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iravimuralidharan/Quaker/Spring 2023/STAT 7760/Project 2/"/>
    </mc:Choice>
  </mc:AlternateContent>
  <xr:revisionPtr revIDLastSave="0" documentId="13_ncr:1_{6D4A9493-B38E-094D-97D8-DCE4C283EEDF}" xr6:coauthVersionLast="47" xr6:coauthVersionMax="47" xr10:uidLastSave="{00000000-0000-0000-0000-000000000000}"/>
  <bookViews>
    <workbookView xWindow="0" yWindow="0" windowWidth="28800" windowHeight="18000" firstSheet="1" xr2:uid="{FDAF9776-10C2-F946-BF23-468910B1BD76}"/>
  </bookViews>
  <sheets>
    <sheet name="Main Data" sheetId="4" r:id="rId1"/>
    <sheet name="LooksRare Preprocessing" sheetId="5" r:id="rId2"/>
    <sheet name="Coinbase Preprocessing" sheetId="6" r:id="rId3"/>
    <sheet name="CB 2 seg WG + all COV" sheetId="28" r:id="rId4"/>
    <sheet name="CB 2 seg WG + half COV" sheetId="32" r:id="rId5"/>
    <sheet name="CB W+WG+half COV" sheetId="30" r:id="rId6"/>
    <sheet name="Covariates shut out CB" sheetId="54" r:id="rId7"/>
    <sheet name="Final full CB" sheetId="34" r:id="rId8"/>
    <sheet name="CB no COV" sheetId="17" r:id="rId9"/>
    <sheet name="LR no COV" sheetId="16" r:id="rId10"/>
    <sheet name="LR 2 Seg WG + COV" sheetId="18" r:id="rId11"/>
    <sheet name="LR 2 Seg WG +token" sheetId="19" r:id="rId12"/>
    <sheet name="LR 2 Seg + 3 COV" sheetId="21" r:id="rId13"/>
    <sheet name="Covariates shut out LR" sheetId="53" r:id="rId14"/>
    <sheet name="Final Full LR" sheetId="35" r:id="rId15"/>
  </sheets>
  <definedNames>
    <definedName name="solver_adj" localSheetId="3" hidden="1">'CB 2 seg WG + all COV'!$B$2:$B$16</definedName>
    <definedName name="solver_adj" localSheetId="4" hidden="1">'CB 2 seg WG + half COV'!$B$2:$B$14</definedName>
    <definedName name="solver_adj" localSheetId="8" hidden="1">'CB no COV'!$B$2:$B$8</definedName>
    <definedName name="solver_adj" localSheetId="5" hidden="1">'CB W+WG+half COV'!$B$2:$B$13</definedName>
    <definedName name="solver_adj" localSheetId="7" hidden="1">'Final full CB'!$B$2:$B$13</definedName>
    <definedName name="solver_adj" localSheetId="14" hidden="1">'Final Full LR'!$B$2:$B$14</definedName>
    <definedName name="solver_adj" localSheetId="12" hidden="1">'LR 2 Seg + 3 COV'!$B$2:$B$14</definedName>
    <definedName name="solver_adj" localSheetId="10" hidden="1">'LR 2 Seg WG + COV'!$B$2:$B$14</definedName>
    <definedName name="solver_adj" localSheetId="11" hidden="1">'LR 2 Seg WG +token'!$B$2:$B$12</definedName>
    <definedName name="solver_adj" localSheetId="9" hidden="1">'LR no COV'!$B$2:$B$8</definedName>
    <definedName name="solver_cvg" localSheetId="3" hidden="1">0.0001</definedName>
    <definedName name="solver_cvg" localSheetId="4" hidden="1">0.0001</definedName>
    <definedName name="solver_cvg" localSheetId="8" hidden="1">0.0001</definedName>
    <definedName name="solver_cvg" localSheetId="5" hidden="1">0.0001</definedName>
    <definedName name="solver_cvg" localSheetId="7" hidden="1">0.0001</definedName>
    <definedName name="solver_cvg" localSheetId="14" hidden="1">0.0001</definedName>
    <definedName name="solver_cvg" localSheetId="12" hidden="1">0.0001</definedName>
    <definedName name="solver_cvg" localSheetId="10" hidden="1">0.0001</definedName>
    <definedName name="solver_cvg" localSheetId="11" hidden="1">0.0001</definedName>
    <definedName name="solver_cvg" localSheetId="9" hidden="1">0.0001</definedName>
    <definedName name="solver_drv" localSheetId="3" hidden="1">1</definedName>
    <definedName name="solver_drv" localSheetId="4" hidden="1">1</definedName>
    <definedName name="solver_drv" localSheetId="8" hidden="1">1</definedName>
    <definedName name="solver_drv" localSheetId="5" hidden="1">1</definedName>
    <definedName name="solver_drv" localSheetId="7" hidden="1">1</definedName>
    <definedName name="solver_drv" localSheetId="14" hidden="1">1</definedName>
    <definedName name="solver_drv" localSheetId="12" hidden="1">1</definedName>
    <definedName name="solver_drv" localSheetId="10" hidden="1">1</definedName>
    <definedName name="solver_drv" localSheetId="11" hidden="1">1</definedName>
    <definedName name="solver_drv" localSheetId="9" hidden="1">1</definedName>
    <definedName name="solver_eng" localSheetId="3" hidden="1">1</definedName>
    <definedName name="solver_eng" localSheetId="4" hidden="1">1</definedName>
    <definedName name="solver_eng" localSheetId="8" hidden="1">1</definedName>
    <definedName name="solver_eng" localSheetId="5" hidden="1">1</definedName>
    <definedName name="solver_eng" localSheetId="7" hidden="1">1</definedName>
    <definedName name="solver_eng" localSheetId="14" hidden="1">1</definedName>
    <definedName name="solver_eng" localSheetId="12" hidden="1">1</definedName>
    <definedName name="solver_eng" localSheetId="10" hidden="1">1</definedName>
    <definedName name="solver_eng" localSheetId="11" hidden="1">1</definedName>
    <definedName name="solver_eng" localSheetId="9" hidden="1">1</definedName>
    <definedName name="solver_itr" localSheetId="3" hidden="1">2147483647</definedName>
    <definedName name="solver_itr" localSheetId="4" hidden="1">2147483647</definedName>
    <definedName name="solver_itr" localSheetId="8" hidden="1">2147483647</definedName>
    <definedName name="solver_itr" localSheetId="5" hidden="1">2147483647</definedName>
    <definedName name="solver_itr" localSheetId="7" hidden="1">2147483647</definedName>
    <definedName name="solver_itr" localSheetId="14" hidden="1">2147483647</definedName>
    <definedName name="solver_itr" localSheetId="12" hidden="1">2147483647</definedName>
    <definedName name="solver_itr" localSheetId="10" hidden="1">2147483647</definedName>
    <definedName name="solver_itr" localSheetId="11" hidden="1">2147483647</definedName>
    <definedName name="solver_itr" localSheetId="9" hidden="1">2147483647</definedName>
    <definedName name="solver_lhs1" localSheetId="3" hidden="1">'CB 2 seg WG + all COV'!$B$2:$B$4</definedName>
    <definedName name="solver_lhs1" localSheetId="4" hidden="1">'CB 2 seg WG + half COV'!$B$2:$B$4</definedName>
    <definedName name="solver_lhs1" localSheetId="8" hidden="1">'CB no COV'!$B$2:$B$8</definedName>
    <definedName name="solver_lhs1" localSheetId="5" hidden="1">'CB W+WG+half COV'!$B$2:$B$3</definedName>
    <definedName name="solver_lhs1" localSheetId="7" hidden="1">'Final full CB'!$B$2:$B$3</definedName>
    <definedName name="solver_lhs1" localSheetId="14" hidden="1">'Final Full LR'!$B$2:$B$4</definedName>
    <definedName name="solver_lhs1" localSheetId="12" hidden="1">'LR 2 Seg + 3 COV'!$B$2:$B$4</definedName>
    <definedName name="solver_lhs1" localSheetId="10" hidden="1">'LR 2 Seg WG + COV'!$B$2:$B$4</definedName>
    <definedName name="solver_lhs1" localSheetId="11" hidden="1">'LR 2 Seg WG +token'!$B$2:$B$4</definedName>
    <definedName name="solver_lhs1" localSheetId="9" hidden="1">'LR no COV'!$B$2:$B$8</definedName>
    <definedName name="solver_lhs2" localSheetId="3" hidden="1">'CB 2 seg WG + all COV'!$B$9</definedName>
    <definedName name="solver_lhs2" localSheetId="4" hidden="1">'CB 2 seg WG + half COV'!$B$7</definedName>
    <definedName name="solver_lhs2" localSheetId="8" hidden="1">'CB no COV'!$B$8</definedName>
    <definedName name="solver_lhs2" localSheetId="5" hidden="1">'CB W+WG+half COV'!$B$6</definedName>
    <definedName name="solver_lhs2" localSheetId="7" hidden="1">'Final full CB'!$B$6</definedName>
    <definedName name="solver_lhs2" localSheetId="14" hidden="1">'Final Full LR'!$B$8</definedName>
    <definedName name="solver_lhs2" localSheetId="12" hidden="1">'LR 2 Seg + 3 COV'!$B$8</definedName>
    <definedName name="solver_lhs2" localSheetId="10" hidden="1">'LR 2 Seg WG + COV'!$B$8</definedName>
    <definedName name="solver_lhs2" localSheetId="11" hidden="1">'LR 2 Seg WG +token'!$B$7</definedName>
    <definedName name="solver_lhs2" localSheetId="9" hidden="1">'LR no COV'!$B$8</definedName>
    <definedName name="solver_lhs3" localSheetId="3" hidden="1">'CB 2 seg WG + all COV'!$B$9:$B$12</definedName>
    <definedName name="solver_lhs3" localSheetId="4" hidden="1">'CB 2 seg WG + half COV'!$B$7:$B$10</definedName>
    <definedName name="solver_lhs3" localSheetId="5" hidden="1">'CB W+WG+half COV'!$B$6:$B$9</definedName>
    <definedName name="solver_lhs3" localSheetId="7" hidden="1">'Final full CB'!$B$6:$B$9</definedName>
    <definedName name="solver_lhs3" localSheetId="14" hidden="1">'Final Full LR'!$B$8:$B$11</definedName>
    <definedName name="solver_lhs3" localSheetId="12" hidden="1">'LR 2 Seg + 3 COV'!$B$8:$B$11</definedName>
    <definedName name="solver_lhs3" localSheetId="10" hidden="1">'LR 2 Seg WG + COV'!$B$8:$B$11</definedName>
    <definedName name="solver_lhs3" localSheetId="11" hidden="1">'LR 2 Seg WG +token'!$B$7:$B$10</definedName>
    <definedName name="solver_lin" localSheetId="3" hidden="1">2</definedName>
    <definedName name="solver_lin" localSheetId="4" hidden="1">2</definedName>
    <definedName name="solver_lin" localSheetId="8" hidden="1">2</definedName>
    <definedName name="solver_lin" localSheetId="5" hidden="1">2</definedName>
    <definedName name="solver_lin" localSheetId="7" hidden="1">2</definedName>
    <definedName name="solver_lin" localSheetId="14" hidden="1">2</definedName>
    <definedName name="solver_lin" localSheetId="12" hidden="1">2</definedName>
    <definedName name="solver_lin" localSheetId="10" hidden="1">2</definedName>
    <definedName name="solver_lin" localSheetId="11" hidden="1">2</definedName>
    <definedName name="solver_lin" localSheetId="9" hidden="1">2</definedName>
    <definedName name="solver_mip" localSheetId="3" hidden="1">2147483647</definedName>
    <definedName name="solver_mip" localSheetId="4" hidden="1">2147483647</definedName>
    <definedName name="solver_mip" localSheetId="8" hidden="1">2147483647</definedName>
    <definedName name="solver_mip" localSheetId="5" hidden="1">2147483647</definedName>
    <definedName name="solver_mip" localSheetId="7" hidden="1">2147483647</definedName>
    <definedName name="solver_mip" localSheetId="14" hidden="1">2147483647</definedName>
    <definedName name="solver_mip" localSheetId="12" hidden="1">2147483647</definedName>
    <definedName name="solver_mip" localSheetId="10" hidden="1">2147483647</definedName>
    <definedName name="solver_mip" localSheetId="11" hidden="1">2147483647</definedName>
    <definedName name="solver_mip" localSheetId="9" hidden="1">2147483647</definedName>
    <definedName name="solver_mni" localSheetId="3" hidden="1">30</definedName>
    <definedName name="solver_mni" localSheetId="4" hidden="1">30</definedName>
    <definedName name="solver_mni" localSheetId="8" hidden="1">30</definedName>
    <definedName name="solver_mni" localSheetId="5" hidden="1">30</definedName>
    <definedName name="solver_mni" localSheetId="7" hidden="1">30</definedName>
    <definedName name="solver_mni" localSheetId="14" hidden="1">30</definedName>
    <definedName name="solver_mni" localSheetId="12" hidden="1">30</definedName>
    <definedName name="solver_mni" localSheetId="10" hidden="1">30</definedName>
    <definedName name="solver_mni" localSheetId="11" hidden="1">30</definedName>
    <definedName name="solver_mni" localSheetId="9" hidden="1">30</definedName>
    <definedName name="solver_mrt" localSheetId="3" hidden="1">0.075</definedName>
    <definedName name="solver_mrt" localSheetId="4" hidden="1">0.075</definedName>
    <definedName name="solver_mrt" localSheetId="8" hidden="1">0.075</definedName>
    <definedName name="solver_mrt" localSheetId="5" hidden="1">0.075</definedName>
    <definedName name="solver_mrt" localSheetId="7" hidden="1">0.075</definedName>
    <definedName name="solver_mrt" localSheetId="14" hidden="1">0.075</definedName>
    <definedName name="solver_mrt" localSheetId="12" hidden="1">0.075</definedName>
    <definedName name="solver_mrt" localSheetId="10" hidden="1">0.075</definedName>
    <definedName name="solver_mrt" localSheetId="11" hidden="1">0.075</definedName>
    <definedName name="solver_mrt" localSheetId="9" hidden="1">0.075</definedName>
    <definedName name="solver_msl" localSheetId="3" hidden="1">1</definedName>
    <definedName name="solver_msl" localSheetId="4" hidden="1">1</definedName>
    <definedName name="solver_msl" localSheetId="8" hidden="1">1</definedName>
    <definedName name="solver_msl" localSheetId="5" hidden="1">1</definedName>
    <definedName name="solver_msl" localSheetId="7" hidden="1">1</definedName>
    <definedName name="solver_msl" localSheetId="14" hidden="1">1</definedName>
    <definedName name="solver_msl" localSheetId="12" hidden="1">1</definedName>
    <definedName name="solver_msl" localSheetId="10" hidden="1">1</definedName>
    <definedName name="solver_msl" localSheetId="11" hidden="1">1</definedName>
    <definedName name="solver_msl" localSheetId="9" hidden="1">1</definedName>
    <definedName name="solver_neg" localSheetId="3" hidden="1">2</definedName>
    <definedName name="solver_neg" localSheetId="4" hidden="1">2</definedName>
    <definedName name="solver_neg" localSheetId="8" hidden="1">2</definedName>
    <definedName name="solver_neg" localSheetId="5" hidden="1">2</definedName>
    <definedName name="solver_neg" localSheetId="7" hidden="1">2</definedName>
    <definedName name="solver_neg" localSheetId="14" hidden="1">2</definedName>
    <definedName name="solver_neg" localSheetId="12" hidden="1">2</definedName>
    <definedName name="solver_neg" localSheetId="10" hidden="1">2</definedName>
    <definedName name="solver_neg" localSheetId="11" hidden="1">2</definedName>
    <definedName name="solver_neg" localSheetId="9" hidden="1">2</definedName>
    <definedName name="solver_nod" localSheetId="3" hidden="1">2147483647</definedName>
    <definedName name="solver_nod" localSheetId="4" hidden="1">2147483647</definedName>
    <definedName name="solver_nod" localSheetId="8" hidden="1">2147483647</definedName>
    <definedName name="solver_nod" localSheetId="5" hidden="1">2147483647</definedName>
    <definedName name="solver_nod" localSheetId="7" hidden="1">2147483647</definedName>
    <definedName name="solver_nod" localSheetId="14" hidden="1">2147483647</definedName>
    <definedName name="solver_nod" localSheetId="12" hidden="1">2147483647</definedName>
    <definedName name="solver_nod" localSheetId="10" hidden="1">2147483647</definedName>
    <definedName name="solver_nod" localSheetId="11" hidden="1">2147483647</definedName>
    <definedName name="solver_nod" localSheetId="9" hidden="1">2147483647</definedName>
    <definedName name="solver_num" localSheetId="3" hidden="1">3</definedName>
    <definedName name="solver_num" localSheetId="4" hidden="1">3</definedName>
    <definedName name="solver_num" localSheetId="8" hidden="1">2</definedName>
    <definedName name="solver_num" localSheetId="5" hidden="1">3</definedName>
    <definedName name="solver_num" localSheetId="7" hidden="1">3</definedName>
    <definedName name="solver_num" localSheetId="14" hidden="1">3</definedName>
    <definedName name="solver_num" localSheetId="12" hidden="1">3</definedName>
    <definedName name="solver_num" localSheetId="10" hidden="1">3</definedName>
    <definedName name="solver_num" localSheetId="11" hidden="1">3</definedName>
    <definedName name="solver_num" localSheetId="9" hidden="1">2</definedName>
    <definedName name="solver_opt" localSheetId="3" hidden="1">'CB 2 seg WG + all COV'!$B$18</definedName>
    <definedName name="solver_opt" localSheetId="4" hidden="1">'CB 2 seg WG + half COV'!$B$16</definedName>
    <definedName name="solver_opt" localSheetId="8" hidden="1">'CB no COV'!$B$10</definedName>
    <definedName name="solver_opt" localSheetId="5" hidden="1">'CB W+WG+half COV'!$B$15</definedName>
    <definedName name="solver_opt" localSheetId="7" hidden="1">'Final full CB'!$B$15</definedName>
    <definedName name="solver_opt" localSheetId="14" hidden="1">'Final Full LR'!$B$16</definedName>
    <definedName name="solver_opt" localSheetId="12" hidden="1">'LR 2 Seg + 3 COV'!$B$16</definedName>
    <definedName name="solver_opt" localSheetId="10" hidden="1">'LR 2 Seg WG + COV'!$B$16</definedName>
    <definedName name="solver_opt" localSheetId="11" hidden="1">'LR 2 Seg WG +token'!$B$14</definedName>
    <definedName name="solver_opt" localSheetId="9" hidden="1">'LR no COV'!$B$10</definedName>
    <definedName name="solver_pre" localSheetId="3" hidden="1">0.000001</definedName>
    <definedName name="solver_pre" localSheetId="4" hidden="1">0.000001</definedName>
    <definedName name="solver_pre" localSheetId="8" hidden="1">0.000001</definedName>
    <definedName name="solver_pre" localSheetId="5" hidden="1">0.000001</definedName>
    <definedName name="solver_pre" localSheetId="7" hidden="1">0.000001</definedName>
    <definedName name="solver_pre" localSheetId="14" hidden="1">0.000001</definedName>
    <definedName name="solver_pre" localSheetId="12" hidden="1">0.000001</definedName>
    <definedName name="solver_pre" localSheetId="10" hidden="1">0.000001</definedName>
    <definedName name="solver_pre" localSheetId="11" hidden="1">0.000001</definedName>
    <definedName name="solver_pre" localSheetId="9" hidden="1">0.000001</definedName>
    <definedName name="solver_rbv" localSheetId="3" hidden="1">2</definedName>
    <definedName name="solver_rbv" localSheetId="4" hidden="1">2</definedName>
    <definedName name="solver_rbv" localSheetId="8" hidden="1">2</definedName>
    <definedName name="solver_rbv" localSheetId="5" hidden="1">2</definedName>
    <definedName name="solver_rbv" localSheetId="7" hidden="1">2</definedName>
    <definedName name="solver_rbv" localSheetId="14" hidden="1">2</definedName>
    <definedName name="solver_rbv" localSheetId="12" hidden="1">2</definedName>
    <definedName name="solver_rbv" localSheetId="10" hidden="1">2</definedName>
    <definedName name="solver_rbv" localSheetId="11" hidden="1">2</definedName>
    <definedName name="solver_rbv" localSheetId="9" hidden="1">2</definedName>
    <definedName name="solver_rel1" localSheetId="3" hidden="1">3</definedName>
    <definedName name="solver_rel1" localSheetId="4" hidden="1">3</definedName>
    <definedName name="solver_rel1" localSheetId="8" hidden="1">3</definedName>
    <definedName name="solver_rel1" localSheetId="5" hidden="1">3</definedName>
    <definedName name="solver_rel1" localSheetId="7" hidden="1">3</definedName>
    <definedName name="solver_rel1" localSheetId="14" hidden="1">3</definedName>
    <definedName name="solver_rel1" localSheetId="12" hidden="1">3</definedName>
    <definedName name="solver_rel1" localSheetId="10" hidden="1">3</definedName>
    <definedName name="solver_rel1" localSheetId="11" hidden="1">3</definedName>
    <definedName name="solver_rel1" localSheetId="9" hidden="1">3</definedName>
    <definedName name="solver_rel2" localSheetId="3" hidden="1">1</definedName>
    <definedName name="solver_rel2" localSheetId="4" hidden="1">1</definedName>
    <definedName name="solver_rel2" localSheetId="8" hidden="1">1</definedName>
    <definedName name="solver_rel2" localSheetId="5" hidden="1">1</definedName>
    <definedName name="solver_rel2" localSheetId="7" hidden="1">1</definedName>
    <definedName name="solver_rel2" localSheetId="14" hidden="1">1</definedName>
    <definedName name="solver_rel2" localSheetId="12" hidden="1">1</definedName>
    <definedName name="solver_rel2" localSheetId="10" hidden="1">1</definedName>
    <definedName name="solver_rel2" localSheetId="11" hidden="1">1</definedName>
    <definedName name="solver_rel2" localSheetId="9" hidden="1">1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7" hidden="1">3</definedName>
    <definedName name="solver_rel3" localSheetId="14" hidden="1">3</definedName>
    <definedName name="solver_rel3" localSheetId="12" hidden="1">3</definedName>
    <definedName name="solver_rel3" localSheetId="10" hidden="1">3</definedName>
    <definedName name="solver_rel3" localSheetId="11" hidden="1">3</definedName>
    <definedName name="solver_rhs1" localSheetId="3" hidden="1">0.00001</definedName>
    <definedName name="solver_rhs1" localSheetId="4" hidden="1">0.00001</definedName>
    <definedName name="solver_rhs1" localSheetId="8" hidden="1">0.00001</definedName>
    <definedName name="solver_rhs1" localSheetId="5" hidden="1">0.000001</definedName>
    <definedName name="solver_rhs1" localSheetId="7" hidden="1">0.00001</definedName>
    <definedName name="solver_rhs1" localSheetId="14" hidden="1">0.00001</definedName>
    <definedName name="solver_rhs1" localSheetId="12" hidden="1">0.00001</definedName>
    <definedName name="solver_rhs1" localSheetId="10" hidden="1">0.00001</definedName>
    <definedName name="solver_rhs1" localSheetId="11" hidden="1">0.00001</definedName>
    <definedName name="solver_rhs1" localSheetId="9" hidden="1">0.0001</definedName>
    <definedName name="solver_rhs2" localSheetId="3" hidden="1">0.99999</definedName>
    <definedName name="solver_rhs2" localSheetId="4" hidden="1">0.999999</definedName>
    <definedName name="solver_rhs2" localSheetId="8" hidden="1">0.99999</definedName>
    <definedName name="solver_rhs2" localSheetId="5" hidden="1">0.99999</definedName>
    <definedName name="solver_rhs2" localSheetId="7" hidden="1">0.99999</definedName>
    <definedName name="solver_rhs2" localSheetId="14" hidden="1">0.99999</definedName>
    <definedName name="solver_rhs2" localSheetId="12" hidden="1">0.9999</definedName>
    <definedName name="solver_rhs2" localSheetId="10" hidden="1">0.99999</definedName>
    <definedName name="solver_rhs2" localSheetId="11" hidden="1">0.99999</definedName>
    <definedName name="solver_rhs2" localSheetId="9" hidden="1">0.99999</definedName>
    <definedName name="solver_rhs3" localSheetId="3" hidden="1">0.00001</definedName>
    <definedName name="solver_rhs3" localSheetId="4" hidden="1">0.000001</definedName>
    <definedName name="solver_rhs3" localSheetId="5" hidden="1">0.00001</definedName>
    <definedName name="solver_rhs3" localSheetId="7" hidden="1">0.00001</definedName>
    <definedName name="solver_rhs3" localSheetId="14" hidden="1">0.00001</definedName>
    <definedName name="solver_rhs3" localSheetId="12" hidden="1">0.00001</definedName>
    <definedName name="solver_rhs3" localSheetId="10" hidden="1">0.00001</definedName>
    <definedName name="solver_rhs3" localSheetId="11" hidden="1">0.00001</definedName>
    <definedName name="solver_rlx" localSheetId="3" hidden="1">2</definedName>
    <definedName name="solver_rlx" localSheetId="4" hidden="1">2</definedName>
    <definedName name="solver_rlx" localSheetId="8" hidden="1">2</definedName>
    <definedName name="solver_rlx" localSheetId="5" hidden="1">1</definedName>
    <definedName name="solver_rlx" localSheetId="7" hidden="1">2</definedName>
    <definedName name="solver_rlx" localSheetId="14" hidden="1">1</definedName>
    <definedName name="solver_rlx" localSheetId="12" hidden="1">2</definedName>
    <definedName name="solver_rlx" localSheetId="10" hidden="1">1</definedName>
    <definedName name="solver_rlx" localSheetId="11" hidden="1">2</definedName>
    <definedName name="solver_rlx" localSheetId="9" hidden="1">1</definedName>
    <definedName name="solver_rsd" localSheetId="3" hidden="1">0</definedName>
    <definedName name="solver_rsd" localSheetId="4" hidden="1">0</definedName>
    <definedName name="solver_rsd" localSheetId="8" hidden="1">0</definedName>
    <definedName name="solver_rsd" localSheetId="5" hidden="1">0</definedName>
    <definedName name="solver_rsd" localSheetId="7" hidden="1">0</definedName>
    <definedName name="solver_rsd" localSheetId="14" hidden="1">0</definedName>
    <definedName name="solver_rsd" localSheetId="12" hidden="1">0</definedName>
    <definedName name="solver_rsd" localSheetId="10" hidden="1">0</definedName>
    <definedName name="solver_rsd" localSheetId="11" hidden="1">0</definedName>
    <definedName name="solver_rsd" localSheetId="9" hidden="1">0</definedName>
    <definedName name="solver_scl" localSheetId="3" hidden="1">1</definedName>
    <definedName name="solver_scl" localSheetId="4" hidden="1">1</definedName>
    <definedName name="solver_scl" localSheetId="8" hidden="1">1</definedName>
    <definedName name="solver_scl" localSheetId="5" hidden="1">1</definedName>
    <definedName name="solver_scl" localSheetId="7" hidden="1">1</definedName>
    <definedName name="solver_scl" localSheetId="14" hidden="1">1</definedName>
    <definedName name="solver_scl" localSheetId="12" hidden="1">1</definedName>
    <definedName name="solver_scl" localSheetId="10" hidden="1">1</definedName>
    <definedName name="solver_scl" localSheetId="11" hidden="1">1</definedName>
    <definedName name="solver_scl" localSheetId="9" hidden="1">1</definedName>
    <definedName name="solver_sho" localSheetId="3" hidden="1">2</definedName>
    <definedName name="solver_sho" localSheetId="4" hidden="1">2</definedName>
    <definedName name="solver_sho" localSheetId="8" hidden="1">2</definedName>
    <definedName name="solver_sho" localSheetId="5" hidden="1">2</definedName>
    <definedName name="solver_sho" localSheetId="7" hidden="1">2</definedName>
    <definedName name="solver_sho" localSheetId="14" hidden="1">2</definedName>
    <definedName name="solver_sho" localSheetId="12" hidden="1">2</definedName>
    <definedName name="solver_sho" localSheetId="10" hidden="1">2</definedName>
    <definedName name="solver_sho" localSheetId="11" hidden="1">2</definedName>
    <definedName name="solver_sho" localSheetId="9" hidden="1">2</definedName>
    <definedName name="solver_ssz" localSheetId="3" hidden="1">100</definedName>
    <definedName name="solver_ssz" localSheetId="4" hidden="1">100</definedName>
    <definedName name="solver_ssz" localSheetId="8" hidden="1">100</definedName>
    <definedName name="solver_ssz" localSheetId="5" hidden="1">100</definedName>
    <definedName name="solver_ssz" localSheetId="7" hidden="1">100</definedName>
    <definedName name="solver_ssz" localSheetId="14" hidden="1">100</definedName>
    <definedName name="solver_ssz" localSheetId="12" hidden="1">100</definedName>
    <definedName name="solver_ssz" localSheetId="10" hidden="1">100</definedName>
    <definedName name="solver_ssz" localSheetId="11" hidden="1">100</definedName>
    <definedName name="solver_ssz" localSheetId="9" hidden="1">100</definedName>
    <definedName name="solver_tim" localSheetId="3" hidden="1">2147483647</definedName>
    <definedName name="solver_tim" localSheetId="4" hidden="1">2147483647</definedName>
    <definedName name="solver_tim" localSheetId="8" hidden="1">2147483647</definedName>
    <definedName name="solver_tim" localSheetId="5" hidden="1">2147483647</definedName>
    <definedName name="solver_tim" localSheetId="7" hidden="1">2147483647</definedName>
    <definedName name="solver_tim" localSheetId="14" hidden="1">2147483647</definedName>
    <definedName name="solver_tim" localSheetId="12" hidden="1">2147483647</definedName>
    <definedName name="solver_tim" localSheetId="10" hidden="1">2147483647</definedName>
    <definedName name="solver_tim" localSheetId="11" hidden="1">2147483647</definedName>
    <definedName name="solver_tim" localSheetId="9" hidden="1">2147483647</definedName>
    <definedName name="solver_tol" localSheetId="3" hidden="1">0.01</definedName>
    <definedName name="solver_tol" localSheetId="4" hidden="1">0.01</definedName>
    <definedName name="solver_tol" localSheetId="8" hidden="1">0.01</definedName>
    <definedName name="solver_tol" localSheetId="5" hidden="1">0.01</definedName>
    <definedName name="solver_tol" localSheetId="7" hidden="1">0.01</definedName>
    <definedName name="solver_tol" localSheetId="14" hidden="1">0.01</definedName>
    <definedName name="solver_tol" localSheetId="12" hidden="1">0.01</definedName>
    <definedName name="solver_tol" localSheetId="10" hidden="1">0.01</definedName>
    <definedName name="solver_tol" localSheetId="11" hidden="1">0.01</definedName>
    <definedName name="solver_tol" localSheetId="9" hidden="1">0.01</definedName>
    <definedName name="solver_typ" localSheetId="3" hidden="1">1</definedName>
    <definedName name="solver_typ" localSheetId="4" hidden="1">1</definedName>
    <definedName name="solver_typ" localSheetId="8" hidden="1">1</definedName>
    <definedName name="solver_typ" localSheetId="5" hidden="1">1</definedName>
    <definedName name="solver_typ" localSheetId="7" hidden="1">1</definedName>
    <definedName name="solver_typ" localSheetId="14" hidden="1">1</definedName>
    <definedName name="solver_typ" localSheetId="12" hidden="1">1</definedName>
    <definedName name="solver_typ" localSheetId="10" hidden="1">1</definedName>
    <definedName name="solver_typ" localSheetId="11" hidden="1">1</definedName>
    <definedName name="solver_typ" localSheetId="9" hidden="1">1</definedName>
    <definedName name="solver_val" localSheetId="3" hidden="1">0</definedName>
    <definedName name="solver_val" localSheetId="4" hidden="1">0</definedName>
    <definedName name="solver_val" localSheetId="8" hidden="1">0</definedName>
    <definedName name="solver_val" localSheetId="5" hidden="1">0</definedName>
    <definedName name="solver_val" localSheetId="7" hidden="1">0</definedName>
    <definedName name="solver_val" localSheetId="14" hidden="1">0</definedName>
    <definedName name="solver_val" localSheetId="12" hidden="1">0</definedName>
    <definedName name="solver_val" localSheetId="10" hidden="1">0</definedName>
    <definedName name="solver_val" localSheetId="11" hidden="1">0</definedName>
    <definedName name="solver_val" localSheetId="9" hidden="1">0</definedName>
    <definedName name="solver_ver" localSheetId="3" hidden="1">2</definedName>
    <definedName name="solver_ver" localSheetId="4" hidden="1">2</definedName>
    <definedName name="solver_ver" localSheetId="8" hidden="1">2</definedName>
    <definedName name="solver_ver" localSheetId="5" hidden="1">2</definedName>
    <definedName name="solver_ver" localSheetId="7" hidden="1">2</definedName>
    <definedName name="solver_ver" localSheetId="14" hidden="1">2</definedName>
    <definedName name="solver_ver" localSheetId="12" hidden="1">2</definedName>
    <definedName name="solver_ver" localSheetId="10" hidden="1">2</definedName>
    <definedName name="solver_ver" localSheetId="11" hidden="1">2</definedName>
    <definedName name="solver_ver" localSheetId="9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1" i="54" l="1"/>
  <c r="U37" i="54"/>
  <c r="U33" i="54"/>
  <c r="AD30" i="54"/>
  <c r="AD31" i="54" s="1"/>
  <c r="AD32" i="54" s="1"/>
  <c r="AD33" i="54" s="1"/>
  <c r="AD34" i="54" s="1"/>
  <c r="AD35" i="54" s="1"/>
  <c r="AD36" i="54" s="1"/>
  <c r="AD37" i="54" s="1"/>
  <c r="AD38" i="54" s="1"/>
  <c r="AD39" i="54" s="1"/>
  <c r="AD40" i="54" s="1"/>
  <c r="AD41" i="54" s="1"/>
  <c r="AD42" i="54" s="1"/>
  <c r="AD43" i="54" s="1"/>
  <c r="AD44" i="54" s="1"/>
  <c r="AD45" i="54" s="1"/>
  <c r="AD46" i="54" s="1"/>
  <c r="AD47" i="54" s="1"/>
  <c r="AD48" i="54" s="1"/>
  <c r="AD49" i="54" s="1"/>
  <c r="AD50" i="54" s="1"/>
  <c r="AD51" i="54" s="1"/>
  <c r="AD52" i="54" s="1"/>
  <c r="AD53" i="54" s="1"/>
  <c r="AD54" i="54" s="1"/>
  <c r="AD55" i="54" s="1"/>
  <c r="U29" i="54"/>
  <c r="Y27" i="54"/>
  <c r="AD26" i="54"/>
  <c r="AD27" i="54" s="1"/>
  <c r="AD28" i="54" s="1"/>
  <c r="AD29" i="54" s="1"/>
  <c r="U25" i="54"/>
  <c r="AD22" i="54"/>
  <c r="AD23" i="54" s="1"/>
  <c r="AD24" i="54" s="1"/>
  <c r="AD25" i="54" s="1"/>
  <c r="U22" i="54"/>
  <c r="AD21" i="54"/>
  <c r="U21" i="54"/>
  <c r="AD20" i="54"/>
  <c r="Y23" i="54"/>
  <c r="U54" i="54"/>
  <c r="X63" i="53"/>
  <c r="X59" i="53"/>
  <c r="X47" i="53"/>
  <c r="X41" i="53"/>
  <c r="X40" i="53"/>
  <c r="X39" i="53"/>
  <c r="X38" i="53"/>
  <c r="X37" i="53"/>
  <c r="T37" i="53"/>
  <c r="X36" i="53"/>
  <c r="X28" i="53"/>
  <c r="X26" i="53"/>
  <c r="X24" i="53"/>
  <c r="AD23" i="53"/>
  <c r="AD24" i="53" s="1"/>
  <c r="AD25" i="53" s="1"/>
  <c r="AD26" i="53" s="1"/>
  <c r="AD27" i="53" s="1"/>
  <c r="AD28" i="53" s="1"/>
  <c r="AD29" i="53" s="1"/>
  <c r="AD30" i="53" s="1"/>
  <c r="AD31" i="53" s="1"/>
  <c r="AD32" i="53" s="1"/>
  <c r="AD33" i="53" s="1"/>
  <c r="AD34" i="53" s="1"/>
  <c r="AD35" i="53" s="1"/>
  <c r="AD36" i="53" s="1"/>
  <c r="AD37" i="53" s="1"/>
  <c r="AD38" i="53" s="1"/>
  <c r="AD39" i="53" s="1"/>
  <c r="AD40" i="53" s="1"/>
  <c r="AD41" i="53" s="1"/>
  <c r="AD42" i="53" s="1"/>
  <c r="AD43" i="53" s="1"/>
  <c r="AD44" i="53" s="1"/>
  <c r="AD45" i="53" s="1"/>
  <c r="AD46" i="53" s="1"/>
  <c r="AD47" i="53" s="1"/>
  <c r="AD48" i="53" s="1"/>
  <c r="AD49" i="53" s="1"/>
  <c r="AD50" i="53" s="1"/>
  <c r="AD51" i="53" s="1"/>
  <c r="AD52" i="53" s="1"/>
  <c r="AD53" i="53" s="1"/>
  <c r="AD54" i="53" s="1"/>
  <c r="AD55" i="53" s="1"/>
  <c r="AD56" i="53" s="1"/>
  <c r="AD57" i="53" s="1"/>
  <c r="AD58" i="53" s="1"/>
  <c r="AD59" i="53" s="1"/>
  <c r="AD60" i="53" s="1"/>
  <c r="AD61" i="53" s="1"/>
  <c r="AD62" i="53" s="1"/>
  <c r="AD63" i="53" s="1"/>
  <c r="AD64" i="53" s="1"/>
  <c r="AD65" i="53" s="1"/>
  <c r="AD66" i="53" s="1"/>
  <c r="AD67" i="53" s="1"/>
  <c r="AD68" i="53" s="1"/>
  <c r="AD69" i="53" s="1"/>
  <c r="AD21" i="53"/>
  <c r="AD22" i="53" s="1"/>
  <c r="X21" i="53"/>
  <c r="AD20" i="53"/>
  <c r="AD19" i="53"/>
  <c r="X19" i="53"/>
  <c r="W19" i="53" s="1"/>
  <c r="X50" i="53"/>
  <c r="X58" i="53"/>
  <c r="AD21" i="21"/>
  <c r="AD22" i="21" s="1"/>
  <c r="AD23" i="21" s="1"/>
  <c r="AD24" i="21" s="1"/>
  <c r="AD25" i="21" s="1"/>
  <c r="AD26" i="21" s="1"/>
  <c r="AD27" i="21" s="1"/>
  <c r="AD28" i="21" s="1"/>
  <c r="AD29" i="21" s="1"/>
  <c r="AD30" i="21" s="1"/>
  <c r="AD31" i="21" s="1"/>
  <c r="AD32" i="21" s="1"/>
  <c r="AD33" i="21" s="1"/>
  <c r="AD34" i="21" s="1"/>
  <c r="AD35" i="21" s="1"/>
  <c r="AD36" i="21" s="1"/>
  <c r="AD37" i="21" s="1"/>
  <c r="AD38" i="21" s="1"/>
  <c r="AD39" i="21" s="1"/>
  <c r="AD40" i="21" s="1"/>
  <c r="AD41" i="21" s="1"/>
  <c r="AD42" i="21" s="1"/>
  <c r="AD43" i="21" s="1"/>
  <c r="AD44" i="21" s="1"/>
  <c r="AD45" i="21" s="1"/>
  <c r="AD46" i="21" s="1"/>
  <c r="AD47" i="21" s="1"/>
  <c r="AD48" i="21" s="1"/>
  <c r="AD49" i="21" s="1"/>
  <c r="AD50" i="21" s="1"/>
  <c r="AD51" i="21" s="1"/>
  <c r="AD52" i="21" s="1"/>
  <c r="AD53" i="21" s="1"/>
  <c r="AD54" i="21" s="1"/>
  <c r="AD55" i="21" s="1"/>
  <c r="AD56" i="21" s="1"/>
  <c r="AD57" i="21" s="1"/>
  <c r="AD58" i="21" s="1"/>
  <c r="AD59" i="21" s="1"/>
  <c r="AD60" i="21" s="1"/>
  <c r="AD61" i="21" s="1"/>
  <c r="AD62" i="21" s="1"/>
  <c r="AD63" i="21" s="1"/>
  <c r="AD64" i="21" s="1"/>
  <c r="AD65" i="21" s="1"/>
  <c r="AD66" i="21" s="1"/>
  <c r="AD67" i="21" s="1"/>
  <c r="AD68" i="21" s="1"/>
  <c r="AD69" i="21" s="1"/>
  <c r="AD20" i="21"/>
  <c r="AD19" i="21"/>
  <c r="F5" i="30"/>
  <c r="F5" i="34"/>
  <c r="F3" i="34"/>
  <c r="AE23" i="32"/>
  <c r="AE24" i="32" s="1"/>
  <c r="AE25" i="32" s="1"/>
  <c r="AE26" i="32" s="1"/>
  <c r="AE27" i="32" s="1"/>
  <c r="AE28" i="32" s="1"/>
  <c r="AE29" i="32" s="1"/>
  <c r="AE30" i="32" s="1"/>
  <c r="AE31" i="32" s="1"/>
  <c r="AE32" i="32" s="1"/>
  <c r="AE33" i="32" s="1"/>
  <c r="AE34" i="32" s="1"/>
  <c r="AE35" i="32" s="1"/>
  <c r="AE36" i="32" s="1"/>
  <c r="AE37" i="32" s="1"/>
  <c r="AE38" i="32" s="1"/>
  <c r="AE39" i="32" s="1"/>
  <c r="AE40" i="32" s="1"/>
  <c r="AE41" i="32" s="1"/>
  <c r="AE42" i="32" s="1"/>
  <c r="AE43" i="32" s="1"/>
  <c r="AE44" i="32" s="1"/>
  <c r="AE45" i="32" s="1"/>
  <c r="AE46" i="32" s="1"/>
  <c r="AE47" i="32" s="1"/>
  <c r="AE48" i="32" s="1"/>
  <c r="AE49" i="32" s="1"/>
  <c r="AE50" i="32" s="1"/>
  <c r="AE51" i="32" s="1"/>
  <c r="AE52" i="32" s="1"/>
  <c r="AE53" i="32" s="1"/>
  <c r="AE54" i="32" s="1"/>
  <c r="AE55" i="32" s="1"/>
  <c r="AE56" i="32" s="1"/>
  <c r="AE22" i="32"/>
  <c r="AE21" i="32"/>
  <c r="AD23" i="32"/>
  <c r="AD24" i="32" s="1"/>
  <c r="AD25" i="32" s="1"/>
  <c r="AD26" i="32" s="1"/>
  <c r="AD27" i="32" s="1"/>
  <c r="AD28" i="32" s="1"/>
  <c r="AD29" i="32" s="1"/>
  <c r="AD30" i="32" s="1"/>
  <c r="AD31" i="32" s="1"/>
  <c r="AD32" i="32" s="1"/>
  <c r="AD33" i="32" s="1"/>
  <c r="AD34" i="32" s="1"/>
  <c r="AD35" i="32" s="1"/>
  <c r="AD36" i="32" s="1"/>
  <c r="AD37" i="32" s="1"/>
  <c r="AD38" i="32" s="1"/>
  <c r="AD39" i="32" s="1"/>
  <c r="AD40" i="32" s="1"/>
  <c r="AD41" i="32" s="1"/>
  <c r="AD42" i="32" s="1"/>
  <c r="AD43" i="32" s="1"/>
  <c r="AD44" i="32" s="1"/>
  <c r="AD45" i="32" s="1"/>
  <c r="AD46" i="32" s="1"/>
  <c r="AD47" i="32" s="1"/>
  <c r="AD48" i="32" s="1"/>
  <c r="AD49" i="32" s="1"/>
  <c r="AD50" i="32" s="1"/>
  <c r="AD51" i="32" s="1"/>
  <c r="AD52" i="32" s="1"/>
  <c r="AD53" i="32" s="1"/>
  <c r="AD54" i="32" s="1"/>
  <c r="AD55" i="32" s="1"/>
  <c r="AD56" i="32" s="1"/>
  <c r="AD22" i="32"/>
  <c r="AD21" i="32"/>
  <c r="F3" i="32"/>
  <c r="F2" i="32"/>
  <c r="F1" i="32"/>
  <c r="F3" i="30"/>
  <c r="F2" i="30"/>
  <c r="F1" i="30"/>
  <c r="F7" i="30"/>
  <c r="F5" i="32"/>
  <c r="Y20" i="54" l="1"/>
  <c r="X20" i="54" s="1"/>
  <c r="Y35" i="54"/>
  <c r="Y31" i="54"/>
  <c r="Y43" i="54"/>
  <c r="Y39" i="54"/>
  <c r="Y52" i="54"/>
  <c r="Y36" i="54"/>
  <c r="U45" i="54"/>
  <c r="Y47" i="54"/>
  <c r="U49" i="54"/>
  <c r="Y51" i="54"/>
  <c r="U53" i="54"/>
  <c r="Y55" i="54"/>
  <c r="Y22" i="54"/>
  <c r="U24" i="54"/>
  <c r="U28" i="54"/>
  <c r="U32" i="54"/>
  <c r="Y34" i="54"/>
  <c r="U36" i="54"/>
  <c r="Y38" i="54"/>
  <c r="U40" i="54"/>
  <c r="Y42" i="54"/>
  <c r="U44" i="54"/>
  <c r="Y46" i="54"/>
  <c r="U48" i="54"/>
  <c r="Y50" i="54"/>
  <c r="U52" i="54"/>
  <c r="Y54" i="54"/>
  <c r="U20" i="54"/>
  <c r="T20" i="54" s="1"/>
  <c r="Y26" i="54"/>
  <c r="Y30" i="54"/>
  <c r="Y21" i="54"/>
  <c r="U27" i="54"/>
  <c r="Y29" i="54"/>
  <c r="Y33" i="54"/>
  <c r="Y37" i="54"/>
  <c r="U39" i="54"/>
  <c r="Y41" i="54"/>
  <c r="U43" i="54"/>
  <c r="Y45" i="54"/>
  <c r="U47" i="54"/>
  <c r="Y49" i="54"/>
  <c r="U51" i="54"/>
  <c r="Y53" i="54"/>
  <c r="U55" i="54"/>
  <c r="U23" i="54"/>
  <c r="Y25" i="54"/>
  <c r="U31" i="54"/>
  <c r="U35" i="54"/>
  <c r="Y24" i="54"/>
  <c r="U26" i="54"/>
  <c r="Y28" i="54"/>
  <c r="U30" i="54"/>
  <c r="Y32" i="54"/>
  <c r="U34" i="54"/>
  <c r="U38" i="54"/>
  <c r="Y40" i="54"/>
  <c r="U42" i="54"/>
  <c r="Y44" i="54"/>
  <c r="U46" i="54"/>
  <c r="Y48" i="54"/>
  <c r="U50" i="54"/>
  <c r="U19" i="53"/>
  <c r="V19" i="53" s="1"/>
  <c r="T67" i="53"/>
  <c r="T66" i="53"/>
  <c r="T56" i="53"/>
  <c r="T53" i="53"/>
  <c r="T50" i="53"/>
  <c r="T47" i="53"/>
  <c r="T34" i="53"/>
  <c r="T32" i="53"/>
  <c r="T26" i="53"/>
  <c r="T24" i="53"/>
  <c r="T19" i="53"/>
  <c r="S19" i="53" s="1"/>
  <c r="T59" i="53"/>
  <c r="T45" i="53"/>
  <c r="T43" i="53"/>
  <c r="T30" i="53"/>
  <c r="T28" i="53"/>
  <c r="T55" i="53"/>
  <c r="T65" i="53"/>
  <c r="T62" i="53"/>
  <c r="T52" i="53"/>
  <c r="T49" i="53"/>
  <c r="T41" i="53"/>
  <c r="T39" i="53"/>
  <c r="T68" i="53"/>
  <c r="T35" i="53"/>
  <c r="T64" i="53"/>
  <c r="T25" i="53"/>
  <c r="T27" i="53"/>
  <c r="X32" i="53"/>
  <c r="X34" i="53"/>
  <c r="T33" i="53"/>
  <c r="T46" i="53"/>
  <c r="T21" i="53"/>
  <c r="X30" i="53"/>
  <c r="X49" i="53"/>
  <c r="T57" i="53"/>
  <c r="T42" i="53"/>
  <c r="T44" i="53"/>
  <c r="T54" i="53"/>
  <c r="T58" i="53"/>
  <c r="T60" i="53"/>
  <c r="T29" i="53"/>
  <c r="T23" i="53"/>
  <c r="T22" i="53"/>
  <c r="X65" i="53"/>
  <c r="X67" i="53"/>
  <c r="X25" i="53"/>
  <c r="X27" i="53"/>
  <c r="X57" i="53"/>
  <c r="X68" i="53"/>
  <c r="X53" i="53"/>
  <c r="X62" i="53"/>
  <c r="T38" i="53"/>
  <c r="X45" i="53"/>
  <c r="X56" i="53"/>
  <c r="X60" i="53"/>
  <c r="X66" i="53"/>
  <c r="T61" i="53"/>
  <c r="T31" i="53"/>
  <c r="T20" i="53"/>
  <c r="X22" i="53"/>
  <c r="T40" i="53"/>
  <c r="X23" i="53"/>
  <c r="T36" i="53"/>
  <c r="X43" i="53"/>
  <c r="T48" i="53"/>
  <c r="T51" i="53"/>
  <c r="T63" i="53"/>
  <c r="X42" i="53"/>
  <c r="X44" i="53"/>
  <c r="X48" i="53"/>
  <c r="X51" i="53"/>
  <c r="X54" i="53"/>
  <c r="X64" i="53"/>
  <c r="X29" i="53"/>
  <c r="X31" i="53"/>
  <c r="X46" i="53"/>
  <c r="X61" i="53"/>
  <c r="X20" i="53"/>
  <c r="W20" i="53" s="1"/>
  <c r="X33" i="53"/>
  <c r="X35" i="53"/>
  <c r="X52" i="53"/>
  <c r="X55" i="53"/>
  <c r="T21" i="54" l="1"/>
  <c r="R20" i="54"/>
  <c r="S20" i="54" s="1"/>
  <c r="X21" i="54"/>
  <c r="V20" i="54"/>
  <c r="W20" i="54" s="1"/>
  <c r="W21" i="53"/>
  <c r="U20" i="53"/>
  <c r="V20" i="53" s="1"/>
  <c r="Q19" i="53"/>
  <c r="R19" i="53" s="1"/>
  <c r="Y19" i="53" s="1"/>
  <c r="S20" i="53"/>
  <c r="X22" i="54" l="1"/>
  <c r="V21" i="54"/>
  <c r="W21" i="54" s="1"/>
  <c r="Z20" i="54"/>
  <c r="T22" i="54"/>
  <c r="R21" i="54"/>
  <c r="S21" i="54" s="1"/>
  <c r="S21" i="53"/>
  <c r="Q20" i="53"/>
  <c r="R20" i="53" s="1"/>
  <c r="Y20" i="53" s="1"/>
  <c r="AA19" i="53"/>
  <c r="Z19" i="53"/>
  <c r="W22" i="53"/>
  <c r="U21" i="53"/>
  <c r="V21" i="53" s="1"/>
  <c r="Z21" i="54" l="1"/>
  <c r="AA21" i="54"/>
  <c r="AB21" i="54"/>
  <c r="T23" i="54"/>
  <c r="R22" i="54"/>
  <c r="S22" i="54" s="1"/>
  <c r="AB20" i="54"/>
  <c r="AA20" i="54"/>
  <c r="V22" i="54"/>
  <c r="W22" i="54" s="1"/>
  <c r="X23" i="54"/>
  <c r="U22" i="53"/>
  <c r="V22" i="53" s="1"/>
  <c r="W23" i="53"/>
  <c r="AB19" i="53"/>
  <c r="AC19" i="53"/>
  <c r="Z20" i="53"/>
  <c r="AA20" i="53"/>
  <c r="S22" i="53"/>
  <c r="Q21" i="53"/>
  <c r="R21" i="53" s="1"/>
  <c r="Y21" i="53" s="1"/>
  <c r="X24" i="54" l="1"/>
  <c r="V23" i="54"/>
  <c r="W23" i="54" s="1"/>
  <c r="AE20" i="54"/>
  <c r="AE21" i="54" s="1"/>
  <c r="AC20" i="54"/>
  <c r="Z22" i="54"/>
  <c r="T24" i="54"/>
  <c r="R23" i="54"/>
  <c r="S23" i="54" s="1"/>
  <c r="AC21" i="54"/>
  <c r="S23" i="53"/>
  <c r="Q22" i="53"/>
  <c r="R22" i="53" s="1"/>
  <c r="Y22" i="53" s="1"/>
  <c r="AC20" i="53"/>
  <c r="AB20" i="53"/>
  <c r="W24" i="53"/>
  <c r="U23" i="53"/>
  <c r="V23" i="53" s="1"/>
  <c r="Z21" i="53"/>
  <c r="AA21" i="53"/>
  <c r="Z23" i="54" l="1"/>
  <c r="AB23" i="54"/>
  <c r="AA23" i="54"/>
  <c r="AB22" i="54"/>
  <c r="AA22" i="54"/>
  <c r="T25" i="54"/>
  <c r="R24" i="54"/>
  <c r="S24" i="54" s="1"/>
  <c r="X25" i="54"/>
  <c r="V24" i="54"/>
  <c r="W24" i="54" s="1"/>
  <c r="U24" i="53"/>
  <c r="V24" i="53" s="1"/>
  <c r="W25" i="53"/>
  <c r="AB21" i="53"/>
  <c r="AC21" i="53"/>
  <c r="AA22" i="53"/>
  <c r="Z22" i="53"/>
  <c r="Q23" i="53"/>
  <c r="R23" i="53" s="1"/>
  <c r="Y23" i="53" s="1"/>
  <c r="S24" i="53"/>
  <c r="Z24" i="54" l="1"/>
  <c r="AB24" i="54"/>
  <c r="AA24" i="54"/>
  <c r="T26" i="54"/>
  <c r="R25" i="54"/>
  <c r="S25" i="54" s="1"/>
  <c r="Z25" i="54" s="1"/>
  <c r="AC22" i="54"/>
  <c r="AE22" i="54"/>
  <c r="AE23" i="54" s="1"/>
  <c r="AC23" i="54"/>
  <c r="X26" i="54"/>
  <c r="V25" i="54"/>
  <c r="W25" i="54" s="1"/>
  <c r="AA23" i="53"/>
  <c r="Z23" i="53"/>
  <c r="AB22" i="53"/>
  <c r="AC22" i="53"/>
  <c r="W26" i="53"/>
  <c r="U25" i="53"/>
  <c r="V25" i="53" s="1"/>
  <c r="S25" i="53"/>
  <c r="Q24" i="53"/>
  <c r="R24" i="53" s="1"/>
  <c r="Y24" i="53" s="1"/>
  <c r="X27" i="54" l="1"/>
  <c r="V26" i="54"/>
  <c r="W26" i="54" s="1"/>
  <c r="AA25" i="54"/>
  <c r="AB25" i="54"/>
  <c r="T27" i="54"/>
  <c r="R26" i="54"/>
  <c r="S26" i="54" s="1"/>
  <c r="AE24" i="54"/>
  <c r="AC24" i="54"/>
  <c r="U26" i="53"/>
  <c r="V26" i="53" s="1"/>
  <c r="W27" i="53"/>
  <c r="Z24" i="53"/>
  <c r="AA24" i="53"/>
  <c r="S26" i="53"/>
  <c r="Q25" i="53"/>
  <c r="R25" i="53" s="1"/>
  <c r="Y25" i="53" s="1"/>
  <c r="AC23" i="53"/>
  <c r="AB23" i="53"/>
  <c r="T28" i="54" l="1"/>
  <c r="R27" i="54"/>
  <c r="S27" i="54" s="1"/>
  <c r="AE25" i="54"/>
  <c r="AC25" i="54"/>
  <c r="X28" i="54"/>
  <c r="V27" i="54"/>
  <c r="W27" i="54" s="1"/>
  <c r="Z26" i="54"/>
  <c r="AA25" i="53"/>
  <c r="Z25" i="53"/>
  <c r="S27" i="53"/>
  <c r="Q26" i="53"/>
  <c r="R26" i="53" s="1"/>
  <c r="Y26" i="53" s="1"/>
  <c r="AC24" i="53"/>
  <c r="AB24" i="53"/>
  <c r="W28" i="53"/>
  <c r="U27" i="53"/>
  <c r="V27" i="53" s="1"/>
  <c r="X29" i="54" l="1"/>
  <c r="V28" i="54"/>
  <c r="W28" i="54" s="1"/>
  <c r="Z27" i="54"/>
  <c r="T29" i="54"/>
  <c r="R28" i="54"/>
  <c r="S28" i="54" s="1"/>
  <c r="Z28" i="54" s="1"/>
  <c r="AB26" i="54"/>
  <c r="AA26" i="54"/>
  <c r="AA26" i="53"/>
  <c r="Z26" i="53"/>
  <c r="U28" i="53"/>
  <c r="V28" i="53" s="1"/>
  <c r="W29" i="53"/>
  <c r="Q27" i="53"/>
  <c r="R27" i="53" s="1"/>
  <c r="Y27" i="53" s="1"/>
  <c r="S28" i="53"/>
  <c r="AB25" i="53"/>
  <c r="AC25" i="53"/>
  <c r="AC26" i="54" l="1"/>
  <c r="AE26" i="54"/>
  <c r="AB28" i="54"/>
  <c r="AA28" i="54"/>
  <c r="T30" i="54"/>
  <c r="R29" i="54"/>
  <c r="S29" i="54" s="1"/>
  <c r="Z29" i="54" s="1"/>
  <c r="AB27" i="54"/>
  <c r="AA27" i="54"/>
  <c r="X30" i="54"/>
  <c r="V29" i="54"/>
  <c r="W29" i="54" s="1"/>
  <c r="S29" i="53"/>
  <c r="Q28" i="53"/>
  <c r="R28" i="53" s="1"/>
  <c r="Y28" i="53" s="1"/>
  <c r="Z27" i="53"/>
  <c r="AA27" i="53"/>
  <c r="W30" i="53"/>
  <c r="U29" i="53"/>
  <c r="V29" i="53" s="1"/>
  <c r="AC26" i="53"/>
  <c r="AB26" i="53"/>
  <c r="AE27" i="54" l="1"/>
  <c r="AE28" i="54" s="1"/>
  <c r="AC27" i="54"/>
  <c r="AC28" i="54"/>
  <c r="T31" i="54"/>
  <c r="R30" i="54"/>
  <c r="S30" i="54" s="1"/>
  <c r="Z30" i="54" s="1"/>
  <c r="AA29" i="54"/>
  <c r="AB29" i="54"/>
  <c r="X31" i="54"/>
  <c r="V30" i="54"/>
  <c r="W30" i="54" s="1"/>
  <c r="U30" i="53"/>
  <c r="V30" i="53" s="1"/>
  <c r="W31" i="53"/>
  <c r="AC27" i="53"/>
  <c r="AB27" i="53"/>
  <c r="AA28" i="53"/>
  <c r="Z28" i="53"/>
  <c r="S30" i="53"/>
  <c r="Q29" i="53"/>
  <c r="R29" i="53" s="1"/>
  <c r="Y29" i="53" s="1"/>
  <c r="AB30" i="54" l="1"/>
  <c r="AA30" i="54"/>
  <c r="T32" i="54"/>
  <c r="R31" i="54"/>
  <c r="S31" i="54" s="1"/>
  <c r="AC29" i="54"/>
  <c r="AE29" i="54"/>
  <c r="X32" i="54"/>
  <c r="V31" i="54"/>
  <c r="W31" i="54" s="1"/>
  <c r="Z29" i="53"/>
  <c r="AA29" i="53"/>
  <c r="S31" i="53"/>
  <c r="Q30" i="53"/>
  <c r="R30" i="53" s="1"/>
  <c r="Y30" i="53" s="1"/>
  <c r="AC28" i="53"/>
  <c r="AB28" i="53"/>
  <c r="W32" i="53"/>
  <c r="U31" i="53"/>
  <c r="V31" i="53" s="1"/>
  <c r="Z31" i="54" l="1"/>
  <c r="AC30" i="54"/>
  <c r="AE30" i="54"/>
  <c r="X33" i="54"/>
  <c r="V32" i="54"/>
  <c r="W32" i="54" s="1"/>
  <c r="AB31" i="54"/>
  <c r="AA31" i="54"/>
  <c r="T33" i="54"/>
  <c r="R32" i="54"/>
  <c r="S32" i="54" s="1"/>
  <c r="AA30" i="53"/>
  <c r="Z30" i="53"/>
  <c r="AC29" i="53"/>
  <c r="AB29" i="53"/>
  <c r="S32" i="53"/>
  <c r="Q31" i="53"/>
  <c r="R31" i="53" s="1"/>
  <c r="Y31" i="53" s="1"/>
  <c r="W33" i="53"/>
  <c r="U32" i="53"/>
  <c r="V32" i="53" s="1"/>
  <c r="Z32" i="54" l="1"/>
  <c r="AA32" i="54" s="1"/>
  <c r="T34" i="54"/>
  <c r="R33" i="54"/>
  <c r="S33" i="54" s="1"/>
  <c r="AE31" i="54"/>
  <c r="AC31" i="54"/>
  <c r="X34" i="54"/>
  <c r="V33" i="54"/>
  <c r="W33" i="54" s="1"/>
  <c r="U33" i="53"/>
  <c r="V33" i="53" s="1"/>
  <c r="W34" i="53"/>
  <c r="AA31" i="53"/>
  <c r="Z31" i="53"/>
  <c r="S33" i="53"/>
  <c r="Q32" i="53"/>
  <c r="R32" i="53" s="1"/>
  <c r="Y32" i="53" s="1"/>
  <c r="AC30" i="53"/>
  <c r="AB30" i="53"/>
  <c r="AB32" i="54" l="1"/>
  <c r="X35" i="54"/>
  <c r="V34" i="54"/>
  <c r="W34" i="54" s="1"/>
  <c r="Z33" i="54"/>
  <c r="T35" i="54"/>
  <c r="R34" i="54"/>
  <c r="S34" i="54" s="1"/>
  <c r="AE32" i="54"/>
  <c r="AC32" i="54"/>
  <c r="AA32" i="53"/>
  <c r="Z32" i="53"/>
  <c r="S34" i="53"/>
  <c r="Q33" i="53"/>
  <c r="R33" i="53" s="1"/>
  <c r="Y33" i="53" s="1"/>
  <c r="AC31" i="53"/>
  <c r="AB31" i="53"/>
  <c r="W35" i="53"/>
  <c r="U34" i="53"/>
  <c r="V34" i="53" s="1"/>
  <c r="Z34" i="54" l="1"/>
  <c r="AB34" i="54" s="1"/>
  <c r="T36" i="54"/>
  <c r="R35" i="54"/>
  <c r="S35" i="54" s="1"/>
  <c r="AA33" i="54"/>
  <c r="AB33" i="54"/>
  <c r="X36" i="54"/>
  <c r="V35" i="54"/>
  <c r="W35" i="54" s="1"/>
  <c r="W36" i="53"/>
  <c r="U35" i="53"/>
  <c r="V35" i="53" s="1"/>
  <c r="AA33" i="53"/>
  <c r="Z33" i="53"/>
  <c r="Q34" i="53"/>
  <c r="R34" i="53" s="1"/>
  <c r="Y34" i="53" s="1"/>
  <c r="S35" i="53"/>
  <c r="AC32" i="53"/>
  <c r="AB32" i="53"/>
  <c r="AA34" i="54" l="1"/>
  <c r="AC34" i="54"/>
  <c r="AC33" i="54"/>
  <c r="AE33" i="54"/>
  <c r="AE34" i="54" s="1"/>
  <c r="Z35" i="54"/>
  <c r="X37" i="54"/>
  <c r="V36" i="54"/>
  <c r="W36" i="54" s="1"/>
  <c r="T37" i="54"/>
  <c r="R36" i="54"/>
  <c r="S36" i="54" s="1"/>
  <c r="S36" i="53"/>
  <c r="Q35" i="53"/>
  <c r="R35" i="53" s="1"/>
  <c r="Y35" i="53" s="1"/>
  <c r="AA34" i="53"/>
  <c r="Z34" i="53"/>
  <c r="AC33" i="53"/>
  <c r="AB33" i="53"/>
  <c r="W37" i="53"/>
  <c r="U36" i="53"/>
  <c r="V36" i="53" s="1"/>
  <c r="T38" i="54" l="1"/>
  <c r="R37" i="54"/>
  <c r="S37" i="54" s="1"/>
  <c r="X38" i="54"/>
  <c r="V37" i="54"/>
  <c r="W37" i="54" s="1"/>
  <c r="AB35" i="54"/>
  <c r="AA35" i="54"/>
  <c r="Z36" i="54"/>
  <c r="U37" i="53"/>
  <c r="V37" i="53" s="1"/>
  <c r="W38" i="53"/>
  <c r="AC34" i="53"/>
  <c r="AB34" i="53"/>
  <c r="AA35" i="53"/>
  <c r="Z35" i="53"/>
  <c r="Q36" i="53"/>
  <c r="R36" i="53" s="1"/>
  <c r="Y36" i="53" s="1"/>
  <c r="S37" i="53"/>
  <c r="AE35" i="54" l="1"/>
  <c r="AC35" i="54"/>
  <c r="X39" i="54"/>
  <c r="V38" i="54"/>
  <c r="W38" i="54" s="1"/>
  <c r="AB36" i="54"/>
  <c r="AA36" i="54"/>
  <c r="Z37" i="54"/>
  <c r="T39" i="54"/>
  <c r="R38" i="54"/>
  <c r="S38" i="54" s="1"/>
  <c r="S38" i="53"/>
  <c r="Q37" i="53"/>
  <c r="R37" i="53" s="1"/>
  <c r="Y37" i="53" s="1"/>
  <c r="AA36" i="53"/>
  <c r="Z36" i="53"/>
  <c r="AC35" i="53"/>
  <c r="AB35" i="53"/>
  <c r="W39" i="53"/>
  <c r="U38" i="53"/>
  <c r="V38" i="53" s="1"/>
  <c r="AE36" i="54" l="1"/>
  <c r="AC36" i="54"/>
  <c r="T40" i="54"/>
  <c r="R39" i="54"/>
  <c r="S39" i="54" s="1"/>
  <c r="X40" i="54"/>
  <c r="V39" i="54"/>
  <c r="W39" i="54" s="1"/>
  <c r="AA37" i="54"/>
  <c r="AB37" i="54"/>
  <c r="Z38" i="54"/>
  <c r="W40" i="53"/>
  <c r="U39" i="53"/>
  <c r="V39" i="53" s="1"/>
  <c r="AB36" i="53"/>
  <c r="AC36" i="53"/>
  <c r="Z37" i="53"/>
  <c r="AA37" i="53"/>
  <c r="Q38" i="53"/>
  <c r="R38" i="53" s="1"/>
  <c r="Y38" i="53" s="1"/>
  <c r="S39" i="53"/>
  <c r="AC37" i="54" l="1"/>
  <c r="AE37" i="54"/>
  <c r="X41" i="54"/>
  <c r="V40" i="54"/>
  <c r="W40" i="54" s="1"/>
  <c r="Z39" i="54"/>
  <c r="T41" i="54"/>
  <c r="R40" i="54"/>
  <c r="S40" i="54" s="1"/>
  <c r="AB38" i="54"/>
  <c r="AA38" i="54"/>
  <c r="S40" i="53"/>
  <c r="Q39" i="53"/>
  <c r="R39" i="53" s="1"/>
  <c r="Y39" i="53" s="1"/>
  <c r="AA38" i="53"/>
  <c r="Z38" i="53"/>
  <c r="AC37" i="53"/>
  <c r="AB37" i="53"/>
  <c r="W41" i="53"/>
  <c r="U40" i="53"/>
  <c r="V40" i="53" s="1"/>
  <c r="Z40" i="54" l="1"/>
  <c r="AA40" i="54" s="1"/>
  <c r="AC38" i="54"/>
  <c r="AE38" i="54"/>
  <c r="T42" i="54"/>
  <c r="R41" i="54"/>
  <c r="S41" i="54" s="1"/>
  <c r="Z41" i="54" s="1"/>
  <c r="AB39" i="54"/>
  <c r="AA39" i="54"/>
  <c r="X42" i="54"/>
  <c r="V41" i="54"/>
  <c r="W41" i="54" s="1"/>
  <c r="U41" i="53"/>
  <c r="V41" i="53" s="1"/>
  <c r="W42" i="53"/>
  <c r="AB38" i="53"/>
  <c r="AC38" i="53"/>
  <c r="Z39" i="53"/>
  <c r="AA39" i="53"/>
  <c r="Q40" i="53"/>
  <c r="R40" i="53" s="1"/>
  <c r="Y40" i="53" s="1"/>
  <c r="S41" i="53"/>
  <c r="AB40" i="54" l="1"/>
  <c r="AC40" i="54" s="1"/>
  <c r="T43" i="54"/>
  <c r="R42" i="54"/>
  <c r="S42" i="54" s="1"/>
  <c r="AE39" i="54"/>
  <c r="AC39" i="54"/>
  <c r="AA41" i="54"/>
  <c r="AB41" i="54"/>
  <c r="X43" i="54"/>
  <c r="V42" i="54"/>
  <c r="W42" i="54" s="1"/>
  <c r="W43" i="53"/>
  <c r="U42" i="53"/>
  <c r="V42" i="53" s="1"/>
  <c r="S42" i="53"/>
  <c r="Q41" i="53"/>
  <c r="R41" i="53" s="1"/>
  <c r="Y41" i="53" s="1"/>
  <c r="AA40" i="53"/>
  <c r="Z40" i="53"/>
  <c r="AC39" i="53"/>
  <c r="AB39" i="53"/>
  <c r="AE40" i="54" l="1"/>
  <c r="AE41" i="54"/>
  <c r="AC41" i="54"/>
  <c r="Z42" i="54"/>
  <c r="X44" i="54"/>
  <c r="V43" i="54"/>
  <c r="W43" i="54" s="1"/>
  <c r="T44" i="54"/>
  <c r="R43" i="54"/>
  <c r="S43" i="54" s="1"/>
  <c r="AC40" i="53"/>
  <c r="AB40" i="53"/>
  <c r="AA41" i="53"/>
  <c r="Z41" i="53"/>
  <c r="Q42" i="53"/>
  <c r="R42" i="53" s="1"/>
  <c r="Y42" i="53" s="1"/>
  <c r="S43" i="53"/>
  <c r="W44" i="53"/>
  <c r="U43" i="53"/>
  <c r="V43" i="53" s="1"/>
  <c r="Z43" i="54" l="1"/>
  <c r="AB43" i="54" s="1"/>
  <c r="T45" i="54"/>
  <c r="R44" i="54"/>
  <c r="S44" i="54" s="1"/>
  <c r="X45" i="54"/>
  <c r="V44" i="54"/>
  <c r="W44" i="54" s="1"/>
  <c r="AB42" i="54"/>
  <c r="AA42" i="54"/>
  <c r="S44" i="53"/>
  <c r="Q43" i="53"/>
  <c r="R43" i="53" s="1"/>
  <c r="Y43" i="53" s="1"/>
  <c r="AC41" i="53"/>
  <c r="AB41" i="53"/>
  <c r="U44" i="53"/>
  <c r="V44" i="53" s="1"/>
  <c r="W45" i="53"/>
  <c r="AA42" i="53"/>
  <c r="Z42" i="53"/>
  <c r="AA43" i="54" l="1"/>
  <c r="AC42" i="54"/>
  <c r="AE42" i="54"/>
  <c r="AE43" i="54" s="1"/>
  <c r="X46" i="54"/>
  <c r="V45" i="54"/>
  <c r="W45" i="54" s="1"/>
  <c r="Z44" i="54"/>
  <c r="T46" i="54"/>
  <c r="R45" i="54"/>
  <c r="S45" i="54" s="1"/>
  <c r="AC43" i="54"/>
  <c r="U45" i="53"/>
  <c r="V45" i="53" s="1"/>
  <c r="W46" i="53"/>
  <c r="AC42" i="53"/>
  <c r="AB42" i="53"/>
  <c r="Z43" i="53"/>
  <c r="AA43" i="53"/>
  <c r="Q44" i="53"/>
  <c r="R44" i="53" s="1"/>
  <c r="Y44" i="53" s="1"/>
  <c r="S45" i="53"/>
  <c r="Z45" i="54" l="1"/>
  <c r="AA45" i="54" s="1"/>
  <c r="AB44" i="54"/>
  <c r="AA44" i="54"/>
  <c r="T47" i="54"/>
  <c r="R46" i="54"/>
  <c r="S46" i="54" s="1"/>
  <c r="V46" i="54"/>
  <c r="W46" i="54" s="1"/>
  <c r="X47" i="54"/>
  <c r="Z44" i="53"/>
  <c r="AA44" i="53"/>
  <c r="S46" i="53"/>
  <c r="Q45" i="53"/>
  <c r="R45" i="53" s="1"/>
  <c r="Y45" i="53" s="1"/>
  <c r="AC43" i="53"/>
  <c r="AB43" i="53"/>
  <c r="W47" i="53"/>
  <c r="U46" i="53"/>
  <c r="V46" i="53" s="1"/>
  <c r="AB45" i="54" l="1"/>
  <c r="X48" i="54"/>
  <c r="V47" i="54"/>
  <c r="W47" i="54" s="1"/>
  <c r="Z46" i="54"/>
  <c r="T48" i="54"/>
  <c r="R47" i="54"/>
  <c r="S47" i="54" s="1"/>
  <c r="AC45" i="54"/>
  <c r="AE44" i="54"/>
  <c r="AE45" i="54" s="1"/>
  <c r="AC44" i="54"/>
  <c r="W48" i="53"/>
  <c r="U47" i="53"/>
  <c r="V47" i="53" s="1"/>
  <c r="S47" i="53"/>
  <c r="Q46" i="53"/>
  <c r="R46" i="53" s="1"/>
  <c r="Y46" i="53" s="1"/>
  <c r="AA45" i="53"/>
  <c r="Z45" i="53"/>
  <c r="AC44" i="53"/>
  <c r="AB44" i="53"/>
  <c r="Z47" i="54" l="1"/>
  <c r="AB47" i="54" s="1"/>
  <c r="T49" i="54"/>
  <c r="R48" i="54"/>
  <c r="S48" i="54" s="1"/>
  <c r="AB46" i="54"/>
  <c r="AA46" i="54"/>
  <c r="X49" i="54"/>
  <c r="V48" i="54"/>
  <c r="W48" i="54" s="1"/>
  <c r="AC45" i="53"/>
  <c r="AB45" i="53"/>
  <c r="Q47" i="53"/>
  <c r="R47" i="53" s="1"/>
  <c r="Y47" i="53" s="1"/>
  <c r="S48" i="53"/>
  <c r="AA46" i="53"/>
  <c r="Z46" i="53"/>
  <c r="W49" i="53"/>
  <c r="U48" i="53"/>
  <c r="V48" i="53" s="1"/>
  <c r="AA47" i="54" l="1"/>
  <c r="X50" i="54"/>
  <c r="V49" i="54"/>
  <c r="W49" i="54" s="1"/>
  <c r="AC46" i="54"/>
  <c r="AE46" i="54"/>
  <c r="AE47" i="54" s="1"/>
  <c r="Z48" i="54"/>
  <c r="T50" i="54"/>
  <c r="R49" i="54"/>
  <c r="S49" i="54" s="1"/>
  <c r="AC47" i="54"/>
  <c r="U49" i="53"/>
  <c r="V49" i="53" s="1"/>
  <c r="W50" i="53"/>
  <c r="S49" i="53"/>
  <c r="Q48" i="53"/>
  <c r="R48" i="53" s="1"/>
  <c r="Y48" i="53" s="1"/>
  <c r="AC46" i="53"/>
  <c r="AB46" i="53"/>
  <c r="AA47" i="53"/>
  <c r="Z47" i="53"/>
  <c r="Z49" i="54" l="1"/>
  <c r="AA49" i="54"/>
  <c r="AB49" i="54"/>
  <c r="T51" i="54"/>
  <c r="R50" i="54"/>
  <c r="S50" i="54" s="1"/>
  <c r="AB48" i="54"/>
  <c r="AA48" i="54"/>
  <c r="B15" i="54" s="1"/>
  <c r="F5" i="54" s="1"/>
  <c r="F7" i="54" s="1"/>
  <c r="V50" i="54"/>
  <c r="W50" i="54" s="1"/>
  <c r="X51" i="54"/>
  <c r="AC47" i="53"/>
  <c r="AB47" i="53"/>
  <c r="Z48" i="53"/>
  <c r="AA48" i="53"/>
  <c r="S50" i="53"/>
  <c r="Q49" i="53"/>
  <c r="R49" i="53" s="1"/>
  <c r="Y49" i="53" s="1"/>
  <c r="W51" i="53"/>
  <c r="U50" i="53"/>
  <c r="V50" i="53" s="1"/>
  <c r="X52" i="54" l="1"/>
  <c r="V51" i="54"/>
  <c r="W51" i="54" s="1"/>
  <c r="AE48" i="54"/>
  <c r="AC48" i="54"/>
  <c r="F1" i="54" s="1"/>
  <c r="Z50" i="54"/>
  <c r="T52" i="54"/>
  <c r="R51" i="54"/>
  <c r="S51" i="54" s="1"/>
  <c r="AE49" i="54"/>
  <c r="AC49" i="54"/>
  <c r="W52" i="53"/>
  <c r="U51" i="53"/>
  <c r="V51" i="53" s="1"/>
  <c r="AA49" i="53"/>
  <c r="Z49" i="53"/>
  <c r="S51" i="53"/>
  <c r="Q50" i="53"/>
  <c r="R50" i="53" s="1"/>
  <c r="Y50" i="53" s="1"/>
  <c r="AC48" i="53"/>
  <c r="AB48" i="53"/>
  <c r="Z51" i="54" l="1"/>
  <c r="AA51" i="54" s="1"/>
  <c r="AB50" i="54"/>
  <c r="AA50" i="54"/>
  <c r="T53" i="54"/>
  <c r="R52" i="54"/>
  <c r="S52" i="54" s="1"/>
  <c r="X53" i="54"/>
  <c r="V52" i="54"/>
  <c r="W52" i="54" s="1"/>
  <c r="AA50" i="53"/>
  <c r="Z50" i="53"/>
  <c r="S52" i="53"/>
  <c r="Q51" i="53"/>
  <c r="R51" i="53" s="1"/>
  <c r="Y51" i="53" s="1"/>
  <c r="AB49" i="53"/>
  <c r="AC49" i="53"/>
  <c r="W53" i="53"/>
  <c r="U52" i="53"/>
  <c r="V52" i="53" s="1"/>
  <c r="AB51" i="54" l="1"/>
  <c r="Z52" i="54"/>
  <c r="T54" i="54"/>
  <c r="R53" i="54"/>
  <c r="S53" i="54" s="1"/>
  <c r="X54" i="54"/>
  <c r="V53" i="54"/>
  <c r="W53" i="54" s="1"/>
  <c r="AB52" i="54"/>
  <c r="AA52" i="54"/>
  <c r="AC51" i="54"/>
  <c r="AC50" i="54"/>
  <c r="AE50" i="54"/>
  <c r="AE51" i="54" s="1"/>
  <c r="AA51" i="53"/>
  <c r="Z51" i="53"/>
  <c r="W54" i="53"/>
  <c r="U53" i="53"/>
  <c r="V53" i="53" s="1"/>
  <c r="S53" i="53"/>
  <c r="Q52" i="53"/>
  <c r="R52" i="53" s="1"/>
  <c r="Y52" i="53" s="1"/>
  <c r="AC50" i="53"/>
  <c r="AB50" i="53"/>
  <c r="Z53" i="54" l="1"/>
  <c r="AE52" i="54"/>
  <c r="AC52" i="54"/>
  <c r="X55" i="54"/>
  <c r="V55" i="54" s="1"/>
  <c r="V54" i="54"/>
  <c r="W54" i="54" s="1"/>
  <c r="T55" i="54"/>
  <c r="R55" i="54" s="1"/>
  <c r="R54" i="54"/>
  <c r="S54" i="54" s="1"/>
  <c r="W55" i="53"/>
  <c r="U54" i="53"/>
  <c r="V54" i="53" s="1"/>
  <c r="AA52" i="53"/>
  <c r="Z52" i="53"/>
  <c r="S54" i="53"/>
  <c r="Q53" i="53"/>
  <c r="R53" i="53" s="1"/>
  <c r="Y53" i="53" s="1"/>
  <c r="AC51" i="53"/>
  <c r="AB51" i="53"/>
  <c r="Z54" i="54" l="1"/>
  <c r="S55" i="54"/>
  <c r="AB54" i="54"/>
  <c r="AA54" i="54"/>
  <c r="W55" i="54"/>
  <c r="Z55" i="54" s="1"/>
  <c r="AA53" i="54"/>
  <c r="AB53" i="54"/>
  <c r="AA53" i="53"/>
  <c r="Z53" i="53"/>
  <c r="AC52" i="53"/>
  <c r="AB52" i="53"/>
  <c r="S55" i="53"/>
  <c r="Q54" i="53"/>
  <c r="R54" i="53" s="1"/>
  <c r="Y54" i="53" s="1"/>
  <c r="W56" i="53"/>
  <c r="U55" i="53"/>
  <c r="V55" i="53" s="1"/>
  <c r="AB55" i="54" l="1"/>
  <c r="AA55" i="54"/>
  <c r="AE53" i="54"/>
  <c r="AC53" i="54"/>
  <c r="AC54" i="54"/>
  <c r="AE54" i="54"/>
  <c r="AA54" i="53"/>
  <c r="Z54" i="53"/>
  <c r="W57" i="53"/>
  <c r="U56" i="53"/>
  <c r="V56" i="53" s="1"/>
  <c r="S56" i="53"/>
  <c r="Q55" i="53"/>
  <c r="R55" i="53" s="1"/>
  <c r="Y55" i="53" s="1"/>
  <c r="AC53" i="53"/>
  <c r="AB53" i="53"/>
  <c r="AE55" i="54" l="1"/>
  <c r="AC55" i="54"/>
  <c r="F3" i="54" s="1"/>
  <c r="AA55" i="53"/>
  <c r="Z55" i="53"/>
  <c r="Q56" i="53"/>
  <c r="R56" i="53" s="1"/>
  <c r="Y56" i="53" s="1"/>
  <c r="S57" i="53"/>
  <c r="W58" i="53"/>
  <c r="U57" i="53"/>
  <c r="V57" i="53" s="1"/>
  <c r="AB54" i="53"/>
  <c r="AC54" i="53"/>
  <c r="F2" i="54" l="1"/>
  <c r="AA56" i="53"/>
  <c r="Z56" i="53"/>
  <c r="U58" i="53"/>
  <c r="V58" i="53" s="1"/>
  <c r="W59" i="53"/>
  <c r="S58" i="53"/>
  <c r="Q57" i="53"/>
  <c r="R57" i="53" s="1"/>
  <c r="Y57" i="53" s="1"/>
  <c r="AC55" i="53"/>
  <c r="AB55" i="53"/>
  <c r="S59" i="53" l="1"/>
  <c r="Q58" i="53"/>
  <c r="R58" i="53" s="1"/>
  <c r="Y58" i="53" s="1"/>
  <c r="AA57" i="53"/>
  <c r="Z57" i="53"/>
  <c r="W60" i="53"/>
  <c r="U59" i="53"/>
  <c r="V59" i="53" s="1"/>
  <c r="AC56" i="53"/>
  <c r="AB56" i="53"/>
  <c r="AB57" i="53" l="1"/>
  <c r="AC57" i="53"/>
  <c r="AA58" i="53"/>
  <c r="Z58" i="53"/>
  <c r="B16" i="53" s="1"/>
  <c r="F6" i="53" s="1"/>
  <c r="W61" i="53"/>
  <c r="U60" i="53"/>
  <c r="V60" i="53" s="1"/>
  <c r="Q59" i="53"/>
  <c r="R59" i="53" s="1"/>
  <c r="Y59" i="53" s="1"/>
  <c r="S60" i="53"/>
  <c r="AA59" i="53" l="1"/>
  <c r="Z59" i="53"/>
  <c r="Q60" i="53"/>
  <c r="R60" i="53" s="1"/>
  <c r="Y60" i="53" s="1"/>
  <c r="S61" i="53"/>
  <c r="U61" i="53"/>
  <c r="V61" i="53" s="1"/>
  <c r="W62" i="53"/>
  <c r="AC58" i="53"/>
  <c r="AB58" i="53"/>
  <c r="F1" i="53" s="1"/>
  <c r="S62" i="53" l="1"/>
  <c r="Q61" i="53"/>
  <c r="R61" i="53" s="1"/>
  <c r="Y61" i="53" s="1"/>
  <c r="U62" i="53"/>
  <c r="V62" i="53" s="1"/>
  <c r="W63" i="53"/>
  <c r="AA60" i="53"/>
  <c r="Z60" i="53"/>
  <c r="AC59" i="53"/>
  <c r="AB59" i="53"/>
  <c r="W64" i="53" l="1"/>
  <c r="U63" i="53"/>
  <c r="V63" i="53" s="1"/>
  <c r="AC60" i="53"/>
  <c r="AB60" i="53"/>
  <c r="Z61" i="53"/>
  <c r="AA61" i="53"/>
  <c r="S63" i="53"/>
  <c r="Q62" i="53"/>
  <c r="R62" i="53" s="1"/>
  <c r="Y62" i="53" s="1"/>
  <c r="AC61" i="53" l="1"/>
  <c r="AB61" i="53"/>
  <c r="Q63" i="53"/>
  <c r="R63" i="53" s="1"/>
  <c r="Y63" i="53" s="1"/>
  <c r="S64" i="53"/>
  <c r="AA62" i="53"/>
  <c r="Z62" i="53"/>
  <c r="W65" i="53"/>
  <c r="U64" i="53"/>
  <c r="V64" i="53" s="1"/>
  <c r="AC62" i="53" l="1"/>
  <c r="AB62" i="53"/>
  <c r="U65" i="53"/>
  <c r="V65" i="53" s="1"/>
  <c r="W66" i="53"/>
  <c r="AA63" i="53"/>
  <c r="Z63" i="53"/>
  <c r="S65" i="53"/>
  <c r="Q64" i="53"/>
  <c r="R64" i="53" s="1"/>
  <c r="Y64" i="53" s="1"/>
  <c r="S66" i="53" l="1"/>
  <c r="Q65" i="53"/>
  <c r="R65" i="53" s="1"/>
  <c r="Y65" i="53" s="1"/>
  <c r="U66" i="53"/>
  <c r="V66" i="53" s="1"/>
  <c r="W67" i="53"/>
  <c r="AC63" i="53"/>
  <c r="AB63" i="53"/>
  <c r="Z64" i="53"/>
  <c r="AA64" i="53"/>
  <c r="AC64" i="53" l="1"/>
  <c r="AB64" i="53"/>
  <c r="W68" i="53"/>
  <c r="U68" i="53" s="1"/>
  <c r="U67" i="53"/>
  <c r="V67" i="53" s="1"/>
  <c r="AA65" i="53"/>
  <c r="Z65" i="53"/>
  <c r="S67" i="53"/>
  <c r="Q66" i="53"/>
  <c r="R66" i="53" s="1"/>
  <c r="Y66" i="53" s="1"/>
  <c r="V68" i="53" l="1"/>
  <c r="AA66" i="53"/>
  <c r="Z66" i="53"/>
  <c r="Q67" i="53"/>
  <c r="R67" i="53" s="1"/>
  <c r="Y67" i="53" s="1"/>
  <c r="S68" i="53"/>
  <c r="Q68" i="53" s="1"/>
  <c r="R68" i="53" s="1"/>
  <c r="Y68" i="53" s="1"/>
  <c r="AC65" i="53"/>
  <c r="AB65" i="53"/>
  <c r="AA68" i="53" l="1"/>
  <c r="Z68" i="53"/>
  <c r="AA67" i="53"/>
  <c r="Z67" i="53"/>
  <c r="AC66" i="53"/>
  <c r="AB66" i="53"/>
  <c r="AC67" i="53" l="1"/>
  <c r="AB67" i="53"/>
  <c r="AC68" i="53"/>
  <c r="AB68" i="53"/>
  <c r="F3" i="53" l="1"/>
  <c r="F2" i="53"/>
  <c r="P17" i="35"/>
  <c r="O17" i="35"/>
  <c r="N17" i="35"/>
  <c r="L17" i="35"/>
  <c r="K17" i="35"/>
  <c r="J17" i="35"/>
  <c r="AD22" i="34"/>
  <c r="AD23" i="34" s="1"/>
  <c r="AD24" i="34" s="1"/>
  <c r="AD25" i="34" s="1"/>
  <c r="AD26" i="34" s="1"/>
  <c r="AD27" i="34" s="1"/>
  <c r="AD28" i="34" s="1"/>
  <c r="AD29" i="34" s="1"/>
  <c r="AD30" i="34" s="1"/>
  <c r="AD31" i="34" s="1"/>
  <c r="AD32" i="34" s="1"/>
  <c r="AD33" i="34" s="1"/>
  <c r="AD34" i="34" s="1"/>
  <c r="AD35" i="34" s="1"/>
  <c r="AD36" i="34" s="1"/>
  <c r="AD37" i="34" s="1"/>
  <c r="AD38" i="34" s="1"/>
  <c r="AD39" i="34" s="1"/>
  <c r="AD40" i="34" s="1"/>
  <c r="AD41" i="34" s="1"/>
  <c r="AD42" i="34" s="1"/>
  <c r="AD43" i="34" s="1"/>
  <c r="AD44" i="34" s="1"/>
  <c r="AD45" i="34" s="1"/>
  <c r="AD46" i="34" s="1"/>
  <c r="AD47" i="34" s="1"/>
  <c r="AD48" i="34" s="1"/>
  <c r="AD49" i="34" s="1"/>
  <c r="AD50" i="34" s="1"/>
  <c r="AD51" i="34" s="1"/>
  <c r="AD52" i="34" s="1"/>
  <c r="AD53" i="34" s="1"/>
  <c r="AD54" i="34" s="1"/>
  <c r="AD55" i="34" s="1"/>
  <c r="AD21" i="34"/>
  <c r="AD20" i="34"/>
  <c r="P18" i="34"/>
  <c r="O18" i="34"/>
  <c r="N18" i="34"/>
  <c r="M18" i="34"/>
  <c r="L18" i="34"/>
  <c r="I18" i="34"/>
  <c r="AE22" i="30"/>
  <c r="AE23" i="30" s="1"/>
  <c r="AE24" i="30" s="1"/>
  <c r="AE25" i="30" s="1"/>
  <c r="AE26" i="30" s="1"/>
  <c r="AE27" i="30" s="1"/>
  <c r="AE28" i="30" s="1"/>
  <c r="AE29" i="30" s="1"/>
  <c r="AE30" i="30" s="1"/>
  <c r="AE31" i="30" s="1"/>
  <c r="AE32" i="30" s="1"/>
  <c r="AE33" i="30" s="1"/>
  <c r="AE34" i="30" s="1"/>
  <c r="AE35" i="30" s="1"/>
  <c r="AE36" i="30" s="1"/>
  <c r="AE37" i="30" s="1"/>
  <c r="AE38" i="30" s="1"/>
  <c r="AE39" i="30" s="1"/>
  <c r="AE40" i="30" s="1"/>
  <c r="AE41" i="30" s="1"/>
  <c r="AE42" i="30" s="1"/>
  <c r="AE43" i="30" s="1"/>
  <c r="AE44" i="30" s="1"/>
  <c r="AE45" i="30" s="1"/>
  <c r="AE46" i="30" s="1"/>
  <c r="AE47" i="30" s="1"/>
  <c r="AE48" i="30" s="1"/>
  <c r="AE49" i="30" s="1"/>
  <c r="AE50" i="30" s="1"/>
  <c r="AE51" i="30" s="1"/>
  <c r="AE52" i="30" s="1"/>
  <c r="AE53" i="30" s="1"/>
  <c r="AE54" i="30" s="1"/>
  <c r="AE55" i="30" s="1"/>
  <c r="AE21" i="30"/>
  <c r="AE20" i="30"/>
  <c r="AD22" i="30"/>
  <c r="AD23" i="30" s="1"/>
  <c r="AD24" i="30" s="1"/>
  <c r="AD25" i="30" s="1"/>
  <c r="AD26" i="30" s="1"/>
  <c r="AD27" i="30" s="1"/>
  <c r="AD28" i="30" s="1"/>
  <c r="AD29" i="30" s="1"/>
  <c r="AD30" i="30" s="1"/>
  <c r="AD31" i="30" s="1"/>
  <c r="AD32" i="30" s="1"/>
  <c r="AD33" i="30" s="1"/>
  <c r="AD34" i="30" s="1"/>
  <c r="AD35" i="30" s="1"/>
  <c r="AD36" i="30" s="1"/>
  <c r="AD37" i="30" s="1"/>
  <c r="AD38" i="30" s="1"/>
  <c r="AD39" i="30" s="1"/>
  <c r="AD40" i="30" s="1"/>
  <c r="AD41" i="30" s="1"/>
  <c r="AD42" i="30" s="1"/>
  <c r="AD43" i="30" s="1"/>
  <c r="AD44" i="30" s="1"/>
  <c r="AD45" i="30" s="1"/>
  <c r="AD46" i="30" s="1"/>
  <c r="AD47" i="30" s="1"/>
  <c r="AD48" i="30" s="1"/>
  <c r="AD49" i="30" s="1"/>
  <c r="AD50" i="30" s="1"/>
  <c r="AD51" i="30" s="1"/>
  <c r="AD52" i="30" s="1"/>
  <c r="AD53" i="30" s="1"/>
  <c r="AD54" i="30" s="1"/>
  <c r="AD55" i="30" s="1"/>
  <c r="AD21" i="30"/>
  <c r="AD20" i="30"/>
  <c r="T62" i="35" l="1"/>
  <c r="X66" i="35"/>
  <c r="T19" i="35"/>
  <c r="S19" i="35" s="1"/>
  <c r="X23" i="35"/>
  <c r="T27" i="35"/>
  <c r="X31" i="35"/>
  <c r="T35" i="35"/>
  <c r="X39" i="35"/>
  <c r="T43" i="35"/>
  <c r="X47" i="35"/>
  <c r="T51" i="35"/>
  <c r="X55" i="35"/>
  <c r="T59" i="35"/>
  <c r="X63" i="35"/>
  <c r="T67" i="35"/>
  <c r="X20" i="35"/>
  <c r="T24" i="35"/>
  <c r="X28" i="35"/>
  <c r="T32" i="35"/>
  <c r="X36" i="35"/>
  <c r="T40" i="35"/>
  <c r="X44" i="35"/>
  <c r="T48" i="35"/>
  <c r="X52" i="35"/>
  <c r="T56" i="35"/>
  <c r="X60" i="35"/>
  <c r="T64" i="35"/>
  <c r="X68" i="35"/>
  <c r="T21" i="35"/>
  <c r="X25" i="35"/>
  <c r="T29" i="35"/>
  <c r="X33" i="35"/>
  <c r="T37" i="35"/>
  <c r="X41" i="35"/>
  <c r="T45" i="35"/>
  <c r="X49" i="35"/>
  <c r="T53" i="35"/>
  <c r="X57" i="35"/>
  <c r="T61" i="35"/>
  <c r="X65" i="35"/>
  <c r="X22" i="35"/>
  <c r="T26" i="35"/>
  <c r="X30" i="35"/>
  <c r="T34" i="35"/>
  <c r="X38" i="35"/>
  <c r="T42" i="35"/>
  <c r="X46" i="35"/>
  <c r="T50" i="35"/>
  <c r="X54" i="35"/>
  <c r="T58" i="35"/>
  <c r="X62" i="35"/>
  <c r="T66" i="35"/>
  <c r="X19" i="35"/>
  <c r="W19" i="35" s="1"/>
  <c r="T23" i="35"/>
  <c r="X27" i="35"/>
  <c r="T31" i="35"/>
  <c r="X35" i="35"/>
  <c r="T39" i="35"/>
  <c r="X43" i="35"/>
  <c r="T47" i="35"/>
  <c r="X51" i="35"/>
  <c r="T55" i="35"/>
  <c r="X59" i="35"/>
  <c r="T63" i="35"/>
  <c r="X67" i="35"/>
  <c r="T20" i="35"/>
  <c r="X24" i="35"/>
  <c r="T28" i="35"/>
  <c r="X32" i="35"/>
  <c r="T36" i="35"/>
  <c r="X40" i="35"/>
  <c r="T44" i="35"/>
  <c r="X48" i="35"/>
  <c r="T52" i="35"/>
  <c r="X56" i="35"/>
  <c r="T60" i="35"/>
  <c r="X64" i="35"/>
  <c r="T68" i="35"/>
  <c r="X21" i="35"/>
  <c r="T25" i="35"/>
  <c r="X29" i="35"/>
  <c r="T33" i="35"/>
  <c r="X37" i="35"/>
  <c r="T41" i="35"/>
  <c r="X45" i="35"/>
  <c r="T49" i="35"/>
  <c r="X53" i="35"/>
  <c r="T57" i="35"/>
  <c r="X61" i="35"/>
  <c r="T65" i="35"/>
  <c r="T22" i="35"/>
  <c r="X26" i="35"/>
  <c r="T30" i="35"/>
  <c r="X34" i="35"/>
  <c r="T38" i="35"/>
  <c r="X42" i="35"/>
  <c r="T46" i="35"/>
  <c r="X50" i="35"/>
  <c r="T54" i="35"/>
  <c r="X58" i="35"/>
  <c r="U21" i="34"/>
  <c r="U54" i="34"/>
  <c r="U22" i="34"/>
  <c r="U25" i="34"/>
  <c r="U29" i="34"/>
  <c r="U50" i="34"/>
  <c r="Y52" i="34"/>
  <c r="U23" i="34"/>
  <c r="Y20" i="34"/>
  <c r="X20" i="34" s="1"/>
  <c r="V20" i="34" s="1"/>
  <c r="W20" i="34" s="1"/>
  <c r="Y23" i="34"/>
  <c r="Y27" i="34"/>
  <c r="Y31" i="34"/>
  <c r="Y35" i="34"/>
  <c r="Y39" i="34"/>
  <c r="U41" i="34"/>
  <c r="U45" i="34"/>
  <c r="U49" i="34"/>
  <c r="Y51" i="34"/>
  <c r="U53" i="34"/>
  <c r="U33" i="34"/>
  <c r="U37" i="34"/>
  <c r="Y43" i="34"/>
  <c r="Y47" i="34"/>
  <c r="Y55" i="34"/>
  <c r="U20" i="34"/>
  <c r="T20" i="34" s="1"/>
  <c r="U24" i="34"/>
  <c r="U28" i="34"/>
  <c r="Y30" i="34"/>
  <c r="U32" i="34"/>
  <c r="Y34" i="34"/>
  <c r="U36" i="34"/>
  <c r="Y38" i="34"/>
  <c r="U40" i="34"/>
  <c r="U44" i="34"/>
  <c r="Y46" i="34"/>
  <c r="U48" i="34"/>
  <c r="Y50" i="34"/>
  <c r="U52" i="34"/>
  <c r="Y54" i="34"/>
  <c r="Y22" i="34"/>
  <c r="Y26" i="34"/>
  <c r="Y42" i="34"/>
  <c r="Y25" i="34"/>
  <c r="U27" i="34"/>
  <c r="Y29" i="34"/>
  <c r="U31" i="34"/>
  <c r="Y33" i="34"/>
  <c r="U35" i="34"/>
  <c r="Y37" i="34"/>
  <c r="U39" i="34"/>
  <c r="U43" i="34"/>
  <c r="Y45" i="34"/>
  <c r="U47" i="34"/>
  <c r="Y49" i="34"/>
  <c r="U51" i="34"/>
  <c r="Y53" i="34"/>
  <c r="U55" i="34"/>
  <c r="Y21" i="34"/>
  <c r="Y41" i="34"/>
  <c r="Y24" i="34"/>
  <c r="U26" i="34"/>
  <c r="Y28" i="34"/>
  <c r="U30" i="34"/>
  <c r="Y32" i="34"/>
  <c r="U34" i="34"/>
  <c r="Y36" i="34"/>
  <c r="U38" i="34"/>
  <c r="Y40" i="34"/>
  <c r="U42" i="34"/>
  <c r="Y44" i="34"/>
  <c r="U46" i="34"/>
  <c r="Y48" i="34"/>
  <c r="U19" i="35" l="1"/>
  <c r="V19" i="35" s="1"/>
  <c r="W20" i="35"/>
  <c r="Q19" i="35"/>
  <c r="R19" i="35" s="1"/>
  <c r="S20" i="35"/>
  <c r="X21" i="34"/>
  <c r="X22" i="34" s="1"/>
  <c r="T21" i="34"/>
  <c r="R20" i="34"/>
  <c r="S20" i="34" s="1"/>
  <c r="Z20" i="34" s="1"/>
  <c r="Y19" i="35" l="1"/>
  <c r="AA19" i="35" s="1"/>
  <c r="Q20" i="35"/>
  <c r="R20" i="35" s="1"/>
  <c r="S21" i="35"/>
  <c r="U20" i="35"/>
  <c r="V20" i="35" s="1"/>
  <c r="W21" i="35"/>
  <c r="V21" i="34"/>
  <c r="W21" i="34" s="1"/>
  <c r="AB20" i="34"/>
  <c r="AA20" i="34"/>
  <c r="T22" i="34"/>
  <c r="R21" i="34"/>
  <c r="S21" i="34" s="1"/>
  <c r="X23" i="34"/>
  <c r="V22" i="34"/>
  <c r="Z19" i="35" l="1"/>
  <c r="U21" i="35"/>
  <c r="V21" i="35" s="1"/>
  <c r="W22" i="35"/>
  <c r="Q21" i="35"/>
  <c r="R21" i="35" s="1"/>
  <c r="S22" i="35"/>
  <c r="AC19" i="35"/>
  <c r="AB19" i="35"/>
  <c r="Y20" i="35"/>
  <c r="W22" i="34"/>
  <c r="Z21" i="34"/>
  <c r="AA21" i="34" s="1"/>
  <c r="X24" i="34"/>
  <c r="V23" i="34"/>
  <c r="W23" i="34" s="1"/>
  <c r="T23" i="34"/>
  <c r="R22" i="34"/>
  <c r="S22" i="34" s="1"/>
  <c r="AE20" i="34"/>
  <c r="AC20" i="34"/>
  <c r="Q22" i="35" l="1"/>
  <c r="R22" i="35" s="1"/>
  <c r="S23" i="35"/>
  <c r="AA20" i="35"/>
  <c r="Z20" i="35"/>
  <c r="Y21" i="35"/>
  <c r="W23" i="35"/>
  <c r="U22" i="35"/>
  <c r="V22" i="35" s="1"/>
  <c r="Z22" i="34"/>
  <c r="AA22" i="34" s="1"/>
  <c r="AB21" i="34"/>
  <c r="AE21" i="34" s="1"/>
  <c r="T24" i="34"/>
  <c r="R23" i="34"/>
  <c r="S23" i="34" s="1"/>
  <c r="Z23" i="34" s="1"/>
  <c r="X25" i="34"/>
  <c r="V24" i="34"/>
  <c r="W24" i="34" s="1"/>
  <c r="U23" i="35" l="1"/>
  <c r="V23" i="35" s="1"/>
  <c r="W24" i="35"/>
  <c r="AA21" i="35"/>
  <c r="Z21" i="35"/>
  <c r="AC20" i="35"/>
  <c r="AB20" i="35"/>
  <c r="Q23" i="35"/>
  <c r="R23" i="35" s="1"/>
  <c r="S24" i="35"/>
  <c r="Y22" i="35"/>
  <c r="AB22" i="34"/>
  <c r="AC22" i="34" s="1"/>
  <c r="AC21" i="34"/>
  <c r="AB23" i="34"/>
  <c r="AA23" i="34"/>
  <c r="X26" i="34"/>
  <c r="V25" i="34"/>
  <c r="W25" i="34" s="1"/>
  <c r="T25" i="34"/>
  <c r="R24" i="34"/>
  <c r="S24" i="34" s="1"/>
  <c r="Z24" i="34" s="1"/>
  <c r="Y23" i="35" l="1"/>
  <c r="AA22" i="35"/>
  <c r="Z22" i="35"/>
  <c r="Q24" i="35"/>
  <c r="R24" i="35" s="1"/>
  <c r="S25" i="35"/>
  <c r="AC21" i="35"/>
  <c r="AB21" i="35"/>
  <c r="U24" i="35"/>
  <c r="V24" i="35" s="1"/>
  <c r="W25" i="35"/>
  <c r="AE22" i="34"/>
  <c r="AE23" i="34" s="1"/>
  <c r="T26" i="34"/>
  <c r="R25" i="34"/>
  <c r="S25" i="34" s="1"/>
  <c r="Z25" i="34" s="1"/>
  <c r="X27" i="34"/>
  <c r="V26" i="34"/>
  <c r="W26" i="34" s="1"/>
  <c r="AC23" i="34"/>
  <c r="AB24" i="34"/>
  <c r="AA24" i="34"/>
  <c r="Y24" i="35" l="1"/>
  <c r="Z24" i="35" s="1"/>
  <c r="Q25" i="35"/>
  <c r="R25" i="35" s="1"/>
  <c r="S26" i="35"/>
  <c r="U25" i="35"/>
  <c r="V25" i="35" s="1"/>
  <c r="W26" i="35"/>
  <c r="AB22" i="35"/>
  <c r="AC22" i="35"/>
  <c r="AA23" i="35"/>
  <c r="Z23" i="35"/>
  <c r="X28" i="34"/>
  <c r="V27" i="34"/>
  <c r="W27" i="34" s="1"/>
  <c r="AA25" i="34"/>
  <c r="AB25" i="34"/>
  <c r="AE24" i="34"/>
  <c r="AC24" i="34"/>
  <c r="T27" i="34"/>
  <c r="R26" i="34"/>
  <c r="S26" i="34" s="1"/>
  <c r="Z26" i="34" s="1"/>
  <c r="AA24" i="35" l="1"/>
  <c r="AB24" i="35" s="1"/>
  <c r="U26" i="35"/>
  <c r="V26" i="35" s="1"/>
  <c r="W27" i="35"/>
  <c r="S27" i="35"/>
  <c r="Q26" i="35"/>
  <c r="R26" i="35" s="1"/>
  <c r="AC23" i="35"/>
  <c r="AB23" i="35"/>
  <c r="Y25" i="35"/>
  <c r="AB26" i="34"/>
  <c r="AA26" i="34"/>
  <c r="AE25" i="34"/>
  <c r="AC25" i="34"/>
  <c r="X29" i="34"/>
  <c r="V28" i="34"/>
  <c r="W28" i="34" s="1"/>
  <c r="T28" i="34"/>
  <c r="R27" i="34"/>
  <c r="S27" i="34" s="1"/>
  <c r="Z27" i="34" s="1"/>
  <c r="AC24" i="35" l="1"/>
  <c r="Y26" i="35"/>
  <c r="AA26" i="35" s="1"/>
  <c r="Q27" i="35"/>
  <c r="R27" i="35" s="1"/>
  <c r="S28" i="35"/>
  <c r="U27" i="35"/>
  <c r="V27" i="35" s="1"/>
  <c r="W28" i="35"/>
  <c r="AA25" i="35"/>
  <c r="Z25" i="35"/>
  <c r="X30" i="34"/>
  <c r="V29" i="34"/>
  <c r="W29" i="34" s="1"/>
  <c r="AB27" i="34"/>
  <c r="AA27" i="34"/>
  <c r="AC26" i="34"/>
  <c r="AE26" i="34"/>
  <c r="T29" i="34"/>
  <c r="R28" i="34"/>
  <c r="S28" i="34" s="1"/>
  <c r="Z28" i="34" s="1"/>
  <c r="Z26" i="35" l="1"/>
  <c r="Y27" i="35"/>
  <c r="AA27" i="35" s="1"/>
  <c r="AC25" i="35"/>
  <c r="AC26" i="35" s="1"/>
  <c r="AB25" i="35"/>
  <c r="U28" i="35"/>
  <c r="V28" i="35" s="1"/>
  <c r="W29" i="35"/>
  <c r="Q28" i="35"/>
  <c r="R28" i="35" s="1"/>
  <c r="S29" i="35"/>
  <c r="AB26" i="35"/>
  <c r="T30" i="34"/>
  <c r="R29" i="34"/>
  <c r="S29" i="34" s="1"/>
  <c r="Z29" i="34" s="1"/>
  <c r="AE27" i="34"/>
  <c r="AC27" i="34"/>
  <c r="X31" i="34"/>
  <c r="V30" i="34"/>
  <c r="W30" i="34" s="1"/>
  <c r="AB28" i="34"/>
  <c r="AA28" i="34"/>
  <c r="Y28" i="35" l="1"/>
  <c r="Z28" i="35" s="1"/>
  <c r="Z27" i="35"/>
  <c r="AC27" i="35"/>
  <c r="AB27" i="35"/>
  <c r="Q29" i="35"/>
  <c r="R29" i="35" s="1"/>
  <c r="S30" i="35"/>
  <c r="U29" i="35"/>
  <c r="V29" i="35" s="1"/>
  <c r="W30" i="35"/>
  <c r="AE28" i="34"/>
  <c r="AC28" i="34"/>
  <c r="AA29" i="34"/>
  <c r="AB29" i="34"/>
  <c r="X32" i="34"/>
  <c r="V31" i="34"/>
  <c r="W31" i="34" s="1"/>
  <c r="T31" i="34"/>
  <c r="R30" i="34"/>
  <c r="S30" i="34" s="1"/>
  <c r="Z30" i="34" s="1"/>
  <c r="AA28" i="35" l="1"/>
  <c r="AC28" i="35" s="1"/>
  <c r="Q30" i="35"/>
  <c r="R30" i="35" s="1"/>
  <c r="S31" i="35"/>
  <c r="W31" i="35"/>
  <c r="U30" i="35"/>
  <c r="V30" i="35" s="1"/>
  <c r="Y29" i="35"/>
  <c r="AB30" i="34"/>
  <c r="AA30" i="34"/>
  <c r="T32" i="34"/>
  <c r="R31" i="34"/>
  <c r="S31" i="34" s="1"/>
  <c r="Z31" i="34" s="1"/>
  <c r="X33" i="34"/>
  <c r="V32" i="34"/>
  <c r="W32" i="34" s="1"/>
  <c r="AE29" i="34"/>
  <c r="AC29" i="34"/>
  <c r="AB28" i="35" l="1"/>
  <c r="Y30" i="35"/>
  <c r="Z30" i="35" s="1"/>
  <c r="AA29" i="35"/>
  <c r="Z29" i="35"/>
  <c r="U31" i="35"/>
  <c r="V31" i="35" s="1"/>
  <c r="W32" i="35"/>
  <c r="Q31" i="35"/>
  <c r="R31" i="35" s="1"/>
  <c r="S32" i="35"/>
  <c r="X34" i="34"/>
  <c r="V33" i="34"/>
  <c r="W33" i="34" s="1"/>
  <c r="AB31" i="34"/>
  <c r="AA31" i="34"/>
  <c r="T33" i="34"/>
  <c r="R32" i="34"/>
  <c r="S32" i="34" s="1"/>
  <c r="Z32" i="34" s="1"/>
  <c r="AC30" i="34"/>
  <c r="AE30" i="34"/>
  <c r="AA30" i="35" l="1"/>
  <c r="AB30" i="35" s="1"/>
  <c r="Y31" i="35"/>
  <c r="AA31" i="35" s="1"/>
  <c r="U32" i="35"/>
  <c r="V32" i="35" s="1"/>
  <c r="W33" i="35"/>
  <c r="Q32" i="35"/>
  <c r="R32" i="35" s="1"/>
  <c r="S33" i="35"/>
  <c r="AC29" i="35"/>
  <c r="AB29" i="35"/>
  <c r="AB32" i="34"/>
  <c r="AA32" i="34"/>
  <c r="T34" i="34"/>
  <c r="R33" i="34"/>
  <c r="S33" i="34" s="1"/>
  <c r="Z33" i="34" s="1"/>
  <c r="AE31" i="34"/>
  <c r="AC31" i="34"/>
  <c r="X35" i="34"/>
  <c r="V34" i="34"/>
  <c r="W34" i="34" s="1"/>
  <c r="AC30" i="35" l="1"/>
  <c r="AC31" i="35" s="1"/>
  <c r="Y32" i="35"/>
  <c r="Z32" i="35" s="1"/>
  <c r="Z31" i="35"/>
  <c r="AB31" i="35"/>
  <c r="Q33" i="35"/>
  <c r="R33" i="35" s="1"/>
  <c r="S34" i="35"/>
  <c r="U33" i="35"/>
  <c r="V33" i="35" s="1"/>
  <c r="W34" i="35"/>
  <c r="X36" i="34"/>
  <c r="V35" i="34"/>
  <c r="W35" i="34" s="1"/>
  <c r="AA33" i="34"/>
  <c r="AB33" i="34"/>
  <c r="T35" i="34"/>
  <c r="R34" i="34"/>
  <c r="S34" i="34" s="1"/>
  <c r="Z34" i="34" s="1"/>
  <c r="AE32" i="34"/>
  <c r="AC32" i="34"/>
  <c r="AA32" i="35" l="1"/>
  <c r="AB32" i="35" s="1"/>
  <c r="Y33" i="35"/>
  <c r="U34" i="35"/>
  <c r="V34" i="35" s="1"/>
  <c r="W35" i="35"/>
  <c r="S35" i="35"/>
  <c r="Q34" i="35"/>
  <c r="R34" i="35" s="1"/>
  <c r="AB34" i="34"/>
  <c r="AA34" i="34"/>
  <c r="T36" i="34"/>
  <c r="R35" i="34"/>
  <c r="S35" i="34" s="1"/>
  <c r="Z35" i="34" s="1"/>
  <c r="AE33" i="34"/>
  <c r="AC33" i="34"/>
  <c r="X37" i="34"/>
  <c r="V36" i="34"/>
  <c r="W36" i="34" s="1"/>
  <c r="AC32" i="35" l="1"/>
  <c r="Q35" i="35"/>
  <c r="R35" i="35" s="1"/>
  <c r="S36" i="35"/>
  <c r="Y34" i="35"/>
  <c r="U35" i="35"/>
  <c r="V35" i="35" s="1"/>
  <c r="W36" i="35"/>
  <c r="AA33" i="35"/>
  <c r="Z33" i="35"/>
  <c r="X38" i="34"/>
  <c r="V37" i="34"/>
  <c r="W37" i="34" s="1"/>
  <c r="AB35" i="34"/>
  <c r="AA35" i="34"/>
  <c r="R36" i="34"/>
  <c r="S36" i="34" s="1"/>
  <c r="Z36" i="34" s="1"/>
  <c r="T37" i="34"/>
  <c r="AC34" i="34"/>
  <c r="AE34" i="34"/>
  <c r="AC33" i="35" l="1"/>
  <c r="AB33" i="35"/>
  <c r="U36" i="35"/>
  <c r="V36" i="35" s="1"/>
  <c r="W37" i="35"/>
  <c r="AA34" i="35"/>
  <c r="Z34" i="35"/>
  <c r="Q36" i="35"/>
  <c r="R36" i="35" s="1"/>
  <c r="S37" i="35"/>
  <c r="Y35" i="35"/>
  <c r="T38" i="34"/>
  <c r="R37" i="34"/>
  <c r="S37" i="34" s="1"/>
  <c r="Z37" i="34" s="1"/>
  <c r="AB36" i="34"/>
  <c r="AA36" i="34"/>
  <c r="AE35" i="34"/>
  <c r="AC35" i="34"/>
  <c r="X39" i="34"/>
  <c r="V38" i="34"/>
  <c r="W38" i="34" s="1"/>
  <c r="Y36" i="35" l="1"/>
  <c r="AA36" i="35" s="1"/>
  <c r="Q37" i="35"/>
  <c r="R37" i="35" s="1"/>
  <c r="S38" i="35"/>
  <c r="AC34" i="35"/>
  <c r="AB34" i="35"/>
  <c r="U37" i="35"/>
  <c r="V37" i="35" s="1"/>
  <c r="W38" i="35"/>
  <c r="AA35" i="35"/>
  <c r="Z35" i="35"/>
  <c r="X40" i="34"/>
  <c r="V39" i="34"/>
  <c r="W39" i="34" s="1"/>
  <c r="AE36" i="34"/>
  <c r="AC36" i="34"/>
  <c r="AA37" i="34"/>
  <c r="AB37" i="34"/>
  <c r="T39" i="34"/>
  <c r="R38" i="34"/>
  <c r="S38" i="34" s="1"/>
  <c r="Z38" i="34" s="1"/>
  <c r="Z36" i="35" l="1"/>
  <c r="AB36" i="35"/>
  <c r="W39" i="35"/>
  <c r="U38" i="35"/>
  <c r="V38" i="35" s="1"/>
  <c r="Q38" i="35"/>
  <c r="R38" i="35" s="1"/>
  <c r="S39" i="35"/>
  <c r="AC35" i="35"/>
  <c r="AC36" i="35" s="1"/>
  <c r="AB35" i="35"/>
  <c r="Y37" i="35"/>
  <c r="AE37" i="34"/>
  <c r="AC37" i="34"/>
  <c r="T40" i="34"/>
  <c r="R39" i="34"/>
  <c r="S39" i="34" s="1"/>
  <c r="Z39" i="34" s="1"/>
  <c r="AB38" i="34"/>
  <c r="AA38" i="34"/>
  <c r="X41" i="34"/>
  <c r="V40" i="34"/>
  <c r="W40" i="34" s="1"/>
  <c r="U39" i="35" l="1"/>
  <c r="V39" i="35" s="1"/>
  <c r="W40" i="35"/>
  <c r="Q39" i="35"/>
  <c r="R39" i="35" s="1"/>
  <c r="S40" i="35"/>
  <c r="Y38" i="35"/>
  <c r="AA37" i="35"/>
  <c r="Z37" i="35"/>
  <c r="X42" i="34"/>
  <c r="V41" i="34"/>
  <c r="W41" i="34" s="1"/>
  <c r="AC38" i="34"/>
  <c r="AE38" i="34"/>
  <c r="AB39" i="34"/>
  <c r="AA39" i="34"/>
  <c r="R40" i="34"/>
  <c r="S40" i="34" s="1"/>
  <c r="Z40" i="34" s="1"/>
  <c r="T41" i="34"/>
  <c r="Y39" i="35" l="1"/>
  <c r="Z39" i="35" s="1"/>
  <c r="Q40" i="35"/>
  <c r="R40" i="35" s="1"/>
  <c r="S41" i="35"/>
  <c r="AC37" i="35"/>
  <c r="AB37" i="35"/>
  <c r="AA38" i="35"/>
  <c r="Z38" i="35"/>
  <c r="U40" i="35"/>
  <c r="V40" i="35" s="1"/>
  <c r="W41" i="35"/>
  <c r="T42" i="34"/>
  <c r="R41" i="34"/>
  <c r="S41" i="34" s="1"/>
  <c r="Z41" i="34" s="1"/>
  <c r="AB40" i="34"/>
  <c r="AA40" i="34"/>
  <c r="AE39" i="34"/>
  <c r="AC39" i="34"/>
  <c r="X43" i="34"/>
  <c r="V42" i="34"/>
  <c r="W42" i="34" s="1"/>
  <c r="AA39" i="35" l="1"/>
  <c r="AB39" i="35" s="1"/>
  <c r="U41" i="35"/>
  <c r="V41" i="35" s="1"/>
  <c r="W42" i="35"/>
  <c r="Q41" i="35"/>
  <c r="R41" i="35" s="1"/>
  <c r="S42" i="35"/>
  <c r="AB38" i="35"/>
  <c r="AC38" i="35"/>
  <c r="Y40" i="35"/>
  <c r="X44" i="34"/>
  <c r="V43" i="34"/>
  <c r="W43" i="34" s="1"/>
  <c r="AE40" i="34"/>
  <c r="AC40" i="34"/>
  <c r="AA41" i="34"/>
  <c r="AB41" i="34"/>
  <c r="T43" i="34"/>
  <c r="R42" i="34"/>
  <c r="S42" i="34" s="1"/>
  <c r="Z42" i="34" s="1"/>
  <c r="AC39" i="35" l="1"/>
  <c r="Y41" i="35"/>
  <c r="Z41" i="35" s="1"/>
  <c r="S43" i="35"/>
  <c r="Q42" i="35"/>
  <c r="R42" i="35" s="1"/>
  <c r="U42" i="35"/>
  <c r="V42" i="35" s="1"/>
  <c r="W43" i="35"/>
  <c r="Z40" i="35"/>
  <c r="AA40" i="35"/>
  <c r="AB42" i="34"/>
  <c r="AA42" i="34"/>
  <c r="T44" i="34"/>
  <c r="R43" i="34"/>
  <c r="S43" i="34" s="1"/>
  <c r="Z43" i="34" s="1"/>
  <c r="AE41" i="34"/>
  <c r="AC41" i="34"/>
  <c r="X45" i="34"/>
  <c r="V44" i="34"/>
  <c r="W44" i="34" s="1"/>
  <c r="AA41" i="35" l="1"/>
  <c r="AB41" i="35" s="1"/>
  <c r="AC40" i="35"/>
  <c r="AB40" i="35"/>
  <c r="U43" i="35"/>
  <c r="V43" i="35" s="1"/>
  <c r="W44" i="35"/>
  <c r="Y42" i="35"/>
  <c r="Q43" i="35"/>
  <c r="R43" i="35" s="1"/>
  <c r="S44" i="35"/>
  <c r="X46" i="34"/>
  <c r="V45" i="34"/>
  <c r="W45" i="34" s="1"/>
  <c r="AB43" i="34"/>
  <c r="AA43" i="34"/>
  <c r="T45" i="34"/>
  <c r="R44" i="34"/>
  <c r="S44" i="34" s="1"/>
  <c r="Z44" i="34" s="1"/>
  <c r="AC42" i="34"/>
  <c r="AE42" i="34"/>
  <c r="AC41" i="35" l="1"/>
  <c r="Y43" i="35"/>
  <c r="AA42" i="35"/>
  <c r="Z42" i="35"/>
  <c r="U44" i="35"/>
  <c r="V44" i="35" s="1"/>
  <c r="W45" i="35"/>
  <c r="Q44" i="35"/>
  <c r="R44" i="35" s="1"/>
  <c r="S45" i="35"/>
  <c r="AB44" i="34"/>
  <c r="AA44" i="34"/>
  <c r="T46" i="34"/>
  <c r="R45" i="34"/>
  <c r="S45" i="34" s="1"/>
  <c r="Z45" i="34" s="1"/>
  <c r="AE43" i="34"/>
  <c r="AC43" i="34"/>
  <c r="X47" i="34"/>
  <c r="V46" i="34"/>
  <c r="W46" i="34" s="1"/>
  <c r="Y44" i="35" l="1"/>
  <c r="AA44" i="35" s="1"/>
  <c r="U45" i="35"/>
  <c r="V45" i="35" s="1"/>
  <c r="W46" i="35"/>
  <c r="Q45" i="35"/>
  <c r="R45" i="35" s="1"/>
  <c r="S46" i="35"/>
  <c r="AC42" i="35"/>
  <c r="AB42" i="35"/>
  <c r="AA43" i="35"/>
  <c r="Z43" i="35"/>
  <c r="X48" i="34"/>
  <c r="V47" i="34"/>
  <c r="W47" i="34" s="1"/>
  <c r="AA45" i="34"/>
  <c r="AB45" i="34"/>
  <c r="T47" i="34"/>
  <c r="R46" i="34"/>
  <c r="S46" i="34" s="1"/>
  <c r="Z46" i="34" s="1"/>
  <c r="AE44" i="34"/>
  <c r="AC44" i="34"/>
  <c r="Z44" i="35" l="1"/>
  <c r="Y45" i="35"/>
  <c r="AA45" i="35" s="1"/>
  <c r="Q46" i="35"/>
  <c r="R46" i="35" s="1"/>
  <c r="S47" i="35"/>
  <c r="AB44" i="35"/>
  <c r="W47" i="35"/>
  <c r="U46" i="35"/>
  <c r="V46" i="35" s="1"/>
  <c r="AC43" i="35"/>
  <c r="AC44" i="35" s="1"/>
  <c r="AB43" i="35"/>
  <c r="AB46" i="34"/>
  <c r="AA46" i="34"/>
  <c r="T48" i="34"/>
  <c r="R47" i="34"/>
  <c r="S47" i="34" s="1"/>
  <c r="Z47" i="34" s="1"/>
  <c r="AE45" i="34"/>
  <c r="AC45" i="34"/>
  <c r="X49" i="34"/>
  <c r="V48" i="34"/>
  <c r="W48" i="34" s="1"/>
  <c r="Z45" i="35" l="1"/>
  <c r="U47" i="35"/>
  <c r="V47" i="35" s="1"/>
  <c r="W48" i="35"/>
  <c r="Q47" i="35"/>
  <c r="R47" i="35" s="1"/>
  <c r="S48" i="35"/>
  <c r="Y46" i="35"/>
  <c r="AC45" i="35"/>
  <c r="AB45" i="35"/>
  <c r="T49" i="34"/>
  <c r="R48" i="34"/>
  <c r="S48" i="34" s="1"/>
  <c r="Z48" i="34" s="1"/>
  <c r="X50" i="34"/>
  <c r="V49" i="34"/>
  <c r="W49" i="34" s="1"/>
  <c r="AB47" i="34"/>
  <c r="AA47" i="34"/>
  <c r="AC46" i="34"/>
  <c r="AE46" i="34"/>
  <c r="U48" i="35" l="1"/>
  <c r="V48" i="35" s="1"/>
  <c r="W49" i="35"/>
  <c r="AA46" i="35"/>
  <c r="Z46" i="35"/>
  <c r="Q48" i="35"/>
  <c r="R48" i="35" s="1"/>
  <c r="S49" i="35"/>
  <c r="Y47" i="35"/>
  <c r="AE47" i="34"/>
  <c r="AC47" i="34"/>
  <c r="X51" i="34"/>
  <c r="V50" i="34"/>
  <c r="W50" i="34" s="1"/>
  <c r="AB48" i="34"/>
  <c r="AA48" i="34"/>
  <c r="T50" i="34"/>
  <c r="R49" i="34"/>
  <c r="S49" i="34" s="1"/>
  <c r="Z49" i="34" s="1"/>
  <c r="Q49" i="35" l="1"/>
  <c r="R49" i="35" s="1"/>
  <c r="S50" i="35"/>
  <c r="AA47" i="35"/>
  <c r="Z47" i="35"/>
  <c r="Y48" i="35"/>
  <c r="AB46" i="35"/>
  <c r="AC46" i="35"/>
  <c r="U49" i="35"/>
  <c r="V49" i="35" s="1"/>
  <c r="W50" i="35"/>
  <c r="T51" i="34"/>
  <c r="R50" i="34"/>
  <c r="S50" i="34" s="1"/>
  <c r="Z50" i="34" s="1"/>
  <c r="AA49" i="34"/>
  <c r="AB49" i="34"/>
  <c r="AE48" i="34"/>
  <c r="AC48" i="34"/>
  <c r="X52" i="34"/>
  <c r="V51" i="34"/>
  <c r="W51" i="34" s="1"/>
  <c r="AC47" i="35" l="1"/>
  <c r="AB47" i="35"/>
  <c r="Z48" i="35"/>
  <c r="AA48" i="35"/>
  <c r="S51" i="35"/>
  <c r="Q50" i="35"/>
  <c r="R50" i="35" s="1"/>
  <c r="U50" i="35"/>
  <c r="V50" i="35" s="1"/>
  <c r="W51" i="35"/>
  <c r="Y49" i="35"/>
  <c r="X53" i="34"/>
  <c r="V52" i="34"/>
  <c r="W52" i="34" s="1"/>
  <c r="AE49" i="34"/>
  <c r="AC49" i="34"/>
  <c r="AB50" i="34"/>
  <c r="AA50" i="34"/>
  <c r="T52" i="34"/>
  <c r="R51" i="34"/>
  <c r="S51" i="34" s="1"/>
  <c r="Z51" i="34" s="1"/>
  <c r="U51" i="35" l="1"/>
  <c r="V51" i="35" s="1"/>
  <c r="W52" i="35"/>
  <c r="Y50" i="35"/>
  <c r="Q51" i="35"/>
  <c r="R51" i="35" s="1"/>
  <c r="S52" i="35"/>
  <c r="AC48" i="35"/>
  <c r="AB48" i="35"/>
  <c r="AA49" i="35"/>
  <c r="Z49" i="35"/>
  <c r="AB51" i="34"/>
  <c r="AA51" i="34"/>
  <c r="R52" i="34"/>
  <c r="S52" i="34" s="1"/>
  <c r="Z52" i="34" s="1"/>
  <c r="T53" i="34"/>
  <c r="AC50" i="34"/>
  <c r="AE50" i="34"/>
  <c r="X54" i="34"/>
  <c r="V53" i="34"/>
  <c r="W53" i="34" s="1"/>
  <c r="AC49" i="35" l="1"/>
  <c r="AB49" i="35"/>
  <c r="Q52" i="35"/>
  <c r="R52" i="35" s="1"/>
  <c r="S53" i="35"/>
  <c r="Y51" i="35"/>
  <c r="AA50" i="35"/>
  <c r="Z50" i="35"/>
  <c r="U52" i="35"/>
  <c r="V52" i="35" s="1"/>
  <c r="W53" i="35"/>
  <c r="T54" i="34"/>
  <c r="R53" i="34"/>
  <c r="S53" i="34" s="1"/>
  <c r="Z53" i="34" s="1"/>
  <c r="X55" i="34"/>
  <c r="V55" i="34" s="1"/>
  <c r="V54" i="34"/>
  <c r="W54" i="34" s="1"/>
  <c r="AB52" i="34"/>
  <c r="AA52" i="34"/>
  <c r="AE51" i="34"/>
  <c r="AC51" i="34"/>
  <c r="AA51" i="35" l="1"/>
  <c r="Z51" i="35"/>
  <c r="Q53" i="35"/>
  <c r="R53" i="35" s="1"/>
  <c r="S54" i="35"/>
  <c r="AC50" i="35"/>
  <c r="AB50" i="35"/>
  <c r="Y52" i="35"/>
  <c r="U53" i="35"/>
  <c r="V53" i="35" s="1"/>
  <c r="W54" i="35"/>
  <c r="W55" i="34"/>
  <c r="AA53" i="34"/>
  <c r="AB53" i="34"/>
  <c r="T55" i="34"/>
  <c r="R55" i="34" s="1"/>
  <c r="R54" i="34"/>
  <c r="S54" i="34" s="1"/>
  <c r="Z54" i="34" s="1"/>
  <c r="AE52" i="34"/>
  <c r="AC52" i="34"/>
  <c r="Q54" i="35" l="1"/>
  <c r="R54" i="35" s="1"/>
  <c r="S55" i="35"/>
  <c r="Y53" i="35"/>
  <c r="AA52" i="35"/>
  <c r="Z52" i="35"/>
  <c r="W55" i="35"/>
  <c r="U54" i="35"/>
  <c r="V54" i="35" s="1"/>
  <c r="AC51" i="35"/>
  <c r="AB51" i="35"/>
  <c r="S55" i="34"/>
  <c r="Z55" i="34" s="1"/>
  <c r="AB55" i="34" s="1"/>
  <c r="AB54" i="34"/>
  <c r="AA54" i="34"/>
  <c r="AE53" i="34"/>
  <c r="AC53" i="34"/>
  <c r="Y54" i="35" l="1"/>
  <c r="AA54" i="35" s="1"/>
  <c r="U55" i="35"/>
  <c r="V55" i="35" s="1"/>
  <c r="W56" i="35"/>
  <c r="AC52" i="35"/>
  <c r="AB52" i="35"/>
  <c r="AA53" i="35"/>
  <c r="Z53" i="35"/>
  <c r="Q55" i="35"/>
  <c r="R55" i="35" s="1"/>
  <c r="S56" i="35"/>
  <c r="AA55" i="34"/>
  <c r="B15" i="34" s="1"/>
  <c r="AC54" i="34"/>
  <c r="AE54" i="34"/>
  <c r="AE55" i="34" s="1"/>
  <c r="AC55" i="34"/>
  <c r="Z54" i="35" l="1"/>
  <c r="Q56" i="35"/>
  <c r="R56" i="35" s="1"/>
  <c r="S57" i="35"/>
  <c r="AC53" i="35"/>
  <c r="AC54" i="35" s="1"/>
  <c r="AB53" i="35"/>
  <c r="U56" i="35"/>
  <c r="V56" i="35" s="1"/>
  <c r="W57" i="35"/>
  <c r="Y55" i="35"/>
  <c r="AB54" i="35"/>
  <c r="Y56" i="35" l="1"/>
  <c r="Z56" i="35" s="1"/>
  <c r="U57" i="35"/>
  <c r="V57" i="35" s="1"/>
  <c r="W58" i="35"/>
  <c r="AA55" i="35"/>
  <c r="Z55" i="35"/>
  <c r="Q57" i="35"/>
  <c r="R57" i="35" s="1"/>
  <c r="S58" i="35"/>
  <c r="P18" i="30"/>
  <c r="O18" i="30"/>
  <c r="N18" i="30"/>
  <c r="M18" i="30"/>
  <c r="L18" i="30"/>
  <c r="I18" i="30"/>
  <c r="AA56" i="35" l="1"/>
  <c r="AB56" i="35" s="1"/>
  <c r="S59" i="35"/>
  <c r="Q58" i="35"/>
  <c r="R58" i="35" s="1"/>
  <c r="Y57" i="35"/>
  <c r="AC55" i="35"/>
  <c r="AB55" i="35"/>
  <c r="U58" i="35"/>
  <c r="V58" i="35" s="1"/>
  <c r="W59" i="35"/>
  <c r="Y26" i="30"/>
  <c r="Y31" i="30"/>
  <c r="Y24" i="30"/>
  <c r="Y22" i="30"/>
  <c r="Y28" i="30"/>
  <c r="U27" i="30"/>
  <c r="Y54" i="30"/>
  <c r="U26" i="30"/>
  <c r="Y34" i="30"/>
  <c r="Y32" i="30"/>
  <c r="Y30" i="30"/>
  <c r="Y35" i="30"/>
  <c r="Y47" i="30"/>
  <c r="Y39" i="30"/>
  <c r="Y45" i="30"/>
  <c r="Y43" i="30"/>
  <c r="Y41" i="30"/>
  <c r="Y37" i="30"/>
  <c r="U35" i="30"/>
  <c r="U33" i="30"/>
  <c r="U31" i="30"/>
  <c r="U29" i="30"/>
  <c r="U46" i="30"/>
  <c r="U38" i="30"/>
  <c r="U44" i="30"/>
  <c r="U40" i="30"/>
  <c r="U48" i="30"/>
  <c r="U42" i="30"/>
  <c r="U24" i="30"/>
  <c r="U21" i="30"/>
  <c r="U28" i="30"/>
  <c r="U23" i="30"/>
  <c r="U32" i="30"/>
  <c r="Y21" i="30"/>
  <c r="U25" i="30"/>
  <c r="Y23" i="30"/>
  <c r="Y33" i="30"/>
  <c r="U20" i="30"/>
  <c r="T20" i="30" s="1"/>
  <c r="R20" i="30" s="1"/>
  <c r="Y25" i="30"/>
  <c r="Y29" i="30"/>
  <c r="U34" i="30"/>
  <c r="U55" i="30"/>
  <c r="Y20" i="30"/>
  <c r="X20" i="30" s="1"/>
  <c r="U22" i="30"/>
  <c r="Y27" i="30"/>
  <c r="U30" i="30"/>
  <c r="U36" i="30"/>
  <c r="Y49" i="30"/>
  <c r="U50" i="30"/>
  <c r="Y51" i="30"/>
  <c r="U52" i="30"/>
  <c r="Y53" i="30"/>
  <c r="U54" i="30"/>
  <c r="Y55" i="30"/>
  <c r="Y36" i="30"/>
  <c r="U37" i="30"/>
  <c r="Y38" i="30"/>
  <c r="U39" i="30"/>
  <c r="Y40" i="30"/>
  <c r="U41" i="30"/>
  <c r="Y42" i="30"/>
  <c r="U43" i="30"/>
  <c r="Y44" i="30"/>
  <c r="U45" i="30"/>
  <c r="Y46" i="30"/>
  <c r="U47" i="30"/>
  <c r="Y48" i="30"/>
  <c r="U49" i="30"/>
  <c r="Y50" i="30"/>
  <c r="U51" i="30"/>
  <c r="Y52" i="30"/>
  <c r="U53" i="30"/>
  <c r="P19" i="32"/>
  <c r="O19" i="32"/>
  <c r="N19" i="32"/>
  <c r="M19" i="32"/>
  <c r="L19" i="32"/>
  <c r="I19" i="32"/>
  <c r="M19" i="28"/>
  <c r="I19" i="28"/>
  <c r="P19" i="28"/>
  <c r="O19" i="28"/>
  <c r="N19" i="28"/>
  <c r="L19" i="28"/>
  <c r="K19" i="28"/>
  <c r="J19" i="28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5" i="6"/>
  <c r="M3" i="6"/>
  <c r="M2" i="6"/>
  <c r="AC56" i="35" l="1"/>
  <c r="Y58" i="35"/>
  <c r="Q59" i="35"/>
  <c r="R59" i="35" s="1"/>
  <c r="S60" i="35"/>
  <c r="AA57" i="35"/>
  <c r="Z57" i="35"/>
  <c r="U59" i="35"/>
  <c r="V59" i="35" s="1"/>
  <c r="W60" i="35"/>
  <c r="T21" i="30"/>
  <c r="R21" i="30" s="1"/>
  <c r="S20" i="30"/>
  <c r="V20" i="30"/>
  <c r="W20" i="30" s="1"/>
  <c r="X21" i="30"/>
  <c r="Y28" i="32"/>
  <c r="Y29" i="32"/>
  <c r="Y22" i="32"/>
  <c r="Y24" i="32"/>
  <c r="Y26" i="32"/>
  <c r="Y55" i="32"/>
  <c r="Y30" i="32"/>
  <c r="U56" i="32"/>
  <c r="U26" i="32"/>
  <c r="U21" i="32"/>
  <c r="T21" i="32" s="1"/>
  <c r="U23" i="32"/>
  <c r="U25" i="32"/>
  <c r="U27" i="32"/>
  <c r="U29" i="32"/>
  <c r="U31" i="32"/>
  <c r="Y32" i="32"/>
  <c r="U33" i="32"/>
  <c r="Y34" i="32"/>
  <c r="U35" i="32"/>
  <c r="Y36" i="32"/>
  <c r="U37" i="32"/>
  <c r="Y38" i="32"/>
  <c r="U39" i="32"/>
  <c r="Y40" i="32"/>
  <c r="U41" i="32"/>
  <c r="Y42" i="32"/>
  <c r="U43" i="32"/>
  <c r="Y44" i="32"/>
  <c r="U45" i="32"/>
  <c r="Y46" i="32"/>
  <c r="U47" i="32"/>
  <c r="Y48" i="32"/>
  <c r="U49" i="32"/>
  <c r="Y50" i="32"/>
  <c r="U51" i="32"/>
  <c r="Y52" i="32"/>
  <c r="U53" i="32"/>
  <c r="Y54" i="32"/>
  <c r="U55" i="32"/>
  <c r="Y56" i="32"/>
  <c r="Y21" i="32"/>
  <c r="X21" i="32" s="1"/>
  <c r="U22" i="32"/>
  <c r="Y23" i="32"/>
  <c r="U24" i="32"/>
  <c r="Y25" i="32"/>
  <c r="Y27" i="32"/>
  <c r="U28" i="32"/>
  <c r="U30" i="32"/>
  <c r="Y31" i="32"/>
  <c r="U32" i="32"/>
  <c r="Y33" i="32"/>
  <c r="U34" i="32"/>
  <c r="Y35" i="32"/>
  <c r="U36" i="32"/>
  <c r="Y37" i="32"/>
  <c r="U38" i="32"/>
  <c r="Y39" i="32"/>
  <c r="U40" i="32"/>
  <c r="Y41" i="32"/>
  <c r="U42" i="32"/>
  <c r="Y43" i="32"/>
  <c r="U44" i="32"/>
  <c r="Y45" i="32"/>
  <c r="U46" i="32"/>
  <c r="Y47" i="32"/>
  <c r="U48" i="32"/>
  <c r="Y49" i="32"/>
  <c r="U50" i="32"/>
  <c r="Y51" i="32"/>
  <c r="U52" i="32"/>
  <c r="Y53" i="32"/>
  <c r="U54" i="32"/>
  <c r="Y45" i="28"/>
  <c r="Y26" i="28"/>
  <c r="Y50" i="28"/>
  <c r="U22" i="28"/>
  <c r="Y49" i="28"/>
  <c r="Y42" i="28"/>
  <c r="Y29" i="28"/>
  <c r="Y41" i="28"/>
  <c r="Y34" i="28"/>
  <c r="Y33" i="28"/>
  <c r="U24" i="28"/>
  <c r="Y27" i="28"/>
  <c r="Y25" i="28"/>
  <c r="U55" i="28"/>
  <c r="U47" i="28"/>
  <c r="U39" i="28"/>
  <c r="U31" i="28"/>
  <c r="U23" i="28"/>
  <c r="U54" i="28"/>
  <c r="U46" i="28"/>
  <c r="U38" i="28"/>
  <c r="U30" i="28"/>
  <c r="U53" i="28"/>
  <c r="U45" i="28"/>
  <c r="U37" i="28"/>
  <c r="U29" i="28"/>
  <c r="Y56" i="28"/>
  <c r="Y48" i="28"/>
  <c r="Y40" i="28"/>
  <c r="Y32" i="28"/>
  <c r="Y24" i="28"/>
  <c r="U52" i="28"/>
  <c r="U44" i="28"/>
  <c r="U36" i="28"/>
  <c r="U28" i="28"/>
  <c r="Y55" i="28"/>
  <c r="Y47" i="28"/>
  <c r="Y39" i="28"/>
  <c r="Y31" i="28"/>
  <c r="Y23" i="28"/>
  <c r="U51" i="28"/>
  <c r="U43" i="28"/>
  <c r="U35" i="28"/>
  <c r="U27" i="28"/>
  <c r="Y54" i="28"/>
  <c r="Y46" i="28"/>
  <c r="Y38" i="28"/>
  <c r="Y30" i="28"/>
  <c r="Y22" i="28"/>
  <c r="U50" i="28"/>
  <c r="U42" i="28"/>
  <c r="U34" i="28"/>
  <c r="U26" i="28"/>
  <c r="Y53" i="28"/>
  <c r="Y37" i="28"/>
  <c r="U21" i="28"/>
  <c r="T21" i="28" s="1"/>
  <c r="U49" i="28"/>
  <c r="U41" i="28"/>
  <c r="U33" i="28"/>
  <c r="U25" i="28"/>
  <c r="Y52" i="28"/>
  <c r="Y44" i="28"/>
  <c r="Y36" i="28"/>
  <c r="Y28" i="28"/>
  <c r="Y21" i="28"/>
  <c r="X21" i="28" s="1"/>
  <c r="U56" i="28"/>
  <c r="U48" i="28"/>
  <c r="U40" i="28"/>
  <c r="U32" i="28"/>
  <c r="Y51" i="28"/>
  <c r="Y43" i="28"/>
  <c r="Y35" i="28"/>
  <c r="Y59" i="35" l="1"/>
  <c r="AA59" i="35" s="1"/>
  <c r="U60" i="35"/>
  <c r="V60" i="35" s="1"/>
  <c r="W61" i="35"/>
  <c r="AC57" i="35"/>
  <c r="AB57" i="35"/>
  <c r="Q60" i="35"/>
  <c r="R60" i="35" s="1"/>
  <c r="S61" i="35"/>
  <c r="AA58" i="35"/>
  <c r="Z58" i="35"/>
  <c r="X22" i="30"/>
  <c r="V21" i="30"/>
  <c r="W21" i="30" s="1"/>
  <c r="Z20" i="30"/>
  <c r="S21" i="30"/>
  <c r="T22" i="30"/>
  <c r="R22" i="30" s="1"/>
  <c r="V21" i="32"/>
  <c r="W21" i="32" s="1"/>
  <c r="X22" i="32"/>
  <c r="T22" i="32"/>
  <c r="R21" i="32"/>
  <c r="S21" i="32" s="1"/>
  <c r="V21" i="28"/>
  <c r="W21" i="28" s="1"/>
  <c r="X22" i="28"/>
  <c r="T22" i="28"/>
  <c r="R21" i="28"/>
  <c r="S21" i="28" s="1"/>
  <c r="Y60" i="35" l="1"/>
  <c r="Z60" i="35" s="1"/>
  <c r="Z59" i="35"/>
  <c r="AB59" i="35"/>
  <c r="Q61" i="35"/>
  <c r="R61" i="35" s="1"/>
  <c r="S62" i="35"/>
  <c r="U61" i="35"/>
  <c r="V61" i="35" s="1"/>
  <c r="W62" i="35"/>
  <c r="AC58" i="35"/>
  <c r="AC59" i="35" s="1"/>
  <c r="AB58" i="35"/>
  <c r="F1" i="35" s="1"/>
  <c r="Z21" i="30"/>
  <c r="AB21" i="30" s="1"/>
  <c r="AC21" i="30" s="1"/>
  <c r="T23" i="30"/>
  <c r="R23" i="30" s="1"/>
  <c r="S22" i="30"/>
  <c r="AB20" i="30"/>
  <c r="AC20" i="30" s="1"/>
  <c r="AA20" i="30"/>
  <c r="V22" i="30"/>
  <c r="W22" i="30" s="1"/>
  <c r="X23" i="30"/>
  <c r="Z21" i="32"/>
  <c r="AB21" i="32" s="1"/>
  <c r="AC21" i="32" s="1"/>
  <c r="R22" i="32"/>
  <c r="S22" i="32" s="1"/>
  <c r="T23" i="32"/>
  <c r="X23" i="32"/>
  <c r="V22" i="32"/>
  <c r="W22" i="32" s="1"/>
  <c r="Z21" i="28"/>
  <c r="AB21" i="28" s="1"/>
  <c r="AC21" i="28" s="1"/>
  <c r="R22" i="28"/>
  <c r="S22" i="28" s="1"/>
  <c r="T23" i="28"/>
  <c r="X23" i="28"/>
  <c r="V22" i="28"/>
  <c r="W22" i="28" s="1"/>
  <c r="AA60" i="35" l="1"/>
  <c r="AB60" i="35" s="1"/>
  <c r="Q62" i="35"/>
  <c r="R62" i="35" s="1"/>
  <c r="S63" i="35"/>
  <c r="Y61" i="35"/>
  <c r="W63" i="35"/>
  <c r="U62" i="35"/>
  <c r="V62" i="35" s="1"/>
  <c r="AA21" i="30"/>
  <c r="Z22" i="30"/>
  <c r="AB22" i="30" s="1"/>
  <c r="AC22" i="30" s="1"/>
  <c r="X24" i="30"/>
  <c r="V23" i="30"/>
  <c r="W23" i="30" s="1"/>
  <c r="S23" i="30"/>
  <c r="T24" i="30"/>
  <c r="R24" i="30" s="1"/>
  <c r="AA21" i="32"/>
  <c r="T24" i="32"/>
  <c r="R23" i="32"/>
  <c r="S23" i="32" s="1"/>
  <c r="V23" i="32"/>
  <c r="W23" i="32" s="1"/>
  <c r="X24" i="32"/>
  <c r="Z22" i="32"/>
  <c r="AA21" i="28"/>
  <c r="T24" i="28"/>
  <c r="R23" i="28"/>
  <c r="S23" i="28" s="1"/>
  <c r="V23" i="28"/>
  <c r="W23" i="28" s="1"/>
  <c r="X24" i="28"/>
  <c r="Z22" i="28"/>
  <c r="AC60" i="35" l="1"/>
  <c r="Y62" i="35"/>
  <c r="AA62" i="35" s="1"/>
  <c r="U63" i="35"/>
  <c r="V63" i="35" s="1"/>
  <c r="W64" i="35"/>
  <c r="AA61" i="35"/>
  <c r="Z61" i="35"/>
  <c r="Q63" i="35"/>
  <c r="R63" i="35" s="1"/>
  <c r="S64" i="35"/>
  <c r="AA22" i="30"/>
  <c r="Z23" i="30"/>
  <c r="AA23" i="30" s="1"/>
  <c r="V24" i="30"/>
  <c r="W24" i="30" s="1"/>
  <c r="X25" i="30"/>
  <c r="T25" i="30"/>
  <c r="R25" i="30" s="1"/>
  <c r="S24" i="30"/>
  <c r="AB22" i="32"/>
  <c r="AC22" i="32" s="1"/>
  <c r="AA22" i="32"/>
  <c r="Z23" i="32"/>
  <c r="X25" i="32"/>
  <c r="V24" i="32"/>
  <c r="W24" i="32" s="1"/>
  <c r="R24" i="32"/>
  <c r="S24" i="32" s="1"/>
  <c r="T25" i="32"/>
  <c r="AB22" i="28"/>
  <c r="AC22" i="28" s="1"/>
  <c r="AA22" i="28"/>
  <c r="Z23" i="28"/>
  <c r="X25" i="28"/>
  <c r="V24" i="28"/>
  <c r="W24" i="28" s="1"/>
  <c r="R24" i="28"/>
  <c r="S24" i="28" s="1"/>
  <c r="T25" i="28"/>
  <c r="Y63" i="35" l="1"/>
  <c r="Z63" i="35" s="1"/>
  <c r="Z62" i="35"/>
  <c r="AB62" i="35"/>
  <c r="Q64" i="35"/>
  <c r="R64" i="35" s="1"/>
  <c r="S65" i="35"/>
  <c r="AC61" i="35"/>
  <c r="AC62" i="35" s="1"/>
  <c r="AB61" i="35"/>
  <c r="U64" i="35"/>
  <c r="V64" i="35" s="1"/>
  <c r="W65" i="35"/>
  <c r="AB23" i="30"/>
  <c r="AC23" i="30" s="1"/>
  <c r="S25" i="30"/>
  <c r="T26" i="30"/>
  <c r="R26" i="30" s="1"/>
  <c r="X26" i="30"/>
  <c r="V25" i="30"/>
  <c r="W25" i="30" s="1"/>
  <c r="Z24" i="30"/>
  <c r="Z24" i="32"/>
  <c r="AB24" i="32" s="1"/>
  <c r="AC24" i="32" s="1"/>
  <c r="T26" i="32"/>
  <c r="R25" i="32"/>
  <c r="S25" i="32" s="1"/>
  <c r="V25" i="32"/>
  <c r="W25" i="32" s="1"/>
  <c r="X26" i="32"/>
  <c r="AB23" i="32"/>
  <c r="AC23" i="32" s="1"/>
  <c r="AA23" i="32"/>
  <c r="Z24" i="28"/>
  <c r="AB24" i="28" s="1"/>
  <c r="AC24" i="28" s="1"/>
  <c r="V25" i="28"/>
  <c r="W25" i="28" s="1"/>
  <c r="X26" i="28"/>
  <c r="AB23" i="28"/>
  <c r="AC23" i="28" s="1"/>
  <c r="AA23" i="28"/>
  <c r="T26" i="28"/>
  <c r="R25" i="28"/>
  <c r="S25" i="28" s="1"/>
  <c r="AA63" i="35" l="1"/>
  <c r="AC63" i="35" s="1"/>
  <c r="Q65" i="35"/>
  <c r="R65" i="35" s="1"/>
  <c r="S66" i="35"/>
  <c r="Y64" i="35"/>
  <c r="U65" i="35"/>
  <c r="V65" i="35" s="1"/>
  <c r="W66" i="35"/>
  <c r="AB24" i="30"/>
  <c r="AC24" i="30" s="1"/>
  <c r="AA24" i="30"/>
  <c r="V26" i="30"/>
  <c r="W26" i="30" s="1"/>
  <c r="X27" i="30"/>
  <c r="T27" i="30"/>
  <c r="R27" i="30" s="1"/>
  <c r="S26" i="30"/>
  <c r="Z25" i="30"/>
  <c r="AA24" i="32"/>
  <c r="X27" i="32"/>
  <c r="V26" i="32"/>
  <c r="W26" i="32" s="1"/>
  <c r="Z25" i="32"/>
  <c r="R26" i="32"/>
  <c r="S26" i="32" s="1"/>
  <c r="T27" i="32"/>
  <c r="AA24" i="28"/>
  <c r="Z25" i="28"/>
  <c r="AB25" i="28" s="1"/>
  <c r="AC25" i="28" s="1"/>
  <c r="R26" i="28"/>
  <c r="S26" i="28" s="1"/>
  <c r="T27" i="28"/>
  <c r="X27" i="28"/>
  <c r="V26" i="28"/>
  <c r="W26" i="28" s="1"/>
  <c r="AB63" i="35" l="1"/>
  <c r="Y65" i="35"/>
  <c r="AA65" i="35" s="1"/>
  <c r="S67" i="35"/>
  <c r="Q66" i="35"/>
  <c r="R66" i="35" s="1"/>
  <c r="U66" i="35"/>
  <c r="V66" i="35" s="1"/>
  <c r="W67" i="35"/>
  <c r="Z64" i="35"/>
  <c r="AA64" i="35"/>
  <c r="AB25" i="30"/>
  <c r="AC25" i="30" s="1"/>
  <c r="AA25" i="30"/>
  <c r="Z26" i="30"/>
  <c r="S27" i="30"/>
  <c r="T28" i="30"/>
  <c r="R28" i="30" s="1"/>
  <c r="X28" i="30"/>
  <c r="V27" i="30"/>
  <c r="W27" i="30" s="1"/>
  <c r="Z26" i="32"/>
  <c r="AB26" i="32" s="1"/>
  <c r="AC26" i="32" s="1"/>
  <c r="T28" i="32"/>
  <c r="R27" i="32"/>
  <c r="S27" i="32" s="1"/>
  <c r="AB25" i="32"/>
  <c r="AC25" i="32" s="1"/>
  <c r="AA25" i="32"/>
  <c r="V27" i="32"/>
  <c r="W27" i="32" s="1"/>
  <c r="X28" i="32"/>
  <c r="AA25" i="28"/>
  <c r="T28" i="28"/>
  <c r="R27" i="28"/>
  <c r="S27" i="28" s="1"/>
  <c r="V27" i="28"/>
  <c r="W27" i="28" s="1"/>
  <c r="X28" i="28"/>
  <c r="Z26" i="28"/>
  <c r="Z65" i="35" l="1"/>
  <c r="U67" i="35"/>
  <c r="V67" i="35" s="1"/>
  <c r="W68" i="35"/>
  <c r="U68" i="35" s="1"/>
  <c r="Y66" i="35"/>
  <c r="Q67" i="35"/>
  <c r="R67" i="35" s="1"/>
  <c r="S68" i="35"/>
  <c r="Q68" i="35" s="1"/>
  <c r="AC64" i="35"/>
  <c r="AC65" i="35" s="1"/>
  <c r="AB64" i="35"/>
  <c r="AB65" i="35"/>
  <c r="Z27" i="30"/>
  <c r="AB26" i="30"/>
  <c r="AC26" i="30" s="1"/>
  <c r="AA26" i="30"/>
  <c r="T29" i="30"/>
  <c r="R29" i="30" s="1"/>
  <c r="S28" i="30"/>
  <c r="V28" i="30"/>
  <c r="W28" i="30" s="1"/>
  <c r="X29" i="30"/>
  <c r="AA26" i="32"/>
  <c r="X29" i="32"/>
  <c r="V28" i="32"/>
  <c r="W28" i="32" s="1"/>
  <c r="Z27" i="32"/>
  <c r="R28" i="32"/>
  <c r="S28" i="32" s="1"/>
  <c r="T29" i="32"/>
  <c r="X29" i="28"/>
  <c r="V28" i="28"/>
  <c r="W28" i="28" s="1"/>
  <c r="R28" i="28"/>
  <c r="S28" i="28" s="1"/>
  <c r="T29" i="28"/>
  <c r="AB26" i="28"/>
  <c r="AC26" i="28" s="1"/>
  <c r="AA26" i="28"/>
  <c r="Z27" i="28"/>
  <c r="V68" i="35" l="1"/>
  <c r="R68" i="35"/>
  <c r="Y67" i="35"/>
  <c r="AA67" i="35" s="1"/>
  <c r="AA66" i="35"/>
  <c r="Z66" i="35"/>
  <c r="X30" i="30"/>
  <c r="V29" i="30"/>
  <c r="W29" i="30" s="1"/>
  <c r="S29" i="30"/>
  <c r="T30" i="30"/>
  <c r="R30" i="30" s="1"/>
  <c r="Z28" i="30"/>
  <c r="AB27" i="30"/>
  <c r="AC27" i="30" s="1"/>
  <c r="AA27" i="30"/>
  <c r="Z28" i="32"/>
  <c r="AB28" i="32" s="1"/>
  <c r="AC28" i="32" s="1"/>
  <c r="T30" i="32"/>
  <c r="R29" i="32"/>
  <c r="S29" i="32" s="1"/>
  <c r="AB27" i="32"/>
  <c r="AC27" i="32" s="1"/>
  <c r="AA27" i="32"/>
  <c r="V29" i="32"/>
  <c r="W29" i="32" s="1"/>
  <c r="X30" i="32"/>
  <c r="Z28" i="28"/>
  <c r="AA28" i="28" s="1"/>
  <c r="AB27" i="28"/>
  <c r="AC27" i="28" s="1"/>
  <c r="AA27" i="28"/>
  <c r="T30" i="28"/>
  <c r="R29" i="28"/>
  <c r="S29" i="28" s="1"/>
  <c r="V29" i="28"/>
  <c r="W29" i="28" s="1"/>
  <c r="X30" i="28"/>
  <c r="Y68" i="35" l="1"/>
  <c r="AA68" i="35" s="1"/>
  <c r="AB68" i="35" s="1"/>
  <c r="Z67" i="35"/>
  <c r="AC66" i="35"/>
  <c r="AC67" i="35" s="1"/>
  <c r="AB66" i="35"/>
  <c r="AB67" i="35"/>
  <c r="Z29" i="30"/>
  <c r="AA29" i="30" s="1"/>
  <c r="AB28" i="30"/>
  <c r="AC28" i="30" s="1"/>
  <c r="AA28" i="30"/>
  <c r="T31" i="30"/>
  <c r="R31" i="30" s="1"/>
  <c r="S30" i="30"/>
  <c r="V30" i="30"/>
  <c r="W30" i="30" s="1"/>
  <c r="X31" i="30"/>
  <c r="AA28" i="32"/>
  <c r="X31" i="32"/>
  <c r="V30" i="32"/>
  <c r="W30" i="32" s="1"/>
  <c r="Z29" i="32"/>
  <c r="R30" i="32"/>
  <c r="S30" i="32" s="1"/>
  <c r="T31" i="32"/>
  <c r="AB28" i="28"/>
  <c r="AC28" i="28" s="1"/>
  <c r="Z29" i="28"/>
  <c r="R30" i="28"/>
  <c r="S30" i="28" s="1"/>
  <c r="T31" i="28"/>
  <c r="X31" i="28"/>
  <c r="V30" i="28"/>
  <c r="W30" i="28" s="1"/>
  <c r="AC68" i="35" l="1"/>
  <c r="Z68" i="35"/>
  <c r="B16" i="35" s="1"/>
  <c r="F6" i="35" s="1"/>
  <c r="F3" i="35"/>
  <c r="F2" i="35"/>
  <c r="AB29" i="30"/>
  <c r="AC29" i="30" s="1"/>
  <c r="Z30" i="30"/>
  <c r="AB30" i="30" s="1"/>
  <c r="AC30" i="30" s="1"/>
  <c r="S31" i="30"/>
  <c r="T32" i="30"/>
  <c r="R32" i="30" s="1"/>
  <c r="X32" i="30"/>
  <c r="V31" i="30"/>
  <c r="W31" i="30" s="1"/>
  <c r="Z30" i="32"/>
  <c r="AB30" i="32" s="1"/>
  <c r="AC30" i="32" s="1"/>
  <c r="T32" i="32"/>
  <c r="R31" i="32"/>
  <c r="S31" i="32" s="1"/>
  <c r="AB29" i="32"/>
  <c r="AC29" i="32" s="1"/>
  <c r="AA29" i="32"/>
  <c r="V31" i="32"/>
  <c r="W31" i="32" s="1"/>
  <c r="X32" i="32"/>
  <c r="V31" i="28"/>
  <c r="W31" i="28" s="1"/>
  <c r="X32" i="28"/>
  <c r="T32" i="28"/>
  <c r="R31" i="28"/>
  <c r="S31" i="28" s="1"/>
  <c r="Z30" i="28"/>
  <c r="AB29" i="28"/>
  <c r="AC29" i="28" s="1"/>
  <c r="AA29" i="28"/>
  <c r="AA30" i="30" l="1"/>
  <c r="V32" i="30"/>
  <c r="W32" i="30" s="1"/>
  <c r="X33" i="30"/>
  <c r="Z31" i="30"/>
  <c r="T33" i="30"/>
  <c r="R33" i="30" s="1"/>
  <c r="AA30" i="32"/>
  <c r="X33" i="32"/>
  <c r="V32" i="32"/>
  <c r="W32" i="32" s="1"/>
  <c r="Z31" i="32"/>
  <c r="R32" i="32"/>
  <c r="S32" i="32" s="1"/>
  <c r="T33" i="32"/>
  <c r="Z31" i="28"/>
  <c r="AB31" i="28" s="1"/>
  <c r="AC31" i="28" s="1"/>
  <c r="AB30" i="28"/>
  <c r="AC30" i="28" s="1"/>
  <c r="AA30" i="28"/>
  <c r="R32" i="28"/>
  <c r="S32" i="28" s="1"/>
  <c r="T33" i="28"/>
  <c r="X33" i="28"/>
  <c r="V32" i="28"/>
  <c r="W32" i="28" s="1"/>
  <c r="T34" i="30" l="1"/>
  <c r="R34" i="30" s="1"/>
  <c r="AB31" i="30"/>
  <c r="AC31" i="30" s="1"/>
  <c r="AA31" i="30"/>
  <c r="X34" i="30"/>
  <c r="V33" i="30"/>
  <c r="W33" i="30" s="1"/>
  <c r="Z32" i="32"/>
  <c r="AB32" i="32" s="1"/>
  <c r="AC32" i="32" s="1"/>
  <c r="T34" i="32"/>
  <c r="R33" i="32"/>
  <c r="S33" i="32" s="1"/>
  <c r="AB31" i="32"/>
  <c r="AC31" i="32" s="1"/>
  <c r="AA31" i="32"/>
  <c r="V33" i="32"/>
  <c r="W33" i="32" s="1"/>
  <c r="X34" i="32"/>
  <c r="AA31" i="28"/>
  <c r="V33" i="28"/>
  <c r="W33" i="28" s="1"/>
  <c r="X34" i="28"/>
  <c r="T34" i="28"/>
  <c r="R33" i="28"/>
  <c r="S33" i="28" s="1"/>
  <c r="Z32" i="28"/>
  <c r="V34" i="30" l="1"/>
  <c r="W34" i="30" s="1"/>
  <c r="X35" i="30"/>
  <c r="T35" i="30"/>
  <c r="R35" i="30" s="1"/>
  <c r="S34" i="30"/>
  <c r="AA32" i="32"/>
  <c r="Z33" i="32"/>
  <c r="AA33" i="32" s="1"/>
  <c r="X35" i="32"/>
  <c r="V34" i="32"/>
  <c r="W34" i="32" s="1"/>
  <c r="R34" i="32"/>
  <c r="S34" i="32" s="1"/>
  <c r="T35" i="32"/>
  <c r="Z33" i="28"/>
  <c r="AB33" i="28" s="1"/>
  <c r="AC33" i="28" s="1"/>
  <c r="AB32" i="28"/>
  <c r="AC32" i="28" s="1"/>
  <c r="AA32" i="28"/>
  <c r="R34" i="28"/>
  <c r="S34" i="28" s="1"/>
  <c r="T35" i="28"/>
  <c r="X35" i="28"/>
  <c r="V34" i="28"/>
  <c r="W34" i="28" s="1"/>
  <c r="Z34" i="30" l="1"/>
  <c r="AB34" i="30" s="1"/>
  <c r="AC34" i="30" s="1"/>
  <c r="X36" i="30"/>
  <c r="V35" i="30"/>
  <c r="W35" i="30" s="1"/>
  <c r="S35" i="30"/>
  <c r="T36" i="30"/>
  <c r="R36" i="30" s="1"/>
  <c r="Z34" i="32"/>
  <c r="AB34" i="32" s="1"/>
  <c r="AC34" i="32" s="1"/>
  <c r="AB33" i="32"/>
  <c r="AC33" i="32" s="1"/>
  <c r="T36" i="32"/>
  <c r="R35" i="32"/>
  <c r="S35" i="32" s="1"/>
  <c r="V35" i="32"/>
  <c r="W35" i="32" s="1"/>
  <c r="X36" i="32"/>
  <c r="AA33" i="28"/>
  <c r="T36" i="28"/>
  <c r="R35" i="28"/>
  <c r="S35" i="28" s="1"/>
  <c r="Z34" i="28"/>
  <c r="V35" i="28"/>
  <c r="W35" i="28" s="1"/>
  <c r="X36" i="28"/>
  <c r="Z35" i="30" l="1"/>
  <c r="AB35" i="30" s="1"/>
  <c r="AC35" i="30" s="1"/>
  <c r="AA34" i="30"/>
  <c r="T37" i="30"/>
  <c r="R37" i="30" s="1"/>
  <c r="S36" i="30"/>
  <c r="V36" i="30"/>
  <c r="W36" i="30" s="1"/>
  <c r="X37" i="30"/>
  <c r="AA34" i="32"/>
  <c r="X37" i="32"/>
  <c r="V36" i="32"/>
  <c r="W36" i="32" s="1"/>
  <c r="Z35" i="32"/>
  <c r="R36" i="32"/>
  <c r="S36" i="32" s="1"/>
  <c r="T37" i="32"/>
  <c r="AB34" i="28"/>
  <c r="AC34" i="28" s="1"/>
  <c r="AA34" i="28"/>
  <c r="X37" i="28"/>
  <c r="V36" i="28"/>
  <c r="W36" i="28" s="1"/>
  <c r="Z35" i="28"/>
  <c r="R36" i="28"/>
  <c r="S36" i="28" s="1"/>
  <c r="T37" i="28"/>
  <c r="AA35" i="30" l="1"/>
  <c r="Z36" i="30"/>
  <c r="AB36" i="30" s="1"/>
  <c r="AC36" i="30" s="1"/>
  <c r="X38" i="30"/>
  <c r="V37" i="30"/>
  <c r="W37" i="30" s="1"/>
  <c r="S37" i="30"/>
  <c r="T38" i="30"/>
  <c r="R38" i="30" s="1"/>
  <c r="Z36" i="32"/>
  <c r="AB36" i="32" s="1"/>
  <c r="AC36" i="32" s="1"/>
  <c r="T38" i="32"/>
  <c r="R37" i="32"/>
  <c r="S37" i="32" s="1"/>
  <c r="AB35" i="32"/>
  <c r="AC35" i="32" s="1"/>
  <c r="AA35" i="32"/>
  <c r="V37" i="32"/>
  <c r="W37" i="32" s="1"/>
  <c r="X38" i="32"/>
  <c r="Z36" i="28"/>
  <c r="AB36" i="28" s="1"/>
  <c r="AC36" i="28" s="1"/>
  <c r="T38" i="28"/>
  <c r="R37" i="28"/>
  <c r="S37" i="28" s="1"/>
  <c r="AB35" i="28"/>
  <c r="AC35" i="28" s="1"/>
  <c r="AA35" i="28"/>
  <c r="V37" i="28"/>
  <c r="W37" i="28" s="1"/>
  <c r="X38" i="28"/>
  <c r="AA36" i="30" l="1"/>
  <c r="Z37" i="30"/>
  <c r="AB37" i="30" s="1"/>
  <c r="AC37" i="30" s="1"/>
  <c r="T39" i="30"/>
  <c r="R39" i="30" s="1"/>
  <c r="S38" i="30"/>
  <c r="V38" i="30"/>
  <c r="W38" i="30" s="1"/>
  <c r="X39" i="30"/>
  <c r="AA36" i="32"/>
  <c r="X39" i="32"/>
  <c r="V38" i="32"/>
  <c r="W38" i="32" s="1"/>
  <c r="Z37" i="32"/>
  <c r="R38" i="32"/>
  <c r="S38" i="32" s="1"/>
  <c r="T39" i="32"/>
  <c r="AA36" i="28"/>
  <c r="X39" i="28"/>
  <c r="V38" i="28"/>
  <c r="W38" i="28" s="1"/>
  <c r="Z37" i="28"/>
  <c r="R38" i="28"/>
  <c r="S38" i="28" s="1"/>
  <c r="T39" i="28"/>
  <c r="AA37" i="30" l="1"/>
  <c r="Z38" i="30"/>
  <c r="X40" i="30"/>
  <c r="V39" i="30"/>
  <c r="W39" i="30" s="1"/>
  <c r="S39" i="30"/>
  <c r="T40" i="30"/>
  <c r="R40" i="30" s="1"/>
  <c r="Z38" i="32"/>
  <c r="AB38" i="32" s="1"/>
  <c r="AC38" i="32" s="1"/>
  <c r="T40" i="32"/>
  <c r="R39" i="32"/>
  <c r="S39" i="32" s="1"/>
  <c r="AB37" i="32"/>
  <c r="AC37" i="32" s="1"/>
  <c r="AA37" i="32"/>
  <c r="V39" i="32"/>
  <c r="W39" i="32" s="1"/>
  <c r="X40" i="32"/>
  <c r="Z38" i="28"/>
  <c r="AA38" i="28" s="1"/>
  <c r="T40" i="28"/>
  <c r="R39" i="28"/>
  <c r="S39" i="28" s="1"/>
  <c r="AB37" i="28"/>
  <c r="AC37" i="28" s="1"/>
  <c r="AA37" i="28"/>
  <c r="V39" i="28"/>
  <c r="W39" i="28" s="1"/>
  <c r="X40" i="28"/>
  <c r="Z39" i="30" l="1"/>
  <c r="T41" i="30"/>
  <c r="R41" i="30" s="1"/>
  <c r="S40" i="30"/>
  <c r="V40" i="30"/>
  <c r="W40" i="30" s="1"/>
  <c r="X41" i="30"/>
  <c r="AB38" i="30"/>
  <c r="AC38" i="30" s="1"/>
  <c r="AA38" i="30"/>
  <c r="AA38" i="32"/>
  <c r="X41" i="32"/>
  <c r="V40" i="32"/>
  <c r="W40" i="32" s="1"/>
  <c r="Z39" i="32"/>
  <c r="R40" i="32"/>
  <c r="S40" i="32" s="1"/>
  <c r="T41" i="32"/>
  <c r="AB38" i="28"/>
  <c r="AC38" i="28" s="1"/>
  <c r="X41" i="28"/>
  <c r="V40" i="28"/>
  <c r="W40" i="28" s="1"/>
  <c r="Z39" i="28"/>
  <c r="R40" i="28"/>
  <c r="S40" i="28" s="1"/>
  <c r="T41" i="28"/>
  <c r="S41" i="30" l="1"/>
  <c r="T42" i="30"/>
  <c r="R42" i="30" s="1"/>
  <c r="X42" i="30"/>
  <c r="V41" i="30"/>
  <c r="W41" i="30" s="1"/>
  <c r="Z40" i="30"/>
  <c r="AB39" i="30"/>
  <c r="AC39" i="30" s="1"/>
  <c r="AA39" i="30"/>
  <c r="Z40" i="32"/>
  <c r="AB40" i="32" s="1"/>
  <c r="AC40" i="32" s="1"/>
  <c r="AB39" i="32"/>
  <c r="AC39" i="32" s="1"/>
  <c r="AA39" i="32"/>
  <c r="T42" i="32"/>
  <c r="R41" i="32"/>
  <c r="S41" i="32" s="1"/>
  <c r="V41" i="32"/>
  <c r="W41" i="32" s="1"/>
  <c r="X42" i="32"/>
  <c r="Z40" i="28"/>
  <c r="AB40" i="28" s="1"/>
  <c r="AC40" i="28" s="1"/>
  <c r="T42" i="28"/>
  <c r="R41" i="28"/>
  <c r="S41" i="28" s="1"/>
  <c r="AB39" i="28"/>
  <c r="AC39" i="28" s="1"/>
  <c r="AA39" i="28"/>
  <c r="V41" i="28"/>
  <c r="W41" i="28" s="1"/>
  <c r="X42" i="28"/>
  <c r="AB40" i="30" l="1"/>
  <c r="AC40" i="30" s="1"/>
  <c r="AA40" i="30"/>
  <c r="V42" i="30"/>
  <c r="W42" i="30" s="1"/>
  <c r="X43" i="30"/>
  <c r="T43" i="30"/>
  <c r="R43" i="30" s="1"/>
  <c r="S42" i="30"/>
  <c r="Z41" i="30"/>
  <c r="AA40" i="32"/>
  <c r="R42" i="32"/>
  <c r="S42" i="32" s="1"/>
  <c r="T43" i="32"/>
  <c r="X43" i="32"/>
  <c r="V42" i="32"/>
  <c r="W42" i="32" s="1"/>
  <c r="Z41" i="32"/>
  <c r="AA40" i="28"/>
  <c r="X43" i="28"/>
  <c r="V42" i="28"/>
  <c r="W42" i="28" s="1"/>
  <c r="Z41" i="28"/>
  <c r="R42" i="28"/>
  <c r="S42" i="28" s="1"/>
  <c r="T43" i="28"/>
  <c r="Z42" i="30" l="1"/>
  <c r="AB42" i="30" s="1"/>
  <c r="AC42" i="30" s="1"/>
  <c r="S43" i="30"/>
  <c r="T44" i="30"/>
  <c r="R44" i="30" s="1"/>
  <c r="AB41" i="30"/>
  <c r="AC41" i="30" s="1"/>
  <c r="AA41" i="30"/>
  <c r="X44" i="30"/>
  <c r="V43" i="30"/>
  <c r="W43" i="30" s="1"/>
  <c r="Z42" i="32"/>
  <c r="AB42" i="32" s="1"/>
  <c r="AC42" i="32" s="1"/>
  <c r="AB41" i="32"/>
  <c r="AC41" i="32" s="1"/>
  <c r="AA41" i="32"/>
  <c r="V43" i="32"/>
  <c r="W43" i="32" s="1"/>
  <c r="X44" i="32"/>
  <c r="T44" i="32"/>
  <c r="R43" i="32"/>
  <c r="S43" i="32" s="1"/>
  <c r="Z42" i="28"/>
  <c r="AB42" i="28" s="1"/>
  <c r="AC42" i="28" s="1"/>
  <c r="T44" i="28"/>
  <c r="R43" i="28"/>
  <c r="S43" i="28" s="1"/>
  <c r="AB41" i="28"/>
  <c r="AC41" i="28" s="1"/>
  <c r="AA41" i="28"/>
  <c r="V43" i="28"/>
  <c r="W43" i="28" s="1"/>
  <c r="X44" i="28"/>
  <c r="AA42" i="30" l="1"/>
  <c r="Z43" i="30"/>
  <c r="V44" i="30"/>
  <c r="W44" i="30" s="1"/>
  <c r="X45" i="30"/>
  <c r="T45" i="30"/>
  <c r="R45" i="30" s="1"/>
  <c r="S44" i="30"/>
  <c r="Z43" i="32"/>
  <c r="AB43" i="32" s="1"/>
  <c r="AC43" i="32" s="1"/>
  <c r="AA42" i="32"/>
  <c r="R44" i="32"/>
  <c r="S44" i="32" s="1"/>
  <c r="T45" i="32"/>
  <c r="X45" i="32"/>
  <c r="V44" i="32"/>
  <c r="W44" i="32" s="1"/>
  <c r="AA42" i="28"/>
  <c r="Z43" i="28"/>
  <c r="AB43" i="28" s="1"/>
  <c r="AC43" i="28" s="1"/>
  <c r="X45" i="28"/>
  <c r="V44" i="28"/>
  <c r="W44" i="28" s="1"/>
  <c r="R44" i="28"/>
  <c r="S44" i="28" s="1"/>
  <c r="T45" i="28"/>
  <c r="Z44" i="30" l="1"/>
  <c r="AB44" i="30" s="1"/>
  <c r="AC44" i="30" s="1"/>
  <c r="S45" i="30"/>
  <c r="T46" i="30"/>
  <c r="R46" i="30" s="1"/>
  <c r="X46" i="30"/>
  <c r="V45" i="30"/>
  <c r="W45" i="30" s="1"/>
  <c r="AB43" i="30"/>
  <c r="AC43" i="30" s="1"/>
  <c r="AA43" i="30"/>
  <c r="AA43" i="32"/>
  <c r="Z44" i="32"/>
  <c r="AB44" i="32" s="1"/>
  <c r="AC44" i="32" s="1"/>
  <c r="V45" i="32"/>
  <c r="W45" i="32" s="1"/>
  <c r="X46" i="32"/>
  <c r="T46" i="32"/>
  <c r="R45" i="32"/>
  <c r="S45" i="32" s="1"/>
  <c r="Z44" i="28"/>
  <c r="AB44" i="28" s="1"/>
  <c r="AC44" i="28" s="1"/>
  <c r="AA43" i="28"/>
  <c r="T46" i="28"/>
  <c r="R45" i="28"/>
  <c r="S45" i="28" s="1"/>
  <c r="V45" i="28"/>
  <c r="W45" i="28" s="1"/>
  <c r="X46" i="28"/>
  <c r="AA44" i="30" l="1"/>
  <c r="V46" i="30"/>
  <c r="W46" i="30" s="1"/>
  <c r="X47" i="30"/>
  <c r="T47" i="30"/>
  <c r="R47" i="30" s="1"/>
  <c r="S46" i="30"/>
  <c r="Z45" i="30"/>
  <c r="AA44" i="32"/>
  <c r="Z45" i="32"/>
  <c r="AB45" i="32" s="1"/>
  <c r="AC45" i="32" s="1"/>
  <c r="R46" i="32"/>
  <c r="S46" i="32" s="1"/>
  <c r="T47" i="32"/>
  <c r="X47" i="32"/>
  <c r="V46" i="32"/>
  <c r="W46" i="32" s="1"/>
  <c r="AA44" i="28"/>
  <c r="Z45" i="28"/>
  <c r="AB45" i="28" s="1"/>
  <c r="AC45" i="28" s="1"/>
  <c r="X47" i="28"/>
  <c r="V46" i="28"/>
  <c r="W46" i="28" s="1"/>
  <c r="R46" i="28"/>
  <c r="S46" i="28" s="1"/>
  <c r="T47" i="28"/>
  <c r="AB45" i="30" l="1"/>
  <c r="AC45" i="30" s="1"/>
  <c r="AA45" i="30"/>
  <c r="Z46" i="30"/>
  <c r="S47" i="30"/>
  <c r="T48" i="30"/>
  <c r="R48" i="30" s="1"/>
  <c r="X48" i="30"/>
  <c r="V47" i="30"/>
  <c r="W47" i="30" s="1"/>
  <c r="AA45" i="32"/>
  <c r="Z46" i="32"/>
  <c r="AA46" i="32" s="1"/>
  <c r="V47" i="32"/>
  <c r="W47" i="32" s="1"/>
  <c r="X48" i="32"/>
  <c r="T48" i="32"/>
  <c r="R47" i="32"/>
  <c r="S47" i="32" s="1"/>
  <c r="Z46" i="28"/>
  <c r="AB46" i="28" s="1"/>
  <c r="AC46" i="28" s="1"/>
  <c r="AA45" i="28"/>
  <c r="T48" i="28"/>
  <c r="R47" i="28"/>
  <c r="S47" i="28" s="1"/>
  <c r="V47" i="28"/>
  <c r="W47" i="28" s="1"/>
  <c r="X48" i="28"/>
  <c r="V48" i="30" l="1"/>
  <c r="W48" i="30" s="1"/>
  <c r="X49" i="30"/>
  <c r="T49" i="30"/>
  <c r="R49" i="30" s="1"/>
  <c r="S48" i="30"/>
  <c r="Z47" i="30"/>
  <c r="AB46" i="30"/>
  <c r="AC46" i="30" s="1"/>
  <c r="AA46" i="30"/>
  <c r="AB46" i="32"/>
  <c r="AC46" i="32" s="1"/>
  <c r="Z47" i="32"/>
  <c r="AB47" i="32" s="1"/>
  <c r="AC47" i="32" s="1"/>
  <c r="R48" i="32"/>
  <c r="S48" i="32" s="1"/>
  <c r="T49" i="32"/>
  <c r="X49" i="32"/>
  <c r="V48" i="32"/>
  <c r="W48" i="32" s="1"/>
  <c r="AA46" i="28"/>
  <c r="X49" i="28"/>
  <c r="V48" i="28"/>
  <c r="W48" i="28" s="1"/>
  <c r="Z47" i="28"/>
  <c r="R48" i="28"/>
  <c r="S48" i="28" s="1"/>
  <c r="T49" i="28"/>
  <c r="AB47" i="30" l="1"/>
  <c r="AC47" i="30" s="1"/>
  <c r="AA47" i="30"/>
  <c r="Z48" i="30"/>
  <c r="S49" i="30"/>
  <c r="T50" i="30"/>
  <c r="R50" i="30" s="1"/>
  <c r="X50" i="30"/>
  <c r="V49" i="30"/>
  <c r="W49" i="30" s="1"/>
  <c r="AA47" i="32"/>
  <c r="V49" i="32"/>
  <c r="W49" i="32" s="1"/>
  <c r="X50" i="32"/>
  <c r="T50" i="32"/>
  <c r="R49" i="32"/>
  <c r="S49" i="32" s="1"/>
  <c r="Z48" i="32"/>
  <c r="T50" i="28"/>
  <c r="R49" i="28"/>
  <c r="S49" i="28" s="1"/>
  <c r="AB47" i="28"/>
  <c r="AC47" i="28" s="1"/>
  <c r="AA47" i="28"/>
  <c r="Z48" i="28"/>
  <c r="V49" i="28"/>
  <c r="W49" i="28" s="1"/>
  <c r="X50" i="28"/>
  <c r="V50" i="30" l="1"/>
  <c r="W50" i="30" s="1"/>
  <c r="X51" i="30"/>
  <c r="Z49" i="30"/>
  <c r="T51" i="30"/>
  <c r="R51" i="30" s="1"/>
  <c r="S50" i="30"/>
  <c r="AB48" i="30"/>
  <c r="AC48" i="30" s="1"/>
  <c r="AA48" i="30"/>
  <c r="Z49" i="32"/>
  <c r="AB49" i="32" s="1"/>
  <c r="AC49" i="32" s="1"/>
  <c r="AB48" i="32"/>
  <c r="AC48" i="32" s="1"/>
  <c r="AA48" i="32"/>
  <c r="R50" i="32"/>
  <c r="S50" i="32" s="1"/>
  <c r="T51" i="32"/>
  <c r="X51" i="32"/>
  <c r="V50" i="32"/>
  <c r="W50" i="32" s="1"/>
  <c r="X51" i="28"/>
  <c r="V50" i="28"/>
  <c r="W50" i="28" s="1"/>
  <c r="AB48" i="28"/>
  <c r="AC48" i="28" s="1"/>
  <c r="AA48" i="28"/>
  <c r="Z49" i="28"/>
  <c r="R50" i="28"/>
  <c r="S50" i="28" s="1"/>
  <c r="T51" i="28"/>
  <c r="Z50" i="30" l="1"/>
  <c r="S51" i="30"/>
  <c r="T52" i="30"/>
  <c r="R52" i="30" s="1"/>
  <c r="AB49" i="30"/>
  <c r="AC49" i="30" s="1"/>
  <c r="AA49" i="30"/>
  <c r="X52" i="30"/>
  <c r="V51" i="30"/>
  <c r="W51" i="30" s="1"/>
  <c r="AA49" i="32"/>
  <c r="B16" i="32" s="1"/>
  <c r="T52" i="32"/>
  <c r="R51" i="32"/>
  <c r="S51" i="32" s="1"/>
  <c r="V51" i="32"/>
  <c r="W51" i="32" s="1"/>
  <c r="X52" i="32"/>
  <c r="Z50" i="32"/>
  <c r="Z50" i="28"/>
  <c r="AB50" i="28" s="1"/>
  <c r="AC50" i="28" s="1"/>
  <c r="T52" i="28"/>
  <c r="R51" i="28"/>
  <c r="S51" i="28" s="1"/>
  <c r="AB49" i="28"/>
  <c r="AC49" i="28" s="1"/>
  <c r="F1" i="28" s="1"/>
  <c r="AA49" i="28"/>
  <c r="B18" i="28" s="1"/>
  <c r="V51" i="28"/>
  <c r="W51" i="28" s="1"/>
  <c r="X52" i="28"/>
  <c r="V52" i="30" l="1"/>
  <c r="W52" i="30" s="1"/>
  <c r="X53" i="30"/>
  <c r="T53" i="30"/>
  <c r="R53" i="30" s="1"/>
  <c r="S52" i="30"/>
  <c r="Z51" i="30"/>
  <c r="AB50" i="30"/>
  <c r="AC50" i="30" s="1"/>
  <c r="AA50" i="30"/>
  <c r="Z51" i="32"/>
  <c r="AB51" i="32" s="1"/>
  <c r="AC51" i="32" s="1"/>
  <c r="AB50" i="32"/>
  <c r="AC50" i="32" s="1"/>
  <c r="AA50" i="32"/>
  <c r="X53" i="32"/>
  <c r="V52" i="32"/>
  <c r="W52" i="32" s="1"/>
  <c r="R52" i="32"/>
  <c r="S52" i="32" s="1"/>
  <c r="T53" i="32"/>
  <c r="AA50" i="28"/>
  <c r="Z51" i="28"/>
  <c r="X53" i="28"/>
  <c r="V52" i="28"/>
  <c r="W52" i="28" s="1"/>
  <c r="R52" i="28"/>
  <c r="S52" i="28" s="1"/>
  <c r="T53" i="28"/>
  <c r="Z52" i="30" l="1"/>
  <c r="AB52" i="30" s="1"/>
  <c r="AC52" i="30" s="1"/>
  <c r="AB51" i="30"/>
  <c r="AC51" i="30" s="1"/>
  <c r="AA51" i="30"/>
  <c r="X54" i="30"/>
  <c r="V53" i="30"/>
  <c r="W53" i="30" s="1"/>
  <c r="S53" i="30"/>
  <c r="T54" i="30"/>
  <c r="R54" i="30" s="1"/>
  <c r="AA51" i="32"/>
  <c r="Z52" i="32"/>
  <c r="AB52" i="32" s="1"/>
  <c r="AC52" i="32" s="1"/>
  <c r="T54" i="32"/>
  <c r="R53" i="32"/>
  <c r="S53" i="32" s="1"/>
  <c r="V53" i="32"/>
  <c r="W53" i="32" s="1"/>
  <c r="X54" i="32"/>
  <c r="Z52" i="28"/>
  <c r="AB52" i="28" s="1"/>
  <c r="AC52" i="28" s="1"/>
  <c r="V53" i="28"/>
  <c r="W53" i="28" s="1"/>
  <c r="X54" i="28"/>
  <c r="T54" i="28"/>
  <c r="R53" i="28"/>
  <c r="S53" i="28" s="1"/>
  <c r="AB51" i="28"/>
  <c r="AC51" i="28" s="1"/>
  <c r="AA51" i="28"/>
  <c r="AA52" i="30" l="1"/>
  <c r="Z53" i="30"/>
  <c r="AB53" i="30" s="1"/>
  <c r="AC53" i="30" s="1"/>
  <c r="V54" i="30"/>
  <c r="W54" i="30" s="1"/>
  <c r="X55" i="30"/>
  <c r="V55" i="30" s="1"/>
  <c r="T55" i="30"/>
  <c r="R55" i="30" s="1"/>
  <c r="S54" i="30"/>
  <c r="AA52" i="32"/>
  <c r="Z53" i="32"/>
  <c r="AB53" i="32" s="1"/>
  <c r="AC53" i="32" s="1"/>
  <c r="X55" i="32"/>
  <c r="V54" i="32"/>
  <c r="W54" i="32" s="1"/>
  <c r="R54" i="32"/>
  <c r="S54" i="32" s="1"/>
  <c r="T55" i="32"/>
  <c r="Z53" i="28"/>
  <c r="AB53" i="28" s="1"/>
  <c r="AC53" i="28" s="1"/>
  <c r="AA52" i="28"/>
  <c r="X55" i="28"/>
  <c r="V54" i="28"/>
  <c r="W54" i="28" s="1"/>
  <c r="R54" i="28"/>
  <c r="S54" i="28" s="1"/>
  <c r="T55" i="28"/>
  <c r="AA53" i="30" l="1"/>
  <c r="Z54" i="30"/>
  <c r="AB54" i="30" s="1"/>
  <c r="AC54" i="30" s="1"/>
  <c r="W55" i="30"/>
  <c r="S55" i="30"/>
  <c r="Z54" i="32"/>
  <c r="AB54" i="32" s="1"/>
  <c r="AC54" i="32" s="1"/>
  <c r="AA53" i="32"/>
  <c r="T56" i="32"/>
  <c r="R56" i="32" s="1"/>
  <c r="R55" i="32"/>
  <c r="S55" i="32" s="1"/>
  <c r="V55" i="32"/>
  <c r="W55" i="32" s="1"/>
  <c r="X56" i="32"/>
  <c r="V56" i="32" s="1"/>
  <c r="AA53" i="28"/>
  <c r="Z54" i="28"/>
  <c r="AB54" i="28" s="1"/>
  <c r="AC54" i="28" s="1"/>
  <c r="T56" i="28"/>
  <c r="R56" i="28" s="1"/>
  <c r="R55" i="28"/>
  <c r="S55" i="28" s="1"/>
  <c r="V55" i="28"/>
  <c r="W55" i="28" s="1"/>
  <c r="X56" i="28"/>
  <c r="V56" i="28" s="1"/>
  <c r="Z55" i="30" l="1"/>
  <c r="AB55" i="30" s="1"/>
  <c r="AC55" i="30" s="1"/>
  <c r="AA54" i="30"/>
  <c r="AA54" i="32"/>
  <c r="W56" i="32"/>
  <c r="Z55" i="32"/>
  <c r="S56" i="32"/>
  <c r="AA54" i="28"/>
  <c r="W56" i="28"/>
  <c r="Z55" i="28"/>
  <c r="S56" i="28"/>
  <c r="AA55" i="30" l="1"/>
  <c r="Z56" i="32"/>
  <c r="AB56" i="32" s="1"/>
  <c r="AC56" i="32" s="1"/>
  <c r="AB55" i="32"/>
  <c r="AC55" i="32" s="1"/>
  <c r="AA55" i="32"/>
  <c r="Z56" i="28"/>
  <c r="AA56" i="28" s="1"/>
  <c r="AB55" i="28"/>
  <c r="AC55" i="28" s="1"/>
  <c r="AA55" i="28"/>
  <c r="AA56" i="32" l="1"/>
  <c r="AB56" i="28"/>
  <c r="AC56" i="28" s="1"/>
  <c r="F3" i="28" s="1"/>
  <c r="F2" i="28" l="1"/>
  <c r="F7" i="19" l="1"/>
  <c r="F2" i="19"/>
  <c r="P17" i="21"/>
  <c r="L17" i="21"/>
  <c r="O17" i="21"/>
  <c r="N17" i="21"/>
  <c r="M17" i="21"/>
  <c r="K17" i="21"/>
  <c r="J17" i="21"/>
  <c r="I17" i="21"/>
  <c r="L15" i="19"/>
  <c r="I15" i="19"/>
  <c r="Q19" i="18"/>
  <c r="P19" i="18" s="1"/>
  <c r="N19" i="18" s="1"/>
  <c r="M15" i="19"/>
  <c r="K15" i="19"/>
  <c r="J15" i="19"/>
  <c r="H15" i="19"/>
  <c r="U19" i="18"/>
  <c r="T19" i="18"/>
  <c r="R19" i="18" s="1"/>
  <c r="T20" i="18"/>
  <c r="U20" i="18"/>
  <c r="M17" i="18"/>
  <c r="J17" i="18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" i="5"/>
  <c r="N3" i="5"/>
  <c r="N2" i="5"/>
  <c r="L17" i="18"/>
  <c r="K17" i="18"/>
  <c r="I17" i="18"/>
  <c r="H17" i="18"/>
  <c r="F3" i="16"/>
  <c r="F2" i="16"/>
  <c r="F1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13" i="16"/>
  <c r="G13" i="16" s="1"/>
  <c r="D13" i="16"/>
  <c r="F3" i="17"/>
  <c r="F2" i="17"/>
  <c r="F1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13" i="17"/>
  <c r="F13" i="17"/>
  <c r="G13" i="17" s="1"/>
  <c r="D13" i="17"/>
  <c r="G5" i="5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T21" i="21" l="1"/>
  <c r="T65" i="21"/>
  <c r="X20" i="21"/>
  <c r="T41" i="21"/>
  <c r="T26" i="21"/>
  <c r="T57" i="21"/>
  <c r="T49" i="21"/>
  <c r="T33" i="21"/>
  <c r="T25" i="21"/>
  <c r="X67" i="21"/>
  <c r="X59" i="21"/>
  <c r="X51" i="21"/>
  <c r="X43" i="21"/>
  <c r="X35" i="21"/>
  <c r="X27" i="21"/>
  <c r="T64" i="21"/>
  <c r="T56" i="21"/>
  <c r="T48" i="21"/>
  <c r="T40" i="21"/>
  <c r="T32" i="21"/>
  <c r="T24" i="21"/>
  <c r="X66" i="21"/>
  <c r="X58" i="21"/>
  <c r="X50" i="21"/>
  <c r="X42" i="21"/>
  <c r="X34" i="21"/>
  <c r="X26" i="21"/>
  <c r="T63" i="21"/>
  <c r="T55" i="21"/>
  <c r="T47" i="21"/>
  <c r="T39" i="21"/>
  <c r="T31" i="21"/>
  <c r="T23" i="21"/>
  <c r="X65" i="21"/>
  <c r="X57" i="21"/>
  <c r="X49" i="21"/>
  <c r="X41" i="21"/>
  <c r="X33" i="21"/>
  <c r="X25" i="21"/>
  <c r="T62" i="21"/>
  <c r="T54" i="21"/>
  <c r="T46" i="21"/>
  <c r="T38" i="21"/>
  <c r="T30" i="21"/>
  <c r="T22" i="21"/>
  <c r="X64" i="21"/>
  <c r="X56" i="21"/>
  <c r="X48" i="21"/>
  <c r="X40" i="21"/>
  <c r="X32" i="21"/>
  <c r="X24" i="21"/>
  <c r="T19" i="21"/>
  <c r="S19" i="21" s="1"/>
  <c r="T61" i="21"/>
  <c r="T53" i="21"/>
  <c r="T45" i="21"/>
  <c r="T37" i="21"/>
  <c r="T29" i="21"/>
  <c r="X63" i="21"/>
  <c r="X55" i="21"/>
  <c r="X47" i="21"/>
  <c r="X39" i="21"/>
  <c r="X31" i="21"/>
  <c r="X23" i="21"/>
  <c r="T68" i="21"/>
  <c r="T60" i="21"/>
  <c r="T52" i="21"/>
  <c r="T44" i="21"/>
  <c r="T36" i="21"/>
  <c r="T28" i="21"/>
  <c r="T20" i="21"/>
  <c r="X62" i="21"/>
  <c r="X54" i="21"/>
  <c r="X46" i="21"/>
  <c r="X38" i="21"/>
  <c r="X30" i="21"/>
  <c r="X22" i="21"/>
  <c r="T67" i="21"/>
  <c r="T59" i="21"/>
  <c r="T51" i="21"/>
  <c r="T43" i="21"/>
  <c r="T35" i="21"/>
  <c r="T27" i="21"/>
  <c r="X19" i="21"/>
  <c r="W19" i="21" s="1"/>
  <c r="X61" i="21"/>
  <c r="X53" i="21"/>
  <c r="X45" i="21"/>
  <c r="X37" i="21"/>
  <c r="X29" i="21"/>
  <c r="X21" i="21"/>
  <c r="T66" i="21"/>
  <c r="T58" i="21"/>
  <c r="T50" i="21"/>
  <c r="T42" i="21"/>
  <c r="T34" i="21"/>
  <c r="X68" i="21"/>
  <c r="X60" i="21"/>
  <c r="X52" i="21"/>
  <c r="X44" i="21"/>
  <c r="X36" i="21"/>
  <c r="X28" i="21"/>
  <c r="Q18" i="19"/>
  <c r="U18" i="19"/>
  <c r="Q21" i="19"/>
  <c r="Q61" i="19"/>
  <c r="Q38" i="19"/>
  <c r="Q54" i="19"/>
  <c r="Q37" i="19"/>
  <c r="Q31" i="19"/>
  <c r="Q53" i="19"/>
  <c r="Q30" i="19"/>
  <c r="Q55" i="19"/>
  <c r="Q47" i="19"/>
  <c r="Q29" i="19"/>
  <c r="Q46" i="19"/>
  <c r="Q23" i="19"/>
  <c r="Q63" i="19"/>
  <c r="Q45" i="19"/>
  <c r="Q22" i="19"/>
  <c r="Q62" i="19"/>
  <c r="Q39" i="19"/>
  <c r="U65" i="19"/>
  <c r="U57" i="19"/>
  <c r="U49" i="19"/>
  <c r="U41" i="19"/>
  <c r="U33" i="19"/>
  <c r="U25" i="19"/>
  <c r="U64" i="19"/>
  <c r="U56" i="19"/>
  <c r="U48" i="19"/>
  <c r="U40" i="19"/>
  <c r="U32" i="19"/>
  <c r="U24" i="19"/>
  <c r="U63" i="19"/>
  <c r="U55" i="19"/>
  <c r="U47" i="19"/>
  <c r="U39" i="19"/>
  <c r="U31" i="19"/>
  <c r="U23" i="19"/>
  <c r="U62" i="19"/>
  <c r="U54" i="19"/>
  <c r="U46" i="19"/>
  <c r="U38" i="19"/>
  <c r="U30" i="19"/>
  <c r="U22" i="19"/>
  <c r="U61" i="19"/>
  <c r="U53" i="19"/>
  <c r="U21" i="19"/>
  <c r="U29" i="19"/>
  <c r="U60" i="19"/>
  <c r="U52" i="19"/>
  <c r="U44" i="19"/>
  <c r="U36" i="19"/>
  <c r="U28" i="19"/>
  <c r="U20" i="19"/>
  <c r="U37" i="19"/>
  <c r="U17" i="19"/>
  <c r="T17" i="19" s="1"/>
  <c r="R17" i="19" s="1"/>
  <c r="U59" i="19"/>
  <c r="U51" i="19"/>
  <c r="U43" i="19"/>
  <c r="U35" i="19"/>
  <c r="U27" i="19"/>
  <c r="U19" i="19"/>
  <c r="U45" i="19"/>
  <c r="U66" i="19"/>
  <c r="U58" i="19"/>
  <c r="U50" i="19"/>
  <c r="U42" i="19"/>
  <c r="U34" i="19"/>
  <c r="U26" i="19"/>
  <c r="Q60" i="19"/>
  <c r="Q52" i="19"/>
  <c r="Q44" i="19"/>
  <c r="Q36" i="19"/>
  <c r="Q28" i="19"/>
  <c r="Q20" i="19"/>
  <c r="Q17" i="19"/>
  <c r="P17" i="19" s="1"/>
  <c r="Q59" i="19"/>
  <c r="Q51" i="19"/>
  <c r="Q43" i="19"/>
  <c r="Q35" i="19"/>
  <c r="Q27" i="19"/>
  <c r="Q19" i="19"/>
  <c r="Q66" i="19"/>
  <c r="Q58" i="19"/>
  <c r="Q50" i="19"/>
  <c r="Q42" i="19"/>
  <c r="Q34" i="19"/>
  <c r="Q26" i="19"/>
  <c r="Q65" i="19"/>
  <c r="Q57" i="19"/>
  <c r="Q49" i="19"/>
  <c r="Q41" i="19"/>
  <c r="Q33" i="19"/>
  <c r="Q25" i="19"/>
  <c r="Q64" i="19"/>
  <c r="Q56" i="19"/>
  <c r="Q48" i="19"/>
  <c r="Q40" i="19"/>
  <c r="Q32" i="19"/>
  <c r="Q24" i="19"/>
  <c r="U35" i="18"/>
  <c r="Q26" i="18"/>
  <c r="Q49" i="18"/>
  <c r="Q41" i="18"/>
  <c r="U67" i="18"/>
  <c r="U59" i="18"/>
  <c r="U51" i="18"/>
  <c r="U40" i="18"/>
  <c r="U43" i="18"/>
  <c r="Q65" i="18"/>
  <c r="Q57" i="18"/>
  <c r="U27" i="18"/>
  <c r="Q25" i="18"/>
  <c r="Q64" i="18"/>
  <c r="Q56" i="18"/>
  <c r="Q48" i="18"/>
  <c r="Q40" i="18"/>
  <c r="Q32" i="18"/>
  <c r="Q24" i="18"/>
  <c r="U66" i="18"/>
  <c r="U58" i="18"/>
  <c r="U50" i="18"/>
  <c r="U42" i="18"/>
  <c r="U34" i="18"/>
  <c r="U26" i="18"/>
  <c r="Q33" i="18"/>
  <c r="Q63" i="18"/>
  <c r="Q55" i="18"/>
  <c r="Q47" i="18"/>
  <c r="Q39" i="18"/>
  <c r="Q31" i="18"/>
  <c r="Q23" i="18"/>
  <c r="U65" i="18"/>
  <c r="U57" i="18"/>
  <c r="U49" i="18"/>
  <c r="U41" i="18"/>
  <c r="U33" i="18"/>
  <c r="U25" i="18"/>
  <c r="Q62" i="18"/>
  <c r="Q54" i="18"/>
  <c r="Q46" i="18"/>
  <c r="Q38" i="18"/>
  <c r="Q30" i="18"/>
  <c r="Q22" i="18"/>
  <c r="U64" i="18"/>
  <c r="U56" i="18"/>
  <c r="U48" i="18"/>
  <c r="U32" i="18"/>
  <c r="U24" i="18"/>
  <c r="O19" i="18"/>
  <c r="V19" i="18" s="1"/>
  <c r="Q61" i="18"/>
  <c r="Q53" i="18"/>
  <c r="Q45" i="18"/>
  <c r="Q37" i="18"/>
  <c r="Q29" i="18"/>
  <c r="Q21" i="18"/>
  <c r="U63" i="18"/>
  <c r="U55" i="18"/>
  <c r="U47" i="18"/>
  <c r="U39" i="18"/>
  <c r="U31" i="18"/>
  <c r="U23" i="18"/>
  <c r="Q68" i="18"/>
  <c r="Q60" i="18"/>
  <c r="Q52" i="18"/>
  <c r="Q44" i="18"/>
  <c r="Q36" i="18"/>
  <c r="Q28" i="18"/>
  <c r="Q20" i="18"/>
  <c r="U62" i="18"/>
  <c r="U54" i="18"/>
  <c r="U46" i="18"/>
  <c r="U38" i="18"/>
  <c r="U30" i="18"/>
  <c r="U22" i="18"/>
  <c r="Q67" i="18"/>
  <c r="Q59" i="18"/>
  <c r="Q51" i="18"/>
  <c r="Q43" i="18"/>
  <c r="Q35" i="18"/>
  <c r="Q27" i="18"/>
  <c r="S19" i="18"/>
  <c r="U61" i="18"/>
  <c r="U53" i="18"/>
  <c r="U45" i="18"/>
  <c r="U37" i="18"/>
  <c r="U29" i="18"/>
  <c r="U21" i="18"/>
  <c r="Q66" i="18"/>
  <c r="Q58" i="18"/>
  <c r="Q50" i="18"/>
  <c r="Q42" i="18"/>
  <c r="Q34" i="18"/>
  <c r="U68" i="18"/>
  <c r="U60" i="18"/>
  <c r="U52" i="18"/>
  <c r="U44" i="18"/>
  <c r="U36" i="18"/>
  <c r="U28" i="18"/>
  <c r="G31" i="16"/>
  <c r="G23" i="16"/>
  <c r="G56" i="16"/>
  <c r="G28" i="16"/>
  <c r="G15" i="16"/>
  <c r="G61" i="16"/>
  <c r="G53" i="16"/>
  <c r="G45" i="16"/>
  <c r="G37" i="16"/>
  <c r="G29" i="16"/>
  <c r="G21" i="16"/>
  <c r="G48" i="16"/>
  <c r="G40" i="16"/>
  <c r="G32" i="16"/>
  <c r="G24" i="16"/>
  <c r="G16" i="16"/>
  <c r="G52" i="16"/>
  <c r="G62" i="16"/>
  <c r="G54" i="16"/>
  <c r="G46" i="16"/>
  <c r="G38" i="16"/>
  <c r="G59" i="16"/>
  <c r="G43" i="16"/>
  <c r="G35" i="16"/>
  <c r="G27" i="16"/>
  <c r="G19" i="16"/>
  <c r="G63" i="16"/>
  <c r="G55" i="16"/>
  <c r="G47" i="16"/>
  <c r="G39" i="16"/>
  <c r="G30" i="16"/>
  <c r="G51" i="16"/>
  <c r="G60" i="16"/>
  <c r="G44" i="16"/>
  <c r="G36" i="16"/>
  <c r="G57" i="16"/>
  <c r="G49" i="16"/>
  <c r="G41" i="16"/>
  <c r="G33" i="16"/>
  <c r="G26" i="16"/>
  <c r="G17" i="16"/>
  <c r="G22" i="16"/>
  <c r="G14" i="16"/>
  <c r="G20" i="16"/>
  <c r="G58" i="16"/>
  <c r="G42" i="16"/>
  <c r="G18" i="16"/>
  <c r="G25" i="16"/>
  <c r="G50" i="16"/>
  <c r="G34" i="16"/>
  <c r="G43" i="17"/>
  <c r="G27" i="17"/>
  <c r="G19" i="17"/>
  <c r="G47" i="17"/>
  <c r="G39" i="17"/>
  <c r="G36" i="17"/>
  <c r="G28" i="17"/>
  <c r="G31" i="17"/>
  <c r="G15" i="17"/>
  <c r="G22" i="17"/>
  <c r="G14" i="17"/>
  <c r="G34" i="17"/>
  <c r="G18" i="17"/>
  <c r="G23" i="17"/>
  <c r="G35" i="17"/>
  <c r="G38" i="17"/>
  <c r="G30" i="17"/>
  <c r="G45" i="17"/>
  <c r="G37" i="17"/>
  <c r="G29" i="17"/>
  <c r="G21" i="17"/>
  <c r="G46" i="17"/>
  <c r="G44" i="17"/>
  <c r="G20" i="17"/>
  <c r="G42" i="17"/>
  <c r="G26" i="17"/>
  <c r="G48" i="17"/>
  <c r="G40" i="17"/>
  <c r="G32" i="17"/>
  <c r="G24" i="17"/>
  <c r="G16" i="17"/>
  <c r="G49" i="17"/>
  <c r="G41" i="17"/>
  <c r="G33" i="17"/>
  <c r="G25" i="17"/>
  <c r="G17" i="17"/>
  <c r="S20" i="21" l="1"/>
  <c r="Q19" i="21"/>
  <c r="R19" i="21" s="1"/>
  <c r="U19" i="21"/>
  <c r="V19" i="21" s="1"/>
  <c r="W20" i="21"/>
  <c r="P18" i="19"/>
  <c r="N18" i="19" s="1"/>
  <c r="N17" i="19"/>
  <c r="O17" i="19" s="1"/>
  <c r="S17" i="19"/>
  <c r="T18" i="19"/>
  <c r="P20" i="18"/>
  <c r="P21" i="18" s="1"/>
  <c r="N21" i="18" s="1"/>
  <c r="R20" i="18"/>
  <c r="S20" i="18" s="1"/>
  <c r="W21" i="21" l="1"/>
  <c r="U20" i="21"/>
  <c r="V20" i="21" s="1"/>
  <c r="Y19" i="21"/>
  <c r="Q20" i="21"/>
  <c r="R20" i="21" s="1"/>
  <c r="S21" i="21"/>
  <c r="P19" i="19"/>
  <c r="P20" i="19" s="1"/>
  <c r="V17" i="19"/>
  <c r="X17" i="19" s="1"/>
  <c r="Y17" i="19" s="1"/>
  <c r="O18" i="19"/>
  <c r="T19" i="19"/>
  <c r="R18" i="19"/>
  <c r="S18" i="19" s="1"/>
  <c r="N20" i="18"/>
  <c r="O20" i="18" s="1"/>
  <c r="V20" i="18" s="1"/>
  <c r="T21" i="18"/>
  <c r="T22" i="18" s="1"/>
  <c r="P22" i="18"/>
  <c r="N22" i="18" s="1"/>
  <c r="X19" i="18"/>
  <c r="Y19" i="18" s="1"/>
  <c r="W19" i="18"/>
  <c r="Y20" i="21" l="1"/>
  <c r="AA20" i="21" s="1"/>
  <c r="S22" i="21"/>
  <c r="Q21" i="21"/>
  <c r="R21" i="21" s="1"/>
  <c r="AA19" i="21"/>
  <c r="Z19" i="21"/>
  <c r="U21" i="21"/>
  <c r="V21" i="21" s="1"/>
  <c r="W22" i="21"/>
  <c r="N19" i="19"/>
  <c r="O19" i="19" s="1"/>
  <c r="V18" i="19"/>
  <c r="X18" i="19" s="1"/>
  <c r="Y18" i="19" s="1"/>
  <c r="W17" i="19"/>
  <c r="N20" i="19"/>
  <c r="P21" i="19"/>
  <c r="R19" i="19"/>
  <c r="S19" i="19" s="1"/>
  <c r="T20" i="19"/>
  <c r="O21" i="18"/>
  <c r="P23" i="18"/>
  <c r="P24" i="18" s="1"/>
  <c r="R21" i="18"/>
  <c r="S21" i="18" s="1"/>
  <c r="O22" i="18"/>
  <c r="W20" i="18"/>
  <c r="X20" i="18"/>
  <c r="Y20" i="18" s="1"/>
  <c r="T23" i="18"/>
  <c r="R22" i="18"/>
  <c r="AB19" i="21" l="1"/>
  <c r="AC19" i="21"/>
  <c r="AB20" i="21"/>
  <c r="AC20" i="21"/>
  <c r="Z20" i="21"/>
  <c r="W23" i="21"/>
  <c r="U22" i="21"/>
  <c r="V22" i="21" s="1"/>
  <c r="Y21" i="21"/>
  <c r="Q22" i="21"/>
  <c r="R22" i="21" s="1"/>
  <c r="S23" i="21"/>
  <c r="V19" i="19"/>
  <c r="X19" i="19" s="1"/>
  <c r="Y19" i="19" s="1"/>
  <c r="O20" i="19"/>
  <c r="W18" i="19"/>
  <c r="T21" i="19"/>
  <c r="R20" i="19"/>
  <c r="S20" i="19" s="1"/>
  <c r="P22" i="19"/>
  <c r="N21" i="19"/>
  <c r="O21" i="19" s="1"/>
  <c r="V21" i="18"/>
  <c r="X21" i="18" s="1"/>
  <c r="Y21" i="18" s="1"/>
  <c r="N23" i="18"/>
  <c r="O23" i="18" s="1"/>
  <c r="S22" i="18"/>
  <c r="V22" i="18" s="1"/>
  <c r="P25" i="18"/>
  <c r="N24" i="18"/>
  <c r="T24" i="18"/>
  <c r="R23" i="18"/>
  <c r="S23" i="18" s="1"/>
  <c r="Y22" i="21" l="1"/>
  <c r="AA22" i="21" s="1"/>
  <c r="AA21" i="21"/>
  <c r="Z21" i="21"/>
  <c r="S24" i="21"/>
  <c r="Q23" i="21"/>
  <c r="R23" i="21" s="1"/>
  <c r="U23" i="21"/>
  <c r="V23" i="21" s="1"/>
  <c r="W24" i="21"/>
  <c r="W19" i="19"/>
  <c r="V20" i="19"/>
  <c r="W20" i="19" s="1"/>
  <c r="N22" i="19"/>
  <c r="O22" i="19" s="1"/>
  <c r="P23" i="19"/>
  <c r="R21" i="19"/>
  <c r="S21" i="19" s="1"/>
  <c r="V21" i="19" s="1"/>
  <c r="T22" i="19"/>
  <c r="W21" i="18"/>
  <c r="O24" i="18"/>
  <c r="V23" i="18"/>
  <c r="W23" i="18" s="1"/>
  <c r="W22" i="18"/>
  <c r="X22" i="18"/>
  <c r="Y22" i="18" s="1"/>
  <c r="P26" i="18"/>
  <c r="N25" i="18"/>
  <c r="O25" i="18" s="1"/>
  <c r="T25" i="18"/>
  <c r="R24" i="18"/>
  <c r="S24" i="18" s="1"/>
  <c r="AB21" i="21" l="1"/>
  <c r="AC21" i="21"/>
  <c r="AB22" i="21"/>
  <c r="AC22" i="21"/>
  <c r="Z22" i="21"/>
  <c r="W25" i="21"/>
  <c r="U24" i="21"/>
  <c r="V24" i="21" s="1"/>
  <c r="Y23" i="21"/>
  <c r="Q24" i="21"/>
  <c r="R24" i="21" s="1"/>
  <c r="S25" i="21"/>
  <c r="X20" i="19"/>
  <c r="Y20" i="19" s="1"/>
  <c r="X21" i="19"/>
  <c r="Y21" i="19" s="1"/>
  <c r="W21" i="19"/>
  <c r="P24" i="19"/>
  <c r="N23" i="19"/>
  <c r="O23" i="19" s="1"/>
  <c r="T23" i="19"/>
  <c r="R22" i="19"/>
  <c r="S22" i="19" s="1"/>
  <c r="V22" i="19" s="1"/>
  <c r="X23" i="18"/>
  <c r="Y23" i="18" s="1"/>
  <c r="V24" i="18"/>
  <c r="W24" i="18" s="1"/>
  <c r="N26" i="18"/>
  <c r="O26" i="18" s="1"/>
  <c r="P27" i="18"/>
  <c r="R25" i="18"/>
  <c r="S25" i="18" s="1"/>
  <c r="V25" i="18" s="1"/>
  <c r="T26" i="18"/>
  <c r="S26" i="21" l="1"/>
  <c r="Q25" i="21"/>
  <c r="R25" i="21" s="1"/>
  <c r="AA23" i="21"/>
  <c r="Z23" i="21"/>
  <c r="Y24" i="21"/>
  <c r="U25" i="21"/>
  <c r="V25" i="21" s="1"/>
  <c r="W26" i="21"/>
  <c r="X22" i="19"/>
  <c r="Y22" i="19" s="1"/>
  <c r="W22" i="19"/>
  <c r="R23" i="19"/>
  <c r="S23" i="19" s="1"/>
  <c r="V23" i="19" s="1"/>
  <c r="T24" i="19"/>
  <c r="N24" i="19"/>
  <c r="O24" i="19" s="1"/>
  <c r="P25" i="19"/>
  <c r="X24" i="18"/>
  <c r="Y24" i="18" s="1"/>
  <c r="P28" i="18"/>
  <c r="N27" i="18"/>
  <c r="O27" i="18" s="1"/>
  <c r="X25" i="18"/>
  <c r="Y25" i="18" s="1"/>
  <c r="W25" i="18"/>
  <c r="T27" i="18"/>
  <c r="R26" i="18"/>
  <c r="S26" i="18" s="1"/>
  <c r="V26" i="18" s="1"/>
  <c r="AB23" i="21" l="1"/>
  <c r="AC23" i="21"/>
  <c r="Y25" i="21"/>
  <c r="W27" i="21"/>
  <c r="U26" i="21"/>
  <c r="V26" i="21" s="1"/>
  <c r="AA24" i="21"/>
  <c r="AB24" i="21" s="1"/>
  <c r="Z24" i="21"/>
  <c r="Q26" i="21"/>
  <c r="R26" i="21" s="1"/>
  <c r="S27" i="21"/>
  <c r="X23" i="19"/>
  <c r="Y23" i="19" s="1"/>
  <c r="W23" i="19"/>
  <c r="T25" i="19"/>
  <c r="R24" i="19"/>
  <c r="S24" i="19" s="1"/>
  <c r="V24" i="19" s="1"/>
  <c r="P26" i="19"/>
  <c r="N25" i="19"/>
  <c r="O25" i="19" s="1"/>
  <c r="P29" i="18"/>
  <c r="N28" i="18"/>
  <c r="O28" i="18" s="1"/>
  <c r="X26" i="18"/>
  <c r="Y26" i="18" s="1"/>
  <c r="W26" i="18"/>
  <c r="R27" i="18"/>
  <c r="S27" i="18" s="1"/>
  <c r="V27" i="18" s="1"/>
  <c r="T28" i="18"/>
  <c r="AC24" i="21" l="1"/>
  <c r="U27" i="21"/>
  <c r="V27" i="21" s="1"/>
  <c r="W28" i="21"/>
  <c r="AA25" i="21"/>
  <c r="AB25" i="21" s="1"/>
  <c r="Z25" i="21"/>
  <c r="S28" i="21"/>
  <c r="Q27" i="21"/>
  <c r="R27" i="21" s="1"/>
  <c r="Y26" i="21"/>
  <c r="X24" i="19"/>
  <c r="Y24" i="19" s="1"/>
  <c r="W24" i="19"/>
  <c r="N26" i="19"/>
  <c r="O26" i="19" s="1"/>
  <c r="P27" i="19"/>
  <c r="R25" i="19"/>
  <c r="S25" i="19" s="1"/>
  <c r="V25" i="19" s="1"/>
  <c r="T26" i="19"/>
  <c r="P30" i="18"/>
  <c r="N29" i="18"/>
  <c r="O29" i="18" s="1"/>
  <c r="W27" i="18"/>
  <c r="X27" i="18"/>
  <c r="Y27" i="18" s="1"/>
  <c r="T29" i="18"/>
  <c r="R28" i="18"/>
  <c r="S28" i="18" s="1"/>
  <c r="V28" i="18" s="1"/>
  <c r="AC25" i="21" l="1"/>
  <c r="Y27" i="21"/>
  <c r="AA27" i="21" s="1"/>
  <c r="AB27" i="21" s="1"/>
  <c r="W29" i="21"/>
  <c r="U28" i="21"/>
  <c r="V28" i="21" s="1"/>
  <c r="AA26" i="21"/>
  <c r="AB26" i="21" s="1"/>
  <c r="Z26" i="21"/>
  <c r="Q28" i="21"/>
  <c r="R28" i="21" s="1"/>
  <c r="S29" i="21"/>
  <c r="X25" i="19"/>
  <c r="Y25" i="19" s="1"/>
  <c r="W25" i="19"/>
  <c r="P28" i="19"/>
  <c r="N27" i="19"/>
  <c r="O27" i="19" s="1"/>
  <c r="T27" i="19"/>
  <c r="R26" i="19"/>
  <c r="S26" i="19" s="1"/>
  <c r="V26" i="19" s="1"/>
  <c r="N30" i="18"/>
  <c r="O30" i="18" s="1"/>
  <c r="P31" i="18"/>
  <c r="W28" i="18"/>
  <c r="X28" i="18"/>
  <c r="Y28" i="18" s="1"/>
  <c r="T30" i="18"/>
  <c r="R29" i="18"/>
  <c r="S29" i="18" s="1"/>
  <c r="V29" i="18" s="1"/>
  <c r="AC26" i="21" l="1"/>
  <c r="AC27" i="21" s="1"/>
  <c r="Z27" i="21"/>
  <c r="Y28" i="21"/>
  <c r="AA28" i="21" s="1"/>
  <c r="AB28" i="21" s="1"/>
  <c r="U29" i="21"/>
  <c r="V29" i="21" s="1"/>
  <c r="W30" i="21"/>
  <c r="S30" i="21"/>
  <c r="Q29" i="21"/>
  <c r="R29" i="21" s="1"/>
  <c r="X26" i="19"/>
  <c r="Y26" i="19" s="1"/>
  <c r="W26" i="19"/>
  <c r="R27" i="19"/>
  <c r="S27" i="19" s="1"/>
  <c r="V27" i="19" s="1"/>
  <c r="T28" i="19"/>
  <c r="N28" i="19"/>
  <c r="O28" i="19" s="1"/>
  <c r="P29" i="19"/>
  <c r="N31" i="18"/>
  <c r="O31" i="18" s="1"/>
  <c r="P32" i="18"/>
  <c r="W29" i="18"/>
  <c r="X29" i="18"/>
  <c r="Y29" i="18" s="1"/>
  <c r="T31" i="18"/>
  <c r="R30" i="18"/>
  <c r="S30" i="18" s="1"/>
  <c r="V30" i="18" s="1"/>
  <c r="AC28" i="21" l="1"/>
  <c r="Z28" i="21"/>
  <c r="Y29" i="21"/>
  <c r="AA29" i="21" s="1"/>
  <c r="AB29" i="21" s="1"/>
  <c r="W31" i="21"/>
  <c r="U30" i="21"/>
  <c r="V30" i="21" s="1"/>
  <c r="Q30" i="21"/>
  <c r="R30" i="21" s="1"/>
  <c r="S31" i="21"/>
  <c r="X27" i="19"/>
  <c r="Y27" i="19" s="1"/>
  <c r="W27" i="19"/>
  <c r="P30" i="19"/>
  <c r="N29" i="19"/>
  <c r="O29" i="19" s="1"/>
  <c r="T29" i="19"/>
  <c r="R28" i="19"/>
  <c r="S28" i="19" s="1"/>
  <c r="V28" i="19" s="1"/>
  <c r="N32" i="18"/>
  <c r="O32" i="18" s="1"/>
  <c r="P33" i="18"/>
  <c r="W30" i="18"/>
  <c r="X30" i="18"/>
  <c r="Y30" i="18" s="1"/>
  <c r="R31" i="18"/>
  <c r="S31" i="18" s="1"/>
  <c r="V31" i="18" s="1"/>
  <c r="T32" i="18"/>
  <c r="AC29" i="21" l="1"/>
  <c r="Z29" i="21"/>
  <c r="Y30" i="21"/>
  <c r="AA30" i="21" s="1"/>
  <c r="AB30" i="21" s="1"/>
  <c r="S32" i="21"/>
  <c r="Q31" i="21"/>
  <c r="R31" i="21" s="1"/>
  <c r="U31" i="21"/>
  <c r="V31" i="21" s="1"/>
  <c r="W32" i="21"/>
  <c r="X28" i="19"/>
  <c r="Y28" i="19" s="1"/>
  <c r="W28" i="19"/>
  <c r="R29" i="19"/>
  <c r="S29" i="19" s="1"/>
  <c r="V29" i="19" s="1"/>
  <c r="T30" i="19"/>
  <c r="N30" i="19"/>
  <c r="O30" i="19" s="1"/>
  <c r="P31" i="19"/>
  <c r="P34" i="18"/>
  <c r="N33" i="18"/>
  <c r="O33" i="18" s="1"/>
  <c r="X31" i="18"/>
  <c r="Y31" i="18" s="1"/>
  <c r="W31" i="18"/>
  <c r="T33" i="18"/>
  <c r="R32" i="18"/>
  <c r="S32" i="18" s="1"/>
  <c r="V32" i="18" s="1"/>
  <c r="AC30" i="21" l="1"/>
  <c r="Z30" i="21"/>
  <c r="Y31" i="21"/>
  <c r="AA31" i="21" s="1"/>
  <c r="AB31" i="21" s="1"/>
  <c r="Q32" i="21"/>
  <c r="R32" i="21" s="1"/>
  <c r="S33" i="21"/>
  <c r="W33" i="21"/>
  <c r="U32" i="21"/>
  <c r="V32" i="21" s="1"/>
  <c r="X29" i="19"/>
  <c r="Y29" i="19" s="1"/>
  <c r="W29" i="19"/>
  <c r="P32" i="19"/>
  <c r="N31" i="19"/>
  <c r="O31" i="19" s="1"/>
  <c r="T31" i="19"/>
  <c r="R30" i="19"/>
  <c r="S30" i="19" s="1"/>
  <c r="V30" i="19" s="1"/>
  <c r="P35" i="18"/>
  <c r="N34" i="18"/>
  <c r="O34" i="18" s="1"/>
  <c r="X32" i="18"/>
  <c r="Y32" i="18" s="1"/>
  <c r="W32" i="18"/>
  <c r="T34" i="18"/>
  <c r="R33" i="18"/>
  <c r="S33" i="18" s="1"/>
  <c r="V33" i="18" s="1"/>
  <c r="AC31" i="21" l="1"/>
  <c r="Z31" i="21"/>
  <c r="U33" i="21"/>
  <c r="V33" i="21" s="1"/>
  <c r="W34" i="21"/>
  <c r="S34" i="21"/>
  <c r="Q33" i="21"/>
  <c r="R33" i="21" s="1"/>
  <c r="Y32" i="21"/>
  <c r="X30" i="19"/>
  <c r="Y30" i="19" s="1"/>
  <c r="W30" i="19"/>
  <c r="R31" i="19"/>
  <c r="S31" i="19" s="1"/>
  <c r="V31" i="19" s="1"/>
  <c r="T32" i="19"/>
  <c r="N32" i="19"/>
  <c r="O32" i="19" s="1"/>
  <c r="P33" i="19"/>
  <c r="P36" i="18"/>
  <c r="N35" i="18"/>
  <c r="O35" i="18" s="1"/>
  <c r="X33" i="18"/>
  <c r="Y33" i="18" s="1"/>
  <c r="W33" i="18"/>
  <c r="R34" i="18"/>
  <c r="S34" i="18" s="1"/>
  <c r="V34" i="18" s="1"/>
  <c r="T35" i="18"/>
  <c r="Y33" i="21" l="1"/>
  <c r="Z33" i="21" s="1"/>
  <c r="AA32" i="21"/>
  <c r="AB32" i="21" s="1"/>
  <c r="Z32" i="21"/>
  <c r="W35" i="21"/>
  <c r="U34" i="21"/>
  <c r="V34" i="21" s="1"/>
  <c r="Q34" i="21"/>
  <c r="R34" i="21" s="1"/>
  <c r="S35" i="21"/>
  <c r="X31" i="19"/>
  <c r="Y31" i="19" s="1"/>
  <c r="W31" i="19"/>
  <c r="P34" i="19"/>
  <c r="N33" i="19"/>
  <c r="O33" i="19" s="1"/>
  <c r="T33" i="19"/>
  <c r="R32" i="19"/>
  <c r="S32" i="19" s="1"/>
  <c r="V32" i="19" s="1"/>
  <c r="N36" i="18"/>
  <c r="O36" i="18" s="1"/>
  <c r="P37" i="18"/>
  <c r="X34" i="18"/>
  <c r="Y34" i="18" s="1"/>
  <c r="W34" i="18"/>
  <c r="T36" i="18"/>
  <c r="R35" i="18"/>
  <c r="S35" i="18" s="1"/>
  <c r="V35" i="18" s="1"/>
  <c r="AC32" i="21" l="1"/>
  <c r="AA33" i="21"/>
  <c r="AB33" i="21" s="1"/>
  <c r="Y34" i="21"/>
  <c r="AA34" i="21" s="1"/>
  <c r="AB34" i="21" s="1"/>
  <c r="U35" i="21"/>
  <c r="V35" i="21" s="1"/>
  <c r="W36" i="21"/>
  <c r="S36" i="21"/>
  <c r="Q35" i="21"/>
  <c r="R35" i="21" s="1"/>
  <c r="X32" i="19"/>
  <c r="Y32" i="19" s="1"/>
  <c r="W32" i="19"/>
  <c r="R33" i="19"/>
  <c r="S33" i="19" s="1"/>
  <c r="V33" i="19" s="1"/>
  <c r="T34" i="19"/>
  <c r="N34" i="19"/>
  <c r="O34" i="19" s="1"/>
  <c r="P35" i="19"/>
  <c r="P38" i="18"/>
  <c r="N37" i="18"/>
  <c r="O37" i="18" s="1"/>
  <c r="W35" i="18"/>
  <c r="X35" i="18"/>
  <c r="Y35" i="18" s="1"/>
  <c r="T37" i="18"/>
  <c r="R36" i="18"/>
  <c r="S36" i="18" s="1"/>
  <c r="V36" i="18" s="1"/>
  <c r="AC33" i="21" l="1"/>
  <c r="AC34" i="21" s="1"/>
  <c r="Z34" i="21"/>
  <c r="Y35" i="21"/>
  <c r="AA35" i="21" s="1"/>
  <c r="AB35" i="21" s="1"/>
  <c r="W37" i="21"/>
  <c r="U36" i="21"/>
  <c r="V36" i="21" s="1"/>
  <c r="Q36" i="21"/>
  <c r="R36" i="21" s="1"/>
  <c r="S37" i="21"/>
  <c r="P36" i="19"/>
  <c r="N35" i="19"/>
  <c r="O35" i="19" s="1"/>
  <c r="X33" i="19"/>
  <c r="Y33" i="19" s="1"/>
  <c r="W33" i="19"/>
  <c r="T35" i="19"/>
  <c r="R34" i="19"/>
  <c r="S34" i="19" s="1"/>
  <c r="V34" i="19" s="1"/>
  <c r="N38" i="18"/>
  <c r="O38" i="18" s="1"/>
  <c r="P39" i="18"/>
  <c r="W36" i="18"/>
  <c r="X36" i="18"/>
  <c r="Y36" i="18" s="1"/>
  <c r="T38" i="18"/>
  <c r="R37" i="18"/>
  <c r="S37" i="18" s="1"/>
  <c r="V37" i="18" s="1"/>
  <c r="AC35" i="21" l="1"/>
  <c r="Z35" i="21"/>
  <c r="Y36" i="21"/>
  <c r="Z36" i="21" s="1"/>
  <c r="S38" i="21"/>
  <c r="Q37" i="21"/>
  <c r="R37" i="21" s="1"/>
  <c r="U37" i="21"/>
  <c r="V37" i="21" s="1"/>
  <c r="W38" i="21"/>
  <c r="X34" i="19"/>
  <c r="Y34" i="19" s="1"/>
  <c r="W34" i="19"/>
  <c r="R35" i="19"/>
  <c r="S35" i="19" s="1"/>
  <c r="V35" i="19" s="1"/>
  <c r="T36" i="19"/>
  <c r="N36" i="19"/>
  <c r="O36" i="19" s="1"/>
  <c r="P37" i="19"/>
  <c r="P40" i="18"/>
  <c r="N39" i="18"/>
  <c r="O39" i="18" s="1"/>
  <c r="X37" i="18"/>
  <c r="Y37" i="18" s="1"/>
  <c r="W37" i="18"/>
  <c r="R38" i="18"/>
  <c r="S38" i="18" s="1"/>
  <c r="V38" i="18" s="1"/>
  <c r="T39" i="18"/>
  <c r="AA36" i="21" l="1"/>
  <c r="AB36" i="21" s="1"/>
  <c r="W39" i="21"/>
  <c r="U38" i="21"/>
  <c r="V38" i="21" s="1"/>
  <c r="Y37" i="21"/>
  <c r="Q38" i="21"/>
  <c r="R38" i="21" s="1"/>
  <c r="S39" i="21"/>
  <c r="X35" i="19"/>
  <c r="Y35" i="19" s="1"/>
  <c r="W35" i="19"/>
  <c r="P38" i="19"/>
  <c r="N37" i="19"/>
  <c r="O37" i="19" s="1"/>
  <c r="T37" i="19"/>
  <c r="R36" i="19"/>
  <c r="S36" i="19" s="1"/>
  <c r="V36" i="19" s="1"/>
  <c r="N40" i="18"/>
  <c r="O40" i="18" s="1"/>
  <c r="P41" i="18"/>
  <c r="W38" i="18"/>
  <c r="X38" i="18"/>
  <c r="Y38" i="18" s="1"/>
  <c r="T40" i="18"/>
  <c r="R39" i="18"/>
  <c r="S39" i="18" s="1"/>
  <c r="V39" i="18" s="1"/>
  <c r="AC36" i="21" l="1"/>
  <c r="Y38" i="21"/>
  <c r="AA38" i="21" s="1"/>
  <c r="AB38" i="21" s="1"/>
  <c r="S40" i="21"/>
  <c r="Q39" i="21"/>
  <c r="R39" i="21" s="1"/>
  <c r="AA37" i="21"/>
  <c r="AB37" i="21" s="1"/>
  <c r="Z37" i="21"/>
  <c r="U39" i="21"/>
  <c r="V39" i="21" s="1"/>
  <c r="W40" i="21"/>
  <c r="X36" i="19"/>
  <c r="Y36" i="19" s="1"/>
  <c r="W36" i="19"/>
  <c r="R37" i="19"/>
  <c r="S37" i="19" s="1"/>
  <c r="V37" i="19" s="1"/>
  <c r="T38" i="19"/>
  <c r="N38" i="19"/>
  <c r="O38" i="19" s="1"/>
  <c r="P39" i="19"/>
  <c r="N41" i="18"/>
  <c r="O41" i="18" s="1"/>
  <c r="P42" i="18"/>
  <c r="X39" i="18"/>
  <c r="Y39" i="18" s="1"/>
  <c r="W39" i="18"/>
  <c r="T41" i="18"/>
  <c r="R40" i="18"/>
  <c r="S40" i="18" s="1"/>
  <c r="V40" i="18" s="1"/>
  <c r="AC37" i="21" l="1"/>
  <c r="AC38" i="21" s="1"/>
  <c r="Z38" i="21"/>
  <c r="Y39" i="21"/>
  <c r="W41" i="21"/>
  <c r="U40" i="21"/>
  <c r="V40" i="21" s="1"/>
  <c r="Q40" i="21"/>
  <c r="R40" i="21" s="1"/>
  <c r="S41" i="21"/>
  <c r="X37" i="19"/>
  <c r="Y37" i="19" s="1"/>
  <c r="W37" i="19"/>
  <c r="P40" i="19"/>
  <c r="N39" i="19"/>
  <c r="O39" i="19" s="1"/>
  <c r="T39" i="19"/>
  <c r="R38" i="19"/>
  <c r="S38" i="19" s="1"/>
  <c r="V38" i="19" s="1"/>
  <c r="P43" i="18"/>
  <c r="N42" i="18"/>
  <c r="O42" i="18" s="1"/>
  <c r="X40" i="18"/>
  <c r="Y40" i="18" s="1"/>
  <c r="W40" i="18"/>
  <c r="T42" i="18"/>
  <c r="R41" i="18"/>
  <c r="S41" i="18" s="1"/>
  <c r="V41" i="18" s="1"/>
  <c r="Y40" i="21" l="1"/>
  <c r="AA40" i="21" s="1"/>
  <c r="AB40" i="21" s="1"/>
  <c r="S42" i="21"/>
  <c r="Q41" i="21"/>
  <c r="R41" i="21" s="1"/>
  <c r="U41" i="21"/>
  <c r="V41" i="21" s="1"/>
  <c r="W42" i="21"/>
  <c r="AA39" i="21"/>
  <c r="AB39" i="21" s="1"/>
  <c r="Z39" i="21"/>
  <c r="X38" i="19"/>
  <c r="Y38" i="19" s="1"/>
  <c r="W38" i="19"/>
  <c r="R39" i="19"/>
  <c r="S39" i="19" s="1"/>
  <c r="V39" i="19" s="1"/>
  <c r="T40" i="19"/>
  <c r="N40" i="19"/>
  <c r="O40" i="19" s="1"/>
  <c r="P41" i="19"/>
  <c r="P44" i="18"/>
  <c r="N43" i="18"/>
  <c r="O43" i="18" s="1"/>
  <c r="X41" i="18"/>
  <c r="Y41" i="18" s="1"/>
  <c r="W41" i="18"/>
  <c r="T43" i="18"/>
  <c r="R42" i="18"/>
  <c r="S42" i="18" s="1"/>
  <c r="V42" i="18" s="1"/>
  <c r="AC39" i="21" l="1"/>
  <c r="AC40" i="21" s="1"/>
  <c r="Z40" i="21"/>
  <c r="Y41" i="21"/>
  <c r="AA41" i="21" s="1"/>
  <c r="AB41" i="21" s="1"/>
  <c r="W43" i="21"/>
  <c r="U42" i="21"/>
  <c r="V42" i="21" s="1"/>
  <c r="Q42" i="21"/>
  <c r="R42" i="21" s="1"/>
  <c r="S43" i="21"/>
  <c r="X39" i="19"/>
  <c r="Y39" i="19" s="1"/>
  <c r="W39" i="19"/>
  <c r="P42" i="19"/>
  <c r="N41" i="19"/>
  <c r="O41" i="19" s="1"/>
  <c r="T41" i="19"/>
  <c r="R40" i="19"/>
  <c r="S40" i="19" s="1"/>
  <c r="V40" i="19" s="1"/>
  <c r="N44" i="18"/>
  <c r="O44" i="18" s="1"/>
  <c r="P45" i="18"/>
  <c r="X42" i="18"/>
  <c r="Y42" i="18" s="1"/>
  <c r="W42" i="18"/>
  <c r="R43" i="18"/>
  <c r="S43" i="18" s="1"/>
  <c r="V43" i="18" s="1"/>
  <c r="T44" i="18"/>
  <c r="AC41" i="21" l="1"/>
  <c r="Z41" i="21"/>
  <c r="Y42" i="21"/>
  <c r="AA42" i="21" s="1"/>
  <c r="AB42" i="21" s="1"/>
  <c r="S44" i="21"/>
  <c r="Q43" i="21"/>
  <c r="R43" i="21" s="1"/>
  <c r="U43" i="21"/>
  <c r="V43" i="21" s="1"/>
  <c r="W44" i="21"/>
  <c r="R41" i="19"/>
  <c r="S41" i="19" s="1"/>
  <c r="V41" i="19" s="1"/>
  <c r="T42" i="19"/>
  <c r="N42" i="19"/>
  <c r="O42" i="19" s="1"/>
  <c r="P43" i="19"/>
  <c r="X40" i="19"/>
  <c r="Y40" i="19" s="1"/>
  <c r="W40" i="19"/>
  <c r="N45" i="18"/>
  <c r="O45" i="18" s="1"/>
  <c r="P46" i="18"/>
  <c r="X43" i="18"/>
  <c r="Y43" i="18" s="1"/>
  <c r="W43" i="18"/>
  <c r="T45" i="18"/>
  <c r="R44" i="18"/>
  <c r="S44" i="18" s="1"/>
  <c r="V44" i="18" s="1"/>
  <c r="AC42" i="21" l="1"/>
  <c r="Z42" i="21"/>
  <c r="Q44" i="21"/>
  <c r="R44" i="21" s="1"/>
  <c r="S45" i="21"/>
  <c r="W45" i="21"/>
  <c r="U44" i="21"/>
  <c r="V44" i="21" s="1"/>
  <c r="Y43" i="21"/>
  <c r="T43" i="19"/>
  <c r="R42" i="19"/>
  <c r="S42" i="19" s="1"/>
  <c r="V42" i="19" s="1"/>
  <c r="X41" i="19"/>
  <c r="Y41" i="19" s="1"/>
  <c r="W41" i="19"/>
  <c r="P44" i="19"/>
  <c r="N43" i="19"/>
  <c r="O43" i="19" s="1"/>
  <c r="P47" i="18"/>
  <c r="N46" i="18"/>
  <c r="O46" i="18" s="1"/>
  <c r="W44" i="18"/>
  <c r="X44" i="18"/>
  <c r="Y44" i="18" s="1"/>
  <c r="R45" i="18"/>
  <c r="S45" i="18" s="1"/>
  <c r="V45" i="18" s="1"/>
  <c r="T46" i="18"/>
  <c r="U45" i="21" l="1"/>
  <c r="V45" i="21" s="1"/>
  <c r="W46" i="21"/>
  <c r="AA43" i="21"/>
  <c r="AB43" i="21" s="1"/>
  <c r="Z43" i="21"/>
  <c r="S46" i="21"/>
  <c r="Q45" i="21"/>
  <c r="R45" i="21" s="1"/>
  <c r="Y44" i="21"/>
  <c r="N44" i="19"/>
  <c r="O44" i="19" s="1"/>
  <c r="P45" i="19"/>
  <c r="X42" i="19"/>
  <c r="Y42" i="19" s="1"/>
  <c r="W42" i="19"/>
  <c r="R43" i="19"/>
  <c r="S43" i="19" s="1"/>
  <c r="V43" i="19" s="1"/>
  <c r="T44" i="19"/>
  <c r="P48" i="18"/>
  <c r="N47" i="18"/>
  <c r="O47" i="18" s="1"/>
  <c r="W45" i="18"/>
  <c r="X45" i="18"/>
  <c r="Y45" i="18" s="1"/>
  <c r="T47" i="18"/>
  <c r="R46" i="18"/>
  <c r="S46" i="18" s="1"/>
  <c r="V46" i="18" s="1"/>
  <c r="AC43" i="21" l="1"/>
  <c r="Y45" i="21"/>
  <c r="AA45" i="21" s="1"/>
  <c r="AB45" i="21" s="1"/>
  <c r="AA44" i="21"/>
  <c r="AB44" i="21" s="1"/>
  <c r="Z44" i="21"/>
  <c r="W47" i="21"/>
  <c r="U46" i="21"/>
  <c r="V46" i="21" s="1"/>
  <c r="Q46" i="21"/>
  <c r="R46" i="21" s="1"/>
  <c r="S47" i="21"/>
  <c r="X43" i="19"/>
  <c r="Y43" i="19" s="1"/>
  <c r="W43" i="19"/>
  <c r="P46" i="19"/>
  <c r="N45" i="19"/>
  <c r="O45" i="19" s="1"/>
  <c r="T45" i="19"/>
  <c r="R44" i="19"/>
  <c r="S44" i="19" s="1"/>
  <c r="V44" i="19" s="1"/>
  <c r="P49" i="18"/>
  <c r="N48" i="18"/>
  <c r="O48" i="18" s="1"/>
  <c r="X46" i="18"/>
  <c r="Y46" i="18" s="1"/>
  <c r="W46" i="18"/>
  <c r="T48" i="18"/>
  <c r="R47" i="18"/>
  <c r="S47" i="18" s="1"/>
  <c r="V47" i="18" s="1"/>
  <c r="AC44" i="21" l="1"/>
  <c r="AC45" i="21" s="1"/>
  <c r="Z45" i="21"/>
  <c r="Y46" i="21"/>
  <c r="AA46" i="21" s="1"/>
  <c r="AB46" i="21" s="1"/>
  <c r="S48" i="21"/>
  <c r="Q47" i="21"/>
  <c r="R47" i="21" s="1"/>
  <c r="U47" i="21"/>
  <c r="V47" i="21" s="1"/>
  <c r="W48" i="21"/>
  <c r="X44" i="19"/>
  <c r="Y44" i="19" s="1"/>
  <c r="W44" i="19"/>
  <c r="R45" i="19"/>
  <c r="S45" i="19" s="1"/>
  <c r="V45" i="19" s="1"/>
  <c r="T46" i="19"/>
  <c r="N46" i="19"/>
  <c r="O46" i="19" s="1"/>
  <c r="P47" i="19"/>
  <c r="P50" i="18"/>
  <c r="N49" i="18"/>
  <c r="O49" i="18" s="1"/>
  <c r="X47" i="18"/>
  <c r="Y47" i="18" s="1"/>
  <c r="W47" i="18"/>
  <c r="T49" i="18"/>
  <c r="R48" i="18"/>
  <c r="S48" i="18" s="1"/>
  <c r="V48" i="18" s="1"/>
  <c r="AC46" i="21" l="1"/>
  <c r="Z46" i="21"/>
  <c r="Y47" i="21"/>
  <c r="Z47" i="21" s="1"/>
  <c r="W49" i="21"/>
  <c r="U48" i="21"/>
  <c r="V48" i="21" s="1"/>
  <c r="Q48" i="21"/>
  <c r="R48" i="21" s="1"/>
  <c r="S49" i="21"/>
  <c r="P48" i="19"/>
  <c r="N47" i="19"/>
  <c r="O47" i="19" s="1"/>
  <c r="X45" i="19"/>
  <c r="Y45" i="19" s="1"/>
  <c r="W45" i="19"/>
  <c r="T47" i="19"/>
  <c r="R46" i="19"/>
  <c r="S46" i="19" s="1"/>
  <c r="V46" i="19" s="1"/>
  <c r="P51" i="18"/>
  <c r="N50" i="18"/>
  <c r="O50" i="18" s="1"/>
  <c r="X48" i="18"/>
  <c r="Y48" i="18" s="1"/>
  <c r="W48" i="18"/>
  <c r="T50" i="18"/>
  <c r="R49" i="18"/>
  <c r="S49" i="18" s="1"/>
  <c r="V49" i="18" s="1"/>
  <c r="AA47" i="21" l="1"/>
  <c r="AB47" i="21" s="1"/>
  <c r="Y48" i="21"/>
  <c r="Z48" i="21" s="1"/>
  <c r="S50" i="21"/>
  <c r="Q49" i="21"/>
  <c r="R49" i="21" s="1"/>
  <c r="U49" i="21"/>
  <c r="V49" i="21" s="1"/>
  <c r="W50" i="21"/>
  <c r="X46" i="19"/>
  <c r="Y46" i="19" s="1"/>
  <c r="W46" i="19"/>
  <c r="N48" i="19"/>
  <c r="O48" i="19" s="1"/>
  <c r="P49" i="19"/>
  <c r="R47" i="19"/>
  <c r="S47" i="19" s="1"/>
  <c r="V47" i="19" s="1"/>
  <c r="T48" i="19"/>
  <c r="P52" i="18"/>
  <c r="N51" i="18"/>
  <c r="O51" i="18" s="1"/>
  <c r="W49" i="18"/>
  <c r="X49" i="18"/>
  <c r="Y49" i="18" s="1"/>
  <c r="T51" i="18"/>
  <c r="R50" i="18"/>
  <c r="S50" i="18" s="1"/>
  <c r="V50" i="18" s="1"/>
  <c r="AC47" i="21" l="1"/>
  <c r="AA48" i="21"/>
  <c r="AB48" i="21" s="1"/>
  <c r="W51" i="21"/>
  <c r="U50" i="21"/>
  <c r="V50" i="21" s="1"/>
  <c r="Y49" i="21"/>
  <c r="Q50" i="21"/>
  <c r="R50" i="21" s="1"/>
  <c r="S51" i="21"/>
  <c r="X47" i="19"/>
  <c r="Y47" i="19" s="1"/>
  <c r="W47" i="19"/>
  <c r="P50" i="19"/>
  <c r="N49" i="19"/>
  <c r="O49" i="19" s="1"/>
  <c r="T49" i="19"/>
  <c r="R48" i="19"/>
  <c r="S48" i="19" s="1"/>
  <c r="V48" i="19" s="1"/>
  <c r="P53" i="18"/>
  <c r="N52" i="18"/>
  <c r="O52" i="18" s="1"/>
  <c r="X50" i="18"/>
  <c r="Y50" i="18" s="1"/>
  <c r="W50" i="18"/>
  <c r="R51" i="18"/>
  <c r="S51" i="18" s="1"/>
  <c r="V51" i="18" s="1"/>
  <c r="T52" i="18"/>
  <c r="AC48" i="21" l="1"/>
  <c r="S52" i="21"/>
  <c r="Q51" i="21"/>
  <c r="R51" i="21" s="1"/>
  <c r="Y50" i="21"/>
  <c r="AA49" i="21"/>
  <c r="AB49" i="21" s="1"/>
  <c r="Z49" i="21"/>
  <c r="U51" i="21"/>
  <c r="V51" i="21" s="1"/>
  <c r="W52" i="21"/>
  <c r="X48" i="19"/>
  <c r="Y48" i="19" s="1"/>
  <c r="W48" i="19"/>
  <c r="R49" i="19"/>
  <c r="S49" i="19" s="1"/>
  <c r="V49" i="19" s="1"/>
  <c r="T50" i="19"/>
  <c r="N50" i="19"/>
  <c r="O50" i="19" s="1"/>
  <c r="P51" i="19"/>
  <c r="P54" i="18"/>
  <c r="N53" i="18"/>
  <c r="O53" i="18" s="1"/>
  <c r="W51" i="18"/>
  <c r="X51" i="18"/>
  <c r="Y51" i="18" s="1"/>
  <c r="T53" i="18"/>
  <c r="R52" i="18"/>
  <c r="S52" i="18" s="1"/>
  <c r="V52" i="18" s="1"/>
  <c r="AC49" i="21" l="1"/>
  <c r="W53" i="21"/>
  <c r="U52" i="21"/>
  <c r="V52" i="21" s="1"/>
  <c r="AA50" i="21"/>
  <c r="AB50" i="21" s="1"/>
  <c r="Z50" i="21"/>
  <c r="Y51" i="21"/>
  <c r="Q52" i="21"/>
  <c r="R52" i="21" s="1"/>
  <c r="S53" i="21"/>
  <c r="X49" i="19"/>
  <c r="Y49" i="19" s="1"/>
  <c r="W49" i="19"/>
  <c r="T51" i="19"/>
  <c r="R50" i="19"/>
  <c r="S50" i="19" s="1"/>
  <c r="V50" i="19" s="1"/>
  <c r="P52" i="19"/>
  <c r="N51" i="19"/>
  <c r="O51" i="19" s="1"/>
  <c r="N54" i="18"/>
  <c r="O54" i="18" s="1"/>
  <c r="P55" i="18"/>
  <c r="W52" i="18"/>
  <c r="X52" i="18"/>
  <c r="Y52" i="18" s="1"/>
  <c r="T54" i="18"/>
  <c r="R53" i="18"/>
  <c r="S53" i="18" s="1"/>
  <c r="V53" i="18" s="1"/>
  <c r="AC50" i="21" l="1"/>
  <c r="Y52" i="21"/>
  <c r="AA52" i="21" s="1"/>
  <c r="AB52" i="21" s="1"/>
  <c r="S54" i="21"/>
  <c r="Q53" i="21"/>
  <c r="R53" i="21" s="1"/>
  <c r="AA51" i="21"/>
  <c r="AB51" i="21" s="1"/>
  <c r="Z51" i="21"/>
  <c r="U53" i="21"/>
  <c r="V53" i="21" s="1"/>
  <c r="W54" i="21"/>
  <c r="X50" i="19"/>
  <c r="Y50" i="19" s="1"/>
  <c r="W50" i="19"/>
  <c r="N52" i="19"/>
  <c r="O52" i="19" s="1"/>
  <c r="P53" i="19"/>
  <c r="R51" i="19"/>
  <c r="S51" i="19" s="1"/>
  <c r="V51" i="19" s="1"/>
  <c r="T52" i="19"/>
  <c r="P56" i="18"/>
  <c r="N55" i="18"/>
  <c r="O55" i="18" s="1"/>
  <c r="W53" i="18"/>
  <c r="X53" i="18"/>
  <c r="Y53" i="18" s="1"/>
  <c r="R54" i="18"/>
  <c r="S54" i="18" s="1"/>
  <c r="V54" i="18" s="1"/>
  <c r="T55" i="18"/>
  <c r="AC51" i="21" l="1"/>
  <c r="AC52" i="21" s="1"/>
  <c r="Z52" i="21"/>
  <c r="Y53" i="21"/>
  <c r="W55" i="21"/>
  <c r="U54" i="21"/>
  <c r="V54" i="21" s="1"/>
  <c r="Q54" i="21"/>
  <c r="R54" i="21" s="1"/>
  <c r="S55" i="21"/>
  <c r="X51" i="19"/>
  <c r="Y51" i="19" s="1"/>
  <c r="W51" i="19"/>
  <c r="T53" i="19"/>
  <c r="R52" i="19"/>
  <c r="S52" i="19" s="1"/>
  <c r="V52" i="19" s="1"/>
  <c r="P54" i="19"/>
  <c r="N53" i="19"/>
  <c r="O53" i="19" s="1"/>
  <c r="P57" i="18"/>
  <c r="N56" i="18"/>
  <c r="O56" i="18" s="1"/>
  <c r="W54" i="18"/>
  <c r="X54" i="18"/>
  <c r="Y54" i="18" s="1"/>
  <c r="T56" i="18"/>
  <c r="R55" i="18"/>
  <c r="S55" i="18" s="1"/>
  <c r="V55" i="18" s="1"/>
  <c r="Y54" i="21" l="1"/>
  <c r="AA54" i="21" s="1"/>
  <c r="AB54" i="21" s="1"/>
  <c r="S56" i="21"/>
  <c r="Q55" i="21"/>
  <c r="R55" i="21" s="1"/>
  <c r="U55" i="21"/>
  <c r="V55" i="21" s="1"/>
  <c r="W56" i="21"/>
  <c r="AA53" i="21"/>
  <c r="AB53" i="21" s="1"/>
  <c r="Z53" i="21"/>
  <c r="N54" i="19"/>
  <c r="O54" i="19" s="1"/>
  <c r="P55" i="19"/>
  <c r="X52" i="19"/>
  <c r="Y52" i="19" s="1"/>
  <c r="W52" i="19"/>
  <c r="R53" i="19"/>
  <c r="S53" i="19" s="1"/>
  <c r="V53" i="19" s="1"/>
  <c r="T54" i="19"/>
  <c r="N57" i="18"/>
  <c r="O57" i="18" s="1"/>
  <c r="P58" i="18"/>
  <c r="X55" i="18"/>
  <c r="Y55" i="18" s="1"/>
  <c r="W55" i="18"/>
  <c r="T57" i="18"/>
  <c r="R56" i="18"/>
  <c r="S56" i="18" s="1"/>
  <c r="V56" i="18" s="1"/>
  <c r="AC53" i="21" l="1"/>
  <c r="AC54" i="21" s="1"/>
  <c r="Z54" i="21"/>
  <c r="Y55" i="21"/>
  <c r="Q56" i="21"/>
  <c r="R56" i="21" s="1"/>
  <c r="S57" i="21"/>
  <c r="W57" i="21"/>
  <c r="U56" i="21"/>
  <c r="V56" i="21" s="1"/>
  <c r="X53" i="19"/>
  <c r="Y53" i="19" s="1"/>
  <c r="W53" i="19"/>
  <c r="T55" i="19"/>
  <c r="R54" i="19"/>
  <c r="S54" i="19" s="1"/>
  <c r="V54" i="19" s="1"/>
  <c r="P56" i="19"/>
  <c r="N55" i="19"/>
  <c r="O55" i="19" s="1"/>
  <c r="P59" i="18"/>
  <c r="N58" i="18"/>
  <c r="O58" i="18" s="1"/>
  <c r="X56" i="18"/>
  <c r="Y56" i="18" s="1"/>
  <c r="W56" i="18"/>
  <c r="T58" i="18"/>
  <c r="R57" i="18"/>
  <c r="S57" i="18" s="1"/>
  <c r="V57" i="18" s="1"/>
  <c r="U57" i="21" l="1"/>
  <c r="V57" i="21" s="1"/>
  <c r="W58" i="21"/>
  <c r="S58" i="21"/>
  <c r="Q57" i="21"/>
  <c r="R57" i="21" s="1"/>
  <c r="Y56" i="21"/>
  <c r="AA55" i="21"/>
  <c r="AB55" i="21" s="1"/>
  <c r="Z55" i="21"/>
  <c r="N56" i="19"/>
  <c r="O56" i="19" s="1"/>
  <c r="P57" i="19"/>
  <c r="X54" i="19"/>
  <c r="Y54" i="19" s="1"/>
  <c r="W54" i="19"/>
  <c r="R55" i="19"/>
  <c r="S55" i="19" s="1"/>
  <c r="V55" i="19" s="1"/>
  <c r="T56" i="19"/>
  <c r="N59" i="18"/>
  <c r="O59" i="18" s="1"/>
  <c r="P60" i="18"/>
  <c r="X57" i="18"/>
  <c r="Y57" i="18" s="1"/>
  <c r="W57" i="18"/>
  <c r="R58" i="18"/>
  <c r="S58" i="18" s="1"/>
  <c r="V58" i="18" s="1"/>
  <c r="T59" i="18"/>
  <c r="AC55" i="21" l="1"/>
  <c r="Y57" i="21"/>
  <c r="AA57" i="21" s="1"/>
  <c r="AB57" i="21" s="1"/>
  <c r="W59" i="21"/>
  <c r="U58" i="21"/>
  <c r="V58" i="21" s="1"/>
  <c r="AA56" i="21"/>
  <c r="AB56" i="21" s="1"/>
  <c r="Z56" i="21"/>
  <c r="Q58" i="21"/>
  <c r="R58" i="21" s="1"/>
  <c r="S59" i="21"/>
  <c r="X55" i="19"/>
  <c r="Y55" i="19" s="1"/>
  <c r="W55" i="19"/>
  <c r="P58" i="19"/>
  <c r="N57" i="19"/>
  <c r="O57" i="19" s="1"/>
  <c r="T57" i="19"/>
  <c r="R56" i="19"/>
  <c r="S56" i="19" s="1"/>
  <c r="V56" i="19" s="1"/>
  <c r="P61" i="18"/>
  <c r="N60" i="18"/>
  <c r="O60" i="18" s="1"/>
  <c r="X58" i="18"/>
  <c r="W58" i="18"/>
  <c r="B16" i="18" s="1"/>
  <c r="R59" i="18"/>
  <c r="S59" i="18" s="1"/>
  <c r="V59" i="18" s="1"/>
  <c r="T60" i="18"/>
  <c r="AC56" i="21" l="1"/>
  <c r="AC57" i="21" s="1"/>
  <c r="Z57" i="21"/>
  <c r="Y58" i="21"/>
  <c r="Z58" i="21" s="1"/>
  <c r="S60" i="21"/>
  <c r="Q59" i="21"/>
  <c r="R59" i="21" s="1"/>
  <c r="U59" i="21"/>
  <c r="V59" i="21" s="1"/>
  <c r="W60" i="21"/>
  <c r="X56" i="19"/>
  <c r="Y56" i="19" s="1"/>
  <c r="F1" i="19" s="1"/>
  <c r="W56" i="19"/>
  <c r="B14" i="19" s="1"/>
  <c r="R57" i="19"/>
  <c r="S57" i="19" s="1"/>
  <c r="V57" i="19" s="1"/>
  <c r="T58" i="19"/>
  <c r="N58" i="19"/>
  <c r="O58" i="19" s="1"/>
  <c r="P59" i="19"/>
  <c r="Y58" i="18"/>
  <c r="F1" i="18" s="1"/>
  <c r="P62" i="18"/>
  <c r="N61" i="18"/>
  <c r="O61" i="18" s="1"/>
  <c r="X59" i="18"/>
  <c r="Y59" i="18" s="1"/>
  <c r="W59" i="18"/>
  <c r="T61" i="18"/>
  <c r="R60" i="18"/>
  <c r="S60" i="18" s="1"/>
  <c r="V60" i="18" s="1"/>
  <c r="B16" i="21" l="1"/>
  <c r="F6" i="21" s="1"/>
  <c r="F8" i="35" s="1"/>
  <c r="AA58" i="21"/>
  <c r="AB58" i="21" s="1"/>
  <c r="F1" i="21" s="1"/>
  <c r="W61" i="21"/>
  <c r="U60" i="21"/>
  <c r="V60" i="21" s="1"/>
  <c r="Y59" i="21"/>
  <c r="Q60" i="21"/>
  <c r="R60" i="21" s="1"/>
  <c r="S61" i="21"/>
  <c r="P60" i="19"/>
  <c r="N59" i="19"/>
  <c r="O59" i="19" s="1"/>
  <c r="X57" i="19"/>
  <c r="Y57" i="19" s="1"/>
  <c r="W57" i="19"/>
  <c r="T59" i="19"/>
  <c r="R58" i="19"/>
  <c r="S58" i="19" s="1"/>
  <c r="V58" i="19" s="1"/>
  <c r="P63" i="18"/>
  <c r="N62" i="18"/>
  <c r="O62" i="18" s="1"/>
  <c r="W60" i="18"/>
  <c r="X60" i="18"/>
  <c r="Y60" i="18" s="1"/>
  <c r="T62" i="18"/>
  <c r="R61" i="18"/>
  <c r="S61" i="18" s="1"/>
  <c r="V61" i="18" s="1"/>
  <c r="AC58" i="21" l="1"/>
  <c r="Y60" i="21"/>
  <c r="AA60" i="21" s="1"/>
  <c r="AB60" i="21" s="1"/>
  <c r="S62" i="21"/>
  <c r="Q61" i="21"/>
  <c r="R61" i="21" s="1"/>
  <c r="AA59" i="21"/>
  <c r="AB59" i="21" s="1"/>
  <c r="Z59" i="21"/>
  <c r="U61" i="21"/>
  <c r="V61" i="21" s="1"/>
  <c r="W62" i="21"/>
  <c r="X58" i="19"/>
  <c r="Y58" i="19" s="1"/>
  <c r="W58" i="19"/>
  <c r="R59" i="19"/>
  <c r="S59" i="19" s="1"/>
  <c r="V59" i="19" s="1"/>
  <c r="T60" i="19"/>
  <c r="N60" i="19"/>
  <c r="O60" i="19" s="1"/>
  <c r="P61" i="19"/>
  <c r="N63" i="18"/>
  <c r="O63" i="18" s="1"/>
  <c r="P64" i="18"/>
  <c r="W61" i="18"/>
  <c r="X61" i="18"/>
  <c r="Y61" i="18" s="1"/>
  <c r="T63" i="18"/>
  <c r="R62" i="18"/>
  <c r="S62" i="18" s="1"/>
  <c r="V62" i="18" s="1"/>
  <c r="AC59" i="21" l="1"/>
  <c r="AC60" i="21" s="1"/>
  <c r="Z60" i="21"/>
  <c r="Y61" i="21"/>
  <c r="W63" i="21"/>
  <c r="U62" i="21"/>
  <c r="V62" i="21" s="1"/>
  <c r="Q62" i="21"/>
  <c r="R62" i="21" s="1"/>
  <c r="S63" i="21"/>
  <c r="P62" i="19"/>
  <c r="N61" i="19"/>
  <c r="O61" i="19" s="1"/>
  <c r="X59" i="19"/>
  <c r="Y59" i="19" s="1"/>
  <c r="W59" i="19"/>
  <c r="T61" i="19"/>
  <c r="R60" i="19"/>
  <c r="S60" i="19" s="1"/>
  <c r="V60" i="19" s="1"/>
  <c r="P65" i="18"/>
  <c r="N64" i="18"/>
  <c r="O64" i="18" s="1"/>
  <c r="X62" i="18"/>
  <c r="Y62" i="18" s="1"/>
  <c r="W62" i="18"/>
  <c r="T64" i="18"/>
  <c r="R63" i="18"/>
  <c r="S63" i="18" s="1"/>
  <c r="V63" i="18" s="1"/>
  <c r="Y62" i="21" l="1"/>
  <c r="AA62" i="21" s="1"/>
  <c r="AB62" i="21" s="1"/>
  <c r="S64" i="21"/>
  <c r="Q63" i="21"/>
  <c r="R63" i="21" s="1"/>
  <c r="U63" i="21"/>
  <c r="V63" i="21" s="1"/>
  <c r="W64" i="21"/>
  <c r="AA61" i="21"/>
  <c r="AB61" i="21" s="1"/>
  <c r="Z61" i="21"/>
  <c r="X60" i="19"/>
  <c r="Y60" i="19" s="1"/>
  <c r="W60" i="19"/>
  <c r="R61" i="19"/>
  <c r="S61" i="19" s="1"/>
  <c r="V61" i="19" s="1"/>
  <c r="T62" i="19"/>
  <c r="N62" i="19"/>
  <c r="O62" i="19" s="1"/>
  <c r="P63" i="19"/>
  <c r="P66" i="18"/>
  <c r="N65" i="18"/>
  <c r="O65" i="18" s="1"/>
  <c r="X63" i="18"/>
  <c r="Y63" i="18" s="1"/>
  <c r="W63" i="18"/>
  <c r="R64" i="18"/>
  <c r="S64" i="18" s="1"/>
  <c r="V64" i="18" s="1"/>
  <c r="T65" i="18"/>
  <c r="AC61" i="21" l="1"/>
  <c r="AC62" i="21" s="1"/>
  <c r="Z62" i="21"/>
  <c r="W65" i="21"/>
  <c r="U64" i="21"/>
  <c r="V64" i="21" s="1"/>
  <c r="Y63" i="21"/>
  <c r="Q64" i="21"/>
  <c r="R64" i="21" s="1"/>
  <c r="S65" i="21"/>
  <c r="T63" i="19"/>
  <c r="R62" i="19"/>
  <c r="S62" i="19" s="1"/>
  <c r="V62" i="19" s="1"/>
  <c r="P64" i="19"/>
  <c r="N63" i="19"/>
  <c r="O63" i="19" s="1"/>
  <c r="X61" i="19"/>
  <c r="Y61" i="19" s="1"/>
  <c r="W61" i="19"/>
  <c r="N66" i="18"/>
  <c r="O66" i="18" s="1"/>
  <c r="P67" i="18"/>
  <c r="X64" i="18"/>
  <c r="Y64" i="18" s="1"/>
  <c r="W64" i="18"/>
  <c r="T66" i="18"/>
  <c r="R65" i="18"/>
  <c r="S65" i="18" s="1"/>
  <c r="V65" i="18" s="1"/>
  <c r="S66" i="21" l="1"/>
  <c r="Q65" i="21"/>
  <c r="R65" i="21" s="1"/>
  <c r="AA63" i="21"/>
  <c r="AB63" i="21" s="1"/>
  <c r="Z63" i="21"/>
  <c r="Y64" i="21"/>
  <c r="U65" i="21"/>
  <c r="V65" i="21" s="1"/>
  <c r="W66" i="21"/>
  <c r="X62" i="19"/>
  <c r="Y62" i="19" s="1"/>
  <c r="W62" i="19"/>
  <c r="R63" i="19"/>
  <c r="S63" i="19" s="1"/>
  <c r="V63" i="19" s="1"/>
  <c r="T64" i="19"/>
  <c r="N64" i="19"/>
  <c r="O64" i="19" s="1"/>
  <c r="P65" i="19"/>
  <c r="N67" i="18"/>
  <c r="O67" i="18" s="1"/>
  <c r="P68" i="18"/>
  <c r="X65" i="18"/>
  <c r="Y65" i="18" s="1"/>
  <c r="W65" i="18"/>
  <c r="R66" i="18"/>
  <c r="S66" i="18" s="1"/>
  <c r="V66" i="18" s="1"/>
  <c r="T67" i="18"/>
  <c r="AC63" i="21" l="1"/>
  <c r="W67" i="21"/>
  <c r="U66" i="21"/>
  <c r="V66" i="21" s="1"/>
  <c r="AA64" i="21"/>
  <c r="AB64" i="21" s="1"/>
  <c r="Z64" i="21"/>
  <c r="Y65" i="21"/>
  <c r="Q66" i="21"/>
  <c r="R66" i="21" s="1"/>
  <c r="S67" i="21"/>
  <c r="X63" i="19"/>
  <c r="Y63" i="19" s="1"/>
  <c r="W63" i="19"/>
  <c r="T65" i="19"/>
  <c r="R64" i="19"/>
  <c r="S64" i="19" s="1"/>
  <c r="V64" i="19" s="1"/>
  <c r="P66" i="19"/>
  <c r="N66" i="19" s="1"/>
  <c r="N65" i="19"/>
  <c r="O65" i="19" s="1"/>
  <c r="N68" i="18"/>
  <c r="O68" i="18" s="1"/>
  <c r="X66" i="18"/>
  <c r="Y66" i="18" s="1"/>
  <c r="W66" i="18"/>
  <c r="T68" i="18"/>
  <c r="R67" i="18"/>
  <c r="S67" i="18" s="1"/>
  <c r="V67" i="18" s="1"/>
  <c r="AC64" i="21" l="1"/>
  <c r="Y66" i="21"/>
  <c r="Z66" i="21" s="1"/>
  <c r="S68" i="21"/>
  <c r="Q68" i="21" s="1"/>
  <c r="Q67" i="21"/>
  <c r="R67" i="21" s="1"/>
  <c r="AA65" i="21"/>
  <c r="AB65" i="21" s="1"/>
  <c r="Z65" i="21"/>
  <c r="U67" i="21"/>
  <c r="V67" i="21" s="1"/>
  <c r="W68" i="21"/>
  <c r="U68" i="21" s="1"/>
  <c r="O66" i="19"/>
  <c r="X64" i="19"/>
  <c r="Y64" i="19" s="1"/>
  <c r="W64" i="19"/>
  <c r="R65" i="19"/>
  <c r="S65" i="19" s="1"/>
  <c r="V65" i="19" s="1"/>
  <c r="T66" i="19"/>
  <c r="R66" i="19" s="1"/>
  <c r="W67" i="18"/>
  <c r="X67" i="18"/>
  <c r="Y67" i="18" s="1"/>
  <c r="R68" i="18"/>
  <c r="S68" i="18" s="1"/>
  <c r="V68" i="18" s="1"/>
  <c r="AC65" i="21" l="1"/>
  <c r="AA66" i="21"/>
  <c r="AB66" i="21" s="1"/>
  <c r="V68" i="21"/>
  <c r="Y67" i="21"/>
  <c r="AA67" i="21" s="1"/>
  <c r="AB67" i="21" s="1"/>
  <c r="R68" i="21"/>
  <c r="S66" i="19"/>
  <c r="V66" i="19" s="1"/>
  <c r="X66" i="19" s="1"/>
  <c r="Y66" i="19" s="1"/>
  <c r="X65" i="19"/>
  <c r="Y65" i="19" s="1"/>
  <c r="W65" i="19"/>
  <c r="W68" i="18"/>
  <c r="X68" i="18"/>
  <c r="Y68" i="18" s="1"/>
  <c r="AC66" i="21" l="1"/>
  <c r="AC67" i="21" s="1"/>
  <c r="Y68" i="21"/>
  <c r="AA68" i="21" s="1"/>
  <c r="AB68" i="21" s="1"/>
  <c r="F2" i="21" s="1"/>
  <c r="Z67" i="21"/>
  <c r="W66" i="19"/>
  <c r="F3" i="19"/>
  <c r="F3" i="18"/>
  <c r="F2" i="18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E13" i="17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E13" i="16"/>
  <c r="H13" i="16" s="1"/>
  <c r="AC68" i="21" l="1"/>
  <c r="Z68" i="21"/>
  <c r="F3" i="21"/>
  <c r="J13" i="16"/>
  <c r="I13" i="16"/>
  <c r="H13" i="17"/>
  <c r="J13" i="17" s="1"/>
  <c r="E45" i="17"/>
  <c r="H45" i="17" s="1"/>
  <c r="E37" i="17"/>
  <c r="H37" i="17" s="1"/>
  <c r="E29" i="17"/>
  <c r="H29" i="17" s="1"/>
  <c r="E44" i="17"/>
  <c r="H44" i="17" s="1"/>
  <c r="E36" i="17"/>
  <c r="H36" i="17" s="1"/>
  <c r="E20" i="17"/>
  <c r="H20" i="17" s="1"/>
  <c r="E21" i="17"/>
  <c r="H21" i="17" s="1"/>
  <c r="E42" i="17"/>
  <c r="H42" i="17" s="1"/>
  <c r="E34" i="17"/>
  <c r="H34" i="17" s="1"/>
  <c r="E26" i="17"/>
  <c r="H26" i="17" s="1"/>
  <c r="E18" i="17"/>
  <c r="H18" i="17" s="1"/>
  <c r="E47" i="17"/>
  <c r="H47" i="17" s="1"/>
  <c r="E39" i="17"/>
  <c r="H39" i="17" s="1"/>
  <c r="E31" i="17"/>
  <c r="H31" i="17" s="1"/>
  <c r="E23" i="17"/>
  <c r="H23" i="17" s="1"/>
  <c r="E32" i="17"/>
  <c r="H32" i="17" s="1"/>
  <c r="E15" i="17"/>
  <c r="H15" i="17" s="1"/>
  <c r="E46" i="17"/>
  <c r="H46" i="17" s="1"/>
  <c r="E38" i="17"/>
  <c r="H38" i="17" s="1"/>
  <c r="E30" i="17"/>
  <c r="H30" i="17" s="1"/>
  <c r="E22" i="17"/>
  <c r="H22" i="17" s="1"/>
  <c r="E48" i="17"/>
  <c r="H48" i="17" s="1"/>
  <c r="E40" i="17"/>
  <c r="H40" i="17" s="1"/>
  <c r="E24" i="17"/>
  <c r="H24" i="17" s="1"/>
  <c r="E16" i="17"/>
  <c r="H16" i="17" s="1"/>
  <c r="E43" i="17"/>
  <c r="H43" i="17" s="1"/>
  <c r="E35" i="17"/>
  <c r="H35" i="17" s="1"/>
  <c r="E27" i="17"/>
  <c r="H27" i="17" s="1"/>
  <c r="E19" i="17"/>
  <c r="H19" i="17" s="1"/>
  <c r="E49" i="17"/>
  <c r="H49" i="17" s="1"/>
  <c r="E41" i="17"/>
  <c r="H41" i="17" s="1"/>
  <c r="E33" i="17"/>
  <c r="H33" i="17" s="1"/>
  <c r="E25" i="17"/>
  <c r="H25" i="17" s="1"/>
  <c r="E17" i="17"/>
  <c r="H17" i="17" s="1"/>
  <c r="E28" i="17"/>
  <c r="H28" i="17" s="1"/>
  <c r="E14" i="17"/>
  <c r="H14" i="17" s="1"/>
  <c r="E29" i="16"/>
  <c r="H29" i="16" s="1"/>
  <c r="E63" i="16"/>
  <c r="H63" i="16" s="1"/>
  <c r="E55" i="16"/>
  <c r="H55" i="16" s="1"/>
  <c r="E61" i="16"/>
  <c r="H61" i="16" s="1"/>
  <c r="E47" i="16"/>
  <c r="H47" i="16" s="1"/>
  <c r="E39" i="16"/>
  <c r="H39" i="16" s="1"/>
  <c r="E31" i="16"/>
  <c r="H31" i="16" s="1"/>
  <c r="E23" i="16"/>
  <c r="H23" i="16" s="1"/>
  <c r="E15" i="16"/>
  <c r="H15" i="16" s="1"/>
  <c r="E59" i="16"/>
  <c r="H59" i="16" s="1"/>
  <c r="E51" i="16"/>
  <c r="H51" i="16" s="1"/>
  <c r="E43" i="16"/>
  <c r="H43" i="16" s="1"/>
  <c r="E35" i="16"/>
  <c r="H35" i="16" s="1"/>
  <c r="E27" i="16"/>
  <c r="H27" i="16" s="1"/>
  <c r="E62" i="16"/>
  <c r="H62" i="16" s="1"/>
  <c r="E54" i="16"/>
  <c r="H54" i="16" s="1"/>
  <c r="E46" i="16"/>
  <c r="H46" i="16" s="1"/>
  <c r="E38" i="16"/>
  <c r="H38" i="16" s="1"/>
  <c r="E30" i="16"/>
  <c r="H30" i="16" s="1"/>
  <c r="E22" i="16"/>
  <c r="H22" i="16" s="1"/>
  <c r="E53" i="16"/>
  <c r="H53" i="16" s="1"/>
  <c r="E45" i="16"/>
  <c r="H45" i="16" s="1"/>
  <c r="E37" i="16"/>
  <c r="H37" i="16" s="1"/>
  <c r="E21" i="16"/>
  <c r="H21" i="16" s="1"/>
  <c r="E20" i="16"/>
  <c r="H20" i="16" s="1"/>
  <c r="E58" i="16"/>
  <c r="H58" i="16" s="1"/>
  <c r="E50" i="16"/>
  <c r="H50" i="16" s="1"/>
  <c r="E42" i="16"/>
  <c r="H42" i="16" s="1"/>
  <c r="E34" i="16"/>
  <c r="H34" i="16" s="1"/>
  <c r="E26" i="16"/>
  <c r="H26" i="16" s="1"/>
  <c r="E18" i="16"/>
  <c r="H18" i="16" s="1"/>
  <c r="E14" i="16"/>
  <c r="H14" i="16" s="1"/>
  <c r="E57" i="16"/>
  <c r="H57" i="16" s="1"/>
  <c r="E49" i="16"/>
  <c r="H49" i="16" s="1"/>
  <c r="E41" i="16"/>
  <c r="H41" i="16" s="1"/>
  <c r="E33" i="16"/>
  <c r="H33" i="16" s="1"/>
  <c r="E25" i="16"/>
  <c r="H25" i="16" s="1"/>
  <c r="E17" i="16"/>
  <c r="H17" i="16" s="1"/>
  <c r="E56" i="16"/>
  <c r="H56" i="16" s="1"/>
  <c r="E48" i="16"/>
  <c r="H48" i="16" s="1"/>
  <c r="E40" i="16"/>
  <c r="H40" i="16" s="1"/>
  <c r="E32" i="16"/>
  <c r="H32" i="16" s="1"/>
  <c r="E24" i="16"/>
  <c r="H24" i="16" s="1"/>
  <c r="E16" i="16"/>
  <c r="H16" i="16" s="1"/>
  <c r="E60" i="16"/>
  <c r="H60" i="16" s="1"/>
  <c r="E52" i="16"/>
  <c r="H52" i="16" s="1"/>
  <c r="E36" i="16"/>
  <c r="H36" i="16" s="1"/>
  <c r="E28" i="16"/>
  <c r="H28" i="16" s="1"/>
  <c r="E19" i="16"/>
  <c r="H19" i="16" s="1"/>
  <c r="E44" i="16"/>
  <c r="H44" i="16" s="1"/>
  <c r="J48" i="16" l="1"/>
  <c r="I48" i="16"/>
  <c r="J46" i="16"/>
  <c r="I46" i="16"/>
  <c r="J56" i="16"/>
  <c r="I56" i="16"/>
  <c r="J26" i="16"/>
  <c r="I26" i="16"/>
  <c r="I19" i="16"/>
  <c r="J19" i="16"/>
  <c r="I29" i="16"/>
  <c r="J29" i="16"/>
  <c r="J54" i="16"/>
  <c r="I54" i="16"/>
  <c r="J31" i="16"/>
  <c r="I31" i="16"/>
  <c r="I53" i="16"/>
  <c r="J53" i="16"/>
  <c r="J40" i="16"/>
  <c r="I40" i="16"/>
  <c r="J15" i="16"/>
  <c r="I15" i="16"/>
  <c r="I21" i="16"/>
  <c r="J21" i="16"/>
  <c r="I37" i="16"/>
  <c r="J37" i="16"/>
  <c r="I27" i="16"/>
  <c r="J27" i="16"/>
  <c r="I60" i="16"/>
  <c r="J60" i="16"/>
  <c r="I35" i="16"/>
  <c r="J35" i="16"/>
  <c r="J16" i="16"/>
  <c r="I16" i="16"/>
  <c r="J22" i="16"/>
  <c r="I22" i="16"/>
  <c r="I43" i="16"/>
  <c r="J43" i="16"/>
  <c r="I61" i="16"/>
  <c r="J61" i="16"/>
  <c r="J57" i="16"/>
  <c r="I57" i="16"/>
  <c r="J14" i="16"/>
  <c r="I14" i="16"/>
  <c r="I36" i="16"/>
  <c r="J36" i="16"/>
  <c r="J62" i="16"/>
  <c r="I62" i="16"/>
  <c r="I52" i="16"/>
  <c r="J52" i="16"/>
  <c r="I45" i="16"/>
  <c r="J45" i="16"/>
  <c r="J25" i="16"/>
  <c r="I25" i="16"/>
  <c r="J47" i="16"/>
  <c r="I47" i="16"/>
  <c r="J42" i="16"/>
  <c r="I42" i="16"/>
  <c r="J50" i="16"/>
  <c r="I50" i="16"/>
  <c r="J30" i="16"/>
  <c r="I30" i="16"/>
  <c r="I51" i="16"/>
  <c r="J51" i="16"/>
  <c r="J55" i="16"/>
  <c r="I55" i="16"/>
  <c r="I20" i="16"/>
  <c r="J20" i="16"/>
  <c r="I28" i="16"/>
  <c r="J28" i="16"/>
  <c r="J23" i="16"/>
  <c r="I23" i="16"/>
  <c r="J18" i="16"/>
  <c r="I18" i="16"/>
  <c r="J17" i="16"/>
  <c r="I17" i="16"/>
  <c r="J39" i="16"/>
  <c r="I39" i="16"/>
  <c r="I34" i="16"/>
  <c r="J34" i="16"/>
  <c r="J33" i="16"/>
  <c r="I33" i="16"/>
  <c r="J24" i="16"/>
  <c r="I24" i="16"/>
  <c r="J41" i="16"/>
  <c r="I41" i="16"/>
  <c r="I44" i="16"/>
  <c r="J44" i="16"/>
  <c r="J32" i="16"/>
  <c r="I32" i="16"/>
  <c r="J49" i="16"/>
  <c r="I49" i="16"/>
  <c r="I58" i="16"/>
  <c r="J58" i="16"/>
  <c r="J38" i="16"/>
  <c r="I38" i="16"/>
  <c r="I59" i="16"/>
  <c r="J59" i="16"/>
  <c r="J63" i="16"/>
  <c r="I63" i="16"/>
  <c r="I14" i="17"/>
  <c r="J14" i="17"/>
  <c r="I49" i="17"/>
  <c r="J49" i="17"/>
  <c r="I36" i="17"/>
  <c r="J36" i="17"/>
  <c r="I29" i="17"/>
  <c r="J29" i="17"/>
  <c r="I30" i="17"/>
  <c r="J30" i="17"/>
  <c r="I38" i="17"/>
  <c r="J38" i="17"/>
  <c r="I37" i="17"/>
  <c r="J37" i="17"/>
  <c r="I31" i="17"/>
  <c r="J31" i="17"/>
  <c r="I22" i="17"/>
  <c r="J22" i="17"/>
  <c r="I44" i="17"/>
  <c r="J44" i="17"/>
  <c r="I35" i="17"/>
  <c r="J35" i="17"/>
  <c r="I43" i="17"/>
  <c r="J43" i="17"/>
  <c r="I25" i="17"/>
  <c r="J25" i="17"/>
  <c r="I45" i="17"/>
  <c r="J45" i="17"/>
  <c r="I20" i="17"/>
  <c r="J20" i="17"/>
  <c r="I39" i="17"/>
  <c r="J39" i="17"/>
  <c r="I27" i="17"/>
  <c r="J27" i="17"/>
  <c r="I18" i="17"/>
  <c r="J18" i="17"/>
  <c r="I46" i="17"/>
  <c r="J46" i="17"/>
  <c r="I16" i="17"/>
  <c r="J16" i="17"/>
  <c r="I34" i="17"/>
  <c r="J34" i="17"/>
  <c r="I33" i="17"/>
  <c r="J33" i="17"/>
  <c r="I24" i="17"/>
  <c r="J24" i="17"/>
  <c r="I32" i="17"/>
  <c r="J32" i="17"/>
  <c r="I42" i="17"/>
  <c r="J42" i="17"/>
  <c r="I48" i="17"/>
  <c r="J48" i="17"/>
  <c r="I19" i="17"/>
  <c r="J19" i="17"/>
  <c r="I47" i="17"/>
  <c r="J47" i="17"/>
  <c r="I28" i="17"/>
  <c r="J28" i="17"/>
  <c r="I17" i="17"/>
  <c r="J17" i="17"/>
  <c r="I26" i="17"/>
  <c r="J26" i="17"/>
  <c r="I15" i="17"/>
  <c r="J15" i="17"/>
  <c r="I41" i="17"/>
  <c r="J41" i="17"/>
  <c r="I40" i="17"/>
  <c r="J40" i="17"/>
  <c r="I23" i="17"/>
  <c r="J23" i="17"/>
  <c r="I21" i="17"/>
  <c r="J21" i="17"/>
  <c r="I13" i="17"/>
  <c r="B10" i="16" l="1"/>
  <c r="B10" i="17"/>
  <c r="L6" i="5" l="1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" i="5"/>
  <c r="K3" i="5"/>
  <c r="K2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" i="5"/>
  <c r="I3" i="5"/>
  <c r="I2" i="5"/>
  <c r="H6" i="6" l="1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5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6" i="6"/>
  <c r="D5" i="6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6" i="5"/>
  <c r="D5" i="5"/>
  <c r="G6" i="5"/>
  <c r="G7" i="5"/>
  <c r="G8" i="5"/>
  <c r="G9" i="5"/>
  <c r="G10" i="5"/>
  <c r="G13" i="5"/>
  <c r="G14" i="5"/>
  <c r="G15" i="5"/>
  <c r="G16" i="5"/>
  <c r="G17" i="5"/>
  <c r="G18" i="5"/>
  <c r="G21" i="5"/>
  <c r="G22" i="5"/>
  <c r="G23" i="5"/>
  <c r="G24" i="5"/>
  <c r="G25" i="5"/>
  <c r="G26" i="5"/>
  <c r="G29" i="5"/>
  <c r="G30" i="5"/>
  <c r="G31" i="5"/>
  <c r="G32" i="5"/>
  <c r="G33" i="5"/>
  <c r="G34" i="5"/>
  <c r="G37" i="5"/>
  <c r="G38" i="5"/>
  <c r="G39" i="5"/>
  <c r="G40" i="5"/>
  <c r="G41" i="5"/>
  <c r="G42" i="5"/>
  <c r="G45" i="5"/>
  <c r="G46" i="5"/>
  <c r="G47" i="5"/>
  <c r="G48" i="5"/>
  <c r="G49" i="5"/>
  <c r="G50" i="5"/>
  <c r="G53" i="5"/>
  <c r="G54" i="5"/>
  <c r="G55" i="5"/>
  <c r="F3" i="5"/>
  <c r="F2" i="5"/>
  <c r="H6" i="5" s="1"/>
  <c r="E3" i="5"/>
  <c r="E2" i="5"/>
  <c r="G11" i="5" s="1"/>
  <c r="H45" i="5" l="1"/>
  <c r="H21" i="5"/>
  <c r="H52" i="5"/>
  <c r="H28" i="5"/>
  <c r="H50" i="5"/>
  <c r="H42" i="5"/>
  <c r="H34" i="5"/>
  <c r="H26" i="5"/>
  <c r="H18" i="5"/>
  <c r="H10" i="5"/>
  <c r="H12" i="5"/>
  <c r="H53" i="5"/>
  <c r="H29" i="5"/>
  <c r="H36" i="5"/>
  <c r="H51" i="5"/>
  <c r="H19" i="5"/>
  <c r="H33" i="5"/>
  <c r="H17" i="5"/>
  <c r="H32" i="5"/>
  <c r="H8" i="5"/>
  <c r="H44" i="5"/>
  <c r="H43" i="5"/>
  <c r="H27" i="5"/>
  <c r="H49" i="5"/>
  <c r="H9" i="5"/>
  <c r="H37" i="5"/>
  <c r="H13" i="5"/>
  <c r="H20" i="5"/>
  <c r="H35" i="5"/>
  <c r="H11" i="5"/>
  <c r="H41" i="5"/>
  <c r="H25" i="5"/>
  <c r="H5" i="5"/>
  <c r="H48" i="5"/>
  <c r="H40" i="5"/>
  <c r="H24" i="5"/>
  <c r="H16" i="5"/>
  <c r="G52" i="5"/>
  <c r="G44" i="5"/>
  <c r="G36" i="5"/>
  <c r="G28" i="5"/>
  <c r="G20" i="5"/>
  <c r="G12" i="5"/>
  <c r="H55" i="5"/>
  <c r="H47" i="5"/>
  <c r="H39" i="5"/>
  <c r="H31" i="5"/>
  <c r="H23" i="5"/>
  <c r="H15" i="5"/>
  <c r="H7" i="5"/>
  <c r="G51" i="5"/>
  <c r="G43" i="5"/>
  <c r="G35" i="5"/>
  <c r="G27" i="5"/>
  <c r="G19" i="5"/>
  <c r="H54" i="5"/>
  <c r="H46" i="5"/>
  <c r="H38" i="5"/>
  <c r="H30" i="5"/>
  <c r="H22" i="5"/>
  <c r="H14" i="5"/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4" i="4"/>
  <c r="S32" i="30"/>
  <c r="Z32" i="30" s="1"/>
  <c r="S33" i="30"/>
  <c r="Z33" i="30" s="1"/>
  <c r="AB33" i="30" l="1"/>
  <c r="AC33" i="30" s="1"/>
  <c r="AA33" i="30"/>
  <c r="AA32" i="30"/>
  <c r="AB32" i="30"/>
  <c r="AC32" i="30" s="1"/>
  <c r="B15" i="30" l="1"/>
</calcChain>
</file>

<file path=xl/sharedStrings.xml><?xml version="1.0" encoding="utf-8"?>
<sst xmlns="http://schemas.openxmlformats.org/spreadsheetml/2006/main" count="578" uniqueCount="67">
  <si>
    <t>Coinbase</t>
  </si>
  <si>
    <t>NFT minted</t>
  </si>
  <si>
    <t>ETH volume ($B)</t>
  </si>
  <si>
    <t>LooksRare</t>
  </si>
  <si>
    <t>Week end date</t>
  </si>
  <si>
    <t>Mean</t>
  </si>
  <si>
    <t>SD</t>
  </si>
  <si>
    <t>Week Number</t>
  </si>
  <si>
    <t>NFT minted scaled</t>
  </si>
  <si>
    <t>ETH volume scaled</t>
  </si>
  <si>
    <t>LooksRare cumulative</t>
  </si>
  <si>
    <t>Coinbase cumulative</t>
  </si>
  <si>
    <t>N</t>
  </si>
  <si>
    <t>r</t>
  </si>
  <si>
    <t>alpha</t>
  </si>
  <si>
    <t>c</t>
  </si>
  <si>
    <t>B_mint</t>
  </si>
  <si>
    <t>B_volume</t>
  </si>
  <si>
    <t>segment 1</t>
  </si>
  <si>
    <t>r2</t>
  </si>
  <si>
    <t>alpha2</t>
  </si>
  <si>
    <t>c2</t>
  </si>
  <si>
    <t>B_mint2</t>
  </si>
  <si>
    <t>B_volume2</t>
  </si>
  <si>
    <t>LL</t>
  </si>
  <si>
    <t>SEGMENT 1</t>
  </si>
  <si>
    <t>P(T&lt;=t)</t>
  </si>
  <si>
    <t>P(T=t)</t>
  </si>
  <si>
    <t>B(t)</t>
  </si>
  <si>
    <t>exp(BX)</t>
  </si>
  <si>
    <t>SEGMENT 2</t>
  </si>
  <si>
    <t>Overall</t>
  </si>
  <si>
    <t>E[X|T=t]</t>
  </si>
  <si>
    <t>MAPE</t>
  </si>
  <si>
    <t>In Sample MAPE</t>
  </si>
  <si>
    <t>Out of Sample MAPE</t>
  </si>
  <si>
    <t>B_beta</t>
  </si>
  <si>
    <t>Beta Version</t>
  </si>
  <si>
    <t>Avg. ETH Price</t>
  </si>
  <si>
    <t>Avg ETH price</t>
  </si>
  <si>
    <t>B_price</t>
  </si>
  <si>
    <t>Avg ETH price scaled</t>
  </si>
  <si>
    <t>price*volume</t>
  </si>
  <si>
    <t>E[X/T=t]</t>
  </si>
  <si>
    <t>pi</t>
  </si>
  <si>
    <t>Seg 1</t>
  </si>
  <si>
    <t>Seg 2</t>
  </si>
  <si>
    <t>Looks Token</t>
  </si>
  <si>
    <t>Looks Token scaled</t>
  </si>
  <si>
    <t>B_looks</t>
  </si>
  <si>
    <t>Overall MAPE</t>
  </si>
  <si>
    <t>ETH price</t>
  </si>
  <si>
    <t>ETH price scaled</t>
  </si>
  <si>
    <t>E[X|T&lt;=t]</t>
  </si>
  <si>
    <t>BIC</t>
  </si>
  <si>
    <t>Features launch</t>
  </si>
  <si>
    <t>COIN</t>
  </si>
  <si>
    <t>B_coin</t>
  </si>
  <si>
    <t>COIN scaled</t>
  </si>
  <si>
    <t>STD</t>
  </si>
  <si>
    <t>B_vol</t>
  </si>
  <si>
    <t>lambda</t>
  </si>
  <si>
    <t>LooksRare Cumulative</t>
  </si>
  <si>
    <t>Coinbase Cumulative</t>
  </si>
  <si>
    <t>Coinbase Incremental</t>
  </si>
  <si>
    <t>LooksRare Incremental</t>
  </si>
  <si>
    <t>With 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</si>
</sst>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32A31"/>
      <name val="Helvetica Neue"/>
      <family val="2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5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164" fontId="0" fillId="0" borderId="0" xfId="1" applyNumberFormat="1" applyFont="1"/>
    <xf numFmtId="0" fontId="2" fillId="0" borderId="1" xfId="0" applyFont="1" applyBorder="1" applyAlignment="1">
      <alignment horizontal="right"/>
    </xf>
    <xf numFmtId="0" fontId="4" fillId="0" borderId="0" xfId="0" applyFont="1"/>
    <xf numFmtId="14" fontId="0" fillId="2" borderId="0" xfId="0" applyNumberFormat="1" applyFill="1"/>
    <xf numFmtId="0" fontId="0" fillId="2" borderId="0" xfId="0" applyFill="1"/>
    <xf numFmtId="9" fontId="0" fillId="0" borderId="0" xfId="2" applyFont="1"/>
    <xf numFmtId="9" fontId="0" fillId="2" borderId="0" xfId="2" applyFont="1" applyFill="1"/>
    <xf numFmtId="9" fontId="0" fillId="0" borderId="0" xfId="0" applyNumberFormat="1"/>
    <xf numFmtId="0" fontId="5" fillId="0" borderId="0" xfId="0" applyFont="1"/>
    <xf numFmtId="11" fontId="0" fillId="0" borderId="0" xfId="0" applyNumberFormat="1"/>
    <xf numFmtId="0" fontId="2" fillId="0" borderId="0" xfId="0" applyFont="1" applyAlignment="1">
      <alignment horizontal="right"/>
    </xf>
    <xf numFmtId="2" fontId="0" fillId="0" borderId="0" xfId="0" applyNumberFormat="1"/>
    <xf numFmtId="2" fontId="4" fillId="0" borderId="0" xfId="0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LooksRare vs. NFT Minted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LooksRare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'Main Data'!$A$6:$A$56</c:f>
              <c:numCache>
                <c:formatCode>m/d/yy</c:formatCode>
                <c:ptCount val="51"/>
                <c:pt idx="0">
                  <c:v>44578</c:v>
                </c:pt>
                <c:pt idx="1">
                  <c:v>44585</c:v>
                </c:pt>
                <c:pt idx="2">
                  <c:v>44592</c:v>
                </c:pt>
                <c:pt idx="3">
                  <c:v>44599</c:v>
                </c:pt>
                <c:pt idx="4">
                  <c:v>44606</c:v>
                </c:pt>
                <c:pt idx="5">
                  <c:v>44613</c:v>
                </c:pt>
                <c:pt idx="6">
                  <c:v>44620</c:v>
                </c:pt>
                <c:pt idx="7">
                  <c:v>44627</c:v>
                </c:pt>
                <c:pt idx="8">
                  <c:v>44634</c:v>
                </c:pt>
                <c:pt idx="9">
                  <c:v>44641</c:v>
                </c:pt>
                <c:pt idx="10">
                  <c:v>44648</c:v>
                </c:pt>
                <c:pt idx="11">
                  <c:v>44655</c:v>
                </c:pt>
                <c:pt idx="12">
                  <c:v>44662</c:v>
                </c:pt>
                <c:pt idx="13">
                  <c:v>44669</c:v>
                </c:pt>
                <c:pt idx="14">
                  <c:v>44676</c:v>
                </c:pt>
                <c:pt idx="15">
                  <c:v>44683</c:v>
                </c:pt>
                <c:pt idx="16">
                  <c:v>44690</c:v>
                </c:pt>
                <c:pt idx="17">
                  <c:v>44697</c:v>
                </c:pt>
                <c:pt idx="18">
                  <c:v>44704</c:v>
                </c:pt>
                <c:pt idx="19">
                  <c:v>44711</c:v>
                </c:pt>
                <c:pt idx="20">
                  <c:v>44718</c:v>
                </c:pt>
                <c:pt idx="21">
                  <c:v>44725</c:v>
                </c:pt>
                <c:pt idx="22">
                  <c:v>44732</c:v>
                </c:pt>
                <c:pt idx="23">
                  <c:v>44739</c:v>
                </c:pt>
                <c:pt idx="24">
                  <c:v>44746</c:v>
                </c:pt>
                <c:pt idx="25">
                  <c:v>44753</c:v>
                </c:pt>
                <c:pt idx="26">
                  <c:v>44760</c:v>
                </c:pt>
                <c:pt idx="27">
                  <c:v>44767</c:v>
                </c:pt>
                <c:pt idx="28">
                  <c:v>44774</c:v>
                </c:pt>
                <c:pt idx="29">
                  <c:v>44781</c:v>
                </c:pt>
                <c:pt idx="30">
                  <c:v>44788</c:v>
                </c:pt>
                <c:pt idx="31">
                  <c:v>44795</c:v>
                </c:pt>
                <c:pt idx="32">
                  <c:v>44802</c:v>
                </c:pt>
                <c:pt idx="33">
                  <c:v>44809</c:v>
                </c:pt>
                <c:pt idx="34">
                  <c:v>44816</c:v>
                </c:pt>
                <c:pt idx="35">
                  <c:v>44823</c:v>
                </c:pt>
                <c:pt idx="36">
                  <c:v>44830</c:v>
                </c:pt>
                <c:pt idx="37">
                  <c:v>44837</c:v>
                </c:pt>
                <c:pt idx="38">
                  <c:v>44844</c:v>
                </c:pt>
                <c:pt idx="39">
                  <c:v>44851</c:v>
                </c:pt>
                <c:pt idx="40">
                  <c:v>44858</c:v>
                </c:pt>
                <c:pt idx="41">
                  <c:v>44865</c:v>
                </c:pt>
                <c:pt idx="42">
                  <c:v>44872</c:v>
                </c:pt>
                <c:pt idx="43">
                  <c:v>44879</c:v>
                </c:pt>
                <c:pt idx="44">
                  <c:v>44886</c:v>
                </c:pt>
                <c:pt idx="45">
                  <c:v>44893</c:v>
                </c:pt>
                <c:pt idx="46">
                  <c:v>44900</c:v>
                </c:pt>
                <c:pt idx="47">
                  <c:v>44907</c:v>
                </c:pt>
                <c:pt idx="48">
                  <c:v>44914</c:v>
                </c:pt>
                <c:pt idx="49">
                  <c:v>44921</c:v>
                </c:pt>
                <c:pt idx="50">
                  <c:v>44928</c:v>
                </c:pt>
              </c:numCache>
            </c:numRef>
          </c:cat>
          <c:val>
            <c:numRef>
              <c:f>'Main Data'!$B$6:$B$56</c:f>
              <c:numCache>
                <c:formatCode>General</c:formatCode>
                <c:ptCount val="51"/>
                <c:pt idx="0">
                  <c:v>9979</c:v>
                </c:pt>
                <c:pt idx="1">
                  <c:v>8445</c:v>
                </c:pt>
                <c:pt idx="2">
                  <c:v>10083</c:v>
                </c:pt>
                <c:pt idx="3">
                  <c:v>10956</c:v>
                </c:pt>
                <c:pt idx="4">
                  <c:v>6183</c:v>
                </c:pt>
                <c:pt idx="5">
                  <c:v>4890</c:v>
                </c:pt>
                <c:pt idx="6">
                  <c:v>3880</c:v>
                </c:pt>
                <c:pt idx="7">
                  <c:v>2498</c:v>
                </c:pt>
                <c:pt idx="8">
                  <c:v>2994</c:v>
                </c:pt>
                <c:pt idx="9">
                  <c:v>3040</c:v>
                </c:pt>
                <c:pt idx="10">
                  <c:v>3217</c:v>
                </c:pt>
                <c:pt idx="11">
                  <c:v>4110</c:v>
                </c:pt>
                <c:pt idx="12">
                  <c:v>3629</c:v>
                </c:pt>
                <c:pt idx="13">
                  <c:v>3015</c:v>
                </c:pt>
                <c:pt idx="14">
                  <c:v>6371</c:v>
                </c:pt>
                <c:pt idx="15">
                  <c:v>6041</c:v>
                </c:pt>
                <c:pt idx="16">
                  <c:v>6270</c:v>
                </c:pt>
                <c:pt idx="17">
                  <c:v>4668</c:v>
                </c:pt>
                <c:pt idx="18">
                  <c:v>7607</c:v>
                </c:pt>
                <c:pt idx="19">
                  <c:v>4605</c:v>
                </c:pt>
                <c:pt idx="20">
                  <c:v>3661</c:v>
                </c:pt>
                <c:pt idx="21">
                  <c:v>3115</c:v>
                </c:pt>
                <c:pt idx="22">
                  <c:v>2544</c:v>
                </c:pt>
                <c:pt idx="23">
                  <c:v>3259</c:v>
                </c:pt>
                <c:pt idx="24">
                  <c:v>2364</c:v>
                </c:pt>
                <c:pt idx="25">
                  <c:v>2043</c:v>
                </c:pt>
                <c:pt idx="26">
                  <c:v>2176</c:v>
                </c:pt>
                <c:pt idx="27">
                  <c:v>2127</c:v>
                </c:pt>
                <c:pt idx="28">
                  <c:v>1434</c:v>
                </c:pt>
                <c:pt idx="29">
                  <c:v>1897</c:v>
                </c:pt>
                <c:pt idx="30">
                  <c:v>1187</c:v>
                </c:pt>
                <c:pt idx="31">
                  <c:v>1014</c:v>
                </c:pt>
                <c:pt idx="32">
                  <c:v>1137</c:v>
                </c:pt>
                <c:pt idx="33">
                  <c:v>1121</c:v>
                </c:pt>
                <c:pt idx="34">
                  <c:v>962</c:v>
                </c:pt>
                <c:pt idx="35">
                  <c:v>974</c:v>
                </c:pt>
                <c:pt idx="36">
                  <c:v>1093</c:v>
                </c:pt>
                <c:pt idx="37">
                  <c:v>957</c:v>
                </c:pt>
                <c:pt idx="38">
                  <c:v>1219</c:v>
                </c:pt>
                <c:pt idx="39">
                  <c:v>808</c:v>
                </c:pt>
                <c:pt idx="40">
                  <c:v>1246</c:v>
                </c:pt>
                <c:pt idx="41">
                  <c:v>1436</c:v>
                </c:pt>
                <c:pt idx="42">
                  <c:v>1793</c:v>
                </c:pt>
                <c:pt idx="43">
                  <c:v>1089</c:v>
                </c:pt>
                <c:pt idx="44">
                  <c:v>1007</c:v>
                </c:pt>
                <c:pt idx="45">
                  <c:v>917</c:v>
                </c:pt>
                <c:pt idx="46">
                  <c:v>1106</c:v>
                </c:pt>
                <c:pt idx="47">
                  <c:v>1032</c:v>
                </c:pt>
                <c:pt idx="48">
                  <c:v>11492</c:v>
                </c:pt>
                <c:pt idx="49">
                  <c:v>3788</c:v>
                </c:pt>
                <c:pt idx="50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C-474D-AB4E-C6D23AD0F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639"/>
        <c:axId val="2132878768"/>
      </c:lineChart>
      <c:lineChart>
        <c:grouping val="standard"/>
        <c:varyColors val="0"/>
        <c:ser>
          <c:idx val="1"/>
          <c:order val="1"/>
          <c:tx>
            <c:v>NFT Minted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'Main Data'!$A$6:$A$56</c:f>
              <c:numCache>
                <c:formatCode>m/d/yy</c:formatCode>
                <c:ptCount val="51"/>
                <c:pt idx="0">
                  <c:v>44578</c:v>
                </c:pt>
                <c:pt idx="1">
                  <c:v>44585</c:v>
                </c:pt>
                <c:pt idx="2">
                  <c:v>44592</c:v>
                </c:pt>
                <c:pt idx="3">
                  <c:v>44599</c:v>
                </c:pt>
                <c:pt idx="4">
                  <c:v>44606</c:v>
                </c:pt>
                <c:pt idx="5">
                  <c:v>44613</c:v>
                </c:pt>
                <c:pt idx="6">
                  <c:v>44620</c:v>
                </c:pt>
                <c:pt idx="7">
                  <c:v>44627</c:v>
                </c:pt>
                <c:pt idx="8">
                  <c:v>44634</c:v>
                </c:pt>
                <c:pt idx="9">
                  <c:v>44641</c:v>
                </c:pt>
                <c:pt idx="10">
                  <c:v>44648</c:v>
                </c:pt>
                <c:pt idx="11">
                  <c:v>44655</c:v>
                </c:pt>
                <c:pt idx="12">
                  <c:v>44662</c:v>
                </c:pt>
                <c:pt idx="13">
                  <c:v>44669</c:v>
                </c:pt>
                <c:pt idx="14">
                  <c:v>44676</c:v>
                </c:pt>
                <c:pt idx="15">
                  <c:v>44683</c:v>
                </c:pt>
                <c:pt idx="16">
                  <c:v>44690</c:v>
                </c:pt>
                <c:pt idx="17">
                  <c:v>44697</c:v>
                </c:pt>
                <c:pt idx="18">
                  <c:v>44704</c:v>
                </c:pt>
                <c:pt idx="19">
                  <c:v>44711</c:v>
                </c:pt>
                <c:pt idx="20">
                  <c:v>44718</c:v>
                </c:pt>
                <c:pt idx="21">
                  <c:v>44725</c:v>
                </c:pt>
                <c:pt idx="22">
                  <c:v>44732</c:v>
                </c:pt>
                <c:pt idx="23">
                  <c:v>44739</c:v>
                </c:pt>
                <c:pt idx="24">
                  <c:v>44746</c:v>
                </c:pt>
                <c:pt idx="25">
                  <c:v>44753</c:v>
                </c:pt>
                <c:pt idx="26">
                  <c:v>44760</c:v>
                </c:pt>
                <c:pt idx="27">
                  <c:v>44767</c:v>
                </c:pt>
                <c:pt idx="28">
                  <c:v>44774</c:v>
                </c:pt>
                <c:pt idx="29">
                  <c:v>44781</c:v>
                </c:pt>
                <c:pt idx="30">
                  <c:v>44788</c:v>
                </c:pt>
                <c:pt idx="31">
                  <c:v>44795</c:v>
                </c:pt>
                <c:pt idx="32">
                  <c:v>44802</c:v>
                </c:pt>
                <c:pt idx="33">
                  <c:v>44809</c:v>
                </c:pt>
                <c:pt idx="34">
                  <c:v>44816</c:v>
                </c:pt>
                <c:pt idx="35">
                  <c:v>44823</c:v>
                </c:pt>
                <c:pt idx="36">
                  <c:v>44830</c:v>
                </c:pt>
                <c:pt idx="37">
                  <c:v>44837</c:v>
                </c:pt>
                <c:pt idx="38">
                  <c:v>44844</c:v>
                </c:pt>
                <c:pt idx="39">
                  <c:v>44851</c:v>
                </c:pt>
                <c:pt idx="40">
                  <c:v>44858</c:v>
                </c:pt>
                <c:pt idx="41">
                  <c:v>44865</c:v>
                </c:pt>
                <c:pt idx="42">
                  <c:v>44872</c:v>
                </c:pt>
                <c:pt idx="43">
                  <c:v>44879</c:v>
                </c:pt>
                <c:pt idx="44">
                  <c:v>44886</c:v>
                </c:pt>
                <c:pt idx="45">
                  <c:v>44893</c:v>
                </c:pt>
                <c:pt idx="46">
                  <c:v>44900</c:v>
                </c:pt>
                <c:pt idx="47">
                  <c:v>44907</c:v>
                </c:pt>
                <c:pt idx="48">
                  <c:v>44914</c:v>
                </c:pt>
                <c:pt idx="49">
                  <c:v>44921</c:v>
                </c:pt>
                <c:pt idx="50">
                  <c:v>44928</c:v>
                </c:pt>
              </c:numCache>
            </c:numRef>
          </c:cat>
          <c:val>
            <c:numRef>
              <c:f>'Main Data'!$D$6:$D$56</c:f>
              <c:numCache>
                <c:formatCode>General</c:formatCode>
                <c:ptCount val="51"/>
                <c:pt idx="0">
                  <c:v>67488</c:v>
                </c:pt>
                <c:pt idx="1">
                  <c:v>65229</c:v>
                </c:pt>
                <c:pt idx="2">
                  <c:v>59440</c:v>
                </c:pt>
                <c:pt idx="3">
                  <c:v>88268</c:v>
                </c:pt>
                <c:pt idx="4">
                  <c:v>86692</c:v>
                </c:pt>
                <c:pt idx="5">
                  <c:v>53312</c:v>
                </c:pt>
                <c:pt idx="6">
                  <c:v>52544</c:v>
                </c:pt>
                <c:pt idx="7">
                  <c:v>46868</c:v>
                </c:pt>
                <c:pt idx="8">
                  <c:v>36179</c:v>
                </c:pt>
                <c:pt idx="9">
                  <c:v>36640</c:v>
                </c:pt>
                <c:pt idx="10">
                  <c:v>51565</c:v>
                </c:pt>
                <c:pt idx="11">
                  <c:v>36797</c:v>
                </c:pt>
                <c:pt idx="12">
                  <c:v>35981</c:v>
                </c:pt>
                <c:pt idx="13">
                  <c:v>46979</c:v>
                </c:pt>
                <c:pt idx="14">
                  <c:v>29330</c:v>
                </c:pt>
                <c:pt idx="15">
                  <c:v>159726</c:v>
                </c:pt>
                <c:pt idx="16">
                  <c:v>40479</c:v>
                </c:pt>
                <c:pt idx="17">
                  <c:v>35326</c:v>
                </c:pt>
                <c:pt idx="18">
                  <c:v>23102</c:v>
                </c:pt>
                <c:pt idx="19">
                  <c:v>18383</c:v>
                </c:pt>
                <c:pt idx="20">
                  <c:v>24484</c:v>
                </c:pt>
                <c:pt idx="21">
                  <c:v>23505</c:v>
                </c:pt>
                <c:pt idx="22">
                  <c:v>19572</c:v>
                </c:pt>
                <c:pt idx="23">
                  <c:v>12355</c:v>
                </c:pt>
                <c:pt idx="24">
                  <c:v>24910</c:v>
                </c:pt>
                <c:pt idx="25">
                  <c:v>16734</c:v>
                </c:pt>
                <c:pt idx="26">
                  <c:v>26541</c:v>
                </c:pt>
                <c:pt idx="27">
                  <c:v>21332</c:v>
                </c:pt>
                <c:pt idx="28">
                  <c:v>20714</c:v>
                </c:pt>
                <c:pt idx="29">
                  <c:v>24579</c:v>
                </c:pt>
                <c:pt idx="30">
                  <c:v>12302</c:v>
                </c:pt>
                <c:pt idx="31">
                  <c:v>20184</c:v>
                </c:pt>
                <c:pt idx="32">
                  <c:v>17565</c:v>
                </c:pt>
                <c:pt idx="33">
                  <c:v>18235</c:v>
                </c:pt>
                <c:pt idx="34">
                  <c:v>18924</c:v>
                </c:pt>
                <c:pt idx="35">
                  <c:v>13201</c:v>
                </c:pt>
                <c:pt idx="36">
                  <c:v>22794</c:v>
                </c:pt>
                <c:pt idx="37">
                  <c:v>36678</c:v>
                </c:pt>
                <c:pt idx="38">
                  <c:v>13702</c:v>
                </c:pt>
                <c:pt idx="39">
                  <c:v>28010</c:v>
                </c:pt>
                <c:pt idx="40">
                  <c:v>11265</c:v>
                </c:pt>
                <c:pt idx="41">
                  <c:v>17981</c:v>
                </c:pt>
                <c:pt idx="42">
                  <c:v>17935</c:v>
                </c:pt>
                <c:pt idx="43">
                  <c:v>9664</c:v>
                </c:pt>
                <c:pt idx="44">
                  <c:v>17092</c:v>
                </c:pt>
                <c:pt idx="45">
                  <c:v>13986</c:v>
                </c:pt>
                <c:pt idx="46">
                  <c:v>10929</c:v>
                </c:pt>
                <c:pt idx="47">
                  <c:v>10976</c:v>
                </c:pt>
                <c:pt idx="48">
                  <c:v>21806</c:v>
                </c:pt>
                <c:pt idx="49">
                  <c:v>9090</c:v>
                </c:pt>
                <c:pt idx="50">
                  <c:v>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C-474D-AB4E-C6D23AD0F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20480"/>
        <c:axId val="269164671"/>
      </c:lineChart>
      <c:dateAx>
        <c:axId val="1024063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78768"/>
        <c:crosses val="autoZero"/>
        <c:auto val="1"/>
        <c:lblOffset val="100"/>
        <c:baseTimeUnit val="days"/>
      </c:dateAx>
      <c:valAx>
        <c:axId val="213287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39"/>
        <c:crosses val="autoZero"/>
        <c:crossBetween val="between"/>
      </c:valAx>
      <c:valAx>
        <c:axId val="269164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20480"/>
        <c:crosses val="max"/>
        <c:crossBetween val="between"/>
      </c:valAx>
      <c:dateAx>
        <c:axId val="213822048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691646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Incremental Model Fit: LC 2Seg Weibull + Weibull-Gamma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'CB W+WG+half COV'!$C$19</c:f>
              <c:strCache>
                <c:ptCount val="1"/>
                <c:pt idx="0">
                  <c:v>Coinbase Incremental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'CB W+WG+half COV'!$C$20:$C$55</c:f>
              <c:numCache>
                <c:formatCode>General</c:formatCode>
                <c:ptCount val="36"/>
                <c:pt idx="0">
                  <c:v>488</c:v>
                </c:pt>
                <c:pt idx="1">
                  <c:v>610</c:v>
                </c:pt>
                <c:pt idx="2">
                  <c:v>812</c:v>
                </c:pt>
                <c:pt idx="3">
                  <c:v>1028</c:v>
                </c:pt>
                <c:pt idx="4">
                  <c:v>625</c:v>
                </c:pt>
                <c:pt idx="5">
                  <c:v>1443</c:v>
                </c:pt>
                <c:pt idx="6">
                  <c:v>811</c:v>
                </c:pt>
                <c:pt idx="7">
                  <c:v>867</c:v>
                </c:pt>
                <c:pt idx="8">
                  <c:v>753</c:v>
                </c:pt>
                <c:pt idx="9">
                  <c:v>620</c:v>
                </c:pt>
                <c:pt idx="10">
                  <c:v>462</c:v>
                </c:pt>
                <c:pt idx="11">
                  <c:v>745</c:v>
                </c:pt>
                <c:pt idx="12">
                  <c:v>813</c:v>
                </c:pt>
                <c:pt idx="13">
                  <c:v>569</c:v>
                </c:pt>
                <c:pt idx="14">
                  <c:v>343</c:v>
                </c:pt>
                <c:pt idx="15">
                  <c:v>423</c:v>
                </c:pt>
                <c:pt idx="16">
                  <c:v>370</c:v>
                </c:pt>
                <c:pt idx="17">
                  <c:v>390</c:v>
                </c:pt>
                <c:pt idx="18">
                  <c:v>490</c:v>
                </c:pt>
                <c:pt idx="19">
                  <c:v>618</c:v>
                </c:pt>
                <c:pt idx="20">
                  <c:v>245</c:v>
                </c:pt>
                <c:pt idx="21">
                  <c:v>533</c:v>
                </c:pt>
                <c:pt idx="22">
                  <c:v>177</c:v>
                </c:pt>
                <c:pt idx="23">
                  <c:v>180</c:v>
                </c:pt>
                <c:pt idx="24">
                  <c:v>221</c:v>
                </c:pt>
                <c:pt idx="25">
                  <c:v>237</c:v>
                </c:pt>
                <c:pt idx="26">
                  <c:v>277</c:v>
                </c:pt>
                <c:pt idx="27">
                  <c:v>189</c:v>
                </c:pt>
                <c:pt idx="28">
                  <c:v>144</c:v>
                </c:pt>
                <c:pt idx="29">
                  <c:v>227</c:v>
                </c:pt>
                <c:pt idx="30">
                  <c:v>228</c:v>
                </c:pt>
                <c:pt idx="31">
                  <c:v>153</c:v>
                </c:pt>
                <c:pt idx="32">
                  <c:v>115</c:v>
                </c:pt>
                <c:pt idx="33">
                  <c:v>73</c:v>
                </c:pt>
                <c:pt idx="34">
                  <c:v>43</c:v>
                </c:pt>
                <c:pt idx="3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E-4E4B-B907-B48FD1FA4947}"/>
            </c:ext>
          </c:extLst>
        </c:ser>
        <c:ser>
          <c:idx val="1"/>
          <c:order val="1"/>
          <c:tx>
            <c:strRef>
              <c:f>'CB W+WG+half COV'!$AB$19</c:f>
              <c:strCache>
                <c:ptCount val="1"/>
                <c:pt idx="0">
                  <c:v>E[X|T=t]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'CB W+WG+half COV'!$AB$20:$AB$55</c:f>
              <c:numCache>
                <c:formatCode>General</c:formatCode>
                <c:ptCount val="36"/>
                <c:pt idx="0">
                  <c:v>486.30674304038109</c:v>
                </c:pt>
                <c:pt idx="1">
                  <c:v>609.93600456579804</c:v>
                </c:pt>
                <c:pt idx="2">
                  <c:v>825.93280628168031</c:v>
                </c:pt>
                <c:pt idx="3">
                  <c:v>1023.6302455234568</c:v>
                </c:pt>
                <c:pt idx="4">
                  <c:v>887.40243086007001</c:v>
                </c:pt>
                <c:pt idx="5">
                  <c:v>903.52904905548462</c:v>
                </c:pt>
                <c:pt idx="6">
                  <c:v>915.516577101542</c:v>
                </c:pt>
                <c:pt idx="7">
                  <c:v>908.07756221109446</c:v>
                </c:pt>
                <c:pt idx="8">
                  <c:v>783.88912887319907</c:v>
                </c:pt>
                <c:pt idx="9">
                  <c:v>756.44065877135017</c:v>
                </c:pt>
                <c:pt idx="10">
                  <c:v>661.11880257078792</c:v>
                </c:pt>
                <c:pt idx="11">
                  <c:v>649.7019166087008</c:v>
                </c:pt>
                <c:pt idx="12">
                  <c:v>571.93973861896097</c:v>
                </c:pt>
                <c:pt idx="13">
                  <c:v>569.29868649722323</c:v>
                </c:pt>
                <c:pt idx="14">
                  <c:v>493.35402728236539</c:v>
                </c:pt>
                <c:pt idx="15">
                  <c:v>456.77847177110561</c:v>
                </c:pt>
                <c:pt idx="16">
                  <c:v>464.35780864130004</c:v>
                </c:pt>
                <c:pt idx="17">
                  <c:v>441.49781777806066</c:v>
                </c:pt>
                <c:pt idx="18">
                  <c:v>402.02949977324573</c:v>
                </c:pt>
                <c:pt idx="19">
                  <c:v>354.67601222155076</c:v>
                </c:pt>
                <c:pt idx="20">
                  <c:v>335.67093949542823</c:v>
                </c:pt>
                <c:pt idx="21">
                  <c:v>323.51068912046276</c:v>
                </c:pt>
                <c:pt idx="22">
                  <c:v>296.54815813629193</c:v>
                </c:pt>
                <c:pt idx="23">
                  <c:v>271.22252915113751</c:v>
                </c:pt>
                <c:pt idx="24">
                  <c:v>245.67701587949122</c:v>
                </c:pt>
                <c:pt idx="25">
                  <c:v>232.40238706852196</c:v>
                </c:pt>
                <c:pt idx="26">
                  <c:v>218.86585375467411</c:v>
                </c:pt>
                <c:pt idx="27">
                  <c:v>209.26817310536396</c:v>
                </c:pt>
                <c:pt idx="28">
                  <c:v>184.31168985139715</c:v>
                </c:pt>
                <c:pt idx="29">
                  <c:v>182.43978846019078</c:v>
                </c:pt>
                <c:pt idx="30">
                  <c:v>154.1110427785149</c:v>
                </c:pt>
                <c:pt idx="31">
                  <c:v>143.96712012503318</c:v>
                </c:pt>
                <c:pt idx="32">
                  <c:v>125.27957041668274</c:v>
                </c:pt>
                <c:pt idx="33">
                  <c:v>111.60469315458542</c:v>
                </c:pt>
                <c:pt idx="34">
                  <c:v>104.09084760798424</c:v>
                </c:pt>
                <c:pt idx="35">
                  <c:v>96.36524027582341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E-4E4B-B907-B48FD1FA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082031"/>
        <c:axId val="1600598319"/>
      </c:lineChart>
      <c:catAx>
        <c:axId val="16010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98319"/>
        <c:crosses val="autoZero"/>
        <c:auto val="1"/>
        <c:lblAlgn val="ctr"/>
        <c:lblOffset val="100"/>
        <c:noMultiLvlLbl val="0"/>
      </c:catAx>
      <c:valAx>
        <c:axId val="16005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Cumulative Model Fit: LC 2Seg Weibull + Weibull-Gamma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'CB W+WG+half COV'!$AD$19</c:f>
              <c:strCache>
                <c:ptCount val="1"/>
                <c:pt idx="0">
                  <c:v>Coinbase 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'CB W+WG+half COV'!$AD$20:$AD$55</c:f>
              <c:numCache>
                <c:formatCode>General</c:formatCode>
                <c:ptCount val="36"/>
                <c:pt idx="0">
                  <c:v>488</c:v>
                </c:pt>
                <c:pt idx="1">
                  <c:v>1098</c:v>
                </c:pt>
                <c:pt idx="2">
                  <c:v>1910</c:v>
                </c:pt>
                <c:pt idx="3">
                  <c:v>2938</c:v>
                </c:pt>
                <c:pt idx="4">
                  <c:v>3563</c:v>
                </c:pt>
                <c:pt idx="5">
                  <c:v>5006</c:v>
                </c:pt>
                <c:pt idx="6">
                  <c:v>5817</c:v>
                </c:pt>
                <c:pt idx="7">
                  <c:v>6684</c:v>
                </c:pt>
                <c:pt idx="8">
                  <c:v>7437</c:v>
                </c:pt>
                <c:pt idx="9">
                  <c:v>8057</c:v>
                </c:pt>
                <c:pt idx="10">
                  <c:v>8519</c:v>
                </c:pt>
                <c:pt idx="11">
                  <c:v>9264</c:v>
                </c:pt>
                <c:pt idx="12">
                  <c:v>10077</c:v>
                </c:pt>
                <c:pt idx="13">
                  <c:v>10646</c:v>
                </c:pt>
                <c:pt idx="14">
                  <c:v>10989</c:v>
                </c:pt>
                <c:pt idx="15">
                  <c:v>11412</c:v>
                </c:pt>
                <c:pt idx="16">
                  <c:v>11782</c:v>
                </c:pt>
                <c:pt idx="17">
                  <c:v>12172</c:v>
                </c:pt>
                <c:pt idx="18">
                  <c:v>12662</c:v>
                </c:pt>
                <c:pt idx="19">
                  <c:v>13280</c:v>
                </c:pt>
                <c:pt idx="20">
                  <c:v>13525</c:v>
                </c:pt>
                <c:pt idx="21">
                  <c:v>14058</c:v>
                </c:pt>
                <c:pt idx="22">
                  <c:v>14235</c:v>
                </c:pt>
                <c:pt idx="23">
                  <c:v>14415</c:v>
                </c:pt>
                <c:pt idx="24">
                  <c:v>14636</c:v>
                </c:pt>
                <c:pt idx="25">
                  <c:v>14873</c:v>
                </c:pt>
                <c:pt idx="26">
                  <c:v>15150</c:v>
                </c:pt>
                <c:pt idx="27">
                  <c:v>15339</c:v>
                </c:pt>
                <c:pt idx="28">
                  <c:v>15483</c:v>
                </c:pt>
                <c:pt idx="29">
                  <c:v>15710</c:v>
                </c:pt>
                <c:pt idx="30">
                  <c:v>15938</c:v>
                </c:pt>
                <c:pt idx="31">
                  <c:v>16091</c:v>
                </c:pt>
                <c:pt idx="32">
                  <c:v>16206</c:v>
                </c:pt>
                <c:pt idx="33">
                  <c:v>16279</c:v>
                </c:pt>
                <c:pt idx="34">
                  <c:v>16322</c:v>
                </c:pt>
                <c:pt idx="35">
                  <c:v>16356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1-2848-A9AF-E2588D3EDAA5}"/>
            </c:ext>
          </c:extLst>
        </c:ser>
        <c:ser>
          <c:idx val="1"/>
          <c:order val="1"/>
          <c:tx>
            <c:strRef>
              <c:f>'CB W+WG+half COV'!$AE$19</c:f>
              <c:strCache>
                <c:ptCount val="1"/>
                <c:pt idx="0">
                  <c:v>E[X|T&lt;=t]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'CB W+WG+half COV'!$AE$20:$AE$55</c:f>
              <c:numCache>
                <c:formatCode>General</c:formatCode>
                <c:ptCount val="36"/>
                <c:pt idx="0">
                  <c:v>486.30674304038109</c:v>
                </c:pt>
                <c:pt idx="1">
                  <c:v>1096.2427476061791</c:v>
                </c:pt>
                <c:pt idx="2">
                  <c:v>1922.1755538878595</c:v>
                </c:pt>
                <c:pt idx="3">
                  <c:v>2945.805799411316</c:v>
                </c:pt>
                <c:pt idx="4">
                  <c:v>3833.2082302713861</c:v>
                </c:pt>
                <c:pt idx="5">
                  <c:v>4736.7372793268705</c:v>
                </c:pt>
                <c:pt idx="6">
                  <c:v>5652.2538564284123</c:v>
                </c:pt>
                <c:pt idx="7">
                  <c:v>6560.3314186395064</c:v>
                </c:pt>
                <c:pt idx="8">
                  <c:v>7344.2205475127057</c:v>
                </c:pt>
                <c:pt idx="9">
                  <c:v>8100.6612062840559</c:v>
                </c:pt>
                <c:pt idx="10">
                  <c:v>8761.7800088548429</c:v>
                </c:pt>
                <c:pt idx="11">
                  <c:v>9411.481925463544</c:v>
                </c:pt>
                <c:pt idx="12">
                  <c:v>9983.4216640825052</c:v>
                </c:pt>
                <c:pt idx="13">
                  <c:v>10552.720350579728</c:v>
                </c:pt>
                <c:pt idx="14">
                  <c:v>11046.074377862093</c:v>
                </c:pt>
                <c:pt idx="15">
                  <c:v>11502.852849633198</c:v>
                </c:pt>
                <c:pt idx="16">
                  <c:v>11967.210658274498</c:v>
                </c:pt>
                <c:pt idx="17">
                  <c:v>12408.708476052559</c:v>
                </c:pt>
                <c:pt idx="18">
                  <c:v>12810.737975825805</c:v>
                </c:pt>
                <c:pt idx="19">
                  <c:v>13165.413988047356</c:v>
                </c:pt>
                <c:pt idx="20">
                  <c:v>13501.084927542784</c:v>
                </c:pt>
                <c:pt idx="21">
                  <c:v>13824.595616663248</c:v>
                </c:pt>
                <c:pt idx="22">
                  <c:v>14121.143774799541</c:v>
                </c:pt>
                <c:pt idx="23">
                  <c:v>14392.366303950677</c:v>
                </c:pt>
                <c:pt idx="24">
                  <c:v>14638.043319830169</c:v>
                </c:pt>
                <c:pt idx="25">
                  <c:v>14870.44570689869</c:v>
                </c:pt>
                <c:pt idx="26">
                  <c:v>15089.311560653365</c:v>
                </c:pt>
                <c:pt idx="27">
                  <c:v>15298.579733758728</c:v>
                </c:pt>
                <c:pt idx="28">
                  <c:v>15482.891423610125</c:v>
                </c:pt>
                <c:pt idx="29">
                  <c:v>15665.331212070316</c:v>
                </c:pt>
                <c:pt idx="30">
                  <c:v>15819.442254848831</c:v>
                </c:pt>
                <c:pt idx="31">
                  <c:v>15963.409374973864</c:v>
                </c:pt>
                <c:pt idx="32">
                  <c:v>16088.688945390546</c:v>
                </c:pt>
                <c:pt idx="33">
                  <c:v>16200.293638545132</c:v>
                </c:pt>
                <c:pt idx="34">
                  <c:v>16304.384486153116</c:v>
                </c:pt>
                <c:pt idx="35">
                  <c:v>16400.749726428938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1-2848-A9AF-E2588D3ED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288207"/>
        <c:axId val="1704832495"/>
      </c:lineChart>
      <c:catAx>
        <c:axId val="17052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2495"/>
        <c:crosses val="autoZero"/>
        <c:auto val="1"/>
        <c:lblAlgn val="ctr"/>
        <c:lblOffset val="100"/>
        <c:noMultiLvlLbl val="0"/>
      </c:catAx>
      <c:valAx>
        <c:axId val="17048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'Covariates shut out CB'!$C$19</c:f>
              <c:strCache>
                <c:ptCount val="1"/>
                <c:pt idx="0">
                  <c:v>Coinbase Incremental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'Covariates shut out CB'!$C$20:$C$55</c:f>
              <c:numCache>
                <c:formatCode>General</c:formatCode>
                <c:ptCount val="36"/>
                <c:pt idx="0">
                  <c:v>488</c:v>
                </c:pt>
                <c:pt idx="1">
                  <c:v>610</c:v>
                </c:pt>
                <c:pt idx="2">
                  <c:v>812</c:v>
                </c:pt>
                <c:pt idx="3">
                  <c:v>1028</c:v>
                </c:pt>
                <c:pt idx="4">
                  <c:v>625</c:v>
                </c:pt>
                <c:pt idx="5">
                  <c:v>1443</c:v>
                </c:pt>
                <c:pt idx="6">
                  <c:v>811</c:v>
                </c:pt>
                <c:pt idx="7">
                  <c:v>867</c:v>
                </c:pt>
                <c:pt idx="8">
                  <c:v>753</c:v>
                </c:pt>
                <c:pt idx="9">
                  <c:v>620</c:v>
                </c:pt>
                <c:pt idx="10">
                  <c:v>462</c:v>
                </c:pt>
                <c:pt idx="11">
                  <c:v>745</c:v>
                </c:pt>
                <c:pt idx="12">
                  <c:v>813</c:v>
                </c:pt>
                <c:pt idx="13">
                  <c:v>569</c:v>
                </c:pt>
                <c:pt idx="14">
                  <c:v>343</c:v>
                </c:pt>
                <c:pt idx="15">
                  <c:v>423</c:v>
                </c:pt>
                <c:pt idx="16">
                  <c:v>370</c:v>
                </c:pt>
                <c:pt idx="17">
                  <c:v>390</c:v>
                </c:pt>
                <c:pt idx="18">
                  <c:v>490</c:v>
                </c:pt>
                <c:pt idx="19">
                  <c:v>618</c:v>
                </c:pt>
                <c:pt idx="20">
                  <c:v>245</c:v>
                </c:pt>
                <c:pt idx="21">
                  <c:v>533</c:v>
                </c:pt>
                <c:pt idx="22">
                  <c:v>177</c:v>
                </c:pt>
                <c:pt idx="23">
                  <c:v>180</c:v>
                </c:pt>
                <c:pt idx="24">
                  <c:v>221</c:v>
                </c:pt>
                <c:pt idx="25">
                  <c:v>237</c:v>
                </c:pt>
                <c:pt idx="26">
                  <c:v>277</c:v>
                </c:pt>
                <c:pt idx="27">
                  <c:v>189</c:v>
                </c:pt>
                <c:pt idx="28">
                  <c:v>144</c:v>
                </c:pt>
                <c:pt idx="29">
                  <c:v>227</c:v>
                </c:pt>
                <c:pt idx="30">
                  <c:v>228</c:v>
                </c:pt>
                <c:pt idx="31">
                  <c:v>153</c:v>
                </c:pt>
                <c:pt idx="32">
                  <c:v>115</c:v>
                </c:pt>
                <c:pt idx="33">
                  <c:v>73</c:v>
                </c:pt>
                <c:pt idx="34">
                  <c:v>43</c:v>
                </c:pt>
                <c:pt idx="3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5-3544-8ABA-452241076C80}"/>
            </c:ext>
          </c:extLst>
        </c:ser>
        <c:ser>
          <c:idx val="1"/>
          <c:order val="1"/>
          <c:tx>
            <c:strRef>
              <c:f>'Covariates shut out CB'!$AB$19</c:f>
              <c:strCache>
                <c:ptCount val="1"/>
                <c:pt idx="0">
                  <c:v>E[X|T=t]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'Covariates shut out CB'!$AB$20:$AB$55</c:f>
              <c:numCache>
                <c:formatCode>General</c:formatCode>
                <c:ptCount val="36"/>
                <c:pt idx="0">
                  <c:v>1477.2946984079433</c:v>
                </c:pt>
                <c:pt idx="1">
                  <c:v>963.53545462745569</c:v>
                </c:pt>
                <c:pt idx="2">
                  <c:v>937.51452047692203</c:v>
                </c:pt>
                <c:pt idx="3">
                  <c:v>926.98990579550593</c:v>
                </c:pt>
                <c:pt idx="4">
                  <c:v>910.76710009741657</c:v>
                </c:pt>
                <c:pt idx="5">
                  <c:v>885.59083114832129</c:v>
                </c:pt>
                <c:pt idx="6">
                  <c:v>852.03782662392393</c:v>
                </c:pt>
                <c:pt idx="7">
                  <c:v>811.72235322045742</c:v>
                </c:pt>
                <c:pt idx="8">
                  <c:v>766.47555330071225</c:v>
                </c:pt>
                <c:pt idx="9">
                  <c:v>718.05021165615972</c:v>
                </c:pt>
                <c:pt idx="10">
                  <c:v>668.00546764405317</c:v>
                </c:pt>
                <c:pt idx="11">
                  <c:v>617.665322690008</c:v>
                </c:pt>
                <c:pt idx="12">
                  <c:v>568.11170224412263</c:v>
                </c:pt>
                <c:pt idx="13">
                  <c:v>520.19513382142713</c:v>
                </c:pt>
                <c:pt idx="14">
                  <c:v>474.55465376877913</c:v>
                </c:pt>
                <c:pt idx="15">
                  <c:v>431.64227676763147</c:v>
                </c:pt>
                <c:pt idx="16">
                  <c:v>391.74919764620586</c:v>
                </c:pt>
                <c:pt idx="17">
                  <c:v>355.03191942730137</c:v>
                </c:pt>
                <c:pt idx="18">
                  <c:v>321.53713999855563</c:v>
                </c:pt>
                <c:pt idx="19">
                  <c:v>291.22466281787382</c:v>
                </c:pt>
                <c:pt idx="20">
                  <c:v>263.98790668770971</c:v>
                </c:pt>
                <c:pt idx="21">
                  <c:v>239.67181629487197</c:v>
                </c:pt>
                <c:pt idx="22">
                  <c:v>218.08814105365647</c:v>
                </c:pt>
                <c:pt idx="23">
                  <c:v>199.02816855156095</c:v>
                </c:pt>
                <c:pt idx="24">
                  <c:v>182.27308034576578</c:v>
                </c:pt>
                <c:pt idx="25">
                  <c:v>167.60214953567495</c:v>
                </c:pt>
                <c:pt idx="26">
                  <c:v>154.79902780297604</c:v>
                </c:pt>
                <c:pt idx="27">
                  <c:v>143.65637976895354</c:v>
                </c:pt>
                <c:pt idx="28">
                  <c:v>133.9791191960725</c:v>
                </c:pt>
                <c:pt idx="29">
                  <c:v>125.58648859148482</c:v>
                </c:pt>
                <c:pt idx="30">
                  <c:v>118.31320437795668</c:v>
                </c:pt>
                <c:pt idx="31">
                  <c:v>112.00986658442379</c:v>
                </c:pt>
                <c:pt idx="32">
                  <c:v>106.54280701434317</c:v>
                </c:pt>
                <c:pt idx="33">
                  <c:v>101.7935246405054</c:v>
                </c:pt>
                <c:pt idx="34">
                  <c:v>97.657832677135559</c:v>
                </c:pt>
                <c:pt idx="35">
                  <c:v>94.044819166823842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5-3544-8ABA-452241076C80}"/>
            </c:ext>
          </c:extLst>
        </c:ser>
        <c:ser>
          <c:idx val="2"/>
          <c:order val="2"/>
          <c:tx>
            <c:strRef>
              <c:f>'Covariates shut out CB'!$AF$19</c:f>
              <c:strCache>
                <c:ptCount val="1"/>
                <c:pt idx="0">
                  <c:v>With cov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'Covariates shut out CB'!$AF$20:$AF$55</c:f>
              <c:numCache>
                <c:formatCode>General</c:formatCode>
                <c:ptCount val="36"/>
                <c:pt idx="0">
                  <c:v>486.30674304038109</c:v>
                </c:pt>
                <c:pt idx="1">
                  <c:v>609.93600456579804</c:v>
                </c:pt>
                <c:pt idx="2">
                  <c:v>825.93280628168031</c:v>
                </c:pt>
                <c:pt idx="3">
                  <c:v>1023.6302455234568</c:v>
                </c:pt>
                <c:pt idx="4">
                  <c:v>887.40243086007001</c:v>
                </c:pt>
                <c:pt idx="5">
                  <c:v>903.52904905548462</c:v>
                </c:pt>
                <c:pt idx="6">
                  <c:v>915.516577101542</c:v>
                </c:pt>
                <c:pt idx="7">
                  <c:v>908.07756221109446</c:v>
                </c:pt>
                <c:pt idx="8">
                  <c:v>783.88912887319907</c:v>
                </c:pt>
                <c:pt idx="9">
                  <c:v>756.44065877135017</c:v>
                </c:pt>
                <c:pt idx="10">
                  <c:v>661.11880257078792</c:v>
                </c:pt>
                <c:pt idx="11">
                  <c:v>649.7019166087008</c:v>
                </c:pt>
                <c:pt idx="12">
                  <c:v>571.93973861896097</c:v>
                </c:pt>
                <c:pt idx="13">
                  <c:v>569.29868649722323</c:v>
                </c:pt>
                <c:pt idx="14">
                  <c:v>493.35402728236539</c:v>
                </c:pt>
                <c:pt idx="15">
                  <c:v>456.77847177110561</c:v>
                </c:pt>
                <c:pt idx="16">
                  <c:v>464.35780864130004</c:v>
                </c:pt>
                <c:pt idx="17">
                  <c:v>441.49781777806066</c:v>
                </c:pt>
                <c:pt idx="18">
                  <c:v>402.02949977324573</c:v>
                </c:pt>
                <c:pt idx="19">
                  <c:v>354.67601222155076</c:v>
                </c:pt>
                <c:pt idx="20">
                  <c:v>335.67093949542823</c:v>
                </c:pt>
                <c:pt idx="21">
                  <c:v>323.51068912046276</c:v>
                </c:pt>
                <c:pt idx="22">
                  <c:v>296.54815813629193</c:v>
                </c:pt>
                <c:pt idx="23">
                  <c:v>271.22252915113751</c:v>
                </c:pt>
                <c:pt idx="24">
                  <c:v>245.67701587949122</c:v>
                </c:pt>
                <c:pt idx="25">
                  <c:v>232.40238706852196</c:v>
                </c:pt>
                <c:pt idx="26">
                  <c:v>218.86585375467411</c:v>
                </c:pt>
                <c:pt idx="27">
                  <c:v>209.26817310536396</c:v>
                </c:pt>
                <c:pt idx="28">
                  <c:v>184.31168985139715</c:v>
                </c:pt>
                <c:pt idx="29">
                  <c:v>182.43978846019078</c:v>
                </c:pt>
                <c:pt idx="30">
                  <c:v>154.1110427785149</c:v>
                </c:pt>
                <c:pt idx="31">
                  <c:v>143.96712012503318</c:v>
                </c:pt>
                <c:pt idx="32">
                  <c:v>125.27957041668274</c:v>
                </c:pt>
                <c:pt idx="33">
                  <c:v>111.60469315458542</c:v>
                </c:pt>
                <c:pt idx="34">
                  <c:v>104.09084760798424</c:v>
                </c:pt>
                <c:pt idx="35">
                  <c:v>96.36524027582341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5-3544-8ABA-4522410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508911"/>
        <c:axId val="1085531071"/>
      </c:lineChart>
      <c:catAx>
        <c:axId val="10855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1071"/>
        <c:crosses val="autoZero"/>
        <c:auto val="1"/>
        <c:lblAlgn val="ctr"/>
        <c:lblOffset val="100"/>
        <c:noMultiLvlLbl val="0"/>
      </c:catAx>
      <c:valAx>
        <c:axId val="10855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Incremental Model Fit: LC 2Seg Weibull + Weibull-Gamma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full CB'!$C$19</c:f>
              <c:strCache>
                <c:ptCount val="1"/>
                <c:pt idx="0">
                  <c:v>Coinbase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full CB'!$C$20:$C$55</c:f>
              <c:numCache>
                <c:formatCode>General</c:formatCode>
                <c:ptCount val="36"/>
                <c:pt idx="0">
                  <c:v>488</c:v>
                </c:pt>
                <c:pt idx="1">
                  <c:v>610</c:v>
                </c:pt>
                <c:pt idx="2">
                  <c:v>812</c:v>
                </c:pt>
                <c:pt idx="3">
                  <c:v>1028</c:v>
                </c:pt>
                <c:pt idx="4">
                  <c:v>625</c:v>
                </c:pt>
                <c:pt idx="5">
                  <c:v>1443</c:v>
                </c:pt>
                <c:pt idx="6">
                  <c:v>811</c:v>
                </c:pt>
                <c:pt idx="7">
                  <c:v>867</c:v>
                </c:pt>
                <c:pt idx="8">
                  <c:v>753</c:v>
                </c:pt>
                <c:pt idx="9">
                  <c:v>620</c:v>
                </c:pt>
                <c:pt idx="10">
                  <c:v>462</c:v>
                </c:pt>
                <c:pt idx="11">
                  <c:v>745</c:v>
                </c:pt>
                <c:pt idx="12">
                  <c:v>813</c:v>
                </c:pt>
                <c:pt idx="13">
                  <c:v>569</c:v>
                </c:pt>
                <c:pt idx="14">
                  <c:v>343</c:v>
                </c:pt>
                <c:pt idx="15">
                  <c:v>423</c:v>
                </c:pt>
                <c:pt idx="16">
                  <c:v>370</c:v>
                </c:pt>
                <c:pt idx="17">
                  <c:v>390</c:v>
                </c:pt>
                <c:pt idx="18">
                  <c:v>490</c:v>
                </c:pt>
                <c:pt idx="19">
                  <c:v>618</c:v>
                </c:pt>
                <c:pt idx="20">
                  <c:v>245</c:v>
                </c:pt>
                <c:pt idx="21">
                  <c:v>533</c:v>
                </c:pt>
                <c:pt idx="22">
                  <c:v>177</c:v>
                </c:pt>
                <c:pt idx="23">
                  <c:v>180</c:v>
                </c:pt>
                <c:pt idx="24">
                  <c:v>221</c:v>
                </c:pt>
                <c:pt idx="25">
                  <c:v>237</c:v>
                </c:pt>
                <c:pt idx="26">
                  <c:v>277</c:v>
                </c:pt>
                <c:pt idx="27">
                  <c:v>189</c:v>
                </c:pt>
                <c:pt idx="28">
                  <c:v>144</c:v>
                </c:pt>
                <c:pt idx="29">
                  <c:v>227</c:v>
                </c:pt>
                <c:pt idx="30">
                  <c:v>228</c:v>
                </c:pt>
                <c:pt idx="31">
                  <c:v>153</c:v>
                </c:pt>
                <c:pt idx="32">
                  <c:v>115</c:v>
                </c:pt>
                <c:pt idx="33">
                  <c:v>73</c:v>
                </c:pt>
                <c:pt idx="34">
                  <c:v>43</c:v>
                </c:pt>
                <c:pt idx="3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7-9C44-9CA7-13147FD4D6C1}"/>
            </c:ext>
          </c:extLst>
        </c:ser>
        <c:ser>
          <c:idx val="1"/>
          <c:order val="1"/>
          <c:tx>
            <c:strRef>
              <c:f>'Final full CB'!$AB$19</c:f>
              <c:strCache>
                <c:ptCount val="1"/>
                <c:pt idx="0">
                  <c:v>E[X|T=t]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full CB'!$AB$20:$AB$55</c:f>
              <c:numCache>
                <c:formatCode>General</c:formatCode>
                <c:ptCount val="36"/>
                <c:pt idx="0">
                  <c:v>486.36810063529111</c:v>
                </c:pt>
                <c:pt idx="1">
                  <c:v>611.09197070366372</c:v>
                </c:pt>
                <c:pt idx="2">
                  <c:v>822.92498219757897</c:v>
                </c:pt>
                <c:pt idx="3">
                  <c:v>1036.5628525572135</c:v>
                </c:pt>
                <c:pt idx="4">
                  <c:v>851.39092718814913</c:v>
                </c:pt>
                <c:pt idx="5">
                  <c:v>879.47111581519005</c:v>
                </c:pt>
                <c:pt idx="6">
                  <c:v>921.94331696849213</c:v>
                </c:pt>
                <c:pt idx="7">
                  <c:v>945.63210468524426</c:v>
                </c:pt>
                <c:pt idx="8">
                  <c:v>807.96741000355257</c:v>
                </c:pt>
                <c:pt idx="9">
                  <c:v>764.0451793457089</c:v>
                </c:pt>
                <c:pt idx="10">
                  <c:v>648.56039940747644</c:v>
                </c:pt>
                <c:pt idx="11">
                  <c:v>646.98792936248992</c:v>
                </c:pt>
                <c:pt idx="12">
                  <c:v>566.22398544309283</c:v>
                </c:pt>
                <c:pt idx="13">
                  <c:v>572.16238773525492</c:v>
                </c:pt>
                <c:pt idx="14">
                  <c:v>503.04788899469224</c:v>
                </c:pt>
                <c:pt idx="15">
                  <c:v>448.47553055964107</c:v>
                </c:pt>
                <c:pt idx="16">
                  <c:v>463.17478761977486</c:v>
                </c:pt>
                <c:pt idx="17">
                  <c:v>454.80403266504948</c:v>
                </c:pt>
                <c:pt idx="18">
                  <c:v>410.73953260954397</c:v>
                </c:pt>
                <c:pt idx="19">
                  <c:v>352.37866259470468</c:v>
                </c:pt>
                <c:pt idx="20">
                  <c:v>335.78927615915688</c:v>
                </c:pt>
                <c:pt idx="21">
                  <c:v>337.37367541216315</c:v>
                </c:pt>
                <c:pt idx="22">
                  <c:v>302.23567319158838</c:v>
                </c:pt>
                <c:pt idx="23">
                  <c:v>273.68666612845999</c:v>
                </c:pt>
                <c:pt idx="24">
                  <c:v>246.9607814936239</c:v>
                </c:pt>
                <c:pt idx="25">
                  <c:v>232.12787316865516</c:v>
                </c:pt>
                <c:pt idx="26">
                  <c:v>217.97580723466106</c:v>
                </c:pt>
                <c:pt idx="27">
                  <c:v>214.44809708472422</c:v>
                </c:pt>
                <c:pt idx="28">
                  <c:v>185.27956389505746</c:v>
                </c:pt>
                <c:pt idx="29">
                  <c:v>183.81234874493668</c:v>
                </c:pt>
                <c:pt idx="30">
                  <c:v>146.70873467361506</c:v>
                </c:pt>
                <c:pt idx="31">
                  <c:v>129.63795362959698</c:v>
                </c:pt>
                <c:pt idx="32">
                  <c:v>110.7668409416553</c:v>
                </c:pt>
                <c:pt idx="33">
                  <c:v>93.657788078187053</c:v>
                </c:pt>
                <c:pt idx="34">
                  <c:v>81.327918622528273</c:v>
                </c:pt>
                <c:pt idx="35">
                  <c:v>70.252646256368763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7-9C44-9CA7-13147FD4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689855"/>
        <c:axId val="2129577407"/>
      </c:lineChart>
      <c:catAx>
        <c:axId val="21286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77407"/>
        <c:crosses val="autoZero"/>
        <c:auto val="1"/>
        <c:lblAlgn val="ctr"/>
        <c:lblOffset val="100"/>
        <c:noMultiLvlLbl val="0"/>
      </c:catAx>
      <c:valAx>
        <c:axId val="21295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Cumulative Model Fit: LC 2Seg Weibull + Weibull-Gamma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full CB'!$AD$19</c:f>
              <c:strCache>
                <c:ptCount val="1"/>
                <c:pt idx="0">
                  <c:v>Coinbase 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full CB'!$AD$20:$AD$55</c:f>
              <c:numCache>
                <c:formatCode>General</c:formatCode>
                <c:ptCount val="36"/>
                <c:pt idx="0">
                  <c:v>488</c:v>
                </c:pt>
                <c:pt idx="1">
                  <c:v>1098</c:v>
                </c:pt>
                <c:pt idx="2">
                  <c:v>1910</c:v>
                </c:pt>
                <c:pt idx="3">
                  <c:v>2938</c:v>
                </c:pt>
                <c:pt idx="4">
                  <c:v>3563</c:v>
                </c:pt>
                <c:pt idx="5">
                  <c:v>5006</c:v>
                </c:pt>
                <c:pt idx="6">
                  <c:v>5817</c:v>
                </c:pt>
                <c:pt idx="7">
                  <c:v>6684</c:v>
                </c:pt>
                <c:pt idx="8">
                  <c:v>7437</c:v>
                </c:pt>
                <c:pt idx="9">
                  <c:v>8057</c:v>
                </c:pt>
                <c:pt idx="10">
                  <c:v>8519</c:v>
                </c:pt>
                <c:pt idx="11">
                  <c:v>9264</c:v>
                </c:pt>
                <c:pt idx="12">
                  <c:v>10077</c:v>
                </c:pt>
                <c:pt idx="13">
                  <c:v>10646</c:v>
                </c:pt>
                <c:pt idx="14">
                  <c:v>10989</c:v>
                </c:pt>
                <c:pt idx="15">
                  <c:v>11412</c:v>
                </c:pt>
                <c:pt idx="16">
                  <c:v>11782</c:v>
                </c:pt>
                <c:pt idx="17">
                  <c:v>12172</c:v>
                </c:pt>
                <c:pt idx="18">
                  <c:v>12662</c:v>
                </c:pt>
                <c:pt idx="19">
                  <c:v>13280</c:v>
                </c:pt>
                <c:pt idx="20">
                  <c:v>13525</c:v>
                </c:pt>
                <c:pt idx="21">
                  <c:v>14058</c:v>
                </c:pt>
                <c:pt idx="22">
                  <c:v>14235</c:v>
                </c:pt>
                <c:pt idx="23">
                  <c:v>14415</c:v>
                </c:pt>
                <c:pt idx="24">
                  <c:v>14636</c:v>
                </c:pt>
                <c:pt idx="25">
                  <c:v>14873</c:v>
                </c:pt>
                <c:pt idx="26">
                  <c:v>15150</c:v>
                </c:pt>
                <c:pt idx="27">
                  <c:v>15339</c:v>
                </c:pt>
                <c:pt idx="28">
                  <c:v>15483</c:v>
                </c:pt>
                <c:pt idx="29">
                  <c:v>15710</c:v>
                </c:pt>
                <c:pt idx="30">
                  <c:v>15938</c:v>
                </c:pt>
                <c:pt idx="31">
                  <c:v>16091</c:v>
                </c:pt>
                <c:pt idx="32">
                  <c:v>16206</c:v>
                </c:pt>
                <c:pt idx="33">
                  <c:v>16279</c:v>
                </c:pt>
                <c:pt idx="34">
                  <c:v>16322</c:v>
                </c:pt>
                <c:pt idx="35">
                  <c:v>16356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6-044D-B051-7E9547AA2FAA}"/>
            </c:ext>
          </c:extLst>
        </c:ser>
        <c:ser>
          <c:idx val="1"/>
          <c:order val="1"/>
          <c:tx>
            <c:strRef>
              <c:f>'Final full CB'!$AE$19</c:f>
              <c:strCache>
                <c:ptCount val="1"/>
                <c:pt idx="0">
                  <c:v>E[X|T&lt;=t]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full CB'!$AE$20:$AE$55</c:f>
              <c:numCache>
                <c:formatCode>General</c:formatCode>
                <c:ptCount val="36"/>
                <c:pt idx="0">
                  <c:v>486.36810063529111</c:v>
                </c:pt>
                <c:pt idx="1">
                  <c:v>1097.4600713389548</c:v>
                </c:pt>
                <c:pt idx="2">
                  <c:v>1920.3850535365336</c:v>
                </c:pt>
                <c:pt idx="3">
                  <c:v>2956.9479060937474</c:v>
                </c:pt>
                <c:pt idx="4">
                  <c:v>3808.3388332818968</c:v>
                </c:pt>
                <c:pt idx="5">
                  <c:v>4687.8099490970872</c:v>
                </c:pt>
                <c:pt idx="6">
                  <c:v>5609.7532660655797</c:v>
                </c:pt>
                <c:pt idx="7">
                  <c:v>6555.3853707508242</c:v>
                </c:pt>
                <c:pt idx="8">
                  <c:v>7363.3527807543769</c:v>
                </c:pt>
                <c:pt idx="9">
                  <c:v>8127.3979601000856</c:v>
                </c:pt>
                <c:pt idx="10">
                  <c:v>8775.9583595075619</c:v>
                </c:pt>
                <c:pt idx="11">
                  <c:v>9422.9462888700509</c:v>
                </c:pt>
                <c:pt idx="12">
                  <c:v>9989.1702743131445</c:v>
                </c:pt>
                <c:pt idx="13">
                  <c:v>10561.3326620484</c:v>
                </c:pt>
                <c:pt idx="14">
                  <c:v>11064.380551043092</c:v>
                </c:pt>
                <c:pt idx="15">
                  <c:v>11512.856081602733</c:v>
                </c:pt>
                <c:pt idx="16">
                  <c:v>11976.030869222508</c:v>
                </c:pt>
                <c:pt idx="17">
                  <c:v>12430.834901887558</c:v>
                </c:pt>
                <c:pt idx="18">
                  <c:v>12841.574434497103</c:v>
                </c:pt>
                <c:pt idx="19">
                  <c:v>13193.953097091808</c:v>
                </c:pt>
                <c:pt idx="20">
                  <c:v>13529.742373250965</c:v>
                </c:pt>
                <c:pt idx="21">
                  <c:v>13867.116048663129</c:v>
                </c:pt>
                <c:pt idx="22">
                  <c:v>14169.351721854717</c:v>
                </c:pt>
                <c:pt idx="23">
                  <c:v>14443.038387983177</c:v>
                </c:pt>
                <c:pt idx="24">
                  <c:v>14689.999169476801</c:v>
                </c:pt>
                <c:pt idx="25">
                  <c:v>14922.127042645456</c:v>
                </c:pt>
                <c:pt idx="26">
                  <c:v>15140.102849880117</c:v>
                </c:pt>
                <c:pt idx="27">
                  <c:v>15354.55094696484</c:v>
                </c:pt>
                <c:pt idx="28">
                  <c:v>15539.830510859898</c:v>
                </c:pt>
                <c:pt idx="29">
                  <c:v>15723.642859604835</c:v>
                </c:pt>
                <c:pt idx="30">
                  <c:v>15870.351594278451</c:v>
                </c:pt>
                <c:pt idx="31">
                  <c:v>15999.989547908048</c:v>
                </c:pt>
                <c:pt idx="32">
                  <c:v>16110.756388849702</c:v>
                </c:pt>
                <c:pt idx="33">
                  <c:v>16204.41417692789</c:v>
                </c:pt>
                <c:pt idx="34">
                  <c:v>16285.742095550419</c:v>
                </c:pt>
                <c:pt idx="35">
                  <c:v>16355.994741806788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6-044D-B051-7E9547AA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593535"/>
        <c:axId val="1059003039"/>
      </c:lineChart>
      <c:catAx>
        <c:axId val="134859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03039"/>
        <c:crosses val="autoZero"/>
        <c:auto val="1"/>
        <c:lblAlgn val="ctr"/>
        <c:lblOffset val="100"/>
        <c:noMultiLvlLbl val="0"/>
      </c:catAx>
      <c:valAx>
        <c:axId val="10590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'CB no COV'!$C$12</c:f>
              <c:strCache>
                <c:ptCount val="1"/>
                <c:pt idx="0">
                  <c:v>Coinbase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'CB no COV'!$C$13:$C$49</c:f>
              <c:numCache>
                <c:formatCode>General</c:formatCode>
                <c:ptCount val="37"/>
                <c:pt idx="0">
                  <c:v>288</c:v>
                </c:pt>
                <c:pt idx="1">
                  <c:v>488</c:v>
                </c:pt>
                <c:pt idx="2">
                  <c:v>610</c:v>
                </c:pt>
                <c:pt idx="3">
                  <c:v>812</c:v>
                </c:pt>
                <c:pt idx="4">
                  <c:v>1028</c:v>
                </c:pt>
                <c:pt idx="5">
                  <c:v>625</c:v>
                </c:pt>
                <c:pt idx="6">
                  <c:v>1443</c:v>
                </c:pt>
                <c:pt idx="7">
                  <c:v>811</c:v>
                </c:pt>
                <c:pt idx="8">
                  <c:v>867</c:v>
                </c:pt>
                <c:pt idx="9">
                  <c:v>753</c:v>
                </c:pt>
                <c:pt idx="10">
                  <c:v>620</c:v>
                </c:pt>
                <c:pt idx="11">
                  <c:v>462</c:v>
                </c:pt>
                <c:pt idx="12">
                  <c:v>745</c:v>
                </c:pt>
                <c:pt idx="13">
                  <c:v>813</c:v>
                </c:pt>
                <c:pt idx="14">
                  <c:v>569</c:v>
                </c:pt>
                <c:pt idx="15">
                  <c:v>343</c:v>
                </c:pt>
                <c:pt idx="16">
                  <c:v>423</c:v>
                </c:pt>
                <c:pt idx="17">
                  <c:v>370</c:v>
                </c:pt>
                <c:pt idx="18">
                  <c:v>390</c:v>
                </c:pt>
                <c:pt idx="19">
                  <c:v>490</c:v>
                </c:pt>
                <c:pt idx="20">
                  <c:v>618</c:v>
                </c:pt>
                <c:pt idx="21">
                  <c:v>245</c:v>
                </c:pt>
                <c:pt idx="22">
                  <c:v>533</c:v>
                </c:pt>
                <c:pt idx="23">
                  <c:v>177</c:v>
                </c:pt>
                <c:pt idx="24">
                  <c:v>180</c:v>
                </c:pt>
                <c:pt idx="25">
                  <c:v>221</c:v>
                </c:pt>
                <c:pt idx="26">
                  <c:v>237</c:v>
                </c:pt>
                <c:pt idx="27">
                  <c:v>277</c:v>
                </c:pt>
                <c:pt idx="28">
                  <c:v>189</c:v>
                </c:pt>
                <c:pt idx="29">
                  <c:v>144</c:v>
                </c:pt>
                <c:pt idx="30">
                  <c:v>227</c:v>
                </c:pt>
                <c:pt idx="31">
                  <c:v>228</c:v>
                </c:pt>
                <c:pt idx="32">
                  <c:v>153</c:v>
                </c:pt>
                <c:pt idx="33">
                  <c:v>115</c:v>
                </c:pt>
                <c:pt idx="34">
                  <c:v>73</c:v>
                </c:pt>
                <c:pt idx="35">
                  <c:v>43</c:v>
                </c:pt>
                <c:pt idx="3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9-F841-9B71-454C1164FBC6}"/>
            </c:ext>
          </c:extLst>
        </c:ser>
        <c:ser>
          <c:idx val="1"/>
          <c:order val="1"/>
          <c:tx>
            <c:strRef>
              <c:f>'CB no COV'!$J$12</c:f>
              <c:strCache>
                <c:ptCount val="1"/>
                <c:pt idx="0">
                  <c:v>E[X/T=t]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'CB no COV'!$J$13:$J$49</c:f>
              <c:numCache>
                <c:formatCode>General</c:formatCode>
                <c:ptCount val="37"/>
                <c:pt idx="0">
                  <c:v>289.44423001726017</c:v>
                </c:pt>
                <c:pt idx="1">
                  <c:v>453.20421942239869</c:v>
                </c:pt>
                <c:pt idx="2">
                  <c:v>675.21745614923157</c:v>
                </c:pt>
                <c:pt idx="3">
                  <c:v>832.03134095553537</c:v>
                </c:pt>
                <c:pt idx="4">
                  <c:v>920.00019912586345</c:v>
                </c:pt>
                <c:pt idx="5">
                  <c:v>951.00289979854313</c:v>
                </c:pt>
                <c:pt idx="6">
                  <c:v>941.50900985956605</c:v>
                </c:pt>
                <c:pt idx="7">
                  <c:v>906.5888622331704</c:v>
                </c:pt>
                <c:pt idx="8">
                  <c:v>857.70741520106162</c:v>
                </c:pt>
                <c:pt idx="9">
                  <c:v>802.66529086054061</c:v>
                </c:pt>
                <c:pt idx="10">
                  <c:v>746.35591133480375</c:v>
                </c:pt>
                <c:pt idx="11">
                  <c:v>691.63034598951106</c:v>
                </c:pt>
                <c:pt idx="12">
                  <c:v>640.00611155900936</c:v>
                </c:pt>
                <c:pt idx="13">
                  <c:v>592.17376598628994</c:v>
                </c:pt>
                <c:pt idx="14">
                  <c:v>548.33336696832862</c:v>
                </c:pt>
                <c:pt idx="15">
                  <c:v>508.40806167665824</c:v>
                </c:pt>
                <c:pt idx="16">
                  <c:v>472.1754118647417</c:v>
                </c:pt>
                <c:pt idx="17">
                  <c:v>439.34596371499316</c:v>
                </c:pt>
                <c:pt idx="18">
                  <c:v>409.60889255076597</c:v>
                </c:pt>
                <c:pt idx="19">
                  <c:v>382.65749360197509</c:v>
                </c:pt>
                <c:pt idx="20">
                  <c:v>358.2025408216424</c:v>
                </c:pt>
                <c:pt idx="21">
                  <c:v>335.97847325129686</c:v>
                </c:pt>
                <c:pt idx="22">
                  <c:v>315.74544032307938</c:v>
                </c:pt>
                <c:pt idx="23">
                  <c:v>297.28904056444298</c:v>
                </c:pt>
                <c:pt idx="24">
                  <c:v>280.41885166268526</c:v>
                </c:pt>
                <c:pt idx="25">
                  <c:v>264.96639946668643</c:v>
                </c:pt>
                <c:pt idx="26">
                  <c:v>250.78293961252945</c:v>
                </c:pt>
                <c:pt idx="27">
                  <c:v>237.73725998838654</c:v>
                </c:pt>
                <c:pt idx="28">
                  <c:v>225.71361318295163</c:v>
                </c:pt>
                <c:pt idx="29">
                  <c:v>214.60982954579376</c:v>
                </c:pt>
                <c:pt idx="30">
                  <c:v>204.33562768443718</c:v>
                </c:pt>
                <c:pt idx="31">
                  <c:v>194.81112035203697</c:v>
                </c:pt>
                <c:pt idx="32">
                  <c:v>185.9655037995999</c:v>
                </c:pt>
                <c:pt idx="33">
                  <c:v>177.73591409563878</c:v>
                </c:pt>
                <c:pt idx="34">
                  <c:v>170.06643242019777</c:v>
                </c:pt>
                <c:pt idx="35">
                  <c:v>162.90722156924198</c:v>
                </c:pt>
                <c:pt idx="36">
                  <c:v>156.21377702668804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9-F841-9B71-454C1164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42192"/>
        <c:axId val="463043920"/>
      </c:lineChart>
      <c:catAx>
        <c:axId val="4630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43920"/>
        <c:crosses val="autoZero"/>
        <c:auto val="1"/>
        <c:lblAlgn val="ctr"/>
        <c:lblOffset val="100"/>
        <c:noMultiLvlLbl val="0"/>
      </c:catAx>
      <c:valAx>
        <c:axId val="463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no COV'!$C$12</c:f>
              <c:strCache>
                <c:ptCount val="1"/>
                <c:pt idx="0">
                  <c:v>LooksRare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no COV'!$C$13:$C$63</c:f>
              <c:numCache>
                <c:formatCode>General</c:formatCode>
                <c:ptCount val="51"/>
                <c:pt idx="0">
                  <c:v>9979</c:v>
                </c:pt>
                <c:pt idx="1">
                  <c:v>8445</c:v>
                </c:pt>
                <c:pt idx="2">
                  <c:v>10083</c:v>
                </c:pt>
                <c:pt idx="3">
                  <c:v>10956</c:v>
                </c:pt>
                <c:pt idx="4">
                  <c:v>6183</c:v>
                </c:pt>
                <c:pt idx="5">
                  <c:v>4890</c:v>
                </c:pt>
                <c:pt idx="6">
                  <c:v>3880</c:v>
                </c:pt>
                <c:pt idx="7">
                  <c:v>2498</c:v>
                </c:pt>
                <c:pt idx="8">
                  <c:v>2994</c:v>
                </c:pt>
                <c:pt idx="9">
                  <c:v>3040</c:v>
                </c:pt>
                <c:pt idx="10">
                  <c:v>3217</c:v>
                </c:pt>
                <c:pt idx="11">
                  <c:v>4110</c:v>
                </c:pt>
                <c:pt idx="12">
                  <c:v>3629</c:v>
                </c:pt>
                <c:pt idx="13">
                  <c:v>3015</c:v>
                </c:pt>
                <c:pt idx="14">
                  <c:v>6371</c:v>
                </c:pt>
                <c:pt idx="15">
                  <c:v>6041</c:v>
                </c:pt>
                <c:pt idx="16">
                  <c:v>6270</c:v>
                </c:pt>
                <c:pt idx="17">
                  <c:v>4668</c:v>
                </c:pt>
                <c:pt idx="18">
                  <c:v>7607</c:v>
                </c:pt>
                <c:pt idx="19">
                  <c:v>4605</c:v>
                </c:pt>
                <c:pt idx="20">
                  <c:v>3661</c:v>
                </c:pt>
                <c:pt idx="21">
                  <c:v>3115</c:v>
                </c:pt>
                <c:pt idx="22">
                  <c:v>2544</c:v>
                </c:pt>
                <c:pt idx="23">
                  <c:v>3259</c:v>
                </c:pt>
                <c:pt idx="24">
                  <c:v>2364</c:v>
                </c:pt>
                <c:pt idx="25">
                  <c:v>2043</c:v>
                </c:pt>
                <c:pt idx="26">
                  <c:v>2176</c:v>
                </c:pt>
                <c:pt idx="27">
                  <c:v>2127</c:v>
                </c:pt>
                <c:pt idx="28">
                  <c:v>1434</c:v>
                </c:pt>
                <c:pt idx="29">
                  <c:v>1897</c:v>
                </c:pt>
                <c:pt idx="30">
                  <c:v>1187</c:v>
                </c:pt>
                <c:pt idx="31">
                  <c:v>1014</c:v>
                </c:pt>
                <c:pt idx="32">
                  <c:v>1137</c:v>
                </c:pt>
                <c:pt idx="33">
                  <c:v>1121</c:v>
                </c:pt>
                <c:pt idx="34">
                  <c:v>962</c:v>
                </c:pt>
                <c:pt idx="35">
                  <c:v>974</c:v>
                </c:pt>
                <c:pt idx="36">
                  <c:v>1093</c:v>
                </c:pt>
                <c:pt idx="37">
                  <c:v>957</c:v>
                </c:pt>
                <c:pt idx="38">
                  <c:v>1219</c:v>
                </c:pt>
                <c:pt idx="39">
                  <c:v>808</c:v>
                </c:pt>
                <c:pt idx="40">
                  <c:v>1246</c:v>
                </c:pt>
                <c:pt idx="41">
                  <c:v>1436</c:v>
                </c:pt>
                <c:pt idx="42">
                  <c:v>1793</c:v>
                </c:pt>
                <c:pt idx="43">
                  <c:v>1089</c:v>
                </c:pt>
                <c:pt idx="44">
                  <c:v>1007</c:v>
                </c:pt>
                <c:pt idx="45">
                  <c:v>917</c:v>
                </c:pt>
                <c:pt idx="46">
                  <c:v>1106</c:v>
                </c:pt>
                <c:pt idx="47">
                  <c:v>1032</c:v>
                </c:pt>
                <c:pt idx="48">
                  <c:v>11492</c:v>
                </c:pt>
                <c:pt idx="49">
                  <c:v>3788</c:v>
                </c:pt>
                <c:pt idx="50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5-7740-A503-A07CCBE211F9}"/>
            </c:ext>
          </c:extLst>
        </c:ser>
        <c:ser>
          <c:idx val="1"/>
          <c:order val="1"/>
          <c:tx>
            <c:strRef>
              <c:f>'LR no COV'!$G$12</c:f>
              <c:strCache>
                <c:ptCount val="1"/>
                <c:pt idx="0">
                  <c:v>P(T=t)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 no COV'!$J$13:$J$63</c:f>
              <c:numCache>
                <c:formatCode>General</c:formatCode>
                <c:ptCount val="51"/>
                <c:pt idx="0">
                  <c:v>9978.6910778477104</c:v>
                </c:pt>
                <c:pt idx="1">
                  <c:v>8123.9069964781747</c:v>
                </c:pt>
                <c:pt idx="2">
                  <c:v>7695.0907522998114</c:v>
                </c:pt>
                <c:pt idx="3">
                  <c:v>7293.2501939495078</c:v>
                </c:pt>
                <c:pt idx="4">
                  <c:v>6914.4410439492131</c:v>
                </c:pt>
                <c:pt idx="5">
                  <c:v>6556.5017610499317</c:v>
                </c:pt>
                <c:pt idx="6">
                  <c:v>6217.8725411817404</c:v>
                </c:pt>
                <c:pt idx="7">
                  <c:v>5897.2805944943184</c:v>
                </c:pt>
                <c:pt idx="8">
                  <c:v>5593.622068256579</c:v>
                </c:pt>
                <c:pt idx="9">
                  <c:v>5305.9078507114291</c:v>
                </c:pt>
                <c:pt idx="10">
                  <c:v>5033.2348752843673</c:v>
                </c:pt>
                <c:pt idx="11">
                  <c:v>4774.7691982394454</c:v>
                </c:pt>
                <c:pt idx="12">
                  <c:v>4529.7350745372823</c:v>
                </c:pt>
                <c:pt idx="13">
                  <c:v>4297.4073969995761</c:v>
                </c:pt>
                <c:pt idx="14">
                  <c:v>4077.1061002350752</c:v>
                </c:pt>
                <c:pt idx="15">
                  <c:v>3868.1918374150864</c:v>
                </c:pt>
                <c:pt idx="16">
                  <c:v>3670.062487928581</c:v>
                </c:pt>
                <c:pt idx="17">
                  <c:v>3482.150235412772</c:v>
                </c:pt>
                <c:pt idx="18">
                  <c:v>3303.9190773484115</c:v>
                </c:pt>
                <c:pt idx="19">
                  <c:v>3134.8626327863149</c:v>
                </c:pt>
                <c:pt idx="20">
                  <c:v>2974.5022148617491</c:v>
                </c:pt>
                <c:pt idx="21">
                  <c:v>2822.3850821613914</c:v>
                </c:pt>
                <c:pt idx="22">
                  <c:v>2678.0828531488264</c:v>
                </c:pt>
                <c:pt idx="23">
                  <c:v>2541.1900609928612</c:v>
                </c:pt>
                <c:pt idx="24">
                  <c:v>2411.3228141901691</c:v>
                </c:pt>
                <c:pt idx="25">
                  <c:v>2288.117565240836</c:v>
                </c:pt>
                <c:pt idx="26">
                  <c:v>2171.2299551031965</c:v>
                </c:pt>
                <c:pt idx="27">
                  <c:v>2060.33375025339</c:v>
                </c:pt>
                <c:pt idx="28">
                  <c:v>1955.1198359691373</c:v>
                </c:pt>
                <c:pt idx="29">
                  <c:v>1855.2952801197976</c:v>
                </c:pt>
                <c:pt idx="30">
                  <c:v>1760.5824550342545</c:v>
                </c:pt>
                <c:pt idx="31">
                  <c:v>1670.7182098413543</c:v>
                </c:pt>
                <c:pt idx="32">
                  <c:v>1585.453090447377</c:v>
                </c:pt>
                <c:pt idx="33">
                  <c:v>1504.5506122852473</c:v>
                </c:pt>
                <c:pt idx="34">
                  <c:v>1427.7865643717275</c:v>
                </c:pt>
                <c:pt idx="35">
                  <c:v>1354.9483613121772</c:v>
                </c:pt>
                <c:pt idx="36">
                  <c:v>1285.834426428228</c:v>
                </c:pt>
                <c:pt idx="37">
                  <c:v>1220.2536147563626</c:v>
                </c:pt>
                <c:pt idx="38">
                  <c:v>1158.0246578816352</c:v>
                </c:pt>
                <c:pt idx="39">
                  <c:v>1098.975654281877</c:v>
                </c:pt>
                <c:pt idx="40">
                  <c:v>1042.9435700000147</c:v>
                </c:pt>
                <c:pt idx="41">
                  <c:v>989.77378102127977</c:v>
                </c:pt>
                <c:pt idx="42">
                  <c:v>939.31963232553744</c:v>
                </c:pt>
                <c:pt idx="43">
                  <c:v>891.44202240497395</c:v>
                </c:pt>
                <c:pt idx="44">
                  <c:v>846.0090103719873</c:v>
                </c:pt>
                <c:pt idx="45">
                  <c:v>802.89544369714929</c:v>
                </c:pt>
                <c:pt idx="46">
                  <c:v>761.98260622143312</c:v>
                </c:pt>
                <c:pt idx="47">
                  <c:v>723.15788413308189</c:v>
                </c:pt>
                <c:pt idx="48">
                  <c:v>686.31444936422599</c:v>
                </c:pt>
                <c:pt idx="49">
                  <c:v>651.35096090880302</c:v>
                </c:pt>
                <c:pt idx="50">
                  <c:v>618.17127978389374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5-7740-A503-A07CCBE2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11408"/>
        <c:axId val="736235680"/>
      </c:lineChart>
      <c:catAx>
        <c:axId val="7363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5680"/>
        <c:crosses val="autoZero"/>
        <c:auto val="1"/>
        <c:lblAlgn val="ctr"/>
        <c:lblOffset val="100"/>
        <c:noMultiLvlLbl val="0"/>
      </c:catAx>
      <c:valAx>
        <c:axId val="736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2 Seg WG + COV'!$C$18</c:f>
              <c:strCache>
                <c:ptCount val="1"/>
                <c:pt idx="0">
                  <c:v>LooksRare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2 Seg WG + COV'!$C$19:$C$69</c:f>
              <c:numCache>
                <c:formatCode>General</c:formatCode>
                <c:ptCount val="51"/>
                <c:pt idx="0">
                  <c:v>8445</c:v>
                </c:pt>
                <c:pt idx="1">
                  <c:v>10083</c:v>
                </c:pt>
                <c:pt idx="2">
                  <c:v>10956</c:v>
                </c:pt>
                <c:pt idx="3">
                  <c:v>6183</c:v>
                </c:pt>
                <c:pt idx="4">
                  <c:v>4890</c:v>
                </c:pt>
                <c:pt idx="5">
                  <c:v>3880</c:v>
                </c:pt>
                <c:pt idx="6">
                  <c:v>2498</c:v>
                </c:pt>
                <c:pt idx="7">
                  <c:v>2994</c:v>
                </c:pt>
                <c:pt idx="8">
                  <c:v>3040</c:v>
                </c:pt>
                <c:pt idx="9">
                  <c:v>3217</c:v>
                </c:pt>
                <c:pt idx="10">
                  <c:v>4110</c:v>
                </c:pt>
                <c:pt idx="11">
                  <c:v>3629</c:v>
                </c:pt>
                <c:pt idx="12">
                  <c:v>3015</c:v>
                </c:pt>
                <c:pt idx="13">
                  <c:v>6371</c:v>
                </c:pt>
                <c:pt idx="14">
                  <c:v>6041</c:v>
                </c:pt>
                <c:pt idx="15">
                  <c:v>6270</c:v>
                </c:pt>
                <c:pt idx="16">
                  <c:v>4668</c:v>
                </c:pt>
                <c:pt idx="17">
                  <c:v>7607</c:v>
                </c:pt>
                <c:pt idx="18">
                  <c:v>4605</c:v>
                </c:pt>
                <c:pt idx="19">
                  <c:v>3661</c:v>
                </c:pt>
                <c:pt idx="20">
                  <c:v>3115</c:v>
                </c:pt>
                <c:pt idx="21">
                  <c:v>2544</c:v>
                </c:pt>
                <c:pt idx="22">
                  <c:v>3259</c:v>
                </c:pt>
                <c:pt idx="23">
                  <c:v>2364</c:v>
                </c:pt>
                <c:pt idx="24">
                  <c:v>2043</c:v>
                </c:pt>
                <c:pt idx="25">
                  <c:v>2176</c:v>
                </c:pt>
                <c:pt idx="26">
                  <c:v>2127</c:v>
                </c:pt>
                <c:pt idx="27">
                  <c:v>1434</c:v>
                </c:pt>
                <c:pt idx="28">
                  <c:v>1897</c:v>
                </c:pt>
                <c:pt idx="29">
                  <c:v>1187</c:v>
                </c:pt>
                <c:pt idx="30">
                  <c:v>1014</c:v>
                </c:pt>
                <c:pt idx="31">
                  <c:v>1137</c:v>
                </c:pt>
                <c:pt idx="32">
                  <c:v>1121</c:v>
                </c:pt>
                <c:pt idx="33">
                  <c:v>962</c:v>
                </c:pt>
                <c:pt idx="34">
                  <c:v>974</c:v>
                </c:pt>
                <c:pt idx="35">
                  <c:v>1093</c:v>
                </c:pt>
                <c:pt idx="36">
                  <c:v>957</c:v>
                </c:pt>
                <c:pt idx="37">
                  <c:v>1219</c:v>
                </c:pt>
                <c:pt idx="38">
                  <c:v>808</c:v>
                </c:pt>
                <c:pt idx="39">
                  <c:v>1246</c:v>
                </c:pt>
                <c:pt idx="40">
                  <c:v>1436</c:v>
                </c:pt>
                <c:pt idx="41">
                  <c:v>1793</c:v>
                </c:pt>
                <c:pt idx="42">
                  <c:v>1089</c:v>
                </c:pt>
                <c:pt idx="43">
                  <c:v>1007</c:v>
                </c:pt>
                <c:pt idx="44">
                  <c:v>917</c:v>
                </c:pt>
                <c:pt idx="45">
                  <c:v>1106</c:v>
                </c:pt>
                <c:pt idx="46">
                  <c:v>1032</c:v>
                </c:pt>
                <c:pt idx="47">
                  <c:v>11492</c:v>
                </c:pt>
                <c:pt idx="48">
                  <c:v>3788</c:v>
                </c:pt>
                <c:pt idx="49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0-2F42-98DB-C204E1F50888}"/>
            </c:ext>
          </c:extLst>
        </c:ser>
        <c:ser>
          <c:idx val="1"/>
          <c:order val="1"/>
          <c:tx>
            <c:strRef>
              <c:f>'LR 2 Seg WG + COV'!$X$18</c:f>
              <c:strCache>
                <c:ptCount val="1"/>
                <c:pt idx="0">
                  <c:v>E[X|T=t]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 2 Seg WG + COV'!$X$19:$X$69</c:f>
              <c:numCache>
                <c:formatCode>General</c:formatCode>
                <c:ptCount val="51"/>
                <c:pt idx="0">
                  <c:v>7983.3001076297787</c:v>
                </c:pt>
                <c:pt idx="1">
                  <c:v>10317.337427193159</c:v>
                </c:pt>
                <c:pt idx="2">
                  <c:v>8696.3232916182897</c:v>
                </c:pt>
                <c:pt idx="3">
                  <c:v>7815.6321039277927</c:v>
                </c:pt>
                <c:pt idx="4">
                  <c:v>6437.0053105920279</c:v>
                </c:pt>
                <c:pt idx="5">
                  <c:v>4363.0142263179923</c:v>
                </c:pt>
                <c:pt idx="6">
                  <c:v>5027.0424052164053</c:v>
                </c:pt>
                <c:pt idx="7">
                  <c:v>3968.5031089216027</c:v>
                </c:pt>
                <c:pt idx="8">
                  <c:v>3153.3217165896581</c:v>
                </c:pt>
                <c:pt idx="9">
                  <c:v>3469.7463217635336</c:v>
                </c:pt>
                <c:pt idx="10">
                  <c:v>4047.9258543389969</c:v>
                </c:pt>
                <c:pt idx="11">
                  <c:v>4999.5315506727729</c:v>
                </c:pt>
                <c:pt idx="12">
                  <c:v>3809.4173024951515</c:v>
                </c:pt>
                <c:pt idx="13">
                  <c:v>3361.1572977492096</c:v>
                </c:pt>
                <c:pt idx="14">
                  <c:v>3197.2366594835858</c:v>
                </c:pt>
                <c:pt idx="15">
                  <c:v>5171.7914500424458</c:v>
                </c:pt>
                <c:pt idx="16">
                  <c:v>3546.8221753905932</c:v>
                </c:pt>
                <c:pt idx="17">
                  <c:v>6375.8220873299724</c:v>
                </c:pt>
                <c:pt idx="18">
                  <c:v>2387.5861626355877</c:v>
                </c:pt>
                <c:pt idx="19">
                  <c:v>2561.0729167518971</c:v>
                </c:pt>
                <c:pt idx="20">
                  <c:v>2192.4226638059695</c:v>
                </c:pt>
                <c:pt idx="21">
                  <c:v>2572.0471938380965</c:v>
                </c:pt>
                <c:pt idx="22">
                  <c:v>3965.5402924400928</c:v>
                </c:pt>
                <c:pt idx="23">
                  <c:v>1880.5306107164515</c:v>
                </c:pt>
                <c:pt idx="24">
                  <c:v>1715.0956655993</c:v>
                </c:pt>
                <c:pt idx="25">
                  <c:v>1669.8548002679761</c:v>
                </c:pt>
                <c:pt idx="26">
                  <c:v>1921.6666884121703</c:v>
                </c:pt>
                <c:pt idx="27">
                  <c:v>2541.1025373718926</c:v>
                </c:pt>
                <c:pt idx="28">
                  <c:v>2318.3708607903818</c:v>
                </c:pt>
                <c:pt idx="29">
                  <c:v>1739.7016715677455</c:v>
                </c:pt>
                <c:pt idx="30">
                  <c:v>1932.0187627774326</c:v>
                </c:pt>
                <c:pt idx="31">
                  <c:v>1973.2140862253507</c:v>
                </c:pt>
                <c:pt idx="32">
                  <c:v>1825.7917483171104</c:v>
                </c:pt>
                <c:pt idx="33">
                  <c:v>1613.2101406568286</c:v>
                </c:pt>
                <c:pt idx="34">
                  <c:v>1669.4950707764083</c:v>
                </c:pt>
                <c:pt idx="35">
                  <c:v>1741.408468950194</c:v>
                </c:pt>
                <c:pt idx="36">
                  <c:v>1563.7676559794909</c:v>
                </c:pt>
                <c:pt idx="37">
                  <c:v>1355.7706639261455</c:v>
                </c:pt>
                <c:pt idx="38">
                  <c:v>968.62431990754567</c:v>
                </c:pt>
                <c:pt idx="39">
                  <c:v>1066.7334304885567</c:v>
                </c:pt>
                <c:pt idx="40">
                  <c:v>950.59148784796128</c:v>
                </c:pt>
                <c:pt idx="41">
                  <c:v>1914.0303166665092</c:v>
                </c:pt>
                <c:pt idx="42">
                  <c:v>1412.6374302535976</c:v>
                </c:pt>
                <c:pt idx="43">
                  <c:v>2064.3404363751324</c:v>
                </c:pt>
                <c:pt idx="44">
                  <c:v>947.34337772033268</c:v>
                </c:pt>
                <c:pt idx="45">
                  <c:v>855.51549275663444</c:v>
                </c:pt>
                <c:pt idx="46">
                  <c:v>753.68340294090456</c:v>
                </c:pt>
                <c:pt idx="47">
                  <c:v>672.41844031314963</c:v>
                </c:pt>
                <c:pt idx="48">
                  <c:v>749.88603921067659</c:v>
                </c:pt>
                <c:pt idx="49">
                  <c:v>642.62264791396274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0-2F42-98DB-C204E1F5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516176"/>
        <c:axId val="883362032"/>
      </c:lineChart>
      <c:catAx>
        <c:axId val="8835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62032"/>
        <c:crosses val="autoZero"/>
        <c:auto val="1"/>
        <c:lblAlgn val="ctr"/>
        <c:lblOffset val="100"/>
        <c:noMultiLvlLbl val="0"/>
      </c:catAx>
      <c:valAx>
        <c:axId val="8833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2 Seg WG +token'!$C$17:$C$66</c:f>
              <c:numCache>
                <c:formatCode>General</c:formatCode>
                <c:ptCount val="50"/>
                <c:pt idx="0">
                  <c:v>8445</c:v>
                </c:pt>
                <c:pt idx="1">
                  <c:v>10083</c:v>
                </c:pt>
                <c:pt idx="2">
                  <c:v>10956</c:v>
                </c:pt>
                <c:pt idx="3">
                  <c:v>6183</c:v>
                </c:pt>
                <c:pt idx="4">
                  <c:v>4890</c:v>
                </c:pt>
                <c:pt idx="5">
                  <c:v>3880</c:v>
                </c:pt>
                <c:pt idx="6">
                  <c:v>2498</c:v>
                </c:pt>
                <c:pt idx="7">
                  <c:v>2994</c:v>
                </c:pt>
                <c:pt idx="8">
                  <c:v>3040</c:v>
                </c:pt>
                <c:pt idx="9">
                  <c:v>3217</c:v>
                </c:pt>
                <c:pt idx="10">
                  <c:v>4110</c:v>
                </c:pt>
                <c:pt idx="11">
                  <c:v>3629</c:v>
                </c:pt>
                <c:pt idx="12">
                  <c:v>3015</c:v>
                </c:pt>
                <c:pt idx="13">
                  <c:v>6371</c:v>
                </c:pt>
                <c:pt idx="14">
                  <c:v>6041</c:v>
                </c:pt>
                <c:pt idx="15">
                  <c:v>6270</c:v>
                </c:pt>
                <c:pt idx="16">
                  <c:v>4668</c:v>
                </c:pt>
                <c:pt idx="17">
                  <c:v>7607</c:v>
                </c:pt>
                <c:pt idx="18">
                  <c:v>4605</c:v>
                </c:pt>
                <c:pt idx="19">
                  <c:v>3661</c:v>
                </c:pt>
                <c:pt idx="20">
                  <c:v>3115</c:v>
                </c:pt>
                <c:pt idx="21">
                  <c:v>2544</c:v>
                </c:pt>
                <c:pt idx="22">
                  <c:v>3259</c:v>
                </c:pt>
                <c:pt idx="23">
                  <c:v>2364</c:v>
                </c:pt>
                <c:pt idx="24">
                  <c:v>2043</c:v>
                </c:pt>
                <c:pt idx="25">
                  <c:v>2176</c:v>
                </c:pt>
                <c:pt idx="26">
                  <c:v>2127</c:v>
                </c:pt>
                <c:pt idx="27">
                  <c:v>1434</c:v>
                </c:pt>
                <c:pt idx="28">
                  <c:v>1897</c:v>
                </c:pt>
                <c:pt idx="29">
                  <c:v>1187</c:v>
                </c:pt>
                <c:pt idx="30">
                  <c:v>1014</c:v>
                </c:pt>
                <c:pt idx="31">
                  <c:v>1137</c:v>
                </c:pt>
                <c:pt idx="32">
                  <c:v>1121</c:v>
                </c:pt>
                <c:pt idx="33">
                  <c:v>962</c:v>
                </c:pt>
                <c:pt idx="34">
                  <c:v>974</c:v>
                </c:pt>
                <c:pt idx="35">
                  <c:v>1093</c:v>
                </c:pt>
                <c:pt idx="36">
                  <c:v>957</c:v>
                </c:pt>
                <c:pt idx="37">
                  <c:v>1219</c:v>
                </c:pt>
                <c:pt idx="38">
                  <c:v>808</c:v>
                </c:pt>
                <c:pt idx="39">
                  <c:v>1246</c:v>
                </c:pt>
                <c:pt idx="40">
                  <c:v>1436</c:v>
                </c:pt>
                <c:pt idx="41">
                  <c:v>1793</c:v>
                </c:pt>
                <c:pt idx="42">
                  <c:v>1089</c:v>
                </c:pt>
                <c:pt idx="43">
                  <c:v>1007</c:v>
                </c:pt>
                <c:pt idx="44">
                  <c:v>917</c:v>
                </c:pt>
                <c:pt idx="45">
                  <c:v>1106</c:v>
                </c:pt>
                <c:pt idx="46">
                  <c:v>1032</c:v>
                </c:pt>
                <c:pt idx="47">
                  <c:v>11492</c:v>
                </c:pt>
                <c:pt idx="48">
                  <c:v>3788</c:v>
                </c:pt>
                <c:pt idx="49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5-9C42-A2B7-4580903BAE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 2 Seg WG +token'!$X$17:$X$66</c:f>
              <c:numCache>
                <c:formatCode>General</c:formatCode>
                <c:ptCount val="50"/>
                <c:pt idx="0">
                  <c:v>8287.1572004327572</c:v>
                </c:pt>
                <c:pt idx="1">
                  <c:v>11239.998300168305</c:v>
                </c:pt>
                <c:pt idx="2">
                  <c:v>8442.5964299878015</c:v>
                </c:pt>
                <c:pt idx="3">
                  <c:v>7327.240426596999</c:v>
                </c:pt>
                <c:pt idx="4">
                  <c:v>4931.1107570699114</c:v>
                </c:pt>
                <c:pt idx="5">
                  <c:v>3924.5119176913113</c:v>
                </c:pt>
                <c:pt idx="6">
                  <c:v>2955.7192744734575</c:v>
                </c:pt>
                <c:pt idx="7">
                  <c:v>3123.206304852401</c:v>
                </c:pt>
                <c:pt idx="8">
                  <c:v>3193.2704593412482</c:v>
                </c:pt>
                <c:pt idx="9">
                  <c:v>3203.5781588657319</c:v>
                </c:pt>
                <c:pt idx="10">
                  <c:v>3322.5452435393745</c:v>
                </c:pt>
                <c:pt idx="11">
                  <c:v>3367.669100940207</c:v>
                </c:pt>
                <c:pt idx="12">
                  <c:v>4658.4267182893445</c:v>
                </c:pt>
                <c:pt idx="13">
                  <c:v>5657.1038776810819</c:v>
                </c:pt>
                <c:pt idx="14">
                  <c:v>5353.9166542399189</c:v>
                </c:pt>
                <c:pt idx="15">
                  <c:v>6086.6702587018435</c:v>
                </c:pt>
                <c:pt idx="16">
                  <c:v>5478.2746658818251</c:v>
                </c:pt>
                <c:pt idx="17">
                  <c:v>7351.4638488305955</c:v>
                </c:pt>
                <c:pt idx="18">
                  <c:v>4330.1608864625241</c:v>
                </c:pt>
                <c:pt idx="19">
                  <c:v>3855.0483733465585</c:v>
                </c:pt>
                <c:pt idx="20">
                  <c:v>3322.6886659063639</c:v>
                </c:pt>
                <c:pt idx="21">
                  <c:v>3159.1318150572761</c:v>
                </c:pt>
                <c:pt idx="22">
                  <c:v>2939.0904854127439</c:v>
                </c:pt>
                <c:pt idx="23">
                  <c:v>2152.3011781725354</c:v>
                </c:pt>
                <c:pt idx="24">
                  <c:v>2061.4352120087051</c:v>
                </c:pt>
                <c:pt idx="25">
                  <c:v>1917.8335136468941</c:v>
                </c:pt>
                <c:pt idx="26">
                  <c:v>1790.9213519926868</c:v>
                </c:pt>
                <c:pt idx="27">
                  <c:v>1631.4626976122968</c:v>
                </c:pt>
                <c:pt idx="28">
                  <c:v>1500.9201811394764</c:v>
                </c:pt>
                <c:pt idx="29">
                  <c:v>1417.9983457739231</c:v>
                </c:pt>
                <c:pt idx="30">
                  <c:v>1317.7010538210984</c:v>
                </c:pt>
                <c:pt idx="31">
                  <c:v>1254.5670175577225</c:v>
                </c:pt>
                <c:pt idx="32">
                  <c:v>1189.4456911867501</c:v>
                </c:pt>
                <c:pt idx="33">
                  <c:v>1134.7668820457191</c:v>
                </c:pt>
                <c:pt idx="34">
                  <c:v>1069.4658051605879</c:v>
                </c:pt>
                <c:pt idx="35">
                  <c:v>1006.1633558609796</c:v>
                </c:pt>
                <c:pt idx="36">
                  <c:v>978.63597962426218</c:v>
                </c:pt>
                <c:pt idx="37">
                  <c:v>969.165372025279</c:v>
                </c:pt>
                <c:pt idx="38">
                  <c:v>997.4002219655523</c:v>
                </c:pt>
                <c:pt idx="39">
                  <c:v>942.17105017807728</c:v>
                </c:pt>
                <c:pt idx="40">
                  <c:v>921.65855778619414</c:v>
                </c:pt>
                <c:pt idx="41">
                  <c:v>754.42890306381594</c:v>
                </c:pt>
                <c:pt idx="42">
                  <c:v>756.00957473297717</c:v>
                </c:pt>
                <c:pt idx="43">
                  <c:v>669.00522770252689</c:v>
                </c:pt>
                <c:pt idx="44">
                  <c:v>777.320020674906</c:v>
                </c:pt>
                <c:pt idx="45">
                  <c:v>774.80287964239346</c:v>
                </c:pt>
                <c:pt idx="46">
                  <c:v>780.98392012824706</c:v>
                </c:pt>
                <c:pt idx="47">
                  <c:v>787.63666853626421</c:v>
                </c:pt>
                <c:pt idx="48">
                  <c:v>737.81224808448701</c:v>
                </c:pt>
                <c:pt idx="49">
                  <c:v>744.78893071451523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5-9C42-A2B7-4580903BA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35440"/>
        <c:axId val="528737168"/>
      </c:lineChart>
      <c:catAx>
        <c:axId val="5287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37168"/>
        <c:crosses val="autoZero"/>
        <c:auto val="1"/>
        <c:lblAlgn val="ctr"/>
        <c:lblOffset val="100"/>
        <c:noMultiLvlLbl val="0"/>
      </c:catAx>
      <c:valAx>
        <c:axId val="5287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Incremental Model Fit: LC 2Seg Weibull-Gamma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2 Seg + 3 COV'!$C$18</c:f>
              <c:strCache>
                <c:ptCount val="1"/>
                <c:pt idx="0">
                  <c:v>LooksRare Incremental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2 Seg + 3 COV'!$C$19:$C$68</c:f>
              <c:numCache>
                <c:formatCode>General</c:formatCode>
                <c:ptCount val="50"/>
                <c:pt idx="0">
                  <c:v>8445</c:v>
                </c:pt>
                <c:pt idx="1">
                  <c:v>10083</c:v>
                </c:pt>
                <c:pt idx="2">
                  <c:v>10956</c:v>
                </c:pt>
                <c:pt idx="3">
                  <c:v>6183</c:v>
                </c:pt>
                <c:pt idx="4">
                  <c:v>4890</c:v>
                </c:pt>
                <c:pt idx="5">
                  <c:v>3880</c:v>
                </c:pt>
                <c:pt idx="6">
                  <c:v>2498</c:v>
                </c:pt>
                <c:pt idx="7">
                  <c:v>2994</c:v>
                </c:pt>
                <c:pt idx="8">
                  <c:v>3040</c:v>
                </c:pt>
                <c:pt idx="9">
                  <c:v>3217</c:v>
                </c:pt>
                <c:pt idx="10">
                  <c:v>4110</c:v>
                </c:pt>
                <c:pt idx="11">
                  <c:v>3629</c:v>
                </c:pt>
                <c:pt idx="12">
                  <c:v>3015</c:v>
                </c:pt>
                <c:pt idx="13">
                  <c:v>6371</c:v>
                </c:pt>
                <c:pt idx="14">
                  <c:v>6041</c:v>
                </c:pt>
                <c:pt idx="15">
                  <c:v>6270</c:v>
                </c:pt>
                <c:pt idx="16">
                  <c:v>4668</c:v>
                </c:pt>
                <c:pt idx="17">
                  <c:v>7607</c:v>
                </c:pt>
                <c:pt idx="18">
                  <c:v>4605</c:v>
                </c:pt>
                <c:pt idx="19">
                  <c:v>3661</c:v>
                </c:pt>
                <c:pt idx="20">
                  <c:v>3115</c:v>
                </c:pt>
                <c:pt idx="21">
                  <c:v>2544</c:v>
                </c:pt>
                <c:pt idx="22">
                  <c:v>3259</c:v>
                </c:pt>
                <c:pt idx="23">
                  <c:v>2364</c:v>
                </c:pt>
                <c:pt idx="24">
                  <c:v>2043</c:v>
                </c:pt>
                <c:pt idx="25">
                  <c:v>2176</c:v>
                </c:pt>
                <c:pt idx="26">
                  <c:v>2127</c:v>
                </c:pt>
                <c:pt idx="27">
                  <c:v>1434</c:v>
                </c:pt>
                <c:pt idx="28">
                  <c:v>1897</c:v>
                </c:pt>
                <c:pt idx="29">
                  <c:v>1187</c:v>
                </c:pt>
                <c:pt idx="30">
                  <c:v>1014</c:v>
                </c:pt>
                <c:pt idx="31">
                  <c:v>1137</c:v>
                </c:pt>
                <c:pt idx="32">
                  <c:v>1121</c:v>
                </c:pt>
                <c:pt idx="33">
                  <c:v>962</c:v>
                </c:pt>
                <c:pt idx="34">
                  <c:v>974</c:v>
                </c:pt>
                <c:pt idx="35">
                  <c:v>1093</c:v>
                </c:pt>
                <c:pt idx="36">
                  <c:v>957</c:v>
                </c:pt>
                <c:pt idx="37">
                  <c:v>1219</c:v>
                </c:pt>
                <c:pt idx="38">
                  <c:v>808</c:v>
                </c:pt>
                <c:pt idx="39">
                  <c:v>1246</c:v>
                </c:pt>
                <c:pt idx="40">
                  <c:v>1436</c:v>
                </c:pt>
                <c:pt idx="41">
                  <c:v>1793</c:v>
                </c:pt>
                <c:pt idx="42">
                  <c:v>1089</c:v>
                </c:pt>
                <c:pt idx="43">
                  <c:v>1007</c:v>
                </c:pt>
                <c:pt idx="44">
                  <c:v>917</c:v>
                </c:pt>
                <c:pt idx="45">
                  <c:v>1106</c:v>
                </c:pt>
                <c:pt idx="46">
                  <c:v>1032</c:v>
                </c:pt>
                <c:pt idx="47">
                  <c:v>11492</c:v>
                </c:pt>
                <c:pt idx="48">
                  <c:v>3788</c:v>
                </c:pt>
                <c:pt idx="49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1-0F47-9F9F-6AD7DB05DAFA}"/>
            </c:ext>
          </c:extLst>
        </c:ser>
        <c:ser>
          <c:idx val="1"/>
          <c:order val="1"/>
          <c:tx>
            <c:strRef>
              <c:f>'LR 2 Seg + 3 COV'!$AA$18</c:f>
              <c:strCache>
                <c:ptCount val="1"/>
                <c:pt idx="0">
                  <c:v>E[X|T=t]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 2 Seg + 3 COV'!$AA$19:$AA$68</c:f>
              <c:numCache>
                <c:formatCode>General</c:formatCode>
                <c:ptCount val="50"/>
                <c:pt idx="0">
                  <c:v>8345.8498058997084</c:v>
                </c:pt>
                <c:pt idx="1">
                  <c:v>11047.828635848355</c:v>
                </c:pt>
                <c:pt idx="2">
                  <c:v>8999.063990143226</c:v>
                </c:pt>
                <c:pt idx="3">
                  <c:v>7194.5590302105811</c:v>
                </c:pt>
                <c:pt idx="4">
                  <c:v>4587.1325798522303</c:v>
                </c:pt>
                <c:pt idx="5">
                  <c:v>3606.3200895620685</c:v>
                </c:pt>
                <c:pt idx="6">
                  <c:v>3180.8103036237067</c:v>
                </c:pt>
                <c:pt idx="7">
                  <c:v>3093.330426611562</c:v>
                </c:pt>
                <c:pt idx="8">
                  <c:v>3270.0286105944333</c:v>
                </c:pt>
                <c:pt idx="9">
                  <c:v>3298.0985574943948</c:v>
                </c:pt>
                <c:pt idx="10">
                  <c:v>3340.3104393766662</c:v>
                </c:pt>
                <c:pt idx="11">
                  <c:v>3335.4300345332713</c:v>
                </c:pt>
                <c:pt idx="12">
                  <c:v>4543.4489018502545</c:v>
                </c:pt>
                <c:pt idx="13">
                  <c:v>5517.0341775463185</c:v>
                </c:pt>
                <c:pt idx="14">
                  <c:v>5117.6276687708778</c:v>
                </c:pt>
                <c:pt idx="15">
                  <c:v>6768.7256414274525</c:v>
                </c:pt>
                <c:pt idx="16">
                  <c:v>5503.8066757959496</c:v>
                </c:pt>
                <c:pt idx="17">
                  <c:v>7250.7057518431511</c:v>
                </c:pt>
                <c:pt idx="18">
                  <c:v>4337.3383082380888</c:v>
                </c:pt>
                <c:pt idx="19">
                  <c:v>3783.7566086029433</c:v>
                </c:pt>
                <c:pt idx="20">
                  <c:v>3204.6764770416485</c:v>
                </c:pt>
                <c:pt idx="21">
                  <c:v>3026.1443751996894</c:v>
                </c:pt>
                <c:pt idx="22">
                  <c:v>2898.5520367105787</c:v>
                </c:pt>
                <c:pt idx="23">
                  <c:v>2291.1447829988388</c:v>
                </c:pt>
                <c:pt idx="24">
                  <c:v>2168.8745435923302</c:v>
                </c:pt>
                <c:pt idx="25">
                  <c:v>1984.2913924081395</c:v>
                </c:pt>
                <c:pt idx="26">
                  <c:v>1850.3397047526605</c:v>
                </c:pt>
                <c:pt idx="27">
                  <c:v>1719.8847783386302</c:v>
                </c:pt>
                <c:pt idx="28">
                  <c:v>1473.0944751186123</c:v>
                </c:pt>
                <c:pt idx="29">
                  <c:v>1359.4580390267424</c:v>
                </c:pt>
                <c:pt idx="30">
                  <c:v>1234.1759660155801</c:v>
                </c:pt>
                <c:pt idx="31">
                  <c:v>1193.7983941501896</c:v>
                </c:pt>
                <c:pt idx="32">
                  <c:v>1166.6328462301844</c:v>
                </c:pt>
                <c:pt idx="33">
                  <c:v>1116.5624569957401</c:v>
                </c:pt>
                <c:pt idx="34">
                  <c:v>1037.2809942107913</c:v>
                </c:pt>
                <c:pt idx="35">
                  <c:v>1017.9196589347164</c:v>
                </c:pt>
                <c:pt idx="36">
                  <c:v>1027.2118885047</c:v>
                </c:pt>
                <c:pt idx="37">
                  <c:v>1000.3908970266295</c:v>
                </c:pt>
                <c:pt idx="38">
                  <c:v>991.13660939905242</c:v>
                </c:pt>
                <c:pt idx="39">
                  <c:v>959.52780350955834</c:v>
                </c:pt>
                <c:pt idx="40">
                  <c:v>928.10738410316537</c:v>
                </c:pt>
                <c:pt idx="41">
                  <c:v>790.06032944322374</c:v>
                </c:pt>
                <c:pt idx="42">
                  <c:v>770.64293842702693</c:v>
                </c:pt>
                <c:pt idx="43">
                  <c:v>758.01289276872205</c:v>
                </c:pt>
                <c:pt idx="44">
                  <c:v>822.38432908292532</c:v>
                </c:pt>
                <c:pt idx="45">
                  <c:v>814.69195704749177</c:v>
                </c:pt>
                <c:pt idx="46">
                  <c:v>788.99749435450747</c:v>
                </c:pt>
                <c:pt idx="47">
                  <c:v>778.61580550431916</c:v>
                </c:pt>
                <c:pt idx="48">
                  <c:v>752.61192971580567</c:v>
                </c:pt>
                <c:pt idx="49">
                  <c:v>750.01547099979678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1-0F47-9F9F-6AD7DB05D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948000"/>
        <c:axId val="468958736"/>
      </c:lineChart>
      <c:catAx>
        <c:axId val="9319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8736"/>
        <c:crosses val="autoZero"/>
        <c:auto val="1"/>
        <c:lblAlgn val="ctr"/>
        <c:lblOffset val="100"/>
        <c:noMultiLvlLbl val="0"/>
      </c:catAx>
      <c:valAx>
        <c:axId val="4689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LooksRare vs. ETH</a:t>
            </a:r>
            <a:r>
              <a:rPr lang="en-US" baseline="0"/>
              <a:t>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Data'!$B$3</c:f>
              <c:strCache>
                <c:ptCount val="1"/>
                <c:pt idx="0">
                  <c:v>LooksRare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'Main Data'!$A$6:$A$56</c:f>
              <c:numCache>
                <c:formatCode>m/d/yy</c:formatCode>
                <c:ptCount val="51"/>
                <c:pt idx="0">
                  <c:v>44578</c:v>
                </c:pt>
                <c:pt idx="1">
                  <c:v>44585</c:v>
                </c:pt>
                <c:pt idx="2">
                  <c:v>44592</c:v>
                </c:pt>
                <c:pt idx="3">
                  <c:v>44599</c:v>
                </c:pt>
                <c:pt idx="4">
                  <c:v>44606</c:v>
                </c:pt>
                <c:pt idx="5">
                  <c:v>44613</c:v>
                </c:pt>
                <c:pt idx="6">
                  <c:v>44620</c:v>
                </c:pt>
                <c:pt idx="7">
                  <c:v>44627</c:v>
                </c:pt>
                <c:pt idx="8">
                  <c:v>44634</c:v>
                </c:pt>
                <c:pt idx="9">
                  <c:v>44641</c:v>
                </c:pt>
                <c:pt idx="10">
                  <c:v>44648</c:v>
                </c:pt>
                <c:pt idx="11">
                  <c:v>44655</c:v>
                </c:pt>
                <c:pt idx="12">
                  <c:v>44662</c:v>
                </c:pt>
                <c:pt idx="13">
                  <c:v>44669</c:v>
                </c:pt>
                <c:pt idx="14">
                  <c:v>44676</c:v>
                </c:pt>
                <c:pt idx="15">
                  <c:v>44683</c:v>
                </c:pt>
                <c:pt idx="16">
                  <c:v>44690</c:v>
                </c:pt>
                <c:pt idx="17">
                  <c:v>44697</c:v>
                </c:pt>
                <c:pt idx="18">
                  <c:v>44704</c:v>
                </c:pt>
                <c:pt idx="19">
                  <c:v>44711</c:v>
                </c:pt>
                <c:pt idx="20">
                  <c:v>44718</c:v>
                </c:pt>
                <c:pt idx="21">
                  <c:v>44725</c:v>
                </c:pt>
                <c:pt idx="22">
                  <c:v>44732</c:v>
                </c:pt>
                <c:pt idx="23">
                  <c:v>44739</c:v>
                </c:pt>
                <c:pt idx="24">
                  <c:v>44746</c:v>
                </c:pt>
                <c:pt idx="25">
                  <c:v>44753</c:v>
                </c:pt>
                <c:pt idx="26">
                  <c:v>44760</c:v>
                </c:pt>
                <c:pt idx="27">
                  <c:v>44767</c:v>
                </c:pt>
                <c:pt idx="28">
                  <c:v>44774</c:v>
                </c:pt>
                <c:pt idx="29">
                  <c:v>44781</c:v>
                </c:pt>
                <c:pt idx="30">
                  <c:v>44788</c:v>
                </c:pt>
                <c:pt idx="31">
                  <c:v>44795</c:v>
                </c:pt>
                <c:pt idx="32">
                  <c:v>44802</c:v>
                </c:pt>
                <c:pt idx="33">
                  <c:v>44809</c:v>
                </c:pt>
                <c:pt idx="34">
                  <c:v>44816</c:v>
                </c:pt>
                <c:pt idx="35">
                  <c:v>44823</c:v>
                </c:pt>
                <c:pt idx="36">
                  <c:v>44830</c:v>
                </c:pt>
                <c:pt idx="37">
                  <c:v>44837</c:v>
                </c:pt>
                <c:pt idx="38">
                  <c:v>44844</c:v>
                </c:pt>
                <c:pt idx="39">
                  <c:v>44851</c:v>
                </c:pt>
                <c:pt idx="40">
                  <c:v>44858</c:v>
                </c:pt>
                <c:pt idx="41">
                  <c:v>44865</c:v>
                </c:pt>
                <c:pt idx="42">
                  <c:v>44872</c:v>
                </c:pt>
                <c:pt idx="43">
                  <c:v>44879</c:v>
                </c:pt>
                <c:pt idx="44">
                  <c:v>44886</c:v>
                </c:pt>
                <c:pt idx="45">
                  <c:v>44893</c:v>
                </c:pt>
                <c:pt idx="46">
                  <c:v>44900</c:v>
                </c:pt>
                <c:pt idx="47">
                  <c:v>44907</c:v>
                </c:pt>
                <c:pt idx="48">
                  <c:v>44914</c:v>
                </c:pt>
                <c:pt idx="49">
                  <c:v>44921</c:v>
                </c:pt>
                <c:pt idx="50">
                  <c:v>44928</c:v>
                </c:pt>
              </c:numCache>
            </c:numRef>
          </c:cat>
          <c:val>
            <c:numRef>
              <c:f>'Main Data'!$B$6:$B$56</c:f>
              <c:numCache>
                <c:formatCode>General</c:formatCode>
                <c:ptCount val="51"/>
                <c:pt idx="0">
                  <c:v>9979</c:v>
                </c:pt>
                <c:pt idx="1">
                  <c:v>8445</c:v>
                </c:pt>
                <c:pt idx="2">
                  <c:v>10083</c:v>
                </c:pt>
                <c:pt idx="3">
                  <c:v>10956</c:v>
                </c:pt>
                <c:pt idx="4">
                  <c:v>6183</c:v>
                </c:pt>
                <c:pt idx="5">
                  <c:v>4890</c:v>
                </c:pt>
                <c:pt idx="6">
                  <c:v>3880</c:v>
                </c:pt>
                <c:pt idx="7">
                  <c:v>2498</c:v>
                </c:pt>
                <c:pt idx="8">
                  <c:v>2994</c:v>
                </c:pt>
                <c:pt idx="9">
                  <c:v>3040</c:v>
                </c:pt>
                <c:pt idx="10">
                  <c:v>3217</c:v>
                </c:pt>
                <c:pt idx="11">
                  <c:v>4110</c:v>
                </c:pt>
                <c:pt idx="12">
                  <c:v>3629</c:v>
                </c:pt>
                <c:pt idx="13">
                  <c:v>3015</c:v>
                </c:pt>
                <c:pt idx="14">
                  <c:v>6371</c:v>
                </c:pt>
                <c:pt idx="15">
                  <c:v>6041</c:v>
                </c:pt>
                <c:pt idx="16">
                  <c:v>6270</c:v>
                </c:pt>
                <c:pt idx="17">
                  <c:v>4668</c:v>
                </c:pt>
                <c:pt idx="18">
                  <c:v>7607</c:v>
                </c:pt>
                <c:pt idx="19">
                  <c:v>4605</c:v>
                </c:pt>
                <c:pt idx="20">
                  <c:v>3661</c:v>
                </c:pt>
                <c:pt idx="21">
                  <c:v>3115</c:v>
                </c:pt>
                <c:pt idx="22">
                  <c:v>2544</c:v>
                </c:pt>
                <c:pt idx="23">
                  <c:v>3259</c:v>
                </c:pt>
                <c:pt idx="24">
                  <c:v>2364</c:v>
                </c:pt>
                <c:pt idx="25">
                  <c:v>2043</c:v>
                </c:pt>
                <c:pt idx="26">
                  <c:v>2176</c:v>
                </c:pt>
                <c:pt idx="27">
                  <c:v>2127</c:v>
                </c:pt>
                <c:pt idx="28">
                  <c:v>1434</c:v>
                </c:pt>
                <c:pt idx="29">
                  <c:v>1897</c:v>
                </c:pt>
                <c:pt idx="30">
                  <c:v>1187</c:v>
                </c:pt>
                <c:pt idx="31">
                  <c:v>1014</c:v>
                </c:pt>
                <c:pt idx="32">
                  <c:v>1137</c:v>
                </c:pt>
                <c:pt idx="33">
                  <c:v>1121</c:v>
                </c:pt>
                <c:pt idx="34">
                  <c:v>962</c:v>
                </c:pt>
                <c:pt idx="35">
                  <c:v>974</c:v>
                </c:pt>
                <c:pt idx="36">
                  <c:v>1093</c:v>
                </c:pt>
                <c:pt idx="37">
                  <c:v>957</c:v>
                </c:pt>
                <c:pt idx="38">
                  <c:v>1219</c:v>
                </c:pt>
                <c:pt idx="39">
                  <c:v>808</c:v>
                </c:pt>
                <c:pt idx="40">
                  <c:v>1246</c:v>
                </c:pt>
                <c:pt idx="41">
                  <c:v>1436</c:v>
                </c:pt>
                <c:pt idx="42">
                  <c:v>1793</c:v>
                </c:pt>
                <c:pt idx="43">
                  <c:v>1089</c:v>
                </c:pt>
                <c:pt idx="44">
                  <c:v>1007</c:v>
                </c:pt>
                <c:pt idx="45">
                  <c:v>917</c:v>
                </c:pt>
                <c:pt idx="46">
                  <c:v>1106</c:v>
                </c:pt>
                <c:pt idx="47">
                  <c:v>1032</c:v>
                </c:pt>
                <c:pt idx="48">
                  <c:v>11492</c:v>
                </c:pt>
                <c:pt idx="49">
                  <c:v>3788</c:v>
                </c:pt>
                <c:pt idx="50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2-2C42-9022-C49E7953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33615"/>
        <c:axId val="2137817120"/>
      </c:lineChart>
      <c:lineChart>
        <c:grouping val="standard"/>
        <c:varyColors val="0"/>
        <c:ser>
          <c:idx val="1"/>
          <c:order val="1"/>
          <c:tx>
            <c:strRef>
              <c:f>'Main Data'!$E$3</c:f>
              <c:strCache>
                <c:ptCount val="1"/>
                <c:pt idx="0">
                  <c:v>ETH volume ($B)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'Main Data'!$A$6:$A$56</c:f>
              <c:numCache>
                <c:formatCode>m/d/yy</c:formatCode>
                <c:ptCount val="51"/>
                <c:pt idx="0">
                  <c:v>44578</c:v>
                </c:pt>
                <c:pt idx="1">
                  <c:v>44585</c:v>
                </c:pt>
                <c:pt idx="2">
                  <c:v>44592</c:v>
                </c:pt>
                <c:pt idx="3">
                  <c:v>44599</c:v>
                </c:pt>
                <c:pt idx="4">
                  <c:v>44606</c:v>
                </c:pt>
                <c:pt idx="5">
                  <c:v>44613</c:v>
                </c:pt>
                <c:pt idx="6">
                  <c:v>44620</c:v>
                </c:pt>
                <c:pt idx="7">
                  <c:v>44627</c:v>
                </c:pt>
                <c:pt idx="8">
                  <c:v>44634</c:v>
                </c:pt>
                <c:pt idx="9">
                  <c:v>44641</c:v>
                </c:pt>
                <c:pt idx="10">
                  <c:v>44648</c:v>
                </c:pt>
                <c:pt idx="11">
                  <c:v>44655</c:v>
                </c:pt>
                <c:pt idx="12">
                  <c:v>44662</c:v>
                </c:pt>
                <c:pt idx="13">
                  <c:v>44669</c:v>
                </c:pt>
                <c:pt idx="14">
                  <c:v>44676</c:v>
                </c:pt>
                <c:pt idx="15">
                  <c:v>44683</c:v>
                </c:pt>
                <c:pt idx="16">
                  <c:v>44690</c:v>
                </c:pt>
                <c:pt idx="17">
                  <c:v>44697</c:v>
                </c:pt>
                <c:pt idx="18">
                  <c:v>44704</c:v>
                </c:pt>
                <c:pt idx="19">
                  <c:v>44711</c:v>
                </c:pt>
                <c:pt idx="20">
                  <c:v>44718</c:v>
                </c:pt>
                <c:pt idx="21">
                  <c:v>44725</c:v>
                </c:pt>
                <c:pt idx="22">
                  <c:v>44732</c:v>
                </c:pt>
                <c:pt idx="23">
                  <c:v>44739</c:v>
                </c:pt>
                <c:pt idx="24">
                  <c:v>44746</c:v>
                </c:pt>
                <c:pt idx="25">
                  <c:v>44753</c:v>
                </c:pt>
                <c:pt idx="26">
                  <c:v>44760</c:v>
                </c:pt>
                <c:pt idx="27">
                  <c:v>44767</c:v>
                </c:pt>
                <c:pt idx="28">
                  <c:v>44774</c:v>
                </c:pt>
                <c:pt idx="29">
                  <c:v>44781</c:v>
                </c:pt>
                <c:pt idx="30">
                  <c:v>44788</c:v>
                </c:pt>
                <c:pt idx="31">
                  <c:v>44795</c:v>
                </c:pt>
                <c:pt idx="32">
                  <c:v>44802</c:v>
                </c:pt>
                <c:pt idx="33">
                  <c:v>44809</c:v>
                </c:pt>
                <c:pt idx="34">
                  <c:v>44816</c:v>
                </c:pt>
                <c:pt idx="35">
                  <c:v>44823</c:v>
                </c:pt>
                <c:pt idx="36">
                  <c:v>44830</c:v>
                </c:pt>
                <c:pt idx="37">
                  <c:v>44837</c:v>
                </c:pt>
                <c:pt idx="38">
                  <c:v>44844</c:v>
                </c:pt>
                <c:pt idx="39">
                  <c:v>44851</c:v>
                </c:pt>
                <c:pt idx="40">
                  <c:v>44858</c:v>
                </c:pt>
                <c:pt idx="41">
                  <c:v>44865</c:v>
                </c:pt>
                <c:pt idx="42">
                  <c:v>44872</c:v>
                </c:pt>
                <c:pt idx="43">
                  <c:v>44879</c:v>
                </c:pt>
                <c:pt idx="44">
                  <c:v>44886</c:v>
                </c:pt>
                <c:pt idx="45">
                  <c:v>44893</c:v>
                </c:pt>
                <c:pt idx="46">
                  <c:v>44900</c:v>
                </c:pt>
                <c:pt idx="47">
                  <c:v>44907</c:v>
                </c:pt>
                <c:pt idx="48">
                  <c:v>44914</c:v>
                </c:pt>
                <c:pt idx="49">
                  <c:v>44921</c:v>
                </c:pt>
                <c:pt idx="50">
                  <c:v>44928</c:v>
                </c:pt>
              </c:numCache>
            </c:numRef>
          </c:cat>
          <c:val>
            <c:numRef>
              <c:f>'Main Data'!$E$6:$E$55</c:f>
              <c:numCache>
                <c:formatCode>General</c:formatCode>
                <c:ptCount val="50"/>
                <c:pt idx="0">
                  <c:v>99.39</c:v>
                </c:pt>
                <c:pt idx="1">
                  <c:v>119.85</c:v>
                </c:pt>
                <c:pt idx="2">
                  <c:v>117.1</c:v>
                </c:pt>
                <c:pt idx="3">
                  <c:v>95.16</c:v>
                </c:pt>
                <c:pt idx="4">
                  <c:v>101.27</c:v>
                </c:pt>
                <c:pt idx="5">
                  <c:v>91.46</c:v>
                </c:pt>
                <c:pt idx="6">
                  <c:v>122.79</c:v>
                </c:pt>
                <c:pt idx="7">
                  <c:v>99.19</c:v>
                </c:pt>
                <c:pt idx="8">
                  <c:v>83.53</c:v>
                </c:pt>
                <c:pt idx="9">
                  <c:v>94.8</c:v>
                </c:pt>
                <c:pt idx="10">
                  <c:v>105.45</c:v>
                </c:pt>
                <c:pt idx="11">
                  <c:v>133.03</c:v>
                </c:pt>
                <c:pt idx="12">
                  <c:v>115.16</c:v>
                </c:pt>
                <c:pt idx="13">
                  <c:v>104.52</c:v>
                </c:pt>
                <c:pt idx="14">
                  <c:v>104.71</c:v>
                </c:pt>
                <c:pt idx="15">
                  <c:v>124.87</c:v>
                </c:pt>
                <c:pt idx="16">
                  <c:v>127.66</c:v>
                </c:pt>
                <c:pt idx="17">
                  <c:v>217.86</c:v>
                </c:pt>
                <c:pt idx="18">
                  <c:v>111.83</c:v>
                </c:pt>
                <c:pt idx="19">
                  <c:v>125.64</c:v>
                </c:pt>
                <c:pt idx="20">
                  <c:v>108.45</c:v>
                </c:pt>
                <c:pt idx="21">
                  <c:v>133.69</c:v>
                </c:pt>
                <c:pt idx="22">
                  <c:v>192.98</c:v>
                </c:pt>
                <c:pt idx="23">
                  <c:v>106.6</c:v>
                </c:pt>
                <c:pt idx="24">
                  <c:v>94.24</c:v>
                </c:pt>
                <c:pt idx="25">
                  <c:v>95.59</c:v>
                </c:pt>
                <c:pt idx="26">
                  <c:v>111.49</c:v>
                </c:pt>
                <c:pt idx="27">
                  <c:v>149.29</c:v>
                </c:pt>
                <c:pt idx="28">
                  <c:v>142.09</c:v>
                </c:pt>
                <c:pt idx="29">
                  <c:v>108.43</c:v>
                </c:pt>
                <c:pt idx="30">
                  <c:v>127.82</c:v>
                </c:pt>
                <c:pt idx="31">
                  <c:v>131.38999999999999</c:v>
                </c:pt>
                <c:pt idx="32">
                  <c:v>126.14</c:v>
                </c:pt>
                <c:pt idx="33">
                  <c:v>112.94</c:v>
                </c:pt>
                <c:pt idx="34">
                  <c:v>119.03</c:v>
                </c:pt>
                <c:pt idx="35">
                  <c:v>128.91999999999999</c:v>
                </c:pt>
                <c:pt idx="36">
                  <c:v>115.21</c:v>
                </c:pt>
                <c:pt idx="37">
                  <c:v>94.75</c:v>
                </c:pt>
                <c:pt idx="38">
                  <c:v>63.45</c:v>
                </c:pt>
                <c:pt idx="39">
                  <c:v>71.33</c:v>
                </c:pt>
                <c:pt idx="40">
                  <c:v>64.680000000000007</c:v>
                </c:pt>
                <c:pt idx="41">
                  <c:v>149.5</c:v>
                </c:pt>
                <c:pt idx="42">
                  <c:v>114.76</c:v>
                </c:pt>
                <c:pt idx="43">
                  <c:v>167.38</c:v>
                </c:pt>
                <c:pt idx="44">
                  <c:v>72.099999999999994</c:v>
                </c:pt>
                <c:pt idx="45">
                  <c:v>62.11</c:v>
                </c:pt>
                <c:pt idx="46">
                  <c:v>48.67</c:v>
                </c:pt>
                <c:pt idx="47">
                  <c:v>35.54</c:v>
                </c:pt>
                <c:pt idx="48">
                  <c:v>45.55</c:v>
                </c:pt>
                <c:pt idx="49">
                  <c:v>32.549999999999997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2-2C42-9022-C49E7953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0911"/>
        <c:axId val="17095999"/>
      </c:lineChart>
      <c:dateAx>
        <c:axId val="7563361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17120"/>
        <c:crosses val="autoZero"/>
        <c:auto val="1"/>
        <c:lblOffset val="100"/>
        <c:baseTimeUnit val="days"/>
      </c:dateAx>
      <c:valAx>
        <c:axId val="213781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3615"/>
        <c:crosses val="autoZero"/>
        <c:crossBetween val="between"/>
      </c:valAx>
      <c:valAx>
        <c:axId val="17095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0911"/>
        <c:crosses val="max"/>
        <c:crossBetween val="between"/>
      </c:valAx>
      <c:dateAx>
        <c:axId val="2607091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70959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kern="1200" spc="0" baseline="0">
                <a:solidFill>
                  <a:sysClr val="windowText" lastClr="000000"/>
                </a:solidFill>
              </a:rPr>
              <a:t>Cumulative Model Fit: LC 2Seg Weibull-Gamma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2 Seg + 3 COV'!$AC$18</c:f>
              <c:strCache>
                <c:ptCount val="1"/>
                <c:pt idx="0">
                  <c:v>E[X|T&lt;=t]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2 Seg + 3 COV'!$AC$19:$AC$68</c:f>
              <c:numCache>
                <c:formatCode>General</c:formatCode>
                <c:ptCount val="50"/>
                <c:pt idx="0">
                  <c:v>8345.8498058997084</c:v>
                </c:pt>
                <c:pt idx="1">
                  <c:v>19393.678441748063</c:v>
                </c:pt>
                <c:pt idx="2">
                  <c:v>28392.742431891289</c:v>
                </c:pt>
                <c:pt idx="3">
                  <c:v>35587.301462101866</c:v>
                </c:pt>
                <c:pt idx="4">
                  <c:v>40174.434041954097</c:v>
                </c:pt>
                <c:pt idx="5">
                  <c:v>43780.754131516165</c:v>
                </c:pt>
                <c:pt idx="6">
                  <c:v>46961.564435139873</c:v>
                </c:pt>
                <c:pt idx="7">
                  <c:v>50054.894861751432</c:v>
                </c:pt>
                <c:pt idx="8">
                  <c:v>53324.923472345865</c:v>
                </c:pt>
                <c:pt idx="9">
                  <c:v>56623.022029840256</c:v>
                </c:pt>
                <c:pt idx="10">
                  <c:v>59963.332469216926</c:v>
                </c:pt>
                <c:pt idx="11">
                  <c:v>63298.7625037502</c:v>
                </c:pt>
                <c:pt idx="12">
                  <c:v>67842.21140560045</c:v>
                </c:pt>
                <c:pt idx="13">
                  <c:v>73359.245583146767</c:v>
                </c:pt>
                <c:pt idx="14">
                  <c:v>78476.873251917641</c:v>
                </c:pt>
                <c:pt idx="15">
                  <c:v>85245.598893345101</c:v>
                </c:pt>
                <c:pt idx="16">
                  <c:v>90749.405569141047</c:v>
                </c:pt>
                <c:pt idx="17">
                  <c:v>98000.111320984201</c:v>
                </c:pt>
                <c:pt idx="18">
                  <c:v>102337.44962922229</c:v>
                </c:pt>
                <c:pt idx="19">
                  <c:v>106121.20623782523</c:v>
                </c:pt>
                <c:pt idx="20">
                  <c:v>109325.88271486688</c:v>
                </c:pt>
                <c:pt idx="21">
                  <c:v>112352.02709006656</c:v>
                </c:pt>
                <c:pt idx="22">
                  <c:v>115250.57912677714</c:v>
                </c:pt>
                <c:pt idx="23">
                  <c:v>117541.72390977597</c:v>
                </c:pt>
                <c:pt idx="24">
                  <c:v>119710.59845336831</c:v>
                </c:pt>
                <c:pt idx="25">
                  <c:v>121694.88984577644</c:v>
                </c:pt>
                <c:pt idx="26">
                  <c:v>123545.22955052911</c:v>
                </c:pt>
                <c:pt idx="27">
                  <c:v>125265.11432886774</c:v>
                </c:pt>
                <c:pt idx="28">
                  <c:v>126738.20880398636</c:v>
                </c:pt>
                <c:pt idx="29">
                  <c:v>128097.6668430131</c:v>
                </c:pt>
                <c:pt idx="30">
                  <c:v>129331.84280902868</c:v>
                </c:pt>
                <c:pt idx="31">
                  <c:v>130525.64120317886</c:v>
                </c:pt>
                <c:pt idx="32">
                  <c:v>131692.27404940905</c:v>
                </c:pt>
                <c:pt idx="33">
                  <c:v>132808.8365064048</c:v>
                </c:pt>
                <c:pt idx="34">
                  <c:v>133846.1175006156</c:v>
                </c:pt>
                <c:pt idx="35">
                  <c:v>134864.03715955032</c:v>
                </c:pt>
                <c:pt idx="36">
                  <c:v>135891.24904805503</c:v>
                </c:pt>
                <c:pt idx="37">
                  <c:v>136891.63994508167</c:v>
                </c:pt>
                <c:pt idx="38">
                  <c:v>137882.77655448072</c:v>
                </c:pt>
                <c:pt idx="39">
                  <c:v>138842.30435799027</c:v>
                </c:pt>
                <c:pt idx="40">
                  <c:v>139770.41174209345</c:v>
                </c:pt>
                <c:pt idx="41">
                  <c:v>140560.47207153667</c:v>
                </c:pt>
                <c:pt idx="42">
                  <c:v>141331.11500996369</c:v>
                </c:pt>
                <c:pt idx="43">
                  <c:v>142089.12790273241</c:v>
                </c:pt>
                <c:pt idx="44">
                  <c:v>142911.51223181534</c:v>
                </c:pt>
                <c:pt idx="45">
                  <c:v>143726.20418886284</c:v>
                </c:pt>
                <c:pt idx="46">
                  <c:v>144515.20168321734</c:v>
                </c:pt>
                <c:pt idx="47">
                  <c:v>145293.81748872166</c:v>
                </c:pt>
                <c:pt idx="48">
                  <c:v>146046.42941843747</c:v>
                </c:pt>
                <c:pt idx="49">
                  <c:v>146796.44488943726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9E4B-A6DE-2F6FC27F5E90}"/>
            </c:ext>
          </c:extLst>
        </c:ser>
        <c:ser>
          <c:idx val="1"/>
          <c:order val="1"/>
          <c:tx>
            <c:strRef>
              <c:f>'LR 2 Seg + 3 COV'!$AD$18</c:f>
              <c:strCache>
                <c:ptCount val="1"/>
                <c:pt idx="0">
                  <c:v>LooksRare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 2 Seg + 3 COV'!$AD$19:$AD$68</c:f>
              <c:numCache>
                <c:formatCode>General</c:formatCode>
                <c:ptCount val="50"/>
                <c:pt idx="0">
                  <c:v>8445</c:v>
                </c:pt>
                <c:pt idx="1">
                  <c:v>18528</c:v>
                </c:pt>
                <c:pt idx="2">
                  <c:v>29484</c:v>
                </c:pt>
                <c:pt idx="3">
                  <c:v>35667</c:v>
                </c:pt>
                <c:pt idx="4">
                  <c:v>40557</c:v>
                </c:pt>
                <c:pt idx="5">
                  <c:v>44437</c:v>
                </c:pt>
                <c:pt idx="6">
                  <c:v>46935</c:v>
                </c:pt>
                <c:pt idx="7">
                  <c:v>49929</c:v>
                </c:pt>
                <c:pt idx="8">
                  <c:v>52969</c:v>
                </c:pt>
                <c:pt idx="9">
                  <c:v>56186</c:v>
                </c:pt>
                <c:pt idx="10">
                  <c:v>60296</c:v>
                </c:pt>
                <c:pt idx="11">
                  <c:v>63925</c:v>
                </c:pt>
                <c:pt idx="12">
                  <c:v>66940</c:v>
                </c:pt>
                <c:pt idx="13">
                  <c:v>73311</c:v>
                </c:pt>
                <c:pt idx="14">
                  <c:v>79352</c:v>
                </c:pt>
                <c:pt idx="15">
                  <c:v>85622</c:v>
                </c:pt>
                <c:pt idx="16">
                  <c:v>90290</c:v>
                </c:pt>
                <c:pt idx="17">
                  <c:v>97897</c:v>
                </c:pt>
                <c:pt idx="18">
                  <c:v>102502</c:v>
                </c:pt>
                <c:pt idx="19">
                  <c:v>106163</c:v>
                </c:pt>
                <c:pt idx="20">
                  <c:v>109278</c:v>
                </c:pt>
                <c:pt idx="21">
                  <c:v>111822</c:v>
                </c:pt>
                <c:pt idx="22">
                  <c:v>115081</c:v>
                </c:pt>
                <c:pt idx="23">
                  <c:v>117445</c:v>
                </c:pt>
                <c:pt idx="24">
                  <c:v>119488</c:v>
                </c:pt>
                <c:pt idx="25">
                  <c:v>121664</c:v>
                </c:pt>
                <c:pt idx="26">
                  <c:v>123791</c:v>
                </c:pt>
                <c:pt idx="27">
                  <c:v>125225</c:v>
                </c:pt>
                <c:pt idx="28">
                  <c:v>127122</c:v>
                </c:pt>
                <c:pt idx="29">
                  <c:v>128309</c:v>
                </c:pt>
                <c:pt idx="30">
                  <c:v>129323</c:v>
                </c:pt>
                <c:pt idx="31">
                  <c:v>130460</c:v>
                </c:pt>
                <c:pt idx="32">
                  <c:v>131581</c:v>
                </c:pt>
                <c:pt idx="33">
                  <c:v>132543</c:v>
                </c:pt>
                <c:pt idx="34">
                  <c:v>133517</c:v>
                </c:pt>
                <c:pt idx="35">
                  <c:v>134610</c:v>
                </c:pt>
                <c:pt idx="36">
                  <c:v>135567</c:v>
                </c:pt>
                <c:pt idx="37">
                  <c:v>136786</c:v>
                </c:pt>
                <c:pt idx="38">
                  <c:v>137594</c:v>
                </c:pt>
                <c:pt idx="39">
                  <c:v>138840</c:v>
                </c:pt>
                <c:pt idx="40">
                  <c:v>140276</c:v>
                </c:pt>
                <c:pt idx="41">
                  <c:v>142069</c:v>
                </c:pt>
                <c:pt idx="42">
                  <c:v>143158</c:v>
                </c:pt>
                <c:pt idx="43">
                  <c:v>144165</c:v>
                </c:pt>
                <c:pt idx="44">
                  <c:v>145082</c:v>
                </c:pt>
                <c:pt idx="45">
                  <c:v>146188</c:v>
                </c:pt>
                <c:pt idx="46">
                  <c:v>147220</c:v>
                </c:pt>
                <c:pt idx="47">
                  <c:v>158712</c:v>
                </c:pt>
                <c:pt idx="48">
                  <c:v>162500</c:v>
                </c:pt>
                <c:pt idx="49">
                  <c:v>164013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9E4B-A6DE-2F6FC27F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661087"/>
        <c:axId val="1061662815"/>
      </c:lineChart>
      <c:catAx>
        <c:axId val="10616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62815"/>
        <c:crosses val="autoZero"/>
        <c:auto val="1"/>
        <c:lblAlgn val="ctr"/>
        <c:lblOffset val="100"/>
        <c:noMultiLvlLbl val="0"/>
      </c:catAx>
      <c:valAx>
        <c:axId val="10616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'Covariates shut out LR'!$C$18</c:f>
              <c:strCache>
                <c:ptCount val="1"/>
                <c:pt idx="0">
                  <c:v>LooksRare Incremental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'Covariates shut out LR'!$C$19:$C$68</c:f>
              <c:numCache>
                <c:formatCode>General</c:formatCode>
                <c:ptCount val="50"/>
                <c:pt idx="0">
                  <c:v>8445</c:v>
                </c:pt>
                <c:pt idx="1">
                  <c:v>10083</c:v>
                </c:pt>
                <c:pt idx="2">
                  <c:v>10956</c:v>
                </c:pt>
                <c:pt idx="3">
                  <c:v>6183</c:v>
                </c:pt>
                <c:pt idx="4">
                  <c:v>4890</c:v>
                </c:pt>
                <c:pt idx="5">
                  <c:v>3880</c:v>
                </c:pt>
                <c:pt idx="6">
                  <c:v>2498</c:v>
                </c:pt>
                <c:pt idx="7">
                  <c:v>2994</c:v>
                </c:pt>
                <c:pt idx="8">
                  <c:v>3040</c:v>
                </c:pt>
                <c:pt idx="9">
                  <c:v>3217</c:v>
                </c:pt>
                <c:pt idx="10">
                  <c:v>4110</c:v>
                </c:pt>
                <c:pt idx="11">
                  <c:v>3629</c:v>
                </c:pt>
                <c:pt idx="12">
                  <c:v>3015</c:v>
                </c:pt>
                <c:pt idx="13">
                  <c:v>6371</c:v>
                </c:pt>
                <c:pt idx="14">
                  <c:v>6041</c:v>
                </c:pt>
                <c:pt idx="15">
                  <c:v>6270</c:v>
                </c:pt>
                <c:pt idx="16">
                  <c:v>4668</c:v>
                </c:pt>
                <c:pt idx="17">
                  <c:v>7607</c:v>
                </c:pt>
                <c:pt idx="18">
                  <c:v>4605</c:v>
                </c:pt>
                <c:pt idx="19">
                  <c:v>3661</c:v>
                </c:pt>
                <c:pt idx="20">
                  <c:v>3115</c:v>
                </c:pt>
                <c:pt idx="21">
                  <c:v>2544</c:v>
                </c:pt>
                <c:pt idx="22">
                  <c:v>3259</c:v>
                </c:pt>
                <c:pt idx="23">
                  <c:v>2364</c:v>
                </c:pt>
                <c:pt idx="24">
                  <c:v>2043</c:v>
                </c:pt>
                <c:pt idx="25">
                  <c:v>2176</c:v>
                </c:pt>
                <c:pt idx="26">
                  <c:v>2127</c:v>
                </c:pt>
                <c:pt idx="27">
                  <c:v>1434</c:v>
                </c:pt>
                <c:pt idx="28">
                  <c:v>1897</c:v>
                </c:pt>
                <c:pt idx="29">
                  <c:v>1187</c:v>
                </c:pt>
                <c:pt idx="30">
                  <c:v>1014</c:v>
                </c:pt>
                <c:pt idx="31">
                  <c:v>1137</c:v>
                </c:pt>
                <c:pt idx="32">
                  <c:v>1121</c:v>
                </c:pt>
                <c:pt idx="33">
                  <c:v>962</c:v>
                </c:pt>
                <c:pt idx="34">
                  <c:v>974</c:v>
                </c:pt>
                <c:pt idx="35">
                  <c:v>1093</c:v>
                </c:pt>
                <c:pt idx="36">
                  <c:v>957</c:v>
                </c:pt>
                <c:pt idx="37">
                  <c:v>1219</c:v>
                </c:pt>
                <c:pt idx="38">
                  <c:v>808</c:v>
                </c:pt>
                <c:pt idx="39">
                  <c:v>1246</c:v>
                </c:pt>
                <c:pt idx="40">
                  <c:v>1436</c:v>
                </c:pt>
                <c:pt idx="41">
                  <c:v>1793</c:v>
                </c:pt>
                <c:pt idx="42">
                  <c:v>1089</c:v>
                </c:pt>
                <c:pt idx="43">
                  <c:v>1007</c:v>
                </c:pt>
                <c:pt idx="44">
                  <c:v>917</c:v>
                </c:pt>
                <c:pt idx="45">
                  <c:v>1106</c:v>
                </c:pt>
                <c:pt idx="46">
                  <c:v>1032</c:v>
                </c:pt>
                <c:pt idx="47">
                  <c:v>11492</c:v>
                </c:pt>
                <c:pt idx="48">
                  <c:v>3788</c:v>
                </c:pt>
                <c:pt idx="49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E-524B-A8AF-5AF937583EFE}"/>
            </c:ext>
          </c:extLst>
        </c:ser>
        <c:ser>
          <c:idx val="1"/>
          <c:order val="1"/>
          <c:tx>
            <c:strRef>
              <c:f>'Covariates shut out LR'!$AA$18</c:f>
              <c:strCache>
                <c:ptCount val="1"/>
                <c:pt idx="0">
                  <c:v>E[X|T=t]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'Covariates shut out LR'!$AA$19:$AA$68</c:f>
              <c:numCache>
                <c:formatCode>General</c:formatCode>
                <c:ptCount val="50"/>
                <c:pt idx="0">
                  <c:v>8368.3459600464648</c:v>
                </c:pt>
                <c:pt idx="1">
                  <c:v>9159.9337281202697</c:v>
                </c:pt>
                <c:pt idx="2">
                  <c:v>7716.9796509181233</c:v>
                </c:pt>
                <c:pt idx="3">
                  <c:v>6428.2707902609918</c:v>
                </c:pt>
                <c:pt idx="4">
                  <c:v>5444.2470879664061</c:v>
                </c:pt>
                <c:pt idx="5">
                  <c:v>4713.731568574879</c:v>
                </c:pt>
                <c:pt idx="6">
                  <c:v>4193.0785659758549</c:v>
                </c:pt>
                <c:pt idx="7">
                  <c:v>3872.0382950048161</c:v>
                </c:pt>
                <c:pt idx="8">
                  <c:v>3770.9873295682787</c:v>
                </c:pt>
                <c:pt idx="9">
                  <c:v>3922.6516153943885</c:v>
                </c:pt>
                <c:pt idx="10">
                  <c:v>4329.7020462144765</c:v>
                </c:pt>
                <c:pt idx="11">
                  <c:v>4906.7326114682719</c:v>
                </c:pt>
                <c:pt idx="12">
                  <c:v>5463.7180144794929</c:v>
                </c:pt>
                <c:pt idx="13">
                  <c:v>5791.1991991551722</c:v>
                </c:pt>
                <c:pt idx="14">
                  <c:v>5788.8793007180102</c:v>
                </c:pt>
                <c:pt idx="15">
                  <c:v>5501.4039969136138</c:v>
                </c:pt>
                <c:pt idx="16">
                  <c:v>5046.498842697205</c:v>
                </c:pt>
                <c:pt idx="17">
                  <c:v>4534.4406214681521</c:v>
                </c:pt>
                <c:pt idx="18">
                  <c:v>4035.6239964152978</c:v>
                </c:pt>
                <c:pt idx="19">
                  <c:v>3583.8450443920306</c:v>
                </c:pt>
                <c:pt idx="20">
                  <c:v>3189.8030082423288</c:v>
                </c:pt>
                <c:pt idx="21">
                  <c:v>2852.4356167855244</c:v>
                </c:pt>
                <c:pt idx="22">
                  <c:v>2565.7998168745494</c:v>
                </c:pt>
                <c:pt idx="23">
                  <c:v>2322.6059662107923</c:v>
                </c:pt>
                <c:pt idx="24">
                  <c:v>2115.8082729840012</c:v>
                </c:pt>
                <c:pt idx="25">
                  <c:v>1939.2025193000718</c:v>
                </c:pt>
                <c:pt idx="26">
                  <c:v>1787.5616638939571</c:v>
                </c:pt>
                <c:pt idx="27">
                  <c:v>1656.5777748251419</c:v>
                </c:pt>
                <c:pt idx="28">
                  <c:v>1542.7373158773144</c:v>
                </c:pt>
                <c:pt idx="29">
                  <c:v>1443.1859293850534</c:v>
                </c:pt>
                <c:pt idx="30">
                  <c:v>1355.605029683258</c:v>
                </c:pt>
                <c:pt idx="31">
                  <c:v>1278.1071097162953</c:v>
                </c:pt>
                <c:pt idx="32">
                  <c:v>1209.1500840483038</c:v>
                </c:pt>
                <c:pt idx="33">
                  <c:v>1147.4685131379686</c:v>
                </c:pt>
                <c:pt idx="34">
                  <c:v>1092.0189005195277</c:v>
                </c:pt>
                <c:pt idx="35">
                  <c:v>1041.9363563214874</c:v>
                </c:pt>
                <c:pt idx="36">
                  <c:v>996.50028818337603</c:v>
                </c:pt>
                <c:pt idx="37">
                  <c:v>955.10720060779397</c:v>
                </c:pt>
                <c:pt idx="38">
                  <c:v>917.24907092367562</c:v>
                </c:pt>
                <c:pt idx="39">
                  <c:v>882.4960970948265</c:v>
                </c:pt>
                <c:pt idx="40">
                  <c:v>850.48287711259104</c:v>
                </c:pt>
                <c:pt idx="41">
                  <c:v>820.89728863724656</c:v>
                </c:pt>
                <c:pt idx="42">
                  <c:v>793.47150041357111</c:v>
                </c:pt>
                <c:pt idx="43">
                  <c:v>767.97467309203796</c:v>
                </c:pt>
                <c:pt idx="44">
                  <c:v>744.20700441775102</c:v>
                </c:pt>
                <c:pt idx="45">
                  <c:v>721.99484884452761</c:v>
                </c:pt>
                <c:pt idx="46">
                  <c:v>701.18669962403396</c:v>
                </c:pt>
                <c:pt idx="47">
                  <c:v>681.64986630035469</c:v>
                </c:pt>
                <c:pt idx="48">
                  <c:v>663.26771538135915</c:v>
                </c:pt>
                <c:pt idx="49">
                  <c:v>645.9373690894281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E-524B-A8AF-5AF937583EFE}"/>
            </c:ext>
          </c:extLst>
        </c:ser>
        <c:ser>
          <c:idx val="2"/>
          <c:order val="2"/>
          <c:tx>
            <c:strRef>
              <c:f>'Covariates shut out LR'!$AE$18</c:f>
              <c:strCache>
                <c:ptCount val="1"/>
                <c:pt idx="0">
                  <c:v>With cov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'Covariates shut out LR'!$AE$19:$AE$68</c:f>
              <c:numCache>
                <c:formatCode>General</c:formatCode>
                <c:ptCount val="50"/>
                <c:pt idx="0">
                  <c:v>8345.8498058997084</c:v>
                </c:pt>
                <c:pt idx="1">
                  <c:v>11047.828635848355</c:v>
                </c:pt>
                <c:pt idx="2">
                  <c:v>8999.063990143226</c:v>
                </c:pt>
                <c:pt idx="3">
                  <c:v>7194.5590302105811</c:v>
                </c:pt>
                <c:pt idx="4">
                  <c:v>4587.1325798522303</c:v>
                </c:pt>
                <c:pt idx="5">
                  <c:v>3606.3200895620685</c:v>
                </c:pt>
                <c:pt idx="6">
                  <c:v>3180.8103036237067</c:v>
                </c:pt>
                <c:pt idx="7">
                  <c:v>3093.330426611562</c:v>
                </c:pt>
                <c:pt idx="8">
                  <c:v>3270.0286105944333</c:v>
                </c:pt>
                <c:pt idx="9">
                  <c:v>3298.0985574943948</c:v>
                </c:pt>
                <c:pt idx="10">
                  <c:v>3340.3104393766662</c:v>
                </c:pt>
                <c:pt idx="11">
                  <c:v>3335.4300345332713</c:v>
                </c:pt>
                <c:pt idx="12">
                  <c:v>4543.4489018502545</c:v>
                </c:pt>
                <c:pt idx="13">
                  <c:v>5517.0341775463185</c:v>
                </c:pt>
                <c:pt idx="14">
                  <c:v>5117.6276687708778</c:v>
                </c:pt>
                <c:pt idx="15">
                  <c:v>6768.7256414274525</c:v>
                </c:pt>
                <c:pt idx="16">
                  <c:v>5503.8066757959496</c:v>
                </c:pt>
                <c:pt idx="17">
                  <c:v>7250.7057518431511</c:v>
                </c:pt>
                <c:pt idx="18">
                  <c:v>4337.3383082380888</c:v>
                </c:pt>
                <c:pt idx="19">
                  <c:v>3783.7566086029433</c:v>
                </c:pt>
                <c:pt idx="20">
                  <c:v>3204.6764770416485</c:v>
                </c:pt>
                <c:pt idx="21">
                  <c:v>3026.1443751996894</c:v>
                </c:pt>
                <c:pt idx="22">
                  <c:v>2898.5520367105787</c:v>
                </c:pt>
                <c:pt idx="23">
                  <c:v>2291.1447829988388</c:v>
                </c:pt>
                <c:pt idx="24">
                  <c:v>2168.8745435923302</c:v>
                </c:pt>
                <c:pt idx="25">
                  <c:v>1984.2913924081395</c:v>
                </c:pt>
                <c:pt idx="26">
                  <c:v>1850.3397047526605</c:v>
                </c:pt>
                <c:pt idx="27">
                  <c:v>1719.8847783386302</c:v>
                </c:pt>
                <c:pt idx="28">
                  <c:v>1473.0944751186123</c:v>
                </c:pt>
                <c:pt idx="29">
                  <c:v>1359.4580390267424</c:v>
                </c:pt>
                <c:pt idx="30">
                  <c:v>1234.1759660155801</c:v>
                </c:pt>
                <c:pt idx="31">
                  <c:v>1193.7983941501896</c:v>
                </c:pt>
                <c:pt idx="32">
                  <c:v>1166.6328462301844</c:v>
                </c:pt>
                <c:pt idx="33">
                  <c:v>1116.5624569957401</c:v>
                </c:pt>
                <c:pt idx="34">
                  <c:v>1037.2809942107913</c:v>
                </c:pt>
                <c:pt idx="35">
                  <c:v>1017.9196589347164</c:v>
                </c:pt>
                <c:pt idx="36">
                  <c:v>1027.2118885047</c:v>
                </c:pt>
                <c:pt idx="37">
                  <c:v>1000.3908970266295</c:v>
                </c:pt>
                <c:pt idx="38">
                  <c:v>991.13660939905242</c:v>
                </c:pt>
                <c:pt idx="39">
                  <c:v>959.52780350955834</c:v>
                </c:pt>
                <c:pt idx="40">
                  <c:v>928.10738410316537</c:v>
                </c:pt>
                <c:pt idx="41">
                  <c:v>790.06032944322374</c:v>
                </c:pt>
                <c:pt idx="42">
                  <c:v>770.64293842702693</c:v>
                </c:pt>
                <c:pt idx="43">
                  <c:v>758.01289276872205</c:v>
                </c:pt>
                <c:pt idx="44">
                  <c:v>822.38432908292532</c:v>
                </c:pt>
                <c:pt idx="45">
                  <c:v>814.69195704749177</c:v>
                </c:pt>
                <c:pt idx="46">
                  <c:v>788.99749435450747</c:v>
                </c:pt>
                <c:pt idx="47">
                  <c:v>778.61580550431916</c:v>
                </c:pt>
                <c:pt idx="48">
                  <c:v>752.61192971580567</c:v>
                </c:pt>
                <c:pt idx="49">
                  <c:v>750.01547099979678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E-524B-A8AF-5AF93758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45711"/>
        <c:axId val="1041793295"/>
      </c:lineChart>
      <c:catAx>
        <c:axId val="104194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93295"/>
        <c:crosses val="autoZero"/>
        <c:auto val="1"/>
        <c:lblAlgn val="ctr"/>
        <c:lblOffset val="100"/>
        <c:noMultiLvlLbl val="0"/>
      </c:catAx>
      <c:valAx>
        <c:axId val="10417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4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Full LR'!$C$18</c:f>
              <c:strCache>
                <c:ptCount val="1"/>
                <c:pt idx="0">
                  <c:v>LooksRare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Full LR'!$C$19:$C$68</c:f>
              <c:numCache>
                <c:formatCode>General</c:formatCode>
                <c:ptCount val="50"/>
                <c:pt idx="0">
                  <c:v>8445</c:v>
                </c:pt>
                <c:pt idx="1">
                  <c:v>10083</c:v>
                </c:pt>
                <c:pt idx="2">
                  <c:v>10956</c:v>
                </c:pt>
                <c:pt idx="3">
                  <c:v>6183</c:v>
                </c:pt>
                <c:pt idx="4">
                  <c:v>4890</c:v>
                </c:pt>
                <c:pt idx="5">
                  <c:v>3880</c:v>
                </c:pt>
                <c:pt idx="6">
                  <c:v>2498</c:v>
                </c:pt>
                <c:pt idx="7">
                  <c:v>2994</c:v>
                </c:pt>
                <c:pt idx="8">
                  <c:v>3040</c:v>
                </c:pt>
                <c:pt idx="9">
                  <c:v>3217</c:v>
                </c:pt>
                <c:pt idx="10">
                  <c:v>4110</c:v>
                </c:pt>
                <c:pt idx="11">
                  <c:v>3629</c:v>
                </c:pt>
                <c:pt idx="12">
                  <c:v>3015</c:v>
                </c:pt>
                <c:pt idx="13">
                  <c:v>6371</c:v>
                </c:pt>
                <c:pt idx="14">
                  <c:v>6041</c:v>
                </c:pt>
                <c:pt idx="15">
                  <c:v>6270</c:v>
                </c:pt>
                <c:pt idx="16">
                  <c:v>4668</c:v>
                </c:pt>
                <c:pt idx="17">
                  <c:v>7607</c:v>
                </c:pt>
                <c:pt idx="18">
                  <c:v>4605</c:v>
                </c:pt>
                <c:pt idx="19">
                  <c:v>3661</c:v>
                </c:pt>
                <c:pt idx="20">
                  <c:v>3115</c:v>
                </c:pt>
                <c:pt idx="21">
                  <c:v>2544</c:v>
                </c:pt>
                <c:pt idx="22">
                  <c:v>3259</c:v>
                </c:pt>
                <c:pt idx="23">
                  <c:v>2364</c:v>
                </c:pt>
                <c:pt idx="24">
                  <c:v>2043</c:v>
                </c:pt>
                <c:pt idx="25">
                  <c:v>2176</c:v>
                </c:pt>
                <c:pt idx="26">
                  <c:v>2127</c:v>
                </c:pt>
                <c:pt idx="27">
                  <c:v>1434</c:v>
                </c:pt>
                <c:pt idx="28">
                  <c:v>1897</c:v>
                </c:pt>
                <c:pt idx="29">
                  <c:v>1187</c:v>
                </c:pt>
                <c:pt idx="30">
                  <c:v>1014</c:v>
                </c:pt>
                <c:pt idx="31">
                  <c:v>1137</c:v>
                </c:pt>
                <c:pt idx="32">
                  <c:v>1121</c:v>
                </c:pt>
                <c:pt idx="33">
                  <c:v>962</c:v>
                </c:pt>
                <c:pt idx="34">
                  <c:v>974</c:v>
                </c:pt>
                <c:pt idx="35">
                  <c:v>1093</c:v>
                </c:pt>
                <c:pt idx="36">
                  <c:v>957</c:v>
                </c:pt>
                <c:pt idx="37">
                  <c:v>1219</c:v>
                </c:pt>
                <c:pt idx="38">
                  <c:v>808</c:v>
                </c:pt>
                <c:pt idx="39">
                  <c:v>1246</c:v>
                </c:pt>
                <c:pt idx="40">
                  <c:v>1436</c:v>
                </c:pt>
                <c:pt idx="41">
                  <c:v>1793</c:v>
                </c:pt>
                <c:pt idx="42">
                  <c:v>1089</c:v>
                </c:pt>
                <c:pt idx="43">
                  <c:v>1007</c:v>
                </c:pt>
                <c:pt idx="44">
                  <c:v>917</c:v>
                </c:pt>
                <c:pt idx="45">
                  <c:v>1106</c:v>
                </c:pt>
                <c:pt idx="46">
                  <c:v>1032</c:v>
                </c:pt>
                <c:pt idx="47">
                  <c:v>11492</c:v>
                </c:pt>
                <c:pt idx="48">
                  <c:v>3788</c:v>
                </c:pt>
                <c:pt idx="49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904E-B6AA-5C8CBD70D704}"/>
            </c:ext>
          </c:extLst>
        </c:ser>
        <c:ser>
          <c:idx val="1"/>
          <c:order val="1"/>
          <c:tx>
            <c:strRef>
              <c:f>'Final Full LR'!$AA$18</c:f>
              <c:strCache>
                <c:ptCount val="1"/>
                <c:pt idx="0">
                  <c:v>E[X|T=t]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Full LR'!$AA$19:$AA$68</c:f>
              <c:numCache>
                <c:formatCode>General</c:formatCode>
                <c:ptCount val="50"/>
                <c:pt idx="0">
                  <c:v>9486.7154292544383</c:v>
                </c:pt>
                <c:pt idx="1">
                  <c:v>8791.1057132502901</c:v>
                </c:pt>
                <c:pt idx="2">
                  <c:v>7331.1563985663661</c:v>
                </c:pt>
                <c:pt idx="3">
                  <c:v>10368.431840553094</c:v>
                </c:pt>
                <c:pt idx="4">
                  <c:v>4567.5158826425632</c:v>
                </c:pt>
                <c:pt idx="5">
                  <c:v>3150.7528159585927</c:v>
                </c:pt>
                <c:pt idx="6">
                  <c:v>2129.6507645171341</c:v>
                </c:pt>
                <c:pt idx="7">
                  <c:v>2879.8494819574289</c:v>
                </c:pt>
                <c:pt idx="8">
                  <c:v>3583.9683257180259</c:v>
                </c:pt>
                <c:pt idx="9">
                  <c:v>3679.4544363906543</c:v>
                </c:pt>
                <c:pt idx="10">
                  <c:v>3782.6799090720992</c:v>
                </c:pt>
                <c:pt idx="11">
                  <c:v>3622.2366550920519</c:v>
                </c:pt>
                <c:pt idx="12">
                  <c:v>4450.9702179863807</c:v>
                </c:pt>
                <c:pt idx="13">
                  <c:v>5048.9387152500549</c:v>
                </c:pt>
                <c:pt idx="14">
                  <c:v>4983.0297214468073</c:v>
                </c:pt>
                <c:pt idx="15">
                  <c:v>6552.3405937486214</c:v>
                </c:pt>
                <c:pt idx="16">
                  <c:v>5126.0897974981044</c:v>
                </c:pt>
                <c:pt idx="17">
                  <c:v>7940.5351272218668</c:v>
                </c:pt>
                <c:pt idx="18">
                  <c:v>3991.4452697617544</c:v>
                </c:pt>
                <c:pt idx="19">
                  <c:v>3627.3619376961265</c:v>
                </c:pt>
                <c:pt idx="20">
                  <c:v>3267.4128911170237</c:v>
                </c:pt>
                <c:pt idx="21">
                  <c:v>2947.7500494610649</c:v>
                </c:pt>
                <c:pt idx="22">
                  <c:v>2760.433608230479</c:v>
                </c:pt>
                <c:pt idx="23">
                  <c:v>2432.3256107431857</c:v>
                </c:pt>
                <c:pt idx="24">
                  <c:v>2558.4132741693656</c:v>
                </c:pt>
                <c:pt idx="25">
                  <c:v>2409.7312507514671</c:v>
                </c:pt>
                <c:pt idx="26">
                  <c:v>2025.0312644970015</c:v>
                </c:pt>
                <c:pt idx="27">
                  <c:v>1521.2533083327783</c:v>
                </c:pt>
                <c:pt idx="28">
                  <c:v>1337.1149526852955</c:v>
                </c:pt>
                <c:pt idx="29">
                  <c:v>1610.7497749585268</c:v>
                </c:pt>
                <c:pt idx="30">
                  <c:v>1258.9648831399568</c:v>
                </c:pt>
                <c:pt idx="31">
                  <c:v>1173.4846007172669</c:v>
                </c:pt>
                <c:pt idx="32">
                  <c:v>1202.9123671568748</c:v>
                </c:pt>
                <c:pt idx="33">
                  <c:v>1338.9385376806854</c:v>
                </c:pt>
                <c:pt idx="34">
                  <c:v>1189.6701139718762</c:v>
                </c:pt>
                <c:pt idx="35">
                  <c:v>1069.8144268621177</c:v>
                </c:pt>
                <c:pt idx="36">
                  <c:v>1258.4169712153823</c:v>
                </c:pt>
                <c:pt idx="37">
                  <c:v>1590.3063357524325</c:v>
                </c:pt>
                <c:pt idx="38">
                  <c:v>2405.6119585980227</c:v>
                </c:pt>
                <c:pt idx="39">
                  <c:v>2159.4283495632317</c:v>
                </c:pt>
                <c:pt idx="40">
                  <c:v>2333.188475448027</c:v>
                </c:pt>
                <c:pt idx="41">
                  <c:v>745.1412956266422</c:v>
                </c:pt>
                <c:pt idx="42">
                  <c:v>1079.2722495955538</c:v>
                </c:pt>
                <c:pt idx="43">
                  <c:v>599.21278876585495</c:v>
                </c:pt>
                <c:pt idx="44">
                  <c:v>2010.8367411315483</c:v>
                </c:pt>
                <c:pt idx="45">
                  <c:v>2314.3311097609148</c:v>
                </c:pt>
                <c:pt idx="46">
                  <c:v>2736.1390153528228</c:v>
                </c:pt>
                <c:pt idx="47">
                  <c:v>3283.1067699270866</c:v>
                </c:pt>
                <c:pt idx="48">
                  <c:v>2851.5543718952422</c:v>
                </c:pt>
                <c:pt idx="49">
                  <c:v>3420.6826675295938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6-904E-B6AA-5C8CBD70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70863"/>
        <c:axId val="977872863"/>
      </c:lineChart>
      <c:catAx>
        <c:axId val="97787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2863"/>
        <c:crosses val="autoZero"/>
        <c:auto val="1"/>
        <c:lblAlgn val="ctr"/>
        <c:lblOffset val="100"/>
        <c:noMultiLvlLbl val="0"/>
      </c:catAx>
      <c:valAx>
        <c:axId val="9778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Coinbase vs. ETH</a:t>
            </a:r>
            <a:r>
              <a:rPr lang="en-US" baseline="0"/>
              <a:t>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Coinbase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'Main Data'!$A$19:$A$56</c:f>
              <c:numCache>
                <c:formatCode>m/d/yy</c:formatCode>
                <c:ptCount val="38"/>
                <c:pt idx="0">
                  <c:v>44669</c:v>
                </c:pt>
                <c:pt idx="1">
                  <c:v>44676</c:v>
                </c:pt>
                <c:pt idx="2">
                  <c:v>44683</c:v>
                </c:pt>
                <c:pt idx="3">
                  <c:v>44690</c:v>
                </c:pt>
                <c:pt idx="4">
                  <c:v>44697</c:v>
                </c:pt>
                <c:pt idx="5">
                  <c:v>44704</c:v>
                </c:pt>
                <c:pt idx="6">
                  <c:v>44711</c:v>
                </c:pt>
                <c:pt idx="7">
                  <c:v>44718</c:v>
                </c:pt>
                <c:pt idx="8">
                  <c:v>44725</c:v>
                </c:pt>
                <c:pt idx="9">
                  <c:v>44732</c:v>
                </c:pt>
                <c:pt idx="10">
                  <c:v>44739</c:v>
                </c:pt>
                <c:pt idx="11">
                  <c:v>44746</c:v>
                </c:pt>
                <c:pt idx="12">
                  <c:v>44753</c:v>
                </c:pt>
                <c:pt idx="13">
                  <c:v>44760</c:v>
                </c:pt>
                <c:pt idx="14">
                  <c:v>44767</c:v>
                </c:pt>
                <c:pt idx="15">
                  <c:v>44774</c:v>
                </c:pt>
                <c:pt idx="16">
                  <c:v>44781</c:v>
                </c:pt>
                <c:pt idx="17">
                  <c:v>44788</c:v>
                </c:pt>
                <c:pt idx="18">
                  <c:v>44795</c:v>
                </c:pt>
                <c:pt idx="19">
                  <c:v>44802</c:v>
                </c:pt>
                <c:pt idx="20">
                  <c:v>44809</c:v>
                </c:pt>
                <c:pt idx="21">
                  <c:v>44816</c:v>
                </c:pt>
                <c:pt idx="22">
                  <c:v>44823</c:v>
                </c:pt>
                <c:pt idx="23">
                  <c:v>44830</c:v>
                </c:pt>
                <c:pt idx="24">
                  <c:v>44837</c:v>
                </c:pt>
                <c:pt idx="25">
                  <c:v>44844</c:v>
                </c:pt>
                <c:pt idx="26">
                  <c:v>44851</c:v>
                </c:pt>
                <c:pt idx="27">
                  <c:v>44858</c:v>
                </c:pt>
                <c:pt idx="28">
                  <c:v>44865</c:v>
                </c:pt>
                <c:pt idx="29">
                  <c:v>44872</c:v>
                </c:pt>
                <c:pt idx="30">
                  <c:v>44879</c:v>
                </c:pt>
                <c:pt idx="31">
                  <c:v>44886</c:v>
                </c:pt>
                <c:pt idx="32">
                  <c:v>44893</c:v>
                </c:pt>
                <c:pt idx="33">
                  <c:v>44900</c:v>
                </c:pt>
                <c:pt idx="34">
                  <c:v>44907</c:v>
                </c:pt>
                <c:pt idx="35">
                  <c:v>44914</c:v>
                </c:pt>
                <c:pt idx="36">
                  <c:v>44921</c:v>
                </c:pt>
                <c:pt idx="37">
                  <c:v>44928</c:v>
                </c:pt>
              </c:numCache>
            </c:numRef>
          </c:cat>
          <c:val>
            <c:numRef>
              <c:f>'Main Data'!$C$19:$C$56</c:f>
              <c:numCache>
                <c:formatCode>General</c:formatCode>
                <c:ptCount val="38"/>
                <c:pt idx="0">
                  <c:v>0</c:v>
                </c:pt>
                <c:pt idx="1">
                  <c:v>288</c:v>
                </c:pt>
                <c:pt idx="2">
                  <c:v>488</c:v>
                </c:pt>
                <c:pt idx="3">
                  <c:v>610</c:v>
                </c:pt>
                <c:pt idx="4">
                  <c:v>812</c:v>
                </c:pt>
                <c:pt idx="5">
                  <c:v>1028</c:v>
                </c:pt>
                <c:pt idx="6">
                  <c:v>625</c:v>
                </c:pt>
                <c:pt idx="7">
                  <c:v>1443</c:v>
                </c:pt>
                <c:pt idx="8">
                  <c:v>811</c:v>
                </c:pt>
                <c:pt idx="9">
                  <c:v>867</c:v>
                </c:pt>
                <c:pt idx="10">
                  <c:v>753</c:v>
                </c:pt>
                <c:pt idx="11">
                  <c:v>620</c:v>
                </c:pt>
                <c:pt idx="12">
                  <c:v>462</c:v>
                </c:pt>
                <c:pt idx="13">
                  <c:v>745</c:v>
                </c:pt>
                <c:pt idx="14">
                  <c:v>813</c:v>
                </c:pt>
                <c:pt idx="15">
                  <c:v>569</c:v>
                </c:pt>
                <c:pt idx="16">
                  <c:v>343</c:v>
                </c:pt>
                <c:pt idx="17">
                  <c:v>423</c:v>
                </c:pt>
                <c:pt idx="18">
                  <c:v>370</c:v>
                </c:pt>
                <c:pt idx="19">
                  <c:v>390</c:v>
                </c:pt>
                <c:pt idx="20">
                  <c:v>490</c:v>
                </c:pt>
                <c:pt idx="21">
                  <c:v>618</c:v>
                </c:pt>
                <c:pt idx="22">
                  <c:v>245</c:v>
                </c:pt>
                <c:pt idx="23">
                  <c:v>533</c:v>
                </c:pt>
                <c:pt idx="24">
                  <c:v>177</c:v>
                </c:pt>
                <c:pt idx="25">
                  <c:v>180</c:v>
                </c:pt>
                <c:pt idx="26">
                  <c:v>221</c:v>
                </c:pt>
                <c:pt idx="27">
                  <c:v>237</c:v>
                </c:pt>
                <c:pt idx="28">
                  <c:v>277</c:v>
                </c:pt>
                <c:pt idx="29">
                  <c:v>189</c:v>
                </c:pt>
                <c:pt idx="30">
                  <c:v>144</c:v>
                </c:pt>
                <c:pt idx="31">
                  <c:v>227</c:v>
                </c:pt>
                <c:pt idx="32">
                  <c:v>228</c:v>
                </c:pt>
                <c:pt idx="33">
                  <c:v>153</c:v>
                </c:pt>
                <c:pt idx="34">
                  <c:v>115</c:v>
                </c:pt>
                <c:pt idx="35">
                  <c:v>73</c:v>
                </c:pt>
                <c:pt idx="36">
                  <c:v>43</c:v>
                </c:pt>
                <c:pt idx="3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0-E749-A6F1-6470C03F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85264"/>
        <c:axId val="12028431"/>
      </c:lineChart>
      <c:lineChart>
        <c:grouping val="standard"/>
        <c:varyColors val="0"/>
        <c:ser>
          <c:idx val="1"/>
          <c:order val="1"/>
          <c:tx>
            <c:v>ETH volume ($B)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'Main Data'!$A$19:$A$56</c:f>
              <c:numCache>
                <c:formatCode>m/d/yy</c:formatCode>
                <c:ptCount val="38"/>
                <c:pt idx="0">
                  <c:v>44669</c:v>
                </c:pt>
                <c:pt idx="1">
                  <c:v>44676</c:v>
                </c:pt>
                <c:pt idx="2">
                  <c:v>44683</c:v>
                </c:pt>
                <c:pt idx="3">
                  <c:v>44690</c:v>
                </c:pt>
                <c:pt idx="4">
                  <c:v>44697</c:v>
                </c:pt>
                <c:pt idx="5">
                  <c:v>44704</c:v>
                </c:pt>
                <c:pt idx="6">
                  <c:v>44711</c:v>
                </c:pt>
                <c:pt idx="7">
                  <c:v>44718</c:v>
                </c:pt>
                <c:pt idx="8">
                  <c:v>44725</c:v>
                </c:pt>
                <c:pt idx="9">
                  <c:v>44732</c:v>
                </c:pt>
                <c:pt idx="10">
                  <c:v>44739</c:v>
                </c:pt>
                <c:pt idx="11">
                  <c:v>44746</c:v>
                </c:pt>
                <c:pt idx="12">
                  <c:v>44753</c:v>
                </c:pt>
                <c:pt idx="13">
                  <c:v>44760</c:v>
                </c:pt>
                <c:pt idx="14">
                  <c:v>44767</c:v>
                </c:pt>
                <c:pt idx="15">
                  <c:v>44774</c:v>
                </c:pt>
                <c:pt idx="16">
                  <c:v>44781</c:v>
                </c:pt>
                <c:pt idx="17">
                  <c:v>44788</c:v>
                </c:pt>
                <c:pt idx="18">
                  <c:v>44795</c:v>
                </c:pt>
                <c:pt idx="19">
                  <c:v>44802</c:v>
                </c:pt>
                <c:pt idx="20">
                  <c:v>44809</c:v>
                </c:pt>
                <c:pt idx="21">
                  <c:v>44816</c:v>
                </c:pt>
                <c:pt idx="22">
                  <c:v>44823</c:v>
                </c:pt>
                <c:pt idx="23">
                  <c:v>44830</c:v>
                </c:pt>
                <c:pt idx="24">
                  <c:v>44837</c:v>
                </c:pt>
                <c:pt idx="25">
                  <c:v>44844</c:v>
                </c:pt>
                <c:pt idx="26">
                  <c:v>44851</c:v>
                </c:pt>
                <c:pt idx="27">
                  <c:v>44858</c:v>
                </c:pt>
                <c:pt idx="28">
                  <c:v>44865</c:v>
                </c:pt>
                <c:pt idx="29">
                  <c:v>44872</c:v>
                </c:pt>
                <c:pt idx="30">
                  <c:v>44879</c:v>
                </c:pt>
                <c:pt idx="31">
                  <c:v>44886</c:v>
                </c:pt>
                <c:pt idx="32">
                  <c:v>44893</c:v>
                </c:pt>
                <c:pt idx="33">
                  <c:v>44900</c:v>
                </c:pt>
                <c:pt idx="34">
                  <c:v>44907</c:v>
                </c:pt>
                <c:pt idx="35">
                  <c:v>44914</c:v>
                </c:pt>
                <c:pt idx="36">
                  <c:v>44921</c:v>
                </c:pt>
                <c:pt idx="37">
                  <c:v>44928</c:v>
                </c:pt>
              </c:numCache>
            </c:numRef>
          </c:cat>
          <c:val>
            <c:numRef>
              <c:f>'Main Data'!$E$18:$E$55</c:f>
              <c:numCache>
                <c:formatCode>General</c:formatCode>
                <c:ptCount val="38"/>
                <c:pt idx="0">
                  <c:v>115.16</c:v>
                </c:pt>
                <c:pt idx="1">
                  <c:v>104.52</c:v>
                </c:pt>
                <c:pt idx="2">
                  <c:v>104.71</c:v>
                </c:pt>
                <c:pt idx="3">
                  <c:v>124.87</c:v>
                </c:pt>
                <c:pt idx="4">
                  <c:v>127.66</c:v>
                </c:pt>
                <c:pt idx="5">
                  <c:v>217.86</c:v>
                </c:pt>
                <c:pt idx="6">
                  <c:v>111.83</c:v>
                </c:pt>
                <c:pt idx="7">
                  <c:v>125.64</c:v>
                </c:pt>
                <c:pt idx="8">
                  <c:v>108.45</c:v>
                </c:pt>
                <c:pt idx="9">
                  <c:v>133.69</c:v>
                </c:pt>
                <c:pt idx="10">
                  <c:v>192.98</c:v>
                </c:pt>
                <c:pt idx="11">
                  <c:v>106.6</c:v>
                </c:pt>
                <c:pt idx="12">
                  <c:v>94.24</c:v>
                </c:pt>
                <c:pt idx="13">
                  <c:v>95.59</c:v>
                </c:pt>
                <c:pt idx="14">
                  <c:v>111.49</c:v>
                </c:pt>
                <c:pt idx="15">
                  <c:v>149.29</c:v>
                </c:pt>
                <c:pt idx="16">
                  <c:v>142.09</c:v>
                </c:pt>
                <c:pt idx="17">
                  <c:v>108.43</c:v>
                </c:pt>
                <c:pt idx="18">
                  <c:v>127.82</c:v>
                </c:pt>
                <c:pt idx="19">
                  <c:v>131.38999999999999</c:v>
                </c:pt>
                <c:pt idx="20">
                  <c:v>126.14</c:v>
                </c:pt>
                <c:pt idx="21">
                  <c:v>112.94</c:v>
                </c:pt>
                <c:pt idx="22">
                  <c:v>119.03</c:v>
                </c:pt>
                <c:pt idx="23">
                  <c:v>128.91999999999999</c:v>
                </c:pt>
                <c:pt idx="24">
                  <c:v>115.21</c:v>
                </c:pt>
                <c:pt idx="25">
                  <c:v>94.75</c:v>
                </c:pt>
                <c:pt idx="26">
                  <c:v>63.45</c:v>
                </c:pt>
                <c:pt idx="27">
                  <c:v>71.33</c:v>
                </c:pt>
                <c:pt idx="28">
                  <c:v>64.680000000000007</c:v>
                </c:pt>
                <c:pt idx="29">
                  <c:v>149.5</c:v>
                </c:pt>
                <c:pt idx="30">
                  <c:v>114.76</c:v>
                </c:pt>
                <c:pt idx="31">
                  <c:v>167.38</c:v>
                </c:pt>
                <c:pt idx="32">
                  <c:v>72.099999999999994</c:v>
                </c:pt>
                <c:pt idx="33">
                  <c:v>62.11</c:v>
                </c:pt>
                <c:pt idx="34">
                  <c:v>48.67</c:v>
                </c:pt>
                <c:pt idx="35">
                  <c:v>35.54</c:v>
                </c:pt>
                <c:pt idx="36">
                  <c:v>45.55</c:v>
                </c:pt>
                <c:pt idx="37">
                  <c:v>32.549999999999997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0-E749-A6F1-6470C03F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9599"/>
        <c:axId val="2070890416"/>
      </c:lineChart>
      <c:dateAx>
        <c:axId val="208738526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431"/>
        <c:crosses val="autoZero"/>
        <c:auto val="1"/>
        <c:lblOffset val="100"/>
        <c:baseTimeUnit val="days"/>
      </c:dateAx>
      <c:valAx>
        <c:axId val="1202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85264"/>
        <c:crosses val="autoZero"/>
        <c:crossBetween val="between"/>
      </c:valAx>
      <c:valAx>
        <c:axId val="207089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9599"/>
        <c:crosses val="max"/>
        <c:crossBetween val="between"/>
      </c:valAx>
      <c:dateAx>
        <c:axId val="7258959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708904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Coimbase vs.</a:t>
            </a:r>
            <a:r>
              <a:rPr lang="en-US" baseline="0"/>
              <a:t> NFT Minted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Coinbase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'Main Data'!$A$19:$A$56</c:f>
              <c:numCache>
                <c:formatCode>m/d/yy</c:formatCode>
                <c:ptCount val="38"/>
                <c:pt idx="0">
                  <c:v>44669</c:v>
                </c:pt>
                <c:pt idx="1">
                  <c:v>44676</c:v>
                </c:pt>
                <c:pt idx="2">
                  <c:v>44683</c:v>
                </c:pt>
                <c:pt idx="3">
                  <c:v>44690</c:v>
                </c:pt>
                <c:pt idx="4">
                  <c:v>44697</c:v>
                </c:pt>
                <c:pt idx="5">
                  <c:v>44704</c:v>
                </c:pt>
                <c:pt idx="6">
                  <c:v>44711</c:v>
                </c:pt>
                <c:pt idx="7">
                  <c:v>44718</c:v>
                </c:pt>
                <c:pt idx="8">
                  <c:v>44725</c:v>
                </c:pt>
                <c:pt idx="9">
                  <c:v>44732</c:v>
                </c:pt>
                <c:pt idx="10">
                  <c:v>44739</c:v>
                </c:pt>
                <c:pt idx="11">
                  <c:v>44746</c:v>
                </c:pt>
                <c:pt idx="12">
                  <c:v>44753</c:v>
                </c:pt>
                <c:pt idx="13">
                  <c:v>44760</c:v>
                </c:pt>
                <c:pt idx="14">
                  <c:v>44767</c:v>
                </c:pt>
                <c:pt idx="15">
                  <c:v>44774</c:v>
                </c:pt>
                <c:pt idx="16">
                  <c:v>44781</c:v>
                </c:pt>
                <c:pt idx="17">
                  <c:v>44788</c:v>
                </c:pt>
                <c:pt idx="18">
                  <c:v>44795</c:v>
                </c:pt>
                <c:pt idx="19">
                  <c:v>44802</c:v>
                </c:pt>
                <c:pt idx="20">
                  <c:v>44809</c:v>
                </c:pt>
                <c:pt idx="21">
                  <c:v>44816</c:v>
                </c:pt>
                <c:pt idx="22">
                  <c:v>44823</c:v>
                </c:pt>
                <c:pt idx="23">
                  <c:v>44830</c:v>
                </c:pt>
                <c:pt idx="24">
                  <c:v>44837</c:v>
                </c:pt>
                <c:pt idx="25">
                  <c:v>44844</c:v>
                </c:pt>
                <c:pt idx="26">
                  <c:v>44851</c:v>
                </c:pt>
                <c:pt idx="27">
                  <c:v>44858</c:v>
                </c:pt>
                <c:pt idx="28">
                  <c:v>44865</c:v>
                </c:pt>
                <c:pt idx="29">
                  <c:v>44872</c:v>
                </c:pt>
                <c:pt idx="30">
                  <c:v>44879</c:v>
                </c:pt>
                <c:pt idx="31">
                  <c:v>44886</c:v>
                </c:pt>
                <c:pt idx="32">
                  <c:v>44893</c:v>
                </c:pt>
                <c:pt idx="33">
                  <c:v>44900</c:v>
                </c:pt>
                <c:pt idx="34">
                  <c:v>44907</c:v>
                </c:pt>
                <c:pt idx="35">
                  <c:v>44914</c:v>
                </c:pt>
                <c:pt idx="36">
                  <c:v>44921</c:v>
                </c:pt>
                <c:pt idx="37">
                  <c:v>44928</c:v>
                </c:pt>
              </c:numCache>
            </c:numRef>
          </c:cat>
          <c:val>
            <c:numRef>
              <c:f>'Main Data'!$C$19:$C$56</c:f>
              <c:numCache>
                <c:formatCode>General</c:formatCode>
                <c:ptCount val="38"/>
                <c:pt idx="0">
                  <c:v>0</c:v>
                </c:pt>
                <c:pt idx="1">
                  <c:v>288</c:v>
                </c:pt>
                <c:pt idx="2">
                  <c:v>488</c:v>
                </c:pt>
                <c:pt idx="3">
                  <c:v>610</c:v>
                </c:pt>
                <c:pt idx="4">
                  <c:v>812</c:v>
                </c:pt>
                <c:pt idx="5">
                  <c:v>1028</c:v>
                </c:pt>
                <c:pt idx="6">
                  <c:v>625</c:v>
                </c:pt>
                <c:pt idx="7">
                  <c:v>1443</c:v>
                </c:pt>
                <c:pt idx="8">
                  <c:v>811</c:v>
                </c:pt>
                <c:pt idx="9">
                  <c:v>867</c:v>
                </c:pt>
                <c:pt idx="10">
                  <c:v>753</c:v>
                </c:pt>
                <c:pt idx="11">
                  <c:v>620</c:v>
                </c:pt>
                <c:pt idx="12">
                  <c:v>462</c:v>
                </c:pt>
                <c:pt idx="13">
                  <c:v>745</c:v>
                </c:pt>
                <c:pt idx="14">
                  <c:v>813</c:v>
                </c:pt>
                <c:pt idx="15">
                  <c:v>569</c:v>
                </c:pt>
                <c:pt idx="16">
                  <c:v>343</c:v>
                </c:pt>
                <c:pt idx="17">
                  <c:v>423</c:v>
                </c:pt>
                <c:pt idx="18">
                  <c:v>370</c:v>
                </c:pt>
                <c:pt idx="19">
                  <c:v>390</c:v>
                </c:pt>
                <c:pt idx="20">
                  <c:v>490</c:v>
                </c:pt>
                <c:pt idx="21">
                  <c:v>618</c:v>
                </c:pt>
                <c:pt idx="22">
                  <c:v>245</c:v>
                </c:pt>
                <c:pt idx="23">
                  <c:v>533</c:v>
                </c:pt>
                <c:pt idx="24">
                  <c:v>177</c:v>
                </c:pt>
                <c:pt idx="25">
                  <c:v>180</c:v>
                </c:pt>
                <c:pt idx="26">
                  <c:v>221</c:v>
                </c:pt>
                <c:pt idx="27">
                  <c:v>237</c:v>
                </c:pt>
                <c:pt idx="28">
                  <c:v>277</c:v>
                </c:pt>
                <c:pt idx="29">
                  <c:v>189</c:v>
                </c:pt>
                <c:pt idx="30">
                  <c:v>144</c:v>
                </c:pt>
                <c:pt idx="31">
                  <c:v>227</c:v>
                </c:pt>
                <c:pt idx="32">
                  <c:v>228</c:v>
                </c:pt>
                <c:pt idx="33">
                  <c:v>153</c:v>
                </c:pt>
                <c:pt idx="34">
                  <c:v>115</c:v>
                </c:pt>
                <c:pt idx="35">
                  <c:v>73</c:v>
                </c:pt>
                <c:pt idx="36">
                  <c:v>43</c:v>
                </c:pt>
                <c:pt idx="3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6-8F4C-B81D-7A9C855C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0687"/>
        <c:axId val="29708463"/>
      </c:lineChart>
      <c:lineChart>
        <c:grouping val="standard"/>
        <c:varyColors val="0"/>
        <c:ser>
          <c:idx val="1"/>
          <c:order val="1"/>
          <c:tx>
            <c:v>NFT Minted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'Main Data'!$A$19:$A$56</c:f>
              <c:numCache>
                <c:formatCode>m/d/yy</c:formatCode>
                <c:ptCount val="38"/>
                <c:pt idx="0">
                  <c:v>44669</c:v>
                </c:pt>
                <c:pt idx="1">
                  <c:v>44676</c:v>
                </c:pt>
                <c:pt idx="2">
                  <c:v>44683</c:v>
                </c:pt>
                <c:pt idx="3">
                  <c:v>44690</c:v>
                </c:pt>
                <c:pt idx="4">
                  <c:v>44697</c:v>
                </c:pt>
                <c:pt idx="5">
                  <c:v>44704</c:v>
                </c:pt>
                <c:pt idx="6">
                  <c:v>44711</c:v>
                </c:pt>
                <c:pt idx="7">
                  <c:v>44718</c:v>
                </c:pt>
                <c:pt idx="8">
                  <c:v>44725</c:v>
                </c:pt>
                <c:pt idx="9">
                  <c:v>44732</c:v>
                </c:pt>
                <c:pt idx="10">
                  <c:v>44739</c:v>
                </c:pt>
                <c:pt idx="11">
                  <c:v>44746</c:v>
                </c:pt>
                <c:pt idx="12">
                  <c:v>44753</c:v>
                </c:pt>
                <c:pt idx="13">
                  <c:v>44760</c:v>
                </c:pt>
                <c:pt idx="14">
                  <c:v>44767</c:v>
                </c:pt>
                <c:pt idx="15">
                  <c:v>44774</c:v>
                </c:pt>
                <c:pt idx="16">
                  <c:v>44781</c:v>
                </c:pt>
                <c:pt idx="17">
                  <c:v>44788</c:v>
                </c:pt>
                <c:pt idx="18">
                  <c:v>44795</c:v>
                </c:pt>
                <c:pt idx="19">
                  <c:v>44802</c:v>
                </c:pt>
                <c:pt idx="20">
                  <c:v>44809</c:v>
                </c:pt>
                <c:pt idx="21">
                  <c:v>44816</c:v>
                </c:pt>
                <c:pt idx="22">
                  <c:v>44823</c:v>
                </c:pt>
                <c:pt idx="23">
                  <c:v>44830</c:v>
                </c:pt>
                <c:pt idx="24">
                  <c:v>44837</c:v>
                </c:pt>
                <c:pt idx="25">
                  <c:v>44844</c:v>
                </c:pt>
                <c:pt idx="26">
                  <c:v>44851</c:v>
                </c:pt>
                <c:pt idx="27">
                  <c:v>44858</c:v>
                </c:pt>
                <c:pt idx="28">
                  <c:v>44865</c:v>
                </c:pt>
                <c:pt idx="29">
                  <c:v>44872</c:v>
                </c:pt>
                <c:pt idx="30">
                  <c:v>44879</c:v>
                </c:pt>
                <c:pt idx="31">
                  <c:v>44886</c:v>
                </c:pt>
                <c:pt idx="32">
                  <c:v>44893</c:v>
                </c:pt>
                <c:pt idx="33">
                  <c:v>44900</c:v>
                </c:pt>
                <c:pt idx="34">
                  <c:v>44907</c:v>
                </c:pt>
                <c:pt idx="35">
                  <c:v>44914</c:v>
                </c:pt>
                <c:pt idx="36">
                  <c:v>44921</c:v>
                </c:pt>
                <c:pt idx="37">
                  <c:v>44928</c:v>
                </c:pt>
              </c:numCache>
            </c:numRef>
          </c:cat>
          <c:val>
            <c:numRef>
              <c:f>'Main Data'!$D$19:$D$56</c:f>
              <c:numCache>
                <c:formatCode>General</c:formatCode>
                <c:ptCount val="38"/>
                <c:pt idx="0">
                  <c:v>46979</c:v>
                </c:pt>
                <c:pt idx="1">
                  <c:v>29330</c:v>
                </c:pt>
                <c:pt idx="2">
                  <c:v>159726</c:v>
                </c:pt>
                <c:pt idx="3">
                  <c:v>40479</c:v>
                </c:pt>
                <c:pt idx="4">
                  <c:v>35326</c:v>
                </c:pt>
                <c:pt idx="5">
                  <c:v>23102</c:v>
                </c:pt>
                <c:pt idx="6">
                  <c:v>18383</c:v>
                </c:pt>
                <c:pt idx="7">
                  <c:v>24484</c:v>
                </c:pt>
                <c:pt idx="8">
                  <c:v>23505</c:v>
                </c:pt>
                <c:pt idx="9">
                  <c:v>19572</c:v>
                </c:pt>
                <c:pt idx="10">
                  <c:v>12355</c:v>
                </c:pt>
                <c:pt idx="11">
                  <c:v>24910</c:v>
                </c:pt>
                <c:pt idx="12">
                  <c:v>16734</c:v>
                </c:pt>
                <c:pt idx="13">
                  <c:v>26541</c:v>
                </c:pt>
                <c:pt idx="14">
                  <c:v>21332</c:v>
                </c:pt>
                <c:pt idx="15">
                  <c:v>20714</c:v>
                </c:pt>
                <c:pt idx="16">
                  <c:v>24579</c:v>
                </c:pt>
                <c:pt idx="17">
                  <c:v>12302</c:v>
                </c:pt>
                <c:pt idx="18">
                  <c:v>20184</c:v>
                </c:pt>
                <c:pt idx="19">
                  <c:v>17565</c:v>
                </c:pt>
                <c:pt idx="20">
                  <c:v>18235</c:v>
                </c:pt>
                <c:pt idx="21">
                  <c:v>18924</c:v>
                </c:pt>
                <c:pt idx="22">
                  <c:v>13201</c:v>
                </c:pt>
                <c:pt idx="23">
                  <c:v>22794</c:v>
                </c:pt>
                <c:pt idx="24">
                  <c:v>36678</c:v>
                </c:pt>
                <c:pt idx="25">
                  <c:v>13702</c:v>
                </c:pt>
                <c:pt idx="26">
                  <c:v>28010</c:v>
                </c:pt>
                <c:pt idx="27">
                  <c:v>11265</c:v>
                </c:pt>
                <c:pt idx="28">
                  <c:v>17981</c:v>
                </c:pt>
                <c:pt idx="29">
                  <c:v>17935</c:v>
                </c:pt>
                <c:pt idx="30">
                  <c:v>9664</c:v>
                </c:pt>
                <c:pt idx="31">
                  <c:v>17092</c:v>
                </c:pt>
                <c:pt idx="32">
                  <c:v>13986</c:v>
                </c:pt>
                <c:pt idx="33">
                  <c:v>10929</c:v>
                </c:pt>
                <c:pt idx="34">
                  <c:v>10976</c:v>
                </c:pt>
                <c:pt idx="35">
                  <c:v>21806</c:v>
                </c:pt>
                <c:pt idx="36">
                  <c:v>9090</c:v>
                </c:pt>
                <c:pt idx="37">
                  <c:v>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6-8F4C-B81D-7A9C855C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8943"/>
        <c:axId val="2141947200"/>
      </c:lineChart>
      <c:dateAx>
        <c:axId val="2984068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463"/>
        <c:crosses val="autoZero"/>
        <c:auto val="1"/>
        <c:lblOffset val="100"/>
        <c:baseTimeUnit val="days"/>
      </c:dateAx>
      <c:valAx>
        <c:axId val="2970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0687"/>
        <c:crosses val="autoZero"/>
        <c:crossBetween val="between"/>
      </c:valAx>
      <c:valAx>
        <c:axId val="2141947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8943"/>
        <c:crosses val="max"/>
        <c:crossBetween val="between"/>
      </c:valAx>
      <c:dateAx>
        <c:axId val="2253894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19472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LooksRare vs LOOKS Token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'LooksRare Preprocessing'!$C$4</c:f>
              <c:strCache>
                <c:ptCount val="1"/>
                <c:pt idx="0">
                  <c:v>LooksRare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'LooksRare Preprocessing'!$C$5:$C$55</c:f>
              <c:numCache>
                <c:formatCode>General</c:formatCode>
                <c:ptCount val="51"/>
                <c:pt idx="0">
                  <c:v>9979</c:v>
                </c:pt>
                <c:pt idx="1">
                  <c:v>8445</c:v>
                </c:pt>
                <c:pt idx="2">
                  <c:v>10083</c:v>
                </c:pt>
                <c:pt idx="3">
                  <c:v>10956</c:v>
                </c:pt>
                <c:pt idx="4">
                  <c:v>6183</c:v>
                </c:pt>
                <c:pt idx="5">
                  <c:v>4890</c:v>
                </c:pt>
                <c:pt idx="6">
                  <c:v>3880</c:v>
                </c:pt>
                <c:pt idx="7">
                  <c:v>2498</c:v>
                </c:pt>
                <c:pt idx="8">
                  <c:v>2994</c:v>
                </c:pt>
                <c:pt idx="9">
                  <c:v>3040</c:v>
                </c:pt>
                <c:pt idx="10">
                  <c:v>3217</c:v>
                </c:pt>
                <c:pt idx="11">
                  <c:v>4110</c:v>
                </c:pt>
                <c:pt idx="12">
                  <c:v>3629</c:v>
                </c:pt>
                <c:pt idx="13">
                  <c:v>3015</c:v>
                </c:pt>
                <c:pt idx="14">
                  <c:v>6371</c:v>
                </c:pt>
                <c:pt idx="15">
                  <c:v>6041</c:v>
                </c:pt>
                <c:pt idx="16">
                  <c:v>6270</c:v>
                </c:pt>
                <c:pt idx="17">
                  <c:v>4668</c:v>
                </c:pt>
                <c:pt idx="18">
                  <c:v>7607</c:v>
                </c:pt>
                <c:pt idx="19">
                  <c:v>4605</c:v>
                </c:pt>
                <c:pt idx="20">
                  <c:v>3661</c:v>
                </c:pt>
                <c:pt idx="21">
                  <c:v>3115</c:v>
                </c:pt>
                <c:pt idx="22">
                  <c:v>2544</c:v>
                </c:pt>
                <c:pt idx="23">
                  <c:v>3259</c:v>
                </c:pt>
                <c:pt idx="24">
                  <c:v>2364</c:v>
                </c:pt>
                <c:pt idx="25">
                  <c:v>2043</c:v>
                </c:pt>
                <c:pt idx="26">
                  <c:v>2176</c:v>
                </c:pt>
                <c:pt idx="27">
                  <c:v>2127</c:v>
                </c:pt>
                <c:pt idx="28">
                  <c:v>1434</c:v>
                </c:pt>
                <c:pt idx="29">
                  <c:v>1897</c:v>
                </c:pt>
                <c:pt idx="30">
                  <c:v>1187</c:v>
                </c:pt>
                <c:pt idx="31">
                  <c:v>1014</c:v>
                </c:pt>
                <c:pt idx="32">
                  <c:v>1137</c:v>
                </c:pt>
                <c:pt idx="33">
                  <c:v>1121</c:v>
                </c:pt>
                <c:pt idx="34">
                  <c:v>962</c:v>
                </c:pt>
                <c:pt idx="35">
                  <c:v>974</c:v>
                </c:pt>
                <c:pt idx="36">
                  <c:v>1093</c:v>
                </c:pt>
                <c:pt idx="37">
                  <c:v>957</c:v>
                </c:pt>
                <c:pt idx="38">
                  <c:v>1219</c:v>
                </c:pt>
                <c:pt idx="39">
                  <c:v>808</c:v>
                </c:pt>
                <c:pt idx="40">
                  <c:v>1246</c:v>
                </c:pt>
                <c:pt idx="41">
                  <c:v>1436</c:v>
                </c:pt>
                <c:pt idx="42">
                  <c:v>1793</c:v>
                </c:pt>
                <c:pt idx="43">
                  <c:v>1089</c:v>
                </c:pt>
                <c:pt idx="44">
                  <c:v>1007</c:v>
                </c:pt>
                <c:pt idx="45">
                  <c:v>917</c:v>
                </c:pt>
                <c:pt idx="46">
                  <c:v>1106</c:v>
                </c:pt>
                <c:pt idx="47">
                  <c:v>1032</c:v>
                </c:pt>
                <c:pt idx="48">
                  <c:v>11492</c:v>
                </c:pt>
                <c:pt idx="49">
                  <c:v>3788</c:v>
                </c:pt>
                <c:pt idx="50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D-A347-BBA8-B6513026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19535"/>
        <c:axId val="1017321263"/>
      </c:lineChart>
      <c:lineChart>
        <c:grouping val="standard"/>
        <c:varyColors val="0"/>
        <c:ser>
          <c:idx val="1"/>
          <c:order val="1"/>
          <c:tx>
            <c:strRef>
              <c:f>'LooksRare Preprocessing'!$M$4</c:f>
              <c:strCache>
                <c:ptCount val="1"/>
                <c:pt idx="0">
                  <c:v>Looks Token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'LooksRare Preprocessing'!$M$5:$M$55</c:f>
              <c:numCache>
                <c:formatCode>General</c:formatCode>
                <c:ptCount val="51"/>
                <c:pt idx="0">
                  <c:v>3.7221770254333335</c:v>
                </c:pt>
                <c:pt idx="1">
                  <c:v>4.7270996796142857</c:v>
                </c:pt>
                <c:pt idx="2">
                  <c:v>4.2208489870142856</c:v>
                </c:pt>
                <c:pt idx="3">
                  <c:v>4.7050768220714287</c:v>
                </c:pt>
                <c:pt idx="4">
                  <c:v>3.1888229959857139</c:v>
                </c:pt>
                <c:pt idx="5">
                  <c:v>1.8084946292857143</c:v>
                </c:pt>
                <c:pt idx="6">
                  <c:v>1.1994182602714285</c:v>
                </c:pt>
                <c:pt idx="7">
                  <c:v>1.3341380363142858</c:v>
                </c:pt>
                <c:pt idx="8">
                  <c:v>1.0161608408285716</c:v>
                </c:pt>
                <c:pt idx="9">
                  <c:v>1.294092406685714</c:v>
                </c:pt>
                <c:pt idx="10">
                  <c:v>1.7944016392000002</c:v>
                </c:pt>
                <c:pt idx="11">
                  <c:v>2.437171235342857</c:v>
                </c:pt>
                <c:pt idx="12">
                  <c:v>1.766401373542857</c:v>
                </c:pt>
                <c:pt idx="13">
                  <c:v>1.4673554365285713</c:v>
                </c:pt>
                <c:pt idx="14">
                  <c:v>1.7646736515000001</c:v>
                </c:pt>
                <c:pt idx="15">
                  <c:v>1.4882506558142856</c:v>
                </c:pt>
                <c:pt idx="16">
                  <c:v>1.5255078076714288</c:v>
                </c:pt>
                <c:pt idx="17">
                  <c:v>0.80223200782857151</c:v>
                </c:pt>
                <c:pt idx="18">
                  <c:v>0.55747842849999996</c:v>
                </c:pt>
                <c:pt idx="19">
                  <c:v>0.52968492871428574</c:v>
                </c:pt>
                <c:pt idx="20">
                  <c:v>0.46161938771428579</c:v>
                </c:pt>
                <c:pt idx="21">
                  <c:v>0.29564167069999997</c:v>
                </c:pt>
                <c:pt idx="22">
                  <c:v>0.24477299168571434</c:v>
                </c:pt>
                <c:pt idx="23">
                  <c:v>0.38180058678571432</c:v>
                </c:pt>
                <c:pt idx="24">
                  <c:v>0.29935135985714284</c:v>
                </c:pt>
                <c:pt idx="25">
                  <c:v>0.33765278748571431</c:v>
                </c:pt>
                <c:pt idx="26">
                  <c:v>0.33439828051428572</c:v>
                </c:pt>
                <c:pt idx="27">
                  <c:v>0.41437820677142856</c:v>
                </c:pt>
                <c:pt idx="28">
                  <c:v>0.37995910655714288</c:v>
                </c:pt>
                <c:pt idx="29">
                  <c:v>0.37603765702857139</c:v>
                </c:pt>
                <c:pt idx="30">
                  <c:v>0.39911039851428576</c:v>
                </c:pt>
                <c:pt idx="31">
                  <c:v>0.31019039245714286</c:v>
                </c:pt>
                <c:pt idx="32">
                  <c:v>0.26091453002857146</c:v>
                </c:pt>
                <c:pt idx="33">
                  <c:v>0.27300235331428568</c:v>
                </c:pt>
                <c:pt idx="34">
                  <c:v>0.27599492011428567</c:v>
                </c:pt>
                <c:pt idx="35">
                  <c:v>0.25166711395714286</c:v>
                </c:pt>
                <c:pt idx="36">
                  <c:v>0.2038354194</c:v>
                </c:pt>
                <c:pt idx="37">
                  <c:v>0.19983675261428571</c:v>
                </c:pt>
                <c:pt idx="38">
                  <c:v>0.21805280062857141</c:v>
                </c:pt>
                <c:pt idx="39">
                  <c:v>0.21605420281428572</c:v>
                </c:pt>
                <c:pt idx="40">
                  <c:v>0.21966654464285715</c:v>
                </c:pt>
                <c:pt idx="41">
                  <c:v>0.21935797992857142</c:v>
                </c:pt>
                <c:pt idx="42">
                  <c:v>0.2216446034</c:v>
                </c:pt>
                <c:pt idx="43">
                  <c:v>0.15677741579999999</c:v>
                </c:pt>
                <c:pt idx="44">
                  <c:v>0.13525605318571429</c:v>
                </c:pt>
                <c:pt idx="45">
                  <c:v>0.12764351057142859</c:v>
                </c:pt>
                <c:pt idx="46">
                  <c:v>0.13921658998571426</c:v>
                </c:pt>
                <c:pt idx="47">
                  <c:v>0.14810307444285714</c:v>
                </c:pt>
                <c:pt idx="48">
                  <c:v>0.16497730017142856</c:v>
                </c:pt>
                <c:pt idx="49">
                  <c:v>0.14682768262857146</c:v>
                </c:pt>
                <c:pt idx="50">
                  <c:v>0.14765187311428571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D-A347-BBA8-B6513026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631151"/>
        <c:axId val="957758543"/>
      </c:lineChart>
      <c:catAx>
        <c:axId val="10173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21263"/>
        <c:crosses val="autoZero"/>
        <c:auto val="1"/>
        <c:lblAlgn val="ctr"/>
        <c:lblOffset val="100"/>
        <c:noMultiLvlLbl val="0"/>
      </c:catAx>
      <c:valAx>
        <c:axId val="10173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19535"/>
        <c:crosses val="autoZero"/>
        <c:crossBetween val="between"/>
      </c:valAx>
      <c:valAx>
        <c:axId val="957758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31151"/>
        <c:crosses val="max"/>
        <c:crossBetween val="between"/>
      </c:valAx>
      <c:catAx>
        <c:axId val="957631151"/>
        <c:scaling>
          <c:orientation val="minMax"/>
        </c:scaling>
        <c:delete val="1"/>
        <c:axPos val="b"/>
        <c:majorTickMark val="out"/>
        <c:minorTickMark val="none"/>
        <c:tickLblPos val="nextTo"/>
        <c:crossAx val="95775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Coinbase NFT vs COIN token</a:t>
            </a:r>
          </a:p>
        </c:rich>
      </c:tx>
      <c:layout>
        <c:manualLayout>
          <c:xMode val="edge"/>
          <c:yMode val="edge"/>
          <c:x val="0.38446191220945691"/>
          <c:y val="1.6877637130801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'Coinbase Preprocessing'!$C$4</c:f>
              <c:strCache>
                <c:ptCount val="1"/>
                <c:pt idx="0">
                  <c:v>Coinbase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'Coinbase Preprocessing'!$C$5:$C$41</c:f>
              <c:numCache>
                <c:formatCode>General</c:formatCode>
                <c:ptCount val="37"/>
                <c:pt idx="0">
                  <c:v>288</c:v>
                </c:pt>
                <c:pt idx="1">
                  <c:v>488</c:v>
                </c:pt>
                <c:pt idx="2">
                  <c:v>610</c:v>
                </c:pt>
                <c:pt idx="3">
                  <c:v>812</c:v>
                </c:pt>
                <c:pt idx="4">
                  <c:v>1028</c:v>
                </c:pt>
                <c:pt idx="5">
                  <c:v>625</c:v>
                </c:pt>
                <c:pt idx="6">
                  <c:v>1443</c:v>
                </c:pt>
                <c:pt idx="7">
                  <c:v>811</c:v>
                </c:pt>
                <c:pt idx="8">
                  <c:v>867</c:v>
                </c:pt>
                <c:pt idx="9">
                  <c:v>753</c:v>
                </c:pt>
                <c:pt idx="10">
                  <c:v>620</c:v>
                </c:pt>
                <c:pt idx="11">
                  <c:v>462</c:v>
                </c:pt>
                <c:pt idx="12">
                  <c:v>745</c:v>
                </c:pt>
                <c:pt idx="13">
                  <c:v>813</c:v>
                </c:pt>
                <c:pt idx="14">
                  <c:v>569</c:v>
                </c:pt>
                <c:pt idx="15">
                  <c:v>343</c:v>
                </c:pt>
                <c:pt idx="16">
                  <c:v>423</c:v>
                </c:pt>
                <c:pt idx="17">
                  <c:v>370</c:v>
                </c:pt>
                <c:pt idx="18">
                  <c:v>390</c:v>
                </c:pt>
                <c:pt idx="19">
                  <c:v>490</c:v>
                </c:pt>
                <c:pt idx="20">
                  <c:v>618</c:v>
                </c:pt>
                <c:pt idx="21">
                  <c:v>245</c:v>
                </c:pt>
                <c:pt idx="22">
                  <c:v>533</c:v>
                </c:pt>
                <c:pt idx="23">
                  <c:v>177</c:v>
                </c:pt>
                <c:pt idx="24">
                  <c:v>180</c:v>
                </c:pt>
                <c:pt idx="25">
                  <c:v>221</c:v>
                </c:pt>
                <c:pt idx="26">
                  <c:v>237</c:v>
                </c:pt>
                <c:pt idx="27">
                  <c:v>277</c:v>
                </c:pt>
                <c:pt idx="28">
                  <c:v>189</c:v>
                </c:pt>
                <c:pt idx="29">
                  <c:v>144</c:v>
                </c:pt>
                <c:pt idx="30">
                  <c:v>227</c:v>
                </c:pt>
                <c:pt idx="31">
                  <c:v>228</c:v>
                </c:pt>
                <c:pt idx="32">
                  <c:v>153</c:v>
                </c:pt>
                <c:pt idx="33">
                  <c:v>115</c:v>
                </c:pt>
                <c:pt idx="34">
                  <c:v>73</c:v>
                </c:pt>
                <c:pt idx="35">
                  <c:v>43</c:v>
                </c:pt>
                <c:pt idx="3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E-D544-A917-334794A0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756431"/>
        <c:axId val="1350758159"/>
      </c:lineChart>
      <c:lineChart>
        <c:grouping val="standard"/>
        <c:varyColors val="0"/>
        <c:ser>
          <c:idx val="1"/>
          <c:order val="1"/>
          <c:tx>
            <c:strRef>
              <c:f>'Coinbase Preprocessing'!$L$4</c:f>
              <c:strCache>
                <c:ptCount val="1"/>
                <c:pt idx="0">
                  <c:v>COIN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'Coinbase Preprocessing'!$L$5:$L$41</c:f>
              <c:numCache>
                <c:formatCode>General</c:formatCode>
                <c:ptCount val="37"/>
                <c:pt idx="0">
                  <c:v>112.709999</c:v>
                </c:pt>
                <c:pt idx="1">
                  <c:v>103.739998</c:v>
                </c:pt>
                <c:pt idx="2">
                  <c:v>67.870002999999997</c:v>
                </c:pt>
                <c:pt idx="3">
                  <c:v>66.150002000000001</c:v>
                </c:pt>
                <c:pt idx="4">
                  <c:v>75.319999999999993</c:v>
                </c:pt>
                <c:pt idx="5">
                  <c:v>66.690002000000007</c:v>
                </c:pt>
                <c:pt idx="6">
                  <c:v>58.709999000000003</c:v>
                </c:pt>
                <c:pt idx="7">
                  <c:v>51.220001000000003</c:v>
                </c:pt>
                <c:pt idx="8">
                  <c:v>62.709999000000003</c:v>
                </c:pt>
                <c:pt idx="9">
                  <c:v>49.040000999999997</c:v>
                </c:pt>
                <c:pt idx="10">
                  <c:v>60.290000999999997</c:v>
                </c:pt>
                <c:pt idx="11">
                  <c:v>53.790000999999997</c:v>
                </c:pt>
                <c:pt idx="12">
                  <c:v>70.819999999999993</c:v>
                </c:pt>
                <c:pt idx="13">
                  <c:v>62.959999000000003</c:v>
                </c:pt>
                <c:pt idx="14">
                  <c:v>93.050003000000004</c:v>
                </c:pt>
                <c:pt idx="15">
                  <c:v>90.489998</c:v>
                </c:pt>
                <c:pt idx="16">
                  <c:v>74.059997999999993</c:v>
                </c:pt>
                <c:pt idx="17">
                  <c:v>66.739998</c:v>
                </c:pt>
                <c:pt idx="18">
                  <c:v>65.260002</c:v>
                </c:pt>
                <c:pt idx="19">
                  <c:v>80.870002999999997</c:v>
                </c:pt>
                <c:pt idx="20">
                  <c:v>74</c:v>
                </c:pt>
                <c:pt idx="21">
                  <c:v>61.880001</c:v>
                </c:pt>
                <c:pt idx="22">
                  <c:v>64.489998</c:v>
                </c:pt>
                <c:pt idx="23">
                  <c:v>67</c:v>
                </c:pt>
                <c:pt idx="24">
                  <c:v>63.59</c:v>
                </c:pt>
                <c:pt idx="25">
                  <c:v>66.379997000000003</c:v>
                </c:pt>
                <c:pt idx="26">
                  <c:v>72.069999999999993</c:v>
                </c:pt>
                <c:pt idx="27">
                  <c:v>58.82</c:v>
                </c:pt>
                <c:pt idx="28">
                  <c:v>57.459999000000003</c:v>
                </c:pt>
                <c:pt idx="29">
                  <c:v>45.259998000000003</c:v>
                </c:pt>
                <c:pt idx="30">
                  <c:v>44.279998999999997</c:v>
                </c:pt>
                <c:pt idx="31">
                  <c:v>47.669998</c:v>
                </c:pt>
                <c:pt idx="32">
                  <c:v>40.240001999999997</c:v>
                </c:pt>
                <c:pt idx="33">
                  <c:v>36.599997999999999</c:v>
                </c:pt>
                <c:pt idx="34">
                  <c:v>35.490001999999997</c:v>
                </c:pt>
                <c:pt idx="35">
                  <c:v>35.389999000000003</c:v>
                </c:pt>
                <c:pt idx="36">
                  <c:v>37.700001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E-D544-A917-334794A0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13887"/>
        <c:axId val="979828831"/>
      </c:lineChart>
      <c:catAx>
        <c:axId val="13507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58159"/>
        <c:crosses val="autoZero"/>
        <c:auto val="1"/>
        <c:lblAlgn val="ctr"/>
        <c:lblOffset val="100"/>
        <c:noMultiLvlLbl val="0"/>
      </c:catAx>
      <c:valAx>
        <c:axId val="13507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56431"/>
        <c:crosses val="autoZero"/>
        <c:crossBetween val="between"/>
      </c:valAx>
      <c:valAx>
        <c:axId val="979828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887"/>
        <c:crosses val="max"/>
        <c:crossBetween val="between"/>
      </c:valAx>
      <c:catAx>
        <c:axId val="1350513887"/>
        <c:scaling>
          <c:orientation val="minMax"/>
        </c:scaling>
        <c:delete val="1"/>
        <c:axPos val="b"/>
        <c:majorTickMark val="out"/>
        <c:minorTickMark val="none"/>
        <c:tickLblPos val="nextTo"/>
        <c:crossAx val="97982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'CB 2 seg WG + all COV'!$C$20</c:f>
              <c:strCache>
                <c:ptCount val="1"/>
                <c:pt idx="0">
                  <c:v>Coinbase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'CB 2 seg WG + all COV'!$C$21:$C$56</c:f>
              <c:numCache>
                <c:formatCode>General</c:formatCode>
                <c:ptCount val="36"/>
                <c:pt idx="0">
                  <c:v>488</c:v>
                </c:pt>
                <c:pt idx="1">
                  <c:v>610</c:v>
                </c:pt>
                <c:pt idx="2">
                  <c:v>812</c:v>
                </c:pt>
                <c:pt idx="3">
                  <c:v>1028</c:v>
                </c:pt>
                <c:pt idx="4">
                  <c:v>625</c:v>
                </c:pt>
                <c:pt idx="5">
                  <c:v>1443</c:v>
                </c:pt>
                <c:pt idx="6">
                  <c:v>811</c:v>
                </c:pt>
                <c:pt idx="7">
                  <c:v>867</c:v>
                </c:pt>
                <c:pt idx="8">
                  <c:v>753</c:v>
                </c:pt>
                <c:pt idx="9">
                  <c:v>620</c:v>
                </c:pt>
                <c:pt idx="10">
                  <c:v>462</c:v>
                </c:pt>
                <c:pt idx="11">
                  <c:v>745</c:v>
                </c:pt>
                <c:pt idx="12">
                  <c:v>813</c:v>
                </c:pt>
                <c:pt idx="13">
                  <c:v>569</c:v>
                </c:pt>
                <c:pt idx="14">
                  <c:v>343</c:v>
                </c:pt>
                <c:pt idx="15">
                  <c:v>423</c:v>
                </c:pt>
                <c:pt idx="16">
                  <c:v>370</c:v>
                </c:pt>
                <c:pt idx="17">
                  <c:v>390</c:v>
                </c:pt>
                <c:pt idx="18">
                  <c:v>490</c:v>
                </c:pt>
                <c:pt idx="19">
                  <c:v>618</c:v>
                </c:pt>
                <c:pt idx="20">
                  <c:v>245</c:v>
                </c:pt>
                <c:pt idx="21">
                  <c:v>533</c:v>
                </c:pt>
                <c:pt idx="22">
                  <c:v>177</c:v>
                </c:pt>
                <c:pt idx="23">
                  <c:v>180</c:v>
                </c:pt>
                <c:pt idx="24">
                  <c:v>221</c:v>
                </c:pt>
                <c:pt idx="25">
                  <c:v>237</c:v>
                </c:pt>
                <c:pt idx="26">
                  <c:v>277</c:v>
                </c:pt>
                <c:pt idx="27">
                  <c:v>189</c:v>
                </c:pt>
                <c:pt idx="28">
                  <c:v>144</c:v>
                </c:pt>
                <c:pt idx="29">
                  <c:v>227</c:v>
                </c:pt>
                <c:pt idx="30">
                  <c:v>228</c:v>
                </c:pt>
                <c:pt idx="31">
                  <c:v>153</c:v>
                </c:pt>
                <c:pt idx="32">
                  <c:v>115</c:v>
                </c:pt>
                <c:pt idx="33">
                  <c:v>73</c:v>
                </c:pt>
                <c:pt idx="34">
                  <c:v>43</c:v>
                </c:pt>
                <c:pt idx="3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7F4A-A3A3-A31A927B3C7F}"/>
            </c:ext>
          </c:extLst>
        </c:ser>
        <c:ser>
          <c:idx val="1"/>
          <c:order val="1"/>
          <c:tx>
            <c:strRef>
              <c:f>'CB 2 seg WG + all COV'!$AB$20</c:f>
              <c:strCache>
                <c:ptCount val="1"/>
                <c:pt idx="0">
                  <c:v>E[X|T=t]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'CB 2 seg WG + all COV'!$AB$21:$AB$56</c:f>
              <c:numCache>
                <c:formatCode>General</c:formatCode>
                <c:ptCount val="36"/>
                <c:pt idx="0">
                  <c:v>479.77810530886541</c:v>
                </c:pt>
                <c:pt idx="1">
                  <c:v>615.03291666661437</c:v>
                </c:pt>
                <c:pt idx="2">
                  <c:v>898.03963930171551</c:v>
                </c:pt>
                <c:pt idx="3">
                  <c:v>998.15542204605038</c:v>
                </c:pt>
                <c:pt idx="4">
                  <c:v>849.39964479115952</c:v>
                </c:pt>
                <c:pt idx="5">
                  <c:v>879.19183187317526</c:v>
                </c:pt>
                <c:pt idx="6">
                  <c:v>869.40792196231996</c:v>
                </c:pt>
                <c:pt idx="7">
                  <c:v>881.44134702929694</c:v>
                </c:pt>
                <c:pt idx="8">
                  <c:v>828.29254638360635</c:v>
                </c:pt>
                <c:pt idx="9">
                  <c:v>759.29985888030615</c:v>
                </c:pt>
                <c:pt idx="10">
                  <c:v>672.7543368014185</c:v>
                </c:pt>
                <c:pt idx="11">
                  <c:v>657.64886281950862</c:v>
                </c:pt>
                <c:pt idx="12">
                  <c:v>584.53622623899696</c:v>
                </c:pt>
                <c:pt idx="13">
                  <c:v>591.03082551753607</c:v>
                </c:pt>
                <c:pt idx="14">
                  <c:v>491.53604899673104</c:v>
                </c:pt>
                <c:pt idx="15">
                  <c:v>451.69858653959511</c:v>
                </c:pt>
                <c:pt idx="16">
                  <c:v>468.86302122043003</c:v>
                </c:pt>
                <c:pt idx="17">
                  <c:v>448.78932511302133</c:v>
                </c:pt>
                <c:pt idx="18">
                  <c:v>412.29962252930193</c:v>
                </c:pt>
                <c:pt idx="19">
                  <c:v>351.4141602765423</c:v>
                </c:pt>
                <c:pt idx="20">
                  <c:v>340.52941177902932</c:v>
                </c:pt>
                <c:pt idx="21">
                  <c:v>332.98941185487246</c:v>
                </c:pt>
                <c:pt idx="22">
                  <c:v>295.71638636743376</c:v>
                </c:pt>
                <c:pt idx="23">
                  <c:v>264.04808802156685</c:v>
                </c:pt>
                <c:pt idx="24">
                  <c:v>239.57119711873887</c:v>
                </c:pt>
                <c:pt idx="25">
                  <c:v>220.33703334582037</c:v>
                </c:pt>
                <c:pt idx="26">
                  <c:v>197.64108272261117</c:v>
                </c:pt>
                <c:pt idx="27">
                  <c:v>213.87234566191918</c:v>
                </c:pt>
                <c:pt idx="28">
                  <c:v>189.59317676468635</c:v>
                </c:pt>
                <c:pt idx="29">
                  <c:v>190.32449045291068</c:v>
                </c:pt>
                <c:pt idx="30">
                  <c:v>155.77265402299196</c:v>
                </c:pt>
                <c:pt idx="31">
                  <c:v>138.64533702103395</c:v>
                </c:pt>
                <c:pt idx="32">
                  <c:v>129.68907710458993</c:v>
                </c:pt>
                <c:pt idx="33">
                  <c:v>118.75402567949675</c:v>
                </c:pt>
                <c:pt idx="34">
                  <c:v>110.04022256066455</c:v>
                </c:pt>
                <c:pt idx="35">
                  <c:v>98.866127499664771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7F4A-A3A3-A31A927B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703151"/>
        <c:axId val="1899950207"/>
      </c:lineChart>
      <c:catAx>
        <c:axId val="18997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50207"/>
        <c:crosses val="autoZero"/>
        <c:auto val="1"/>
        <c:lblAlgn val="ctr"/>
        <c:lblOffset val="100"/>
        <c:noMultiLvlLbl val="0"/>
      </c:catAx>
      <c:valAx>
        <c:axId val="18999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spc="0" baseline="0">
                <a:solidFill>
                  <a:sysClr val="windowText" lastClr="000000"/>
                </a:solidFill>
              </a:rPr>
              <a:t>Incremental Model Fit: LC 2Seg Weibull-Gamma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'CB 2 seg WG + half COV'!$C$20</c:f>
              <c:strCache>
                <c:ptCount val="1"/>
                <c:pt idx="0">
                  <c:v>Coinbase Incremental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'CB 2 seg WG + half COV'!$C$21:$C$56</c:f>
              <c:numCache>
                <c:formatCode>General</c:formatCode>
                <c:ptCount val="36"/>
                <c:pt idx="0">
                  <c:v>488</c:v>
                </c:pt>
                <c:pt idx="1">
                  <c:v>610</c:v>
                </c:pt>
                <c:pt idx="2">
                  <c:v>812</c:v>
                </c:pt>
                <c:pt idx="3">
                  <c:v>1028</c:v>
                </c:pt>
                <c:pt idx="4">
                  <c:v>625</c:v>
                </c:pt>
                <c:pt idx="5">
                  <c:v>1443</c:v>
                </c:pt>
                <c:pt idx="6">
                  <c:v>811</c:v>
                </c:pt>
                <c:pt idx="7">
                  <c:v>867</c:v>
                </c:pt>
                <c:pt idx="8">
                  <c:v>753</c:v>
                </c:pt>
                <c:pt idx="9">
                  <c:v>620</c:v>
                </c:pt>
                <c:pt idx="10">
                  <c:v>462</c:v>
                </c:pt>
                <c:pt idx="11">
                  <c:v>745</c:v>
                </c:pt>
                <c:pt idx="12">
                  <c:v>813</c:v>
                </c:pt>
                <c:pt idx="13">
                  <c:v>569</c:v>
                </c:pt>
                <c:pt idx="14">
                  <c:v>343</c:v>
                </c:pt>
                <c:pt idx="15">
                  <c:v>423</c:v>
                </c:pt>
                <c:pt idx="16">
                  <c:v>370</c:v>
                </c:pt>
                <c:pt idx="17">
                  <c:v>390</c:v>
                </c:pt>
                <c:pt idx="18">
                  <c:v>490</c:v>
                </c:pt>
                <c:pt idx="19">
                  <c:v>618</c:v>
                </c:pt>
                <c:pt idx="20">
                  <c:v>245</c:v>
                </c:pt>
                <c:pt idx="21">
                  <c:v>533</c:v>
                </c:pt>
                <c:pt idx="22">
                  <c:v>177</c:v>
                </c:pt>
                <c:pt idx="23">
                  <c:v>180</c:v>
                </c:pt>
                <c:pt idx="24">
                  <c:v>221</c:v>
                </c:pt>
                <c:pt idx="25">
                  <c:v>237</c:v>
                </c:pt>
                <c:pt idx="26">
                  <c:v>277</c:v>
                </c:pt>
                <c:pt idx="27">
                  <c:v>189</c:v>
                </c:pt>
                <c:pt idx="28">
                  <c:v>144</c:v>
                </c:pt>
                <c:pt idx="29">
                  <c:v>227</c:v>
                </c:pt>
                <c:pt idx="30">
                  <c:v>228</c:v>
                </c:pt>
                <c:pt idx="31">
                  <c:v>153</c:v>
                </c:pt>
                <c:pt idx="32">
                  <c:v>115</c:v>
                </c:pt>
                <c:pt idx="33">
                  <c:v>73</c:v>
                </c:pt>
                <c:pt idx="34">
                  <c:v>43</c:v>
                </c:pt>
                <c:pt idx="3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8-8C4A-BFBA-D2CA3BF4E615}"/>
            </c:ext>
          </c:extLst>
        </c:ser>
        <c:ser>
          <c:idx val="1"/>
          <c:order val="1"/>
          <c:tx>
            <c:strRef>
              <c:f>'CB 2 seg WG + half COV'!$AB$20</c:f>
              <c:strCache>
                <c:ptCount val="1"/>
                <c:pt idx="0">
                  <c:v>E[X|T=t]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'CB 2 seg WG + half COV'!$AB$21:$AB$56</c:f>
              <c:numCache>
                <c:formatCode>General</c:formatCode>
                <c:ptCount val="36"/>
                <c:pt idx="0">
                  <c:v>486.61581174077742</c:v>
                </c:pt>
                <c:pt idx="1">
                  <c:v>609.65661842154043</c:v>
                </c:pt>
                <c:pt idx="2">
                  <c:v>826.35504433985557</c:v>
                </c:pt>
                <c:pt idx="3">
                  <c:v>1023.2570678978649</c:v>
                </c:pt>
                <c:pt idx="4">
                  <c:v>887.13292405218647</c:v>
                </c:pt>
                <c:pt idx="5">
                  <c:v>903.38997708062539</c:v>
                </c:pt>
                <c:pt idx="6">
                  <c:v>915.38901949020976</c:v>
                </c:pt>
                <c:pt idx="7">
                  <c:v>907.93080549244678</c:v>
                </c:pt>
                <c:pt idx="8">
                  <c:v>784.5320506949912</c:v>
                </c:pt>
                <c:pt idx="9">
                  <c:v>756.62285242862686</c:v>
                </c:pt>
                <c:pt idx="10">
                  <c:v>661.39803710855767</c:v>
                </c:pt>
                <c:pt idx="11">
                  <c:v>649.72431721870601</c:v>
                </c:pt>
                <c:pt idx="12">
                  <c:v>572.18745816574585</c:v>
                </c:pt>
                <c:pt idx="13">
                  <c:v>569.51660246164408</c:v>
                </c:pt>
                <c:pt idx="14">
                  <c:v>493.44659010380116</c:v>
                </c:pt>
                <c:pt idx="15">
                  <c:v>456.70148903132127</c:v>
                </c:pt>
                <c:pt idx="16">
                  <c:v>463.9304653048772</c:v>
                </c:pt>
                <c:pt idx="17">
                  <c:v>441.14302862869272</c:v>
                </c:pt>
                <c:pt idx="18">
                  <c:v>401.79233297479203</c:v>
                </c:pt>
                <c:pt idx="19">
                  <c:v>354.60341996471152</c:v>
                </c:pt>
                <c:pt idx="20">
                  <c:v>335.45352021682123</c:v>
                </c:pt>
                <c:pt idx="21">
                  <c:v>323.39288478310965</c:v>
                </c:pt>
                <c:pt idx="22">
                  <c:v>296.6263615516105</c:v>
                </c:pt>
                <c:pt idx="23">
                  <c:v>271.32204495398514</c:v>
                </c:pt>
                <c:pt idx="24">
                  <c:v>245.7379695822508</c:v>
                </c:pt>
                <c:pt idx="25">
                  <c:v>232.53216097155195</c:v>
                </c:pt>
                <c:pt idx="26">
                  <c:v>219.03688216927989</c:v>
                </c:pt>
                <c:pt idx="27">
                  <c:v>209.27556599806999</c:v>
                </c:pt>
                <c:pt idx="28">
                  <c:v>184.28629610312942</c:v>
                </c:pt>
                <c:pt idx="29">
                  <c:v>182.54661286924025</c:v>
                </c:pt>
                <c:pt idx="30">
                  <c:v>154.20154686440475</c:v>
                </c:pt>
                <c:pt idx="31">
                  <c:v>144.0249853359048</c:v>
                </c:pt>
                <c:pt idx="32">
                  <c:v>125.28935359247794</c:v>
                </c:pt>
                <c:pt idx="33">
                  <c:v>111.57264405154899</c:v>
                </c:pt>
                <c:pt idx="34">
                  <c:v>103.99279513290685</c:v>
                </c:pt>
                <c:pt idx="35">
                  <c:v>96.203471193735055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8-8C4A-BFBA-D2CA3BF4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871535"/>
        <c:axId val="1969931295"/>
      </c:lineChart>
      <c:catAx>
        <c:axId val="19698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31295"/>
        <c:crosses val="autoZero"/>
        <c:auto val="1"/>
        <c:lblAlgn val="ctr"/>
        <c:lblOffset val="100"/>
        <c:noMultiLvlLbl val="0"/>
      </c:catAx>
      <c:valAx>
        <c:axId val="19699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spc="0" baseline="0">
                <a:solidFill>
                  <a:sysClr val="windowText" lastClr="000000"/>
                </a:solidFill>
              </a:rPr>
              <a:t>Cumulative Model Fit: LC 2Seg Weibull-Gamma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'CB 2 seg WG + half COV'!$AD$20</c:f>
              <c:strCache>
                <c:ptCount val="1"/>
                <c:pt idx="0">
                  <c:v>Coinbase 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'CB 2 seg WG + half COV'!$AD$21:$AD$56</c:f>
              <c:numCache>
                <c:formatCode>General</c:formatCode>
                <c:ptCount val="36"/>
                <c:pt idx="0">
                  <c:v>488</c:v>
                </c:pt>
                <c:pt idx="1">
                  <c:v>1098</c:v>
                </c:pt>
                <c:pt idx="2">
                  <c:v>1910</c:v>
                </c:pt>
                <c:pt idx="3">
                  <c:v>2938</c:v>
                </c:pt>
                <c:pt idx="4">
                  <c:v>3563</c:v>
                </c:pt>
                <c:pt idx="5">
                  <c:v>5006</c:v>
                </c:pt>
                <c:pt idx="6">
                  <c:v>5817</c:v>
                </c:pt>
                <c:pt idx="7">
                  <c:v>6684</c:v>
                </c:pt>
                <c:pt idx="8">
                  <c:v>7437</c:v>
                </c:pt>
                <c:pt idx="9">
                  <c:v>8057</c:v>
                </c:pt>
                <c:pt idx="10">
                  <c:v>8519</c:v>
                </c:pt>
                <c:pt idx="11">
                  <c:v>9264</c:v>
                </c:pt>
                <c:pt idx="12">
                  <c:v>10077</c:v>
                </c:pt>
                <c:pt idx="13">
                  <c:v>10646</c:v>
                </c:pt>
                <c:pt idx="14">
                  <c:v>10989</c:v>
                </c:pt>
                <c:pt idx="15">
                  <c:v>11412</c:v>
                </c:pt>
                <c:pt idx="16">
                  <c:v>11782</c:v>
                </c:pt>
                <c:pt idx="17">
                  <c:v>12172</c:v>
                </c:pt>
                <c:pt idx="18">
                  <c:v>12662</c:v>
                </c:pt>
                <c:pt idx="19">
                  <c:v>13280</c:v>
                </c:pt>
                <c:pt idx="20">
                  <c:v>13525</c:v>
                </c:pt>
                <c:pt idx="21">
                  <c:v>14058</c:v>
                </c:pt>
                <c:pt idx="22">
                  <c:v>14235</c:v>
                </c:pt>
                <c:pt idx="23">
                  <c:v>14415</c:v>
                </c:pt>
                <c:pt idx="24">
                  <c:v>14636</c:v>
                </c:pt>
                <c:pt idx="25">
                  <c:v>14873</c:v>
                </c:pt>
                <c:pt idx="26">
                  <c:v>15150</c:v>
                </c:pt>
                <c:pt idx="27">
                  <c:v>15339</c:v>
                </c:pt>
                <c:pt idx="28">
                  <c:v>15483</c:v>
                </c:pt>
                <c:pt idx="29">
                  <c:v>15710</c:v>
                </c:pt>
                <c:pt idx="30">
                  <c:v>15938</c:v>
                </c:pt>
                <c:pt idx="31">
                  <c:v>16091</c:v>
                </c:pt>
                <c:pt idx="32">
                  <c:v>16206</c:v>
                </c:pt>
                <c:pt idx="33">
                  <c:v>16279</c:v>
                </c:pt>
                <c:pt idx="34">
                  <c:v>16322</c:v>
                </c:pt>
                <c:pt idx="35">
                  <c:v>16356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A-2342-9AA9-14ACC07F8A86}"/>
            </c:ext>
          </c:extLst>
        </c:ser>
        <c:ser>
          <c:idx val="1"/>
          <c:order val="1"/>
          <c:tx>
            <c:strRef>
              <c:f>'CB 2 seg WG + half COV'!$AE$20</c:f>
              <c:strCache>
                <c:ptCount val="1"/>
                <c:pt idx="0">
                  <c:v>E[X|T&lt;=t]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'CB 2 seg WG + half COV'!$AE$21:$AE$56</c:f>
              <c:numCache>
                <c:formatCode>General</c:formatCode>
                <c:ptCount val="36"/>
                <c:pt idx="0">
                  <c:v>486.61581174077742</c:v>
                </c:pt>
                <c:pt idx="1">
                  <c:v>1096.272430162318</c:v>
                </c:pt>
                <c:pt idx="2">
                  <c:v>1922.6274745021735</c:v>
                </c:pt>
                <c:pt idx="3">
                  <c:v>2945.8845424000383</c:v>
                </c:pt>
                <c:pt idx="4">
                  <c:v>3833.0174664522247</c:v>
                </c:pt>
                <c:pt idx="5">
                  <c:v>4736.4074435328503</c:v>
                </c:pt>
                <c:pt idx="6">
                  <c:v>5651.7964630230599</c:v>
                </c:pt>
                <c:pt idx="7">
                  <c:v>6559.7272685155067</c:v>
                </c:pt>
                <c:pt idx="8">
                  <c:v>7344.2593192104978</c:v>
                </c:pt>
                <c:pt idx="9">
                  <c:v>8100.8821716391249</c:v>
                </c:pt>
                <c:pt idx="10">
                  <c:v>8762.280208747683</c:v>
                </c:pt>
                <c:pt idx="11">
                  <c:v>9412.0045259663893</c:v>
                </c:pt>
                <c:pt idx="12">
                  <c:v>9984.191984132136</c:v>
                </c:pt>
                <c:pt idx="13">
                  <c:v>10553.708586593781</c:v>
                </c:pt>
                <c:pt idx="14">
                  <c:v>11047.155176697583</c:v>
                </c:pt>
                <c:pt idx="15">
                  <c:v>11503.856665728905</c:v>
                </c:pt>
                <c:pt idx="16">
                  <c:v>11967.787131033781</c:v>
                </c:pt>
                <c:pt idx="17">
                  <c:v>12408.930159662474</c:v>
                </c:pt>
                <c:pt idx="18">
                  <c:v>12810.722492637266</c:v>
                </c:pt>
                <c:pt idx="19">
                  <c:v>13165.325912601977</c:v>
                </c:pt>
                <c:pt idx="20">
                  <c:v>13500.779432818797</c:v>
                </c:pt>
                <c:pt idx="21">
                  <c:v>13824.172317601908</c:v>
                </c:pt>
                <c:pt idx="22">
                  <c:v>14120.798679153519</c:v>
                </c:pt>
                <c:pt idx="23">
                  <c:v>14392.120724107504</c:v>
                </c:pt>
                <c:pt idx="24">
                  <c:v>14637.858693689755</c:v>
                </c:pt>
                <c:pt idx="25">
                  <c:v>14870.390854661307</c:v>
                </c:pt>
                <c:pt idx="26">
                  <c:v>15089.427736830587</c:v>
                </c:pt>
                <c:pt idx="27">
                  <c:v>15298.703302828657</c:v>
                </c:pt>
                <c:pt idx="28">
                  <c:v>15482.989598931787</c:v>
                </c:pt>
                <c:pt idx="29">
                  <c:v>15665.536211801027</c:v>
                </c:pt>
                <c:pt idx="30">
                  <c:v>15819.737758665431</c:v>
                </c:pt>
                <c:pt idx="31">
                  <c:v>15963.762744001337</c:v>
                </c:pt>
                <c:pt idx="32">
                  <c:v>16089.052097593814</c:v>
                </c:pt>
                <c:pt idx="33">
                  <c:v>16200.624741645363</c:v>
                </c:pt>
                <c:pt idx="34">
                  <c:v>16304.617536778269</c:v>
                </c:pt>
                <c:pt idx="35">
                  <c:v>16400.821007972005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A-2342-9AA9-14ACC07F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79055"/>
        <c:axId val="1353600671"/>
      </c:lineChart>
      <c:catAx>
        <c:axId val="134527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00671"/>
        <c:crosses val="autoZero"/>
        <c:auto val="1"/>
        <c:lblAlgn val="ctr"/>
        <c:lblOffset val="100"/>
        <c:noMultiLvlLbl val="0"/>
      </c:catAx>
      <c:valAx>
        <c:axId val="13536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7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50528</xdr:colOff>
      <xdr:row>2</xdr:row>
      <xdr:rowOff>23776</xdr:rowOff>
    </xdr:from>
    <xdr:to>
      <xdr:col>13</xdr:col>
      <xdr:colOff>501514</xdr:colOff>
      <xdr:row>16</xdr:row>
      <xdr:rowOff>132942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F67C2-99E4-B14A-81A1-B747CBAD4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540696</xdr:colOff>
      <xdr:row>2</xdr:row>
      <xdr:rowOff>11888</xdr:rowOff>
    </xdr:from>
    <xdr:to>
      <xdr:col>19</xdr:col>
      <xdr:colOff>167802</xdr:colOff>
      <xdr:row>16</xdr:row>
      <xdr:rowOff>121054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19358-672A-3A43-A9D4-1FD9D457A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540696</xdr:colOff>
      <xdr:row>17</xdr:row>
      <xdr:rowOff>1351</xdr:rowOff>
    </xdr:from>
    <xdr:to>
      <xdr:col>19</xdr:col>
      <xdr:colOff>167802</xdr:colOff>
      <xdr:row>30</xdr:row>
      <xdr:rowOff>109976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6FF542-F66E-7347-9485-315736B1A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13240</xdr:colOff>
      <xdr:row>17</xdr:row>
      <xdr:rowOff>1351</xdr:rowOff>
    </xdr:from>
    <xdr:to>
      <xdr:col>13</xdr:col>
      <xdr:colOff>464226</xdr:colOff>
      <xdr:row>30</xdr:row>
      <xdr:rowOff>109976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A0EC9A-FF3C-7A4C-BB57-B69FA6A9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</xdr:colOff>
      <xdr:row>0</xdr:row>
      <xdr:rowOff>0</xdr:rowOff>
    </xdr:from>
    <xdr:to>
      <xdr:col>21</xdr:col>
      <xdr:colOff>345440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6BA5A-88DD-DD4F-280E-E9AF05B8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0</xdr:row>
      <xdr:rowOff>0</xdr:rowOff>
    </xdr:from>
    <xdr:to>
      <xdr:col>21</xdr:col>
      <xdr:colOff>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2F4CC-8DD9-5881-C433-3AE89E0B2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641977</xdr:colOff>
      <xdr:row>0</xdr:row>
      <xdr:rowOff>0</xdr:rowOff>
    </xdr:from>
    <xdr:to>
      <xdr:col>17</xdr:col>
      <xdr:colOff>776793</xdr:colOff>
      <xdr:row>21</xdr:row>
      <xdr:rowOff>18980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3AA89-DF7E-792F-CC91-CCCC5439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5</xdr:row>
      <xdr:rowOff>50798</xdr:rowOff>
    </xdr:from>
    <xdr:to>
      <xdr:col>14</xdr:col>
      <xdr:colOff>321734</xdr:colOff>
      <xdr:row>27</xdr:row>
      <xdr:rowOff>46565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4449E-DB49-06C8-CDF3-B8ABC592A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836084</xdr:colOff>
      <xdr:row>5</xdr:row>
      <xdr:rowOff>16933</xdr:rowOff>
    </xdr:from>
    <xdr:to>
      <xdr:col>22</xdr:col>
      <xdr:colOff>287867</xdr:colOff>
      <xdr:row>25</xdr:row>
      <xdr:rowOff>198966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3B4434-5CE4-6F4F-96D0-69E46577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25</xdr:row>
      <xdr:rowOff>152400</xdr:rowOff>
    </xdr:from>
    <xdr:to>
      <xdr:col>19</xdr:col>
      <xdr:colOff>325120</xdr:colOff>
      <xdr:row>48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13266-FBAE-DA8A-693C-636F96AF8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0</xdr:row>
      <xdr:rowOff>0</xdr:rowOff>
    </xdr:from>
    <xdr:to>
      <xdr:col>19</xdr:col>
      <xdr:colOff>12700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598C3-2AE5-8C30-F568-6902B629F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6</xdr:row>
      <xdr:rowOff>50800</xdr:rowOff>
    </xdr:from>
    <xdr:to>
      <xdr:col>11</xdr:col>
      <xdr:colOff>774700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CABBB-AA63-552F-08C2-33C5A4C72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5</xdr:row>
      <xdr:rowOff>101600</xdr:rowOff>
    </xdr:from>
    <xdr:to>
      <xdr:col>12</xdr:col>
      <xdr:colOff>177800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F27B0-AA85-8A84-FB19-9D5CB3FAB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6350</xdr:rowOff>
    </xdr:from>
    <xdr:to>
      <xdr:col>14</xdr:col>
      <xdr:colOff>450850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297C6-B995-0FDC-769F-3BFB4CEA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12700</xdr:rowOff>
    </xdr:from>
    <xdr:to>
      <xdr:col>16</xdr:col>
      <xdr:colOff>12700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E34B3-36C7-148F-4E6F-6D7556C02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819150</xdr:colOff>
      <xdr:row>0</xdr:row>
      <xdr:rowOff>76200</xdr:rowOff>
    </xdr:from>
    <xdr:to>
      <xdr:col>24</xdr:col>
      <xdr:colOff>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CA7F4-83F2-77F7-F6C8-FE7A0750C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7</xdr:row>
      <xdr:rowOff>76200</xdr:rowOff>
    </xdr:from>
    <xdr:to>
      <xdr:col>19</xdr:col>
      <xdr:colOff>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D3FFA-CC58-B2C1-F13F-A9B580971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107950</xdr:colOff>
      <xdr:row>7</xdr:row>
      <xdr:rowOff>107950</xdr:rowOff>
    </xdr:from>
    <xdr:to>
      <xdr:col>10</xdr:col>
      <xdr:colOff>165100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1D054-CE24-1C56-1C24-3DEBBB232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393700</xdr:colOff>
      <xdr:row>17</xdr:row>
      <xdr:rowOff>190500</xdr:rowOff>
    </xdr:from>
    <xdr:to>
      <xdr:col>23</xdr:col>
      <xdr:colOff>622300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D8B9F-E108-4834-8F8A-900700C1A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6</xdr:row>
      <xdr:rowOff>25400</xdr:rowOff>
    </xdr:from>
    <xdr:to>
      <xdr:col>15</xdr:col>
      <xdr:colOff>457200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CBC0C-D9D5-7D73-48E5-66A958F73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6</xdr:row>
      <xdr:rowOff>12700</xdr:rowOff>
    </xdr:from>
    <xdr:to>
      <xdr:col>25</xdr:col>
      <xdr:colOff>812800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9567C-2276-35B4-48A8-8C01D9B4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0</xdr:row>
      <xdr:rowOff>0</xdr:rowOff>
    </xdr:from>
    <xdr:to>
      <xdr:col>23</xdr:col>
      <xdr:colOff>774700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F1B39-7710-DC83-003C-72A1FBCAE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07B3-9840-8644-A706-89DF8A02F310}">
  <dimension ref="A1:Y58"/>
  <sheetViews>
    <sheetView showGridLines="0" tabSelected="1" topLeftCell="C1" zoomScale="107" workbookViewId="0">
      <selection activeCell="H59" sqref="H59"/>
    </sheetView>
  </sheetViews>
  <sheetFormatPr baseColWidth="10" defaultColWidth="11" defaultRowHeight="16"/>
  <cols>
    <col min="1" max="1" width="14.6640625" bestFit="1" customWidth="1"/>
    <col min="2" max="5" width="14.6640625" customWidth="1"/>
    <col min="6" max="6" width="11.1640625" style="17" bestFit="1" customWidth="1"/>
    <col min="25" max="25" width="14.83203125" bestFit="1" customWidth="1"/>
  </cols>
  <sheetData>
    <row r="1" spans="1:25">
      <c r="F1"/>
    </row>
    <row r="2" spans="1:25">
      <c r="F2"/>
    </row>
    <row r="3" spans="1:25">
      <c r="A3" s="7" t="s">
        <v>4</v>
      </c>
      <c r="B3" s="7" t="s">
        <v>3</v>
      </c>
      <c r="C3" s="7" t="s">
        <v>0</v>
      </c>
      <c r="D3" s="7" t="s">
        <v>1</v>
      </c>
      <c r="E3" s="7" t="s">
        <v>2</v>
      </c>
      <c r="F3" s="16" t="s">
        <v>38</v>
      </c>
    </row>
    <row r="4" spans="1:25">
      <c r="A4" s="1">
        <f>A5-WEEKDAY(7)</f>
        <v>44564</v>
      </c>
      <c r="C4" s="2"/>
    </row>
    <row r="5" spans="1:25" ht="17">
      <c r="A5" s="1">
        <v>44571</v>
      </c>
      <c r="B5" s="2"/>
      <c r="C5" s="2"/>
      <c r="D5" s="2"/>
      <c r="E5" s="6"/>
      <c r="S5" s="3"/>
      <c r="T5" s="4"/>
      <c r="U5" s="4"/>
      <c r="V5" s="4"/>
      <c r="W5" s="4"/>
      <c r="X5" s="4"/>
      <c r="Y5" s="5"/>
    </row>
    <row r="6" spans="1:25" ht="17">
      <c r="A6" s="1">
        <v>44578</v>
      </c>
      <c r="B6">
        <v>9979</v>
      </c>
      <c r="C6">
        <v>0</v>
      </c>
      <c r="D6">
        <v>67488</v>
      </c>
      <c r="E6" s="8">
        <v>99.39</v>
      </c>
      <c r="F6" s="17">
        <v>3273.5</v>
      </c>
      <c r="S6" s="3"/>
      <c r="T6" s="4"/>
      <c r="U6" s="4"/>
      <c r="V6" s="4"/>
      <c r="W6" s="4"/>
      <c r="X6" s="4"/>
      <c r="Y6" s="5"/>
    </row>
    <row r="7" spans="1:25" ht="17">
      <c r="A7" s="1">
        <f t="shared" ref="A7:A56" si="0">A6+WEEKDAY(7)</f>
        <v>44585</v>
      </c>
      <c r="B7">
        <v>8445</v>
      </c>
      <c r="C7">
        <v>0</v>
      </c>
      <c r="D7">
        <v>65229</v>
      </c>
      <c r="E7" s="8">
        <v>119.85</v>
      </c>
      <c r="F7" s="17">
        <v>2854.64</v>
      </c>
      <c r="S7" s="3"/>
      <c r="T7" s="4"/>
      <c r="U7" s="4"/>
      <c r="V7" s="4"/>
      <c r="W7" s="4"/>
      <c r="X7" s="4"/>
      <c r="Y7" s="5"/>
    </row>
    <row r="8" spans="1:25" ht="17">
      <c r="A8" s="1">
        <f t="shared" si="0"/>
        <v>44592</v>
      </c>
      <c r="B8">
        <v>10083</v>
      </c>
      <c r="C8">
        <v>0</v>
      </c>
      <c r="D8">
        <v>59440</v>
      </c>
      <c r="E8" s="8">
        <v>117.1</v>
      </c>
      <c r="F8" s="17">
        <v>2504.84</v>
      </c>
      <c r="S8" s="3"/>
      <c r="T8" s="4"/>
      <c r="U8" s="4"/>
      <c r="V8" s="4"/>
      <c r="W8" s="4"/>
      <c r="X8" s="4"/>
      <c r="Y8" s="5"/>
    </row>
    <row r="9" spans="1:25" ht="17">
      <c r="A9" s="1">
        <f t="shared" si="0"/>
        <v>44599</v>
      </c>
      <c r="B9">
        <v>10956</v>
      </c>
      <c r="C9">
        <v>0</v>
      </c>
      <c r="D9">
        <v>88268</v>
      </c>
      <c r="E9" s="8">
        <v>95.16</v>
      </c>
      <c r="F9" s="17">
        <v>2844.68</v>
      </c>
      <c r="S9" s="3"/>
      <c r="T9" s="4"/>
      <c r="U9" s="4"/>
      <c r="V9" s="4"/>
      <c r="W9" s="4"/>
      <c r="X9" s="4"/>
      <c r="Y9" s="5"/>
    </row>
    <row r="10" spans="1:25" ht="17">
      <c r="A10" s="1">
        <f t="shared" si="0"/>
        <v>44606</v>
      </c>
      <c r="B10">
        <v>6183</v>
      </c>
      <c r="C10">
        <v>0</v>
      </c>
      <c r="D10">
        <v>86692</v>
      </c>
      <c r="E10" s="8">
        <v>101.27</v>
      </c>
      <c r="F10" s="17">
        <v>3040.93</v>
      </c>
      <c r="S10" s="3"/>
      <c r="T10" s="4"/>
      <c r="U10" s="4"/>
      <c r="V10" s="4"/>
      <c r="W10" s="4"/>
      <c r="X10" s="4"/>
      <c r="Y10" s="5"/>
    </row>
    <row r="11" spans="1:25" ht="17">
      <c r="A11" s="1">
        <f t="shared" si="0"/>
        <v>44613</v>
      </c>
      <c r="B11">
        <v>4890</v>
      </c>
      <c r="C11">
        <v>0</v>
      </c>
      <c r="D11">
        <v>53312</v>
      </c>
      <c r="E11" s="8">
        <v>91.46</v>
      </c>
      <c r="F11" s="17">
        <v>2898.17</v>
      </c>
      <c r="S11" s="3"/>
      <c r="T11" s="4"/>
      <c r="U11" s="4"/>
      <c r="V11" s="4"/>
      <c r="W11" s="4"/>
      <c r="X11" s="4"/>
      <c r="Y11" s="5"/>
    </row>
    <row r="12" spans="1:25" ht="17">
      <c r="A12" s="1">
        <f t="shared" si="0"/>
        <v>44620</v>
      </c>
      <c r="B12">
        <v>3880</v>
      </c>
      <c r="C12">
        <v>0</v>
      </c>
      <c r="D12">
        <v>52544</v>
      </c>
      <c r="E12" s="8">
        <v>122.79</v>
      </c>
      <c r="F12" s="17">
        <v>2648.79</v>
      </c>
      <c r="S12" s="3"/>
      <c r="T12" s="4"/>
      <c r="U12" s="4"/>
      <c r="V12" s="4"/>
      <c r="W12" s="4"/>
      <c r="X12" s="4"/>
      <c r="Y12" s="5"/>
    </row>
    <row r="13" spans="1:25">
      <c r="A13" s="1">
        <f t="shared" si="0"/>
        <v>44627</v>
      </c>
      <c r="B13">
        <v>2498</v>
      </c>
      <c r="C13">
        <v>0</v>
      </c>
      <c r="D13">
        <v>46868</v>
      </c>
      <c r="E13" s="8">
        <v>99.19</v>
      </c>
      <c r="F13" s="17">
        <v>2788.19</v>
      </c>
    </row>
    <row r="14" spans="1:25">
      <c r="A14" s="1">
        <f t="shared" si="0"/>
        <v>44634</v>
      </c>
      <c r="B14">
        <v>2994</v>
      </c>
      <c r="C14">
        <v>0</v>
      </c>
      <c r="D14">
        <v>36179</v>
      </c>
      <c r="E14" s="8">
        <v>83.53</v>
      </c>
      <c r="F14" s="17">
        <v>2578.1</v>
      </c>
    </row>
    <row r="15" spans="1:25">
      <c r="A15" s="1">
        <f t="shared" si="0"/>
        <v>44641</v>
      </c>
      <c r="B15">
        <v>3040</v>
      </c>
      <c r="C15">
        <v>0</v>
      </c>
      <c r="D15">
        <v>36640</v>
      </c>
      <c r="E15" s="8">
        <v>94.8</v>
      </c>
      <c r="F15" s="17">
        <v>2792.05</v>
      </c>
    </row>
    <row r="16" spans="1:25">
      <c r="A16" s="1">
        <f t="shared" si="0"/>
        <v>44648</v>
      </c>
      <c r="B16">
        <v>3217</v>
      </c>
      <c r="C16">
        <v>0</v>
      </c>
      <c r="D16">
        <v>51565</v>
      </c>
      <c r="E16" s="8">
        <v>105.45</v>
      </c>
      <c r="F16" s="17">
        <v>3079.03</v>
      </c>
    </row>
    <row r="17" spans="1:6">
      <c r="A17" s="1">
        <f t="shared" si="0"/>
        <v>44655</v>
      </c>
      <c r="B17">
        <v>4110</v>
      </c>
      <c r="C17">
        <v>0</v>
      </c>
      <c r="D17">
        <v>36797</v>
      </c>
      <c r="E17" s="8">
        <v>133.03</v>
      </c>
      <c r="F17" s="17">
        <v>3402.7</v>
      </c>
    </row>
    <row r="18" spans="1:6">
      <c r="A18" s="1">
        <f t="shared" si="0"/>
        <v>44662</v>
      </c>
      <c r="B18">
        <v>3629</v>
      </c>
      <c r="C18">
        <v>0</v>
      </c>
      <c r="D18">
        <v>35981</v>
      </c>
      <c r="E18" s="8">
        <v>115.16</v>
      </c>
      <c r="F18" s="17">
        <v>3282.96</v>
      </c>
    </row>
    <row r="19" spans="1:6">
      <c r="A19" s="1">
        <f t="shared" si="0"/>
        <v>44669</v>
      </c>
      <c r="B19">
        <v>3015</v>
      </c>
      <c r="C19">
        <v>0</v>
      </c>
      <c r="D19">
        <v>46979</v>
      </c>
      <c r="E19" s="8">
        <v>104.52</v>
      </c>
      <c r="F19" s="17">
        <v>3033.49</v>
      </c>
    </row>
    <row r="20" spans="1:6">
      <c r="A20" s="1">
        <f t="shared" si="0"/>
        <v>44676</v>
      </c>
      <c r="B20">
        <v>6371</v>
      </c>
      <c r="C20">
        <v>288</v>
      </c>
      <c r="D20">
        <v>29330</v>
      </c>
      <c r="E20" s="8">
        <v>104.71</v>
      </c>
      <c r="F20" s="17">
        <v>3004.99</v>
      </c>
    </row>
    <row r="21" spans="1:6">
      <c r="A21" s="1">
        <f t="shared" si="0"/>
        <v>44683</v>
      </c>
      <c r="B21">
        <v>6041</v>
      </c>
      <c r="C21">
        <v>488</v>
      </c>
      <c r="D21">
        <v>159726</v>
      </c>
      <c r="E21" s="8">
        <v>124.87</v>
      </c>
      <c r="F21" s="17">
        <v>285.51</v>
      </c>
    </row>
    <row r="22" spans="1:6">
      <c r="A22" s="1">
        <f t="shared" si="0"/>
        <v>44690</v>
      </c>
      <c r="B22">
        <v>6270</v>
      </c>
      <c r="C22">
        <v>610</v>
      </c>
      <c r="D22">
        <v>40479</v>
      </c>
      <c r="E22" s="8">
        <v>127.66</v>
      </c>
      <c r="F22" s="17">
        <v>2739.22</v>
      </c>
    </row>
    <row r="23" spans="1:6">
      <c r="A23" s="1">
        <f t="shared" si="0"/>
        <v>44697</v>
      </c>
      <c r="B23">
        <v>4668</v>
      </c>
      <c r="C23">
        <v>812</v>
      </c>
      <c r="D23">
        <v>35326</v>
      </c>
      <c r="E23" s="8">
        <v>217.86</v>
      </c>
      <c r="F23" s="17">
        <v>2117.0300000000002</v>
      </c>
    </row>
    <row r="24" spans="1:6">
      <c r="A24" s="1">
        <f t="shared" si="0"/>
        <v>44704</v>
      </c>
      <c r="B24">
        <v>7607</v>
      </c>
      <c r="C24">
        <v>1028</v>
      </c>
      <c r="D24">
        <v>23102</v>
      </c>
      <c r="E24" s="8">
        <v>111.83</v>
      </c>
      <c r="F24" s="17">
        <v>2003.38</v>
      </c>
    </row>
    <row r="25" spans="1:6">
      <c r="A25" s="1">
        <f t="shared" si="0"/>
        <v>44711</v>
      </c>
      <c r="B25">
        <v>4605</v>
      </c>
      <c r="C25">
        <v>625</v>
      </c>
      <c r="D25">
        <v>18383</v>
      </c>
      <c r="E25" s="8">
        <v>125.64</v>
      </c>
      <c r="F25" s="17">
        <v>1859.88</v>
      </c>
    </row>
    <row r="26" spans="1:6">
      <c r="A26" s="1">
        <f t="shared" si="0"/>
        <v>44718</v>
      </c>
      <c r="B26">
        <v>3661</v>
      </c>
      <c r="C26">
        <v>1443</v>
      </c>
      <c r="D26">
        <v>24484</v>
      </c>
      <c r="E26" s="8">
        <v>108.45</v>
      </c>
      <c r="F26" s="17">
        <v>1854.19</v>
      </c>
    </row>
    <row r="27" spans="1:6">
      <c r="A27" s="1">
        <f t="shared" si="0"/>
        <v>44725</v>
      </c>
      <c r="B27">
        <v>3115</v>
      </c>
      <c r="C27">
        <v>811</v>
      </c>
      <c r="D27">
        <v>23505</v>
      </c>
      <c r="E27" s="8">
        <v>133.69</v>
      </c>
      <c r="F27" s="17">
        <v>1697.81</v>
      </c>
    </row>
    <row r="28" spans="1:6">
      <c r="A28" s="1">
        <f t="shared" si="0"/>
        <v>44732</v>
      </c>
      <c r="B28">
        <v>2544</v>
      </c>
      <c r="C28">
        <v>867</v>
      </c>
      <c r="D28">
        <v>19572</v>
      </c>
      <c r="E28" s="8">
        <v>192.98</v>
      </c>
      <c r="F28" s="17">
        <v>1133.48</v>
      </c>
    </row>
    <row r="29" spans="1:6">
      <c r="A29" s="1">
        <f t="shared" si="0"/>
        <v>44739</v>
      </c>
      <c r="B29">
        <v>3259</v>
      </c>
      <c r="C29">
        <v>753</v>
      </c>
      <c r="D29">
        <v>12355</v>
      </c>
      <c r="E29" s="8">
        <v>106.6</v>
      </c>
      <c r="F29" s="17">
        <v>1158.9000000000001</v>
      </c>
    </row>
    <row r="30" spans="1:6">
      <c r="A30" s="1">
        <f t="shared" si="0"/>
        <v>44746</v>
      </c>
      <c r="B30">
        <v>2364</v>
      </c>
      <c r="C30">
        <v>620</v>
      </c>
      <c r="D30">
        <v>24910</v>
      </c>
      <c r="E30" s="8">
        <v>94.24</v>
      </c>
      <c r="F30" s="17">
        <v>1100.43</v>
      </c>
    </row>
    <row r="31" spans="1:6">
      <c r="A31" s="1">
        <f t="shared" si="0"/>
        <v>44753</v>
      </c>
      <c r="B31">
        <v>2043</v>
      </c>
      <c r="C31">
        <v>462</v>
      </c>
      <c r="D31">
        <v>16734</v>
      </c>
      <c r="E31" s="8">
        <v>95.59</v>
      </c>
      <c r="F31" s="17">
        <v>1187.19</v>
      </c>
    </row>
    <row r="32" spans="1:6">
      <c r="A32" s="1">
        <f t="shared" si="0"/>
        <v>44760</v>
      </c>
      <c r="B32">
        <v>2176</v>
      </c>
      <c r="C32">
        <v>745</v>
      </c>
      <c r="D32">
        <v>26541</v>
      </c>
      <c r="E32" s="8">
        <v>111.49</v>
      </c>
      <c r="F32" s="17">
        <v>1195.5</v>
      </c>
    </row>
    <row r="33" spans="1:6">
      <c r="A33" s="1">
        <f t="shared" si="0"/>
        <v>44767</v>
      </c>
      <c r="B33">
        <v>2127</v>
      </c>
      <c r="C33">
        <v>813</v>
      </c>
      <c r="D33">
        <v>21332</v>
      </c>
      <c r="E33" s="8">
        <v>149.29</v>
      </c>
      <c r="F33" s="17">
        <v>1158.18</v>
      </c>
    </row>
    <row r="34" spans="1:6">
      <c r="A34" s="1">
        <f t="shared" si="0"/>
        <v>44774</v>
      </c>
      <c r="B34">
        <v>1434</v>
      </c>
      <c r="C34">
        <v>569</v>
      </c>
      <c r="D34">
        <v>20714</v>
      </c>
      <c r="E34" s="8">
        <v>142.09</v>
      </c>
      <c r="F34" s="17">
        <v>1621.14</v>
      </c>
    </row>
    <row r="35" spans="1:6">
      <c r="A35" s="1">
        <f t="shared" si="0"/>
        <v>44781</v>
      </c>
      <c r="B35">
        <v>1897</v>
      </c>
      <c r="C35">
        <v>343</v>
      </c>
      <c r="D35">
        <v>24579</v>
      </c>
      <c r="E35" s="8">
        <v>108.43</v>
      </c>
      <c r="F35" s="17">
        <v>1674.16</v>
      </c>
    </row>
    <row r="36" spans="1:6">
      <c r="A36" s="1">
        <f t="shared" si="0"/>
        <v>44788</v>
      </c>
      <c r="B36">
        <v>1187</v>
      </c>
      <c r="C36">
        <v>423</v>
      </c>
      <c r="D36">
        <v>12302</v>
      </c>
      <c r="E36" s="8">
        <v>127.82</v>
      </c>
      <c r="F36" s="17">
        <v>1870.17</v>
      </c>
    </row>
    <row r="37" spans="1:6">
      <c r="A37" s="1">
        <f t="shared" si="0"/>
        <v>44795</v>
      </c>
      <c r="B37">
        <v>1014</v>
      </c>
      <c r="C37">
        <v>370</v>
      </c>
      <c r="D37">
        <v>20184</v>
      </c>
      <c r="E37" s="8">
        <v>131.38999999999999</v>
      </c>
      <c r="F37" s="17">
        <v>1751.57</v>
      </c>
    </row>
    <row r="38" spans="1:6">
      <c r="A38" s="1">
        <f t="shared" si="0"/>
        <v>44802</v>
      </c>
      <c r="B38">
        <v>1137</v>
      </c>
      <c r="C38">
        <v>390</v>
      </c>
      <c r="D38">
        <v>17565</v>
      </c>
      <c r="E38" s="8">
        <v>126.14</v>
      </c>
      <c r="F38" s="17">
        <v>1581.26</v>
      </c>
    </row>
    <row r="39" spans="1:6">
      <c r="A39" s="1">
        <f t="shared" si="0"/>
        <v>44809</v>
      </c>
      <c r="B39">
        <v>1121</v>
      </c>
      <c r="C39">
        <v>490</v>
      </c>
      <c r="D39">
        <v>18235</v>
      </c>
      <c r="E39" s="8">
        <v>112.94</v>
      </c>
      <c r="F39" s="17">
        <v>1561.19</v>
      </c>
    </row>
    <row r="40" spans="1:6">
      <c r="A40" s="1">
        <f t="shared" si="0"/>
        <v>44816</v>
      </c>
      <c r="B40">
        <v>962</v>
      </c>
      <c r="C40">
        <v>618</v>
      </c>
      <c r="D40">
        <v>18924</v>
      </c>
      <c r="E40" s="8">
        <v>119.03</v>
      </c>
      <c r="F40" s="17">
        <v>1671.34</v>
      </c>
    </row>
    <row r="41" spans="1:6">
      <c r="A41" s="1">
        <f t="shared" si="0"/>
        <v>44823</v>
      </c>
      <c r="B41">
        <v>974</v>
      </c>
      <c r="C41">
        <v>245</v>
      </c>
      <c r="D41">
        <v>13201</v>
      </c>
      <c r="E41" s="8">
        <v>128.91999999999999</v>
      </c>
      <c r="F41" s="17">
        <v>1519.89</v>
      </c>
    </row>
    <row r="42" spans="1:6">
      <c r="A42" s="1">
        <f t="shared" si="0"/>
        <v>44830</v>
      </c>
      <c r="B42">
        <v>1093</v>
      </c>
      <c r="C42">
        <v>533</v>
      </c>
      <c r="D42">
        <v>22794</v>
      </c>
      <c r="E42" s="8">
        <v>115.21</v>
      </c>
      <c r="F42" s="17">
        <v>1316.1</v>
      </c>
    </row>
    <row r="43" spans="1:6">
      <c r="A43" s="1">
        <f t="shared" si="0"/>
        <v>44837</v>
      </c>
      <c r="B43">
        <v>957</v>
      </c>
      <c r="C43">
        <v>177</v>
      </c>
      <c r="D43">
        <v>36678</v>
      </c>
      <c r="E43" s="8">
        <v>94.75</v>
      </c>
      <c r="F43" s="17">
        <v>1322.14</v>
      </c>
    </row>
    <row r="44" spans="1:6">
      <c r="A44" s="1">
        <f t="shared" si="0"/>
        <v>44844</v>
      </c>
      <c r="B44">
        <v>1219</v>
      </c>
      <c r="C44">
        <v>180</v>
      </c>
      <c r="D44">
        <v>13702</v>
      </c>
      <c r="E44" s="8">
        <v>63.45</v>
      </c>
      <c r="F44" s="17">
        <v>1331.09</v>
      </c>
    </row>
    <row r="45" spans="1:6">
      <c r="A45" s="1">
        <f t="shared" si="0"/>
        <v>44851</v>
      </c>
      <c r="B45">
        <v>808</v>
      </c>
      <c r="C45">
        <v>221</v>
      </c>
      <c r="D45">
        <v>28010</v>
      </c>
      <c r="E45" s="8">
        <v>71.33</v>
      </c>
      <c r="F45" s="17">
        <v>1289.8800000000001</v>
      </c>
    </row>
    <row r="46" spans="1:6">
      <c r="A46" s="1">
        <f t="shared" si="0"/>
        <v>44858</v>
      </c>
      <c r="B46">
        <v>1246</v>
      </c>
      <c r="C46">
        <v>237</v>
      </c>
      <c r="D46">
        <v>11265</v>
      </c>
      <c r="E46" s="8">
        <v>64.680000000000007</v>
      </c>
      <c r="F46" s="17">
        <v>1312.49</v>
      </c>
    </row>
    <row r="47" spans="1:6">
      <c r="A47" s="1">
        <f t="shared" si="0"/>
        <v>44865</v>
      </c>
      <c r="B47">
        <v>1436</v>
      </c>
      <c r="C47">
        <v>277</v>
      </c>
      <c r="D47">
        <v>17981</v>
      </c>
      <c r="E47" s="8">
        <v>149.5</v>
      </c>
      <c r="F47" s="17">
        <v>1521.21</v>
      </c>
    </row>
    <row r="48" spans="1:6">
      <c r="A48" s="1">
        <f t="shared" si="0"/>
        <v>44872</v>
      </c>
      <c r="B48">
        <v>1793</v>
      </c>
      <c r="C48">
        <v>189</v>
      </c>
      <c r="D48">
        <v>17935</v>
      </c>
      <c r="E48" s="8">
        <v>114.76</v>
      </c>
      <c r="F48" s="17">
        <v>1577.94</v>
      </c>
    </row>
    <row r="49" spans="1:6">
      <c r="A49" s="1">
        <f t="shared" si="0"/>
        <v>44879</v>
      </c>
      <c r="B49">
        <v>1089</v>
      </c>
      <c r="C49">
        <v>144</v>
      </c>
      <c r="D49">
        <v>9664</v>
      </c>
      <c r="E49" s="8">
        <v>167.38</v>
      </c>
      <c r="F49" s="17">
        <v>1295.5999999999999</v>
      </c>
    </row>
    <row r="50" spans="1:6">
      <c r="A50" s="1">
        <f t="shared" si="0"/>
        <v>44886</v>
      </c>
      <c r="B50">
        <v>1007</v>
      </c>
      <c r="C50">
        <v>227</v>
      </c>
      <c r="D50">
        <v>17092</v>
      </c>
      <c r="E50" s="8">
        <v>72.099999999999994</v>
      </c>
      <c r="F50" s="17">
        <v>1210.75</v>
      </c>
    </row>
    <row r="51" spans="1:6">
      <c r="A51" s="1">
        <f t="shared" si="0"/>
        <v>44893</v>
      </c>
      <c r="B51">
        <v>917</v>
      </c>
      <c r="C51">
        <v>228</v>
      </c>
      <c r="D51">
        <v>13986</v>
      </c>
      <c r="E51" s="8">
        <v>62.11</v>
      </c>
      <c r="F51" s="17">
        <v>1176.2</v>
      </c>
    </row>
    <row r="52" spans="1:6">
      <c r="A52" s="1">
        <f t="shared" si="0"/>
        <v>44900</v>
      </c>
      <c r="B52">
        <v>1106</v>
      </c>
      <c r="C52">
        <v>153</v>
      </c>
      <c r="D52">
        <v>10929</v>
      </c>
      <c r="E52" s="8">
        <v>48.67</v>
      </c>
      <c r="F52" s="17">
        <v>1252.95</v>
      </c>
    </row>
    <row r="53" spans="1:6">
      <c r="A53" s="1">
        <f t="shared" si="0"/>
        <v>44907</v>
      </c>
      <c r="B53">
        <v>1032</v>
      </c>
      <c r="C53">
        <v>115</v>
      </c>
      <c r="D53">
        <v>10976</v>
      </c>
      <c r="E53" s="8">
        <v>35.54</v>
      </c>
      <c r="F53" s="17">
        <v>1262.1500000000001</v>
      </c>
    </row>
    <row r="54" spans="1:6">
      <c r="A54" s="1">
        <f t="shared" si="0"/>
        <v>44914</v>
      </c>
      <c r="B54">
        <v>11492</v>
      </c>
      <c r="C54">
        <v>73</v>
      </c>
      <c r="D54">
        <v>21806</v>
      </c>
      <c r="E54" s="8">
        <v>45.55</v>
      </c>
      <c r="F54" s="17">
        <v>1243.71</v>
      </c>
    </row>
    <row r="55" spans="1:6">
      <c r="A55" s="1">
        <f t="shared" si="0"/>
        <v>44921</v>
      </c>
      <c r="B55">
        <v>3788</v>
      </c>
      <c r="C55">
        <v>43</v>
      </c>
      <c r="D55">
        <v>9090</v>
      </c>
      <c r="E55" s="8">
        <v>32.549999999999997</v>
      </c>
      <c r="F55" s="17">
        <v>1210.8</v>
      </c>
    </row>
    <row r="56" spans="1:6">
      <c r="A56" s="1">
        <f t="shared" si="0"/>
        <v>44928</v>
      </c>
      <c r="B56">
        <v>1513</v>
      </c>
      <c r="C56">
        <v>34</v>
      </c>
      <c r="D56">
        <v>6728</v>
      </c>
      <c r="E56" s="8">
        <v>25.97</v>
      </c>
      <c r="F56" s="17">
        <v>1203.72</v>
      </c>
    </row>
    <row r="57" spans="1:6">
      <c r="E57" s="8"/>
    </row>
    <row r="58" spans="1:6">
      <c r="E58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EEB1-724E-374A-8E37-AB2C8703229C}">
  <dimension ref="A1:K63"/>
  <sheetViews>
    <sheetView zoomScale="108" zoomScaleNormal="120" workbookViewId="0">
      <selection activeCell="B10" sqref="B10"/>
    </sheetView>
  </sheetViews>
  <sheetFormatPr baseColWidth="10" defaultRowHeight="16"/>
  <cols>
    <col min="1" max="1" width="13.5" bestFit="1" customWidth="1"/>
    <col min="2" max="2" width="13" bestFit="1" customWidth="1"/>
    <col min="3" max="3" width="10.6640625" customWidth="1"/>
    <col min="7" max="7" width="11.1640625" bestFit="1" customWidth="1"/>
    <col min="11" max="11" width="12.5" bestFit="1" customWidth="1"/>
  </cols>
  <sheetData>
    <row r="1" spans="1:11">
      <c r="A1" t="s">
        <v>12</v>
      </c>
      <c r="B1">
        <v>1000000</v>
      </c>
      <c r="E1" t="s">
        <v>34</v>
      </c>
      <c r="F1" s="13">
        <f>AVERAGE(K13:K52)</f>
        <v>0.32590546567202933</v>
      </c>
    </row>
    <row r="2" spans="1:11">
      <c r="A2" t="s">
        <v>13</v>
      </c>
      <c r="B2">
        <v>56206.489200694268</v>
      </c>
      <c r="E2" t="s">
        <v>35</v>
      </c>
      <c r="F2" s="13">
        <f>AVERAGE(K53:K63)</f>
        <v>0.39869189496034435</v>
      </c>
    </row>
    <row r="3" spans="1:11">
      <c r="A3" t="s">
        <v>14</v>
      </c>
      <c r="B3">
        <v>1061104.4468843364</v>
      </c>
      <c r="F3" s="13">
        <f>AVERAGE(K13:K63)</f>
        <v>0.34160449944009724</v>
      </c>
    </row>
    <row r="4" spans="1:11">
      <c r="A4" t="s">
        <v>15</v>
      </c>
      <c r="B4">
        <v>0.99712649724032398</v>
      </c>
    </row>
    <row r="5" spans="1:11">
      <c r="A5" t="s">
        <v>13</v>
      </c>
      <c r="B5">
        <v>4.7733105981666392E-2</v>
      </c>
    </row>
    <row r="6" spans="1:11">
      <c r="A6" t="s">
        <v>14</v>
      </c>
      <c r="B6">
        <v>28.310806489859434</v>
      </c>
    </row>
    <row r="7" spans="1:11">
      <c r="A7" t="s">
        <v>15</v>
      </c>
      <c r="B7">
        <v>1.0000000000000026E-4</v>
      </c>
    </row>
    <row r="8" spans="1:11">
      <c r="A8" t="s">
        <v>44</v>
      </c>
      <c r="B8">
        <v>0.16667655927566699</v>
      </c>
    </row>
    <row r="10" spans="1:11">
      <c r="A10" t="s">
        <v>24</v>
      </c>
      <c r="B10">
        <f>SUM(I13:I52)+(B1-SUM(C13:C52))*IFERROR(LN(1-SUM(H13:H52)),-10000)</f>
        <v>-937221.38598722359</v>
      </c>
    </row>
    <row r="11" spans="1:11">
      <c r="D11" t="s">
        <v>45</v>
      </c>
      <c r="F11" t="s">
        <v>46</v>
      </c>
    </row>
    <row r="12" spans="1:11">
      <c r="A12" t="s">
        <v>4</v>
      </c>
      <c r="B12" t="s">
        <v>7</v>
      </c>
      <c r="C12" t="s">
        <v>3</v>
      </c>
      <c r="D12" t="s">
        <v>26</v>
      </c>
      <c r="E12" t="s">
        <v>27</v>
      </c>
      <c r="F12" t="s">
        <v>26</v>
      </c>
      <c r="G12" t="s">
        <v>27</v>
      </c>
      <c r="H12" t="s">
        <v>31</v>
      </c>
      <c r="I12" t="s">
        <v>24</v>
      </c>
      <c r="J12" t="s">
        <v>43</v>
      </c>
      <c r="K12" t="s">
        <v>33</v>
      </c>
    </row>
    <row r="13" spans="1:11">
      <c r="A13" s="1">
        <v>44578</v>
      </c>
      <c r="B13">
        <v>1</v>
      </c>
      <c r="C13">
        <v>9979</v>
      </c>
      <c r="D13">
        <f>1-($B$3/($B$3+B13^$B$4))^$B$2</f>
        <v>5.1591321324491402E-2</v>
      </c>
      <c r="E13">
        <f>D13</f>
        <v>5.1591321324491402E-2</v>
      </c>
      <c r="F13">
        <f>1-($B$6/($B$6+B13^$B$7))^$B$5</f>
        <v>1.6555722347099122E-3</v>
      </c>
      <c r="G13">
        <f>F13</f>
        <v>1.6555722347099122E-3</v>
      </c>
      <c r="H13">
        <f>$B$8*E13+(1-$B$8)*G13</f>
        <v>9.9786910778477105E-3</v>
      </c>
      <c r="I13">
        <f>C13*IFERROR(LN(H13),-10000)</f>
        <v>-45976.280147458012</v>
      </c>
      <c r="J13">
        <f>$B$1*H13</f>
        <v>9978.6910778477104</v>
      </c>
      <c r="K13" s="11">
        <f>ABS(C13-J13)/C13</f>
        <v>3.0957225402304523E-5</v>
      </c>
    </row>
    <row r="14" spans="1:11">
      <c r="A14" s="1">
        <v>44585</v>
      </c>
      <c r="B14">
        <v>2</v>
      </c>
      <c r="C14">
        <v>8445</v>
      </c>
      <c r="D14">
        <f t="shared" ref="D14:D63" si="0">1-($B$3/($B$3+B14^$B$4))^$B$2</f>
        <v>0.10033130683140679</v>
      </c>
      <c r="E14">
        <f>D14-D13</f>
        <v>4.8739985506915384E-2</v>
      </c>
      <c r="F14">
        <f t="shared" ref="F14:F63" si="1">1-($B$6/($B$6+B14^$B$7))^$B$5</f>
        <v>1.6556849316953226E-3</v>
      </c>
      <c r="G14">
        <f>F14-F13</f>
        <v>1.1269698541038764E-7</v>
      </c>
      <c r="H14">
        <f t="shared" ref="H14:H63" si="2">$B$8*E14+(1-$B$8)*G14</f>
        <v>8.1239069964781745E-3</v>
      </c>
      <c r="I14">
        <f t="shared" ref="I14:I63" si="3">C14*IFERROR(LN(H14),-10000)</f>
        <v>-40645.312783686495</v>
      </c>
      <c r="J14">
        <f t="shared" ref="J14:J63" si="4">$B$1*H14</f>
        <v>8123.9069964781747</v>
      </c>
      <c r="K14" s="11">
        <f t="shared" ref="K14:K63" si="5">ABS(C14-J14)/C14</f>
        <v>3.8021670044029045E-2</v>
      </c>
    </row>
    <row r="15" spans="1:11">
      <c r="A15" s="1">
        <v>44592</v>
      </c>
      <c r="B15">
        <v>3</v>
      </c>
      <c r="C15">
        <v>10083</v>
      </c>
      <c r="D15">
        <f t="shared" si="0"/>
        <v>0.14649878141345984</v>
      </c>
      <c r="E15">
        <f t="shared" ref="E15:E63" si="6">D15-D14</f>
        <v>4.6167474582053059E-2</v>
      </c>
      <c r="F15">
        <f t="shared" si="1"/>
        <v>1.6557508586976244E-3</v>
      </c>
      <c r="G15">
        <f t="shared" ref="G15:G63" si="7">F15-F14</f>
        <v>6.5927002301791049E-8</v>
      </c>
      <c r="H15">
        <f t="shared" si="2"/>
        <v>7.6950907522998109E-3</v>
      </c>
      <c r="I15">
        <f t="shared" si="3"/>
        <v>-49075.702516497935</v>
      </c>
      <c r="J15">
        <f t="shared" si="4"/>
        <v>7695.0907522998114</v>
      </c>
      <c r="K15" s="11">
        <f t="shared" si="5"/>
        <v>0.2368252749876216</v>
      </c>
    </row>
    <row r="16" spans="1:11">
      <c r="A16" s="1">
        <v>44599</v>
      </c>
      <c r="B16">
        <v>4</v>
      </c>
      <c r="C16">
        <v>10956</v>
      </c>
      <c r="D16">
        <f t="shared" si="0"/>
        <v>0.19025545148658551</v>
      </c>
      <c r="E16">
        <f t="shared" si="6"/>
        <v>4.375667007312567E-2</v>
      </c>
      <c r="F16">
        <f t="shared" si="1"/>
        <v>1.6557976362133742E-3</v>
      </c>
      <c r="G16">
        <f t="shared" si="7"/>
        <v>4.6777515749774068E-8</v>
      </c>
      <c r="H16">
        <f t="shared" si="2"/>
        <v>7.2932501939495077E-3</v>
      </c>
      <c r="I16">
        <f t="shared" si="3"/>
        <v>-53912.350421274343</v>
      </c>
      <c r="J16">
        <f t="shared" si="4"/>
        <v>7293.2501939495078</v>
      </c>
      <c r="K16" s="11">
        <f t="shared" si="5"/>
        <v>0.33431451314809169</v>
      </c>
    </row>
    <row r="17" spans="1:11">
      <c r="A17" s="1">
        <v>44606</v>
      </c>
      <c r="B17">
        <v>5</v>
      </c>
      <c r="C17">
        <v>6183</v>
      </c>
      <c r="D17">
        <f t="shared" si="0"/>
        <v>0.23173945402056528</v>
      </c>
      <c r="E17">
        <f t="shared" si="6"/>
        <v>4.1484002533979769E-2</v>
      </c>
      <c r="F17">
        <f t="shared" si="1"/>
        <v>1.655833920567007E-3</v>
      </c>
      <c r="G17">
        <f t="shared" si="7"/>
        <v>3.6284353632787258E-8</v>
      </c>
      <c r="H17">
        <f t="shared" si="2"/>
        <v>6.9144410439492127E-3</v>
      </c>
      <c r="I17">
        <f t="shared" si="3"/>
        <v>-30755.127093563911</v>
      </c>
      <c r="J17">
        <f t="shared" si="4"/>
        <v>6914.4410439492131</v>
      </c>
      <c r="K17" s="11">
        <f t="shared" si="5"/>
        <v>0.11829872941116175</v>
      </c>
    </row>
    <row r="18" spans="1:11">
      <c r="A18" s="1">
        <v>44613</v>
      </c>
      <c r="B18">
        <v>6</v>
      </c>
      <c r="C18">
        <v>4890</v>
      </c>
      <c r="D18">
        <f t="shared" si="0"/>
        <v>0.27107598150803369</v>
      </c>
      <c r="E18">
        <f t="shared" si="6"/>
        <v>3.9336527487468409E-2</v>
      </c>
      <c r="F18">
        <f t="shared" si="1"/>
        <v>1.6558635676221511E-3</v>
      </c>
      <c r="G18">
        <f t="shared" si="7"/>
        <v>2.9647055144188528E-8</v>
      </c>
      <c r="H18">
        <f t="shared" si="2"/>
        <v>6.5565017610499316E-3</v>
      </c>
      <c r="I18">
        <f t="shared" si="3"/>
        <v>-24583.487642480311</v>
      </c>
      <c r="J18">
        <f t="shared" si="4"/>
        <v>6556.5017610499317</v>
      </c>
      <c r="K18" s="11">
        <f t="shared" si="5"/>
        <v>0.3407979061451803</v>
      </c>
    </row>
    <row r="19" spans="1:11">
      <c r="A19" s="1">
        <v>44620</v>
      </c>
      <c r="B19">
        <v>7</v>
      </c>
      <c r="C19">
        <v>3880</v>
      </c>
      <c r="D19">
        <f t="shared" si="0"/>
        <v>0.30838087716695939</v>
      </c>
      <c r="E19">
        <f t="shared" si="6"/>
        <v>3.7304895658925696E-2</v>
      </c>
      <c r="F19">
        <f t="shared" si="1"/>
        <v>1.655888634256808E-3</v>
      </c>
      <c r="G19">
        <f t="shared" si="7"/>
        <v>2.506663465684511E-8</v>
      </c>
      <c r="H19">
        <f t="shared" si="2"/>
        <v>6.2178725411817402E-3</v>
      </c>
      <c r="I19">
        <f t="shared" si="3"/>
        <v>-19711.670567762641</v>
      </c>
      <c r="J19">
        <f t="shared" si="4"/>
        <v>6217.8725411817404</v>
      </c>
      <c r="K19" s="11">
        <f t="shared" si="5"/>
        <v>0.60254446937673722</v>
      </c>
    </row>
    <row r="20" spans="1:11">
      <c r="A20" s="1">
        <v>44627</v>
      </c>
      <c r="B20">
        <v>8</v>
      </c>
      <c r="C20">
        <v>2498</v>
      </c>
      <c r="D20">
        <f t="shared" si="0"/>
        <v>0.34376235207459294</v>
      </c>
      <c r="E20">
        <f t="shared" si="6"/>
        <v>3.5381474907633548E-2</v>
      </c>
      <c r="F20">
        <f t="shared" si="1"/>
        <v>1.655910348264511E-3</v>
      </c>
      <c r="G20">
        <f t="shared" si="7"/>
        <v>2.1714007703010907E-8</v>
      </c>
      <c r="H20">
        <f t="shared" si="2"/>
        <v>5.8972805944943188E-3</v>
      </c>
      <c r="I20">
        <f t="shared" si="3"/>
        <v>-12822.893348379936</v>
      </c>
      <c r="J20">
        <f t="shared" si="4"/>
        <v>5897.2805944943184</v>
      </c>
      <c r="K20" s="11">
        <f t="shared" si="5"/>
        <v>1.3608008785005279</v>
      </c>
    </row>
    <row r="21" spans="1:11">
      <c r="A21" s="1">
        <v>44634</v>
      </c>
      <c r="B21">
        <v>9</v>
      </c>
      <c r="C21">
        <v>2994</v>
      </c>
      <c r="D21">
        <f t="shared" si="0"/>
        <v>0.37732199676388944</v>
      </c>
      <c r="E21">
        <f t="shared" si="6"/>
        <v>3.3559644689296508E-2</v>
      </c>
      <c r="F21">
        <f t="shared" si="1"/>
        <v>1.655929501608755E-3</v>
      </c>
      <c r="G21">
        <f t="shared" si="7"/>
        <v>1.9153344243960646E-8</v>
      </c>
      <c r="H21">
        <f t="shared" si="2"/>
        <v>5.5936220682565787E-3</v>
      </c>
      <c r="I21">
        <f t="shared" si="3"/>
        <v>-15527.267970565648</v>
      </c>
      <c r="J21">
        <f t="shared" si="4"/>
        <v>5593.622068256579</v>
      </c>
      <c r="K21" s="11">
        <f t="shared" si="5"/>
        <v>0.86827724390667305</v>
      </c>
    </row>
    <row r="22" spans="1:11">
      <c r="A22" s="1">
        <v>44641</v>
      </c>
      <c r="B22">
        <v>10</v>
      </c>
      <c r="C22">
        <v>3040</v>
      </c>
      <c r="D22">
        <f t="shared" si="0"/>
        <v>0.40915546870545594</v>
      </c>
      <c r="E22">
        <f t="shared" si="6"/>
        <v>3.1833471941566494E-2</v>
      </c>
      <c r="F22">
        <f t="shared" si="1"/>
        <v>1.655946635043315E-3</v>
      </c>
      <c r="G22">
        <f t="shared" si="7"/>
        <v>1.7133434560001604E-8</v>
      </c>
      <c r="H22">
        <f t="shared" si="2"/>
        <v>5.3059078507114287E-3</v>
      </c>
      <c r="I22">
        <f t="shared" si="3"/>
        <v>-15926.360546861193</v>
      </c>
      <c r="J22">
        <f t="shared" si="4"/>
        <v>5305.9078507114291</v>
      </c>
      <c r="K22" s="11">
        <f t="shared" si="5"/>
        <v>0.74536442457612795</v>
      </c>
    </row>
    <row r="23" spans="1:11">
      <c r="A23" s="1">
        <v>44648</v>
      </c>
      <c r="B23">
        <v>11</v>
      </c>
      <c r="C23">
        <v>3217</v>
      </c>
      <c r="D23">
        <f t="shared" si="0"/>
        <v>0.43935300806724953</v>
      </c>
      <c r="E23">
        <f t="shared" si="6"/>
        <v>3.0197539361793591E-2</v>
      </c>
      <c r="F23">
        <f t="shared" si="1"/>
        <v>1.6559621342702169E-3</v>
      </c>
      <c r="G23">
        <f t="shared" si="7"/>
        <v>1.5499226901916074E-8</v>
      </c>
      <c r="H23">
        <f t="shared" si="2"/>
        <v>5.0332348752843668E-3</v>
      </c>
      <c r="I23">
        <f t="shared" si="3"/>
        <v>-17023.374403260692</v>
      </c>
      <c r="J23">
        <f t="shared" si="4"/>
        <v>5033.2348752843673</v>
      </c>
      <c r="K23" s="11">
        <f t="shared" si="5"/>
        <v>0.56457409862740671</v>
      </c>
    </row>
    <row r="24" spans="1:11">
      <c r="A24" s="1">
        <v>44655</v>
      </c>
      <c r="B24">
        <v>12</v>
      </c>
      <c r="C24">
        <v>4110</v>
      </c>
      <c r="D24">
        <f t="shared" si="0"/>
        <v>0.46799985215631068</v>
      </c>
      <c r="E24">
        <f t="shared" si="6"/>
        <v>2.8646844089061152E-2</v>
      </c>
      <c r="F24">
        <f t="shared" si="1"/>
        <v>1.6559762840800962E-3</v>
      </c>
      <c r="G24">
        <f t="shared" si="7"/>
        <v>1.4149809879349107E-8</v>
      </c>
      <c r="H24">
        <f t="shared" si="2"/>
        <v>4.7747691982394456E-3</v>
      </c>
      <c r="I24">
        <f t="shared" si="3"/>
        <v>-21965.523627242637</v>
      </c>
      <c r="J24">
        <f t="shared" si="4"/>
        <v>4774.7691982394454</v>
      </c>
      <c r="K24" s="11">
        <f t="shared" si="5"/>
        <v>0.16174433047188452</v>
      </c>
    </row>
    <row r="25" spans="1:11">
      <c r="A25" s="1">
        <v>44662</v>
      </c>
      <c r="B25">
        <v>13</v>
      </c>
      <c r="C25">
        <v>3629</v>
      </c>
      <c r="D25">
        <f t="shared" si="0"/>
        <v>0.49517658442824897</v>
      </c>
      <c r="E25">
        <f t="shared" si="6"/>
        <v>2.7176732271938286E-2</v>
      </c>
      <c r="F25">
        <f t="shared" si="1"/>
        <v>1.655989300748173E-3</v>
      </c>
      <c r="G25">
        <f t="shared" si="7"/>
        <v>1.3016668076737403E-8</v>
      </c>
      <c r="H25">
        <f t="shared" si="2"/>
        <v>4.5297350745372826E-3</v>
      </c>
      <c r="I25">
        <f t="shared" si="3"/>
        <v>-19586.046227987601</v>
      </c>
      <c r="J25">
        <f t="shared" si="4"/>
        <v>4529.7350745372823</v>
      </c>
      <c r="K25" s="11">
        <f t="shared" si="5"/>
        <v>0.24820476013703013</v>
      </c>
    </row>
    <row r="26" spans="1:11">
      <c r="A26" s="1">
        <v>44669</v>
      </c>
      <c r="B26">
        <v>14</v>
      </c>
      <c r="C26">
        <v>3015</v>
      </c>
      <c r="D26">
        <f t="shared" si="0"/>
        <v>0.52095943819460488</v>
      </c>
      <c r="E26">
        <f t="shared" si="6"/>
        <v>2.5782853766355918E-2</v>
      </c>
      <c r="F26">
        <f t="shared" si="1"/>
        <v>1.6560013523900796E-3</v>
      </c>
      <c r="G26">
        <f t="shared" si="7"/>
        <v>1.2051641906651867E-8</v>
      </c>
      <c r="H26">
        <f t="shared" si="2"/>
        <v>4.2974073969995761E-3</v>
      </c>
      <c r="I26">
        <f t="shared" si="3"/>
        <v>-16430.976257682429</v>
      </c>
      <c r="J26">
        <f t="shared" si="4"/>
        <v>4297.4073969995761</v>
      </c>
      <c r="K26" s="11">
        <f t="shared" si="5"/>
        <v>0.42534242023203189</v>
      </c>
    </row>
    <row r="27" spans="1:11">
      <c r="A27" s="1">
        <v>44676</v>
      </c>
      <c r="B27">
        <v>15</v>
      </c>
      <c r="C27">
        <v>6371</v>
      </c>
      <c r="D27">
        <f t="shared" si="0"/>
        <v>0.54542056679095796</v>
      </c>
      <c r="E27">
        <f t="shared" si="6"/>
        <v>2.4461128596353077E-2</v>
      </c>
      <c r="F27">
        <f t="shared" si="1"/>
        <v>1.6560125722776542E-3</v>
      </c>
      <c r="G27">
        <f t="shared" si="7"/>
        <v>1.1219887574576148E-8</v>
      </c>
      <c r="H27">
        <f t="shared" si="2"/>
        <v>4.0771061002350751E-3</v>
      </c>
      <c r="I27">
        <f t="shared" si="3"/>
        <v>-35055.585453777414</v>
      </c>
      <c r="J27">
        <f t="shared" si="4"/>
        <v>4077.1061002350752</v>
      </c>
      <c r="K27" s="11">
        <f t="shared" si="5"/>
        <v>0.36005240931799165</v>
      </c>
    </row>
    <row r="28" spans="1:11">
      <c r="A28" s="1">
        <v>44683</v>
      </c>
      <c r="B28">
        <v>16</v>
      </c>
      <c r="C28">
        <v>6041</v>
      </c>
      <c r="D28">
        <f t="shared" si="0"/>
        <v>0.56862828782875374</v>
      </c>
      <c r="E28">
        <f t="shared" si="6"/>
        <v>2.3207721037795781E-2</v>
      </c>
      <c r="F28">
        <f t="shared" si="1"/>
        <v>1.6560230678491772E-3</v>
      </c>
      <c r="G28">
        <f t="shared" si="7"/>
        <v>1.0495571522994851E-8</v>
      </c>
      <c r="H28">
        <f t="shared" si="2"/>
        <v>3.8681918374150865E-3</v>
      </c>
      <c r="I28">
        <f t="shared" si="3"/>
        <v>-33557.562331961039</v>
      </c>
      <c r="J28">
        <f t="shared" si="4"/>
        <v>3868.1918374150864</v>
      </c>
      <c r="K28" s="11">
        <f t="shared" si="5"/>
        <v>0.3596769016031971</v>
      </c>
    </row>
    <row r="29" spans="1:11">
      <c r="A29" s="1">
        <v>44690</v>
      </c>
      <c r="B29">
        <v>17</v>
      </c>
      <c r="C29">
        <v>6270</v>
      </c>
      <c r="D29">
        <f t="shared" si="0"/>
        <v>0.59064730650798924</v>
      </c>
      <c r="E29">
        <f t="shared" si="6"/>
        <v>2.2019018679235502E-2</v>
      </c>
      <c r="F29">
        <f t="shared" si="1"/>
        <v>1.6560329269825758E-3</v>
      </c>
      <c r="G29">
        <f t="shared" si="7"/>
        <v>9.8591333985709184E-9</v>
      </c>
      <c r="H29">
        <f t="shared" si="2"/>
        <v>3.6700624879285812E-3</v>
      </c>
      <c r="I29">
        <f t="shared" si="3"/>
        <v>-35159.317121664251</v>
      </c>
      <c r="J29">
        <f t="shared" si="4"/>
        <v>3670.062487928581</v>
      </c>
      <c r="K29" s="11">
        <f t="shared" si="5"/>
        <v>0.41466308007518643</v>
      </c>
    </row>
    <row r="30" spans="1:11">
      <c r="A30" s="1">
        <v>44697</v>
      </c>
      <c r="B30">
        <v>18</v>
      </c>
      <c r="C30">
        <v>4668</v>
      </c>
      <c r="D30">
        <f t="shared" si="0"/>
        <v>0.61153892140809685</v>
      </c>
      <c r="E30">
        <f t="shared" si="6"/>
        <v>2.0891614900107602E-2</v>
      </c>
      <c r="F30">
        <f t="shared" si="1"/>
        <v>1.6560422224736193E-3</v>
      </c>
      <c r="G30">
        <f t="shared" si="7"/>
        <v>9.2954910435594229E-9</v>
      </c>
      <c r="H30">
        <f t="shared" si="2"/>
        <v>3.482150235412772E-3</v>
      </c>
      <c r="I30">
        <f t="shared" si="3"/>
        <v>-26421.371504307088</v>
      </c>
      <c r="J30">
        <f t="shared" si="4"/>
        <v>3482.150235412772</v>
      </c>
      <c r="K30" s="11">
        <f t="shared" si="5"/>
        <v>0.2540380815311114</v>
      </c>
    </row>
    <row r="31" spans="1:11">
      <c r="A31" s="1">
        <v>44704</v>
      </c>
      <c r="B31">
        <v>19</v>
      </c>
      <c r="C31">
        <v>7607</v>
      </c>
      <c r="D31">
        <f t="shared" si="0"/>
        <v>0.6313612153433521</v>
      </c>
      <c r="E31">
        <f t="shared" si="6"/>
        <v>1.9822293935255253E-2</v>
      </c>
      <c r="F31">
        <f t="shared" si="1"/>
        <v>1.6560510153009744E-3</v>
      </c>
      <c r="G31">
        <f t="shared" si="7"/>
        <v>8.7928273551085567E-9</v>
      </c>
      <c r="H31">
        <f t="shared" si="2"/>
        <v>3.3039190773484117E-3</v>
      </c>
      <c r="I31">
        <f t="shared" si="3"/>
        <v>-43456.097482641613</v>
      </c>
      <c r="J31">
        <f t="shared" si="4"/>
        <v>3303.9190773484115</v>
      </c>
      <c r="K31" s="11">
        <f t="shared" si="5"/>
        <v>0.56567384286204658</v>
      </c>
    </row>
    <row r="32" spans="1:11">
      <c r="A32" s="1">
        <v>44711</v>
      </c>
      <c r="B32">
        <v>20</v>
      </c>
      <c r="C32">
        <v>4605</v>
      </c>
      <c r="D32">
        <f t="shared" si="0"/>
        <v>0.6501692330696105</v>
      </c>
      <c r="E32">
        <f t="shared" si="6"/>
        <v>1.8808017726258397E-2</v>
      </c>
      <c r="F32">
        <f t="shared" si="1"/>
        <v>1.6560593570533744E-3</v>
      </c>
      <c r="G32">
        <f t="shared" si="7"/>
        <v>8.3417523999429477E-9</v>
      </c>
      <c r="H32">
        <f t="shared" si="2"/>
        <v>3.1348626327863146E-3</v>
      </c>
      <c r="I32">
        <f t="shared" si="3"/>
        <v>-26548.607496107132</v>
      </c>
      <c r="J32">
        <f t="shared" si="4"/>
        <v>3134.8626327863149</v>
      </c>
      <c r="K32" s="11">
        <f t="shared" si="5"/>
        <v>0.31924807105617486</v>
      </c>
    </row>
    <row r="33" spans="1:11">
      <c r="A33" s="1">
        <v>44718</v>
      </c>
      <c r="B33">
        <v>21</v>
      </c>
      <c r="C33">
        <v>3661</v>
      </c>
      <c r="D33">
        <f t="shared" si="0"/>
        <v>0.66801514742978219</v>
      </c>
      <c r="E33">
        <f t="shared" si="6"/>
        <v>1.7845914360171689E-2</v>
      </c>
      <c r="F33">
        <f t="shared" si="1"/>
        <v>1.6560672917637076E-3</v>
      </c>
      <c r="G33">
        <f t="shared" si="7"/>
        <v>7.9347103332239044E-9</v>
      </c>
      <c r="H33">
        <f t="shared" si="2"/>
        <v>2.974502214861749E-3</v>
      </c>
      <c r="I33">
        <f t="shared" si="3"/>
        <v>-21298.52126937229</v>
      </c>
      <c r="J33">
        <f t="shared" si="4"/>
        <v>2974.5022148617491</v>
      </c>
      <c r="K33" s="11">
        <f t="shared" si="5"/>
        <v>0.18751646685010953</v>
      </c>
    </row>
    <row r="34" spans="1:11">
      <c r="A34" s="1">
        <v>44725</v>
      </c>
      <c r="B34">
        <v>22</v>
      </c>
      <c r="C34">
        <v>3115</v>
      </c>
      <c r="D34">
        <f t="shared" si="0"/>
        <v>0.68494841501026593</v>
      </c>
      <c r="E34">
        <f t="shared" si="6"/>
        <v>1.6933267580483746E-2</v>
      </c>
      <c r="F34">
        <f t="shared" si="1"/>
        <v>1.6560748573161144E-3</v>
      </c>
      <c r="G34">
        <f t="shared" si="7"/>
        <v>7.5655524067741453E-9</v>
      </c>
      <c r="H34">
        <f t="shared" si="2"/>
        <v>2.8223850821613916E-3</v>
      </c>
      <c r="I34">
        <f t="shared" si="3"/>
        <v>-18285.588825476785</v>
      </c>
      <c r="J34">
        <f t="shared" si="4"/>
        <v>2822.3850821613914</v>
      </c>
      <c r="K34" s="11">
        <f t="shared" si="5"/>
        <v>9.3937373302924093E-2</v>
      </c>
    </row>
    <row r="35" spans="1:11">
      <c r="A35" s="1">
        <v>44732</v>
      </c>
      <c r="B35">
        <v>23</v>
      </c>
      <c r="C35">
        <v>2544</v>
      </c>
      <c r="D35">
        <f t="shared" si="0"/>
        <v>0.70101592228606491</v>
      </c>
      <c r="E35">
        <f t="shared" si="6"/>
        <v>1.6067507275798976E-2</v>
      </c>
      <c r="F35">
        <f t="shared" si="1"/>
        <v>1.6560820865402226E-3</v>
      </c>
      <c r="G35">
        <f t="shared" si="7"/>
        <v>7.2292241082294595E-9</v>
      </c>
      <c r="H35">
        <f t="shared" si="2"/>
        <v>2.6780828531488264E-3</v>
      </c>
      <c r="I35">
        <f t="shared" si="3"/>
        <v>-15067.232014498246</v>
      </c>
      <c r="J35">
        <f t="shared" si="4"/>
        <v>2678.0828531488264</v>
      </c>
      <c r="K35" s="11">
        <f t="shared" si="5"/>
        <v>5.2705524036488371E-2</v>
      </c>
    </row>
    <row r="36" spans="1:11">
      <c r="A36" s="1">
        <v>44739</v>
      </c>
      <c r="B36">
        <v>24</v>
      </c>
      <c r="C36">
        <v>3259</v>
      </c>
      <c r="D36">
        <f t="shared" si="0"/>
        <v>0.7162621230965549</v>
      </c>
      <c r="E36">
        <f t="shared" si="6"/>
        <v>1.5246200810489996E-2</v>
      </c>
      <c r="F36">
        <f t="shared" si="1"/>
        <v>1.6560890080717927E-3</v>
      </c>
      <c r="G36">
        <f t="shared" si="7"/>
        <v>6.9215315701143254E-9</v>
      </c>
      <c r="H36">
        <f t="shared" si="2"/>
        <v>2.541190060992861E-3</v>
      </c>
      <c r="I36">
        <f t="shared" si="3"/>
        <v>-19472.9251391293</v>
      </c>
      <c r="J36">
        <f t="shared" si="4"/>
        <v>2541.1900609928612</v>
      </c>
      <c r="K36" s="11">
        <f t="shared" si="5"/>
        <v>0.22025466063428623</v>
      </c>
    </row>
    <row r="37" spans="1:11">
      <c r="A37" s="1">
        <v>44746</v>
      </c>
      <c r="B37">
        <v>25</v>
      </c>
      <c r="C37">
        <v>2364</v>
      </c>
      <c r="D37">
        <f t="shared" si="0"/>
        <v>0.73072916808634014</v>
      </c>
      <c r="E37">
        <f t="shared" si="6"/>
        <v>1.4467044989785238E-2</v>
      </c>
      <c r="F37">
        <f t="shared" si="1"/>
        <v>1.6560956470383914E-3</v>
      </c>
      <c r="G37">
        <f t="shared" si="7"/>
        <v>6.63896659869323E-9</v>
      </c>
      <c r="H37">
        <f t="shared" si="2"/>
        <v>2.4113228141901693E-3</v>
      </c>
      <c r="I37">
        <f t="shared" si="3"/>
        <v>-14249.198638940336</v>
      </c>
      <c r="J37">
        <f t="shared" si="4"/>
        <v>2411.3228141901691</v>
      </c>
      <c r="K37" s="11">
        <f t="shared" si="5"/>
        <v>2.0018110909546988E-2</v>
      </c>
    </row>
    <row r="38" spans="1:11">
      <c r="A38" s="1">
        <v>44753</v>
      </c>
      <c r="B38">
        <v>26</v>
      </c>
      <c r="C38">
        <v>2043</v>
      </c>
      <c r="D38">
        <f t="shared" si="0"/>
        <v>0.74445702675927639</v>
      </c>
      <c r="E38">
        <f t="shared" si="6"/>
        <v>1.3727858672936244E-2</v>
      </c>
      <c r="F38">
        <f t="shared" si="1"/>
        <v>1.6561020256099512E-3</v>
      </c>
      <c r="G38">
        <f t="shared" si="7"/>
        <v>6.3785715598285719E-9</v>
      </c>
      <c r="H38">
        <f t="shared" si="2"/>
        <v>2.288117565240836E-3</v>
      </c>
      <c r="I38">
        <f t="shared" si="3"/>
        <v>-12421.492757155558</v>
      </c>
      <c r="J38">
        <f t="shared" si="4"/>
        <v>2288.117565240836</v>
      </c>
      <c r="K38" s="11">
        <f t="shared" si="5"/>
        <v>0.11997922919277339</v>
      </c>
    </row>
    <row r="39" spans="1:11">
      <c r="A39" s="1">
        <v>44760</v>
      </c>
      <c r="B39">
        <v>27</v>
      </c>
      <c r="C39">
        <v>2176</v>
      </c>
      <c r="D39">
        <f t="shared" si="0"/>
        <v>0.75748360260015579</v>
      </c>
      <c r="E39">
        <f t="shared" si="6"/>
        <v>1.3026575840879406E-2</v>
      </c>
      <c r="F39">
        <f t="shared" si="1"/>
        <v>1.6561081634450803E-3</v>
      </c>
      <c r="G39">
        <f t="shared" si="7"/>
        <v>6.137835129038649E-9</v>
      </c>
      <c r="H39">
        <f t="shared" si="2"/>
        <v>2.1712299551031964E-3</v>
      </c>
      <c r="I39">
        <f t="shared" si="3"/>
        <v>-13344.236163971247</v>
      </c>
      <c r="J39">
        <f t="shared" si="4"/>
        <v>2171.2299551031965</v>
      </c>
      <c r="K39" s="11">
        <f t="shared" si="5"/>
        <v>2.1921162209574832E-3</v>
      </c>
    </row>
    <row r="40" spans="1:11">
      <c r="A40" s="1">
        <v>44767</v>
      </c>
      <c r="B40">
        <v>28</v>
      </c>
      <c r="C40">
        <v>2127</v>
      </c>
      <c r="D40">
        <f t="shared" si="0"/>
        <v>0.76984484181952784</v>
      </c>
      <c r="E40">
        <f t="shared" si="6"/>
        <v>1.2361239219372044E-2</v>
      </c>
      <c r="F40">
        <f t="shared" si="1"/>
        <v>1.6561140780573247E-3</v>
      </c>
      <c r="G40">
        <f t="shared" si="7"/>
        <v>5.914612244417583E-9</v>
      </c>
      <c r="H40">
        <f t="shared" si="2"/>
        <v>2.0603337502533899E-3</v>
      </c>
      <c r="I40">
        <f t="shared" si="3"/>
        <v>-13155.255275651416</v>
      </c>
      <c r="J40">
        <f t="shared" si="4"/>
        <v>2060.33375025339</v>
      </c>
      <c r="K40" s="11">
        <f t="shared" si="5"/>
        <v>3.1342853665543013E-2</v>
      </c>
    </row>
    <row r="41" spans="1:11">
      <c r="A41" s="1">
        <v>44774</v>
      </c>
      <c r="B41">
        <v>29</v>
      </c>
      <c r="C41">
        <v>1434</v>
      </c>
      <c r="D41">
        <f t="shared" si="0"/>
        <v>0.78157483605891109</v>
      </c>
      <c r="E41">
        <f t="shared" si="6"/>
        <v>1.1729994239383257E-2</v>
      </c>
      <c r="F41">
        <f t="shared" si="1"/>
        <v>1.6561197851154841E-3</v>
      </c>
      <c r="G41">
        <f t="shared" si="7"/>
        <v>5.7070581593876568E-9</v>
      </c>
      <c r="H41">
        <f t="shared" si="2"/>
        <v>1.9551198359691372E-3</v>
      </c>
      <c r="I41">
        <f t="shared" si="3"/>
        <v>-8944.2936352220695</v>
      </c>
      <c r="J41">
        <f t="shared" si="4"/>
        <v>1955.1198359691373</v>
      </c>
      <c r="K41" s="11">
        <f t="shared" si="5"/>
        <v>0.3634029539533733</v>
      </c>
    </row>
    <row r="42" spans="1:11">
      <c r="A42" s="1">
        <v>44781</v>
      </c>
      <c r="B42">
        <v>30</v>
      </c>
      <c r="C42">
        <v>1897</v>
      </c>
      <c r="D42">
        <f t="shared" si="0"/>
        <v>0.79270591947932412</v>
      </c>
      <c r="E42">
        <f t="shared" si="6"/>
        <v>1.1131083420413024E-2</v>
      </c>
      <c r="F42">
        <f t="shared" si="1"/>
        <v>1.6561252986948549E-3</v>
      </c>
      <c r="G42">
        <f t="shared" si="7"/>
        <v>5.5135793708416259E-9</v>
      </c>
      <c r="H42">
        <f t="shared" si="2"/>
        <v>1.8552952801197974E-3</v>
      </c>
      <c r="I42">
        <f t="shared" si="3"/>
        <v>-11931.582554128019</v>
      </c>
      <c r="J42">
        <f t="shared" si="4"/>
        <v>1855.2952801197976</v>
      </c>
      <c r="K42" s="11">
        <f t="shared" si="5"/>
        <v>2.1984565039642828E-2</v>
      </c>
    </row>
    <row r="43" spans="1:11">
      <c r="A43" s="1">
        <v>44788</v>
      </c>
      <c r="B43">
        <v>31</v>
      </c>
      <c r="C43">
        <v>1187</v>
      </c>
      <c r="D43">
        <f t="shared" si="0"/>
        <v>0.80326876058155283</v>
      </c>
      <c r="E43">
        <f t="shared" si="6"/>
        <v>1.0562841102228715E-2</v>
      </c>
      <c r="F43">
        <f t="shared" si="1"/>
        <v>1.6561306314851754E-3</v>
      </c>
      <c r="G43">
        <f t="shared" si="7"/>
        <v>5.332790320444758E-9</v>
      </c>
      <c r="H43">
        <f t="shared" si="2"/>
        <v>1.7605824550342545E-3</v>
      </c>
      <c r="I43">
        <f t="shared" si="3"/>
        <v>-7528.0852635883002</v>
      </c>
      <c r="J43">
        <f t="shared" si="4"/>
        <v>1760.5824550342545</v>
      </c>
      <c r="K43" s="11">
        <f t="shared" si="5"/>
        <v>0.48322026540375274</v>
      </c>
    </row>
    <row r="44" spans="1:11">
      <c r="A44" s="1">
        <v>44795</v>
      </c>
      <c r="B44">
        <v>32</v>
      </c>
      <c r="C44">
        <v>1014</v>
      </c>
      <c r="D44">
        <f t="shared" si="0"/>
        <v>0.81329244906090903</v>
      </c>
      <c r="E44">
        <f t="shared" si="6"/>
        <v>1.0023688479356196E-2</v>
      </c>
      <c r="F44">
        <f t="shared" si="1"/>
        <v>1.6561357949678168E-3</v>
      </c>
      <c r="G44">
        <f t="shared" si="7"/>
        <v>5.1634826414570512E-9</v>
      </c>
      <c r="H44">
        <f t="shared" si="2"/>
        <v>1.6707182098413544E-3</v>
      </c>
      <c r="I44">
        <f t="shared" si="3"/>
        <v>-6484.0247027412343</v>
      </c>
      <c r="J44">
        <f t="shared" si="4"/>
        <v>1670.7182098413543</v>
      </c>
      <c r="K44" s="11">
        <f t="shared" si="5"/>
        <v>0.64765109451810088</v>
      </c>
    </row>
    <row r="45" spans="1:11">
      <c r="A45" s="1">
        <v>44802</v>
      </c>
      <c r="B45">
        <v>33</v>
      </c>
      <c r="C45">
        <v>1137</v>
      </c>
      <c r="D45">
        <f t="shared" si="0"/>
        <v>0.82280457798227857</v>
      </c>
      <c r="E45">
        <f t="shared" si="6"/>
        <v>9.5121289213695448E-3</v>
      </c>
      <c r="F45">
        <f t="shared" si="1"/>
        <v>1.6561407995635546E-3</v>
      </c>
      <c r="G45">
        <f t="shared" si="7"/>
        <v>5.004595737823081E-9</v>
      </c>
      <c r="H45">
        <f t="shared" si="2"/>
        <v>1.5854530904473769E-3</v>
      </c>
      <c r="I45">
        <f t="shared" si="3"/>
        <v>-7330.1083030125892</v>
      </c>
      <c r="J45">
        <f t="shared" si="4"/>
        <v>1585.453090447377</v>
      </c>
      <c r="K45" s="11">
        <f t="shared" si="5"/>
        <v>0.39441784560015569</v>
      </c>
    </row>
    <row r="46" spans="1:11">
      <c r="A46" s="1">
        <v>44809</v>
      </c>
      <c r="B46">
        <v>34</v>
      </c>
      <c r="C46">
        <v>1121</v>
      </c>
      <c r="D46">
        <f t="shared" si="0"/>
        <v>0.83183132159202489</v>
      </c>
      <c r="E46">
        <f t="shared" si="6"/>
        <v>9.0267436097463127E-3</v>
      </c>
      <c r="F46">
        <f t="shared" si="1"/>
        <v>1.6561456547601328E-3</v>
      </c>
      <c r="G46">
        <f t="shared" si="7"/>
        <v>4.8551965781129525E-9</v>
      </c>
      <c r="H46">
        <f t="shared" si="2"/>
        <v>1.5045506122852474E-3</v>
      </c>
      <c r="I46">
        <f t="shared" si="3"/>
        <v>-7285.6716055031693</v>
      </c>
      <c r="J46">
        <f t="shared" si="4"/>
        <v>1504.5506122852473</v>
      </c>
      <c r="K46" s="11">
        <f t="shared" si="5"/>
        <v>0.34215041238648292</v>
      </c>
    </row>
    <row r="47" spans="1:11">
      <c r="A47" s="1">
        <v>44816</v>
      </c>
      <c r="B47">
        <v>35</v>
      </c>
      <c r="C47">
        <v>962</v>
      </c>
      <c r="D47">
        <f t="shared" si="0"/>
        <v>0.84039750895458387</v>
      </c>
      <c r="E47">
        <f t="shared" si="6"/>
        <v>8.5661873625589857E-3</v>
      </c>
      <c r="F47">
        <f t="shared" si="1"/>
        <v>1.6561503692197332E-3</v>
      </c>
      <c r="G47">
        <f t="shared" si="7"/>
        <v>4.7144596004855543E-9</v>
      </c>
      <c r="H47">
        <f t="shared" si="2"/>
        <v>1.4277865643717276E-3</v>
      </c>
      <c r="I47">
        <f t="shared" si="3"/>
        <v>-6302.6679551048574</v>
      </c>
      <c r="J47">
        <f t="shared" si="4"/>
        <v>1427.7865643717275</v>
      </c>
      <c r="K47" s="11">
        <f t="shared" si="5"/>
        <v>0.48418561785002862</v>
      </c>
    </row>
    <row r="48" spans="1:11">
      <c r="A48" s="1">
        <v>44823</v>
      </c>
      <c r="B48">
        <v>36</v>
      </c>
      <c r="C48">
        <v>974</v>
      </c>
      <c r="D48">
        <f t="shared" si="0"/>
        <v>0.84852669370138811</v>
      </c>
      <c r="E48">
        <f t="shared" si="6"/>
        <v>8.1291847468042411E-3</v>
      </c>
      <c r="F48">
        <f t="shared" si="1"/>
        <v>1.6561549508724571E-3</v>
      </c>
      <c r="G48">
        <f t="shared" si="7"/>
        <v>4.5816527238784488E-9</v>
      </c>
      <c r="H48">
        <f t="shared" si="2"/>
        <v>1.3549483613121771E-3</v>
      </c>
      <c r="I48">
        <f t="shared" si="3"/>
        <v>-6432.2881447965347</v>
      </c>
      <c r="J48">
        <f t="shared" si="4"/>
        <v>1354.9483613121772</v>
      </c>
      <c r="K48" s="11">
        <f t="shared" si="5"/>
        <v>0.39111741407821071</v>
      </c>
    </row>
    <row r="49" spans="1:11">
      <c r="A49" s="1">
        <v>44830</v>
      </c>
      <c r="B49">
        <v>37</v>
      </c>
      <c r="C49">
        <v>1093</v>
      </c>
      <c r="D49">
        <f t="shared" si="0"/>
        <v>0.8562412200788434</v>
      </c>
      <c r="E49">
        <f t="shared" si="6"/>
        <v>7.7145263774552886E-3</v>
      </c>
      <c r="F49">
        <f t="shared" si="1"/>
        <v>1.6561594069964825E-3</v>
      </c>
      <c r="G49">
        <f t="shared" si="7"/>
        <v>4.4561240253315759E-9</v>
      </c>
      <c r="H49">
        <f t="shared" si="2"/>
        <v>1.285834426428228E-3</v>
      </c>
      <c r="I49">
        <f t="shared" si="3"/>
        <v>-7275.3877216321225</v>
      </c>
      <c r="J49">
        <f t="shared" si="4"/>
        <v>1285.834426428228</v>
      </c>
      <c r="K49" s="11">
        <f t="shared" si="5"/>
        <v>0.17642673964156264</v>
      </c>
    </row>
    <row r="50" spans="1:11">
      <c r="A50" s="1">
        <v>44837</v>
      </c>
      <c r="B50">
        <v>38</v>
      </c>
      <c r="C50">
        <v>957</v>
      </c>
      <c r="D50">
        <f t="shared" si="0"/>
        <v>0.8635622855345555</v>
      </c>
      <c r="E50">
        <f t="shared" si="6"/>
        <v>7.3210654557120947E-3</v>
      </c>
      <c r="F50">
        <f t="shared" si="1"/>
        <v>1.6561637442875643E-3</v>
      </c>
      <c r="G50">
        <f t="shared" si="7"/>
        <v>4.3372910818462174E-9</v>
      </c>
      <c r="H50">
        <f t="shared" si="2"/>
        <v>1.2202536147563627E-3</v>
      </c>
      <c r="I50">
        <f t="shared" si="3"/>
        <v>-6420.2226087749686</v>
      </c>
      <c r="J50">
        <f t="shared" si="4"/>
        <v>1220.2536147563626</v>
      </c>
      <c r="K50" s="11">
        <f t="shared" si="5"/>
        <v>0.27508214708083867</v>
      </c>
    </row>
    <row r="51" spans="1:11">
      <c r="A51" s="1">
        <v>44844</v>
      </c>
      <c r="B51">
        <v>39</v>
      </c>
      <c r="C51">
        <v>1219</v>
      </c>
      <c r="D51">
        <f t="shared" si="0"/>
        <v>0.87050999997280187</v>
      </c>
      <c r="E51">
        <f t="shared" si="6"/>
        <v>6.9477144382463774E-3</v>
      </c>
      <c r="F51">
        <f t="shared" si="1"/>
        <v>1.6561679689195419E-3</v>
      </c>
      <c r="G51">
        <f t="shared" si="7"/>
        <v>4.2246319775784968E-9</v>
      </c>
      <c r="H51">
        <f t="shared" si="2"/>
        <v>1.1580246578816351E-3</v>
      </c>
      <c r="I51">
        <f t="shared" si="3"/>
        <v>-8241.707280385157</v>
      </c>
      <c r="J51">
        <f t="shared" si="4"/>
        <v>1158.0246578816352</v>
      </c>
      <c r="K51" s="11">
        <f t="shared" si="5"/>
        <v>5.0020789268551913E-2</v>
      </c>
    </row>
    <row r="52" spans="1:11">
      <c r="A52" s="1">
        <v>44851</v>
      </c>
      <c r="B52">
        <v>40</v>
      </c>
      <c r="C52">
        <v>808</v>
      </c>
      <c r="D52">
        <f t="shared" si="0"/>
        <v>0.87710344195228684</v>
      </c>
      <c r="E52">
        <f t="shared" si="6"/>
        <v>6.5934419794849708E-3</v>
      </c>
      <c r="F52">
        <f t="shared" si="1"/>
        <v>1.6561720865975182E-3</v>
      </c>
      <c r="G52">
        <f t="shared" si="7"/>
        <v>4.1176779763674176E-9</v>
      </c>
      <c r="H52">
        <f t="shared" si="2"/>
        <v>1.098975654281877E-3</v>
      </c>
      <c r="I52">
        <f t="shared" si="3"/>
        <v>-5505.2084191839522</v>
      </c>
      <c r="J52">
        <f t="shared" si="4"/>
        <v>1098.975654281877</v>
      </c>
      <c r="K52" s="11">
        <f t="shared" si="5"/>
        <v>0.36011838401222407</v>
      </c>
    </row>
    <row r="53" spans="1:11">
      <c r="A53" s="9">
        <v>44858</v>
      </c>
      <c r="B53" s="10">
        <v>41</v>
      </c>
      <c r="C53" s="10">
        <v>1246</v>
      </c>
      <c r="D53" s="10">
        <f t="shared" si="0"/>
        <v>0.88336071188814558</v>
      </c>
      <c r="E53" s="10">
        <f t="shared" si="6"/>
        <v>6.2572699358587336E-3</v>
      </c>
      <c r="F53" s="10">
        <f t="shared" si="1"/>
        <v>1.6561761026036015E-3</v>
      </c>
      <c r="G53" s="10">
        <f t="shared" si="7"/>
        <v>4.0160060832405975E-9</v>
      </c>
      <c r="H53" s="10">
        <f t="shared" si="2"/>
        <v>1.0429435700000146E-3</v>
      </c>
      <c r="I53" s="10">
        <f t="shared" si="3"/>
        <v>-8554.6724271363473</v>
      </c>
      <c r="J53" s="10">
        <f t="shared" si="4"/>
        <v>1042.9435700000147</v>
      </c>
      <c r="K53" s="12">
        <f t="shared" si="5"/>
        <v>0.16296663723915353</v>
      </c>
    </row>
    <row r="54" spans="1:11">
      <c r="A54" s="9">
        <v>44865</v>
      </c>
      <c r="B54" s="10">
        <v>42</v>
      </c>
      <c r="C54" s="10">
        <v>1436</v>
      </c>
      <c r="D54" s="10">
        <f t="shared" si="0"/>
        <v>0.88929898250839656</v>
      </c>
      <c r="E54" s="10">
        <f t="shared" si="6"/>
        <v>5.938270620250985E-3</v>
      </c>
      <c r="F54" s="10">
        <f t="shared" si="1"/>
        <v>1.656180021838205E-3</v>
      </c>
      <c r="G54" s="10">
        <f t="shared" si="7"/>
        <v>3.9192346035221703E-9</v>
      </c>
      <c r="H54" s="10">
        <f t="shared" si="2"/>
        <v>9.8977378102127977E-4</v>
      </c>
      <c r="I54" s="10">
        <f t="shared" si="3"/>
        <v>-9934.2970321705561</v>
      </c>
      <c r="J54" s="10">
        <f t="shared" si="4"/>
        <v>989.77378102127977</v>
      </c>
      <c r="K54" s="12">
        <f t="shared" si="5"/>
        <v>0.31074249232501411</v>
      </c>
    </row>
    <row r="55" spans="1:11">
      <c r="A55" s="9">
        <v>44872</v>
      </c>
      <c r="B55" s="10">
        <v>43</v>
      </c>
      <c r="C55" s="10">
        <v>1793</v>
      </c>
      <c r="D55" s="10">
        <f t="shared" si="0"/>
        <v>0.89493454666489336</v>
      </c>
      <c r="E55" s="10">
        <f t="shared" si="6"/>
        <v>5.6355641564967973E-3</v>
      </c>
      <c r="F55" s="10">
        <f t="shared" si="1"/>
        <v>1.6561838488556857E-3</v>
      </c>
      <c r="G55" s="10">
        <f t="shared" si="7"/>
        <v>3.8270174806953605E-9</v>
      </c>
      <c r="H55" s="10">
        <f t="shared" si="2"/>
        <v>9.393196323255374E-4</v>
      </c>
      <c r="I55" s="10">
        <f t="shared" si="3"/>
        <v>-12497.84604911574</v>
      </c>
      <c r="J55" s="10">
        <f t="shared" si="4"/>
        <v>939.31963232553744</v>
      </c>
      <c r="K55" s="12">
        <f t="shared" si="5"/>
        <v>0.47611844265168018</v>
      </c>
    </row>
    <row r="56" spans="1:11">
      <c r="A56" s="9">
        <v>44879</v>
      </c>
      <c r="B56" s="10">
        <v>44</v>
      </c>
      <c r="C56" s="10">
        <v>1089</v>
      </c>
      <c r="D56" s="10">
        <f t="shared" si="0"/>
        <v>0.90028286265154878</v>
      </c>
      <c r="E56" s="10">
        <f t="shared" si="6"/>
        <v>5.3483159866554164E-3</v>
      </c>
      <c r="F56" s="10">
        <f t="shared" si="1"/>
        <v>1.6561875878963184E-3</v>
      </c>
      <c r="G56" s="10">
        <f t="shared" si="7"/>
        <v>3.7390406326665016E-9</v>
      </c>
      <c r="H56" s="10">
        <f t="shared" si="2"/>
        <v>8.9144202240497392E-4</v>
      </c>
      <c r="I56" s="10">
        <f t="shared" si="3"/>
        <v>-7647.6878004650971</v>
      </c>
      <c r="J56" s="10">
        <f t="shared" si="4"/>
        <v>891.44202240497395</v>
      </c>
      <c r="K56" s="12">
        <f t="shared" si="5"/>
        <v>0.1814122842929532</v>
      </c>
    </row>
    <row r="57" spans="1:11">
      <c r="A57" s="9">
        <v>44886</v>
      </c>
      <c r="B57" s="10">
        <v>45</v>
      </c>
      <c r="C57" s="10">
        <v>1007</v>
      </c>
      <c r="D57" s="10">
        <f t="shared" si="0"/>
        <v>0.90535859716536571</v>
      </c>
      <c r="E57" s="10">
        <f t="shared" si="6"/>
        <v>5.0757345138169319E-3</v>
      </c>
      <c r="F57" s="10">
        <f t="shared" si="1"/>
        <v>1.6561912429143844E-3</v>
      </c>
      <c r="G57" s="10">
        <f t="shared" si="7"/>
        <v>3.65501806598445E-9</v>
      </c>
      <c r="H57" s="10">
        <f t="shared" si="2"/>
        <v>8.4600901037198734E-4</v>
      </c>
      <c r="I57" s="10">
        <f t="shared" si="3"/>
        <v>-7124.5054116918609</v>
      </c>
      <c r="J57" s="10">
        <f t="shared" si="4"/>
        <v>846.0090103719873</v>
      </c>
      <c r="K57" s="12">
        <f t="shared" si="5"/>
        <v>0.15987188642305133</v>
      </c>
    </row>
    <row r="58" spans="1:11">
      <c r="A58" s="9">
        <v>44893</v>
      </c>
      <c r="B58" s="10">
        <v>46</v>
      </c>
      <c r="C58" s="10">
        <v>917</v>
      </c>
      <c r="D58" s="10">
        <f t="shared" si="0"/>
        <v>0.91017566603404165</v>
      </c>
      <c r="E58" s="10">
        <f t="shared" si="6"/>
        <v>4.8170688686759444E-3</v>
      </c>
      <c r="F58" s="10">
        <f t="shared" si="1"/>
        <v>1.6561948176035957E-3</v>
      </c>
      <c r="G58" s="10">
        <f t="shared" si="7"/>
        <v>3.5746892113053264E-9</v>
      </c>
      <c r="H58" s="10">
        <f t="shared" si="2"/>
        <v>8.0289544369714931E-4</v>
      </c>
      <c r="I58" s="10">
        <f t="shared" si="3"/>
        <v>-6535.7213166505626</v>
      </c>
      <c r="J58" s="10">
        <f t="shared" si="4"/>
        <v>802.89544369714929</v>
      </c>
      <c r="K58" s="12">
        <f t="shared" si="5"/>
        <v>0.12443244962142935</v>
      </c>
    </row>
    <row r="59" spans="1:11">
      <c r="A59" s="9">
        <v>44900</v>
      </c>
      <c r="B59" s="10">
        <v>47</v>
      </c>
      <c r="C59" s="10">
        <v>1106</v>
      </c>
      <c r="D59" s="10">
        <f t="shared" si="0"/>
        <v>0.91474727283178969</v>
      </c>
      <c r="E59" s="10">
        <f t="shared" si="6"/>
        <v>4.5716067977480401E-3</v>
      </c>
      <c r="F59" s="10">
        <f t="shared" si="1"/>
        <v>1.6561983154189663E-3</v>
      </c>
      <c r="G59" s="10">
        <f t="shared" si="7"/>
        <v>3.4978153706788362E-9</v>
      </c>
      <c r="H59" s="10">
        <f t="shared" si="2"/>
        <v>7.619826062214331E-4</v>
      </c>
      <c r="I59" s="10">
        <f t="shared" si="3"/>
        <v>-7940.6230328952515</v>
      </c>
      <c r="J59" s="10">
        <f t="shared" si="4"/>
        <v>761.98260622143312</v>
      </c>
      <c r="K59" s="12">
        <f t="shared" si="5"/>
        <v>0.3110464681542196</v>
      </c>
    </row>
    <row r="60" spans="1:11">
      <c r="A60" s="9">
        <v>44907</v>
      </c>
      <c r="B60" s="10">
        <v>48</v>
      </c>
      <c r="C60" s="10">
        <v>1032</v>
      </c>
      <c r="D60" s="10">
        <f t="shared" si="0"/>
        <v>0.91908594549114409</v>
      </c>
      <c r="E60" s="10">
        <f t="shared" si="6"/>
        <v>4.3386726593543923E-3</v>
      </c>
      <c r="F60" s="10">
        <f t="shared" si="1"/>
        <v>1.6562017395977957E-3</v>
      </c>
      <c r="G60" s="10">
        <f t="shared" si="7"/>
        <v>3.4241788293698505E-9</v>
      </c>
      <c r="H60" s="10">
        <f t="shared" si="2"/>
        <v>7.2315788413308195E-4</v>
      </c>
      <c r="I60" s="10">
        <f t="shared" si="3"/>
        <v>-7463.3032415700673</v>
      </c>
      <c r="J60" s="10">
        <f t="shared" si="4"/>
        <v>723.15788413308189</v>
      </c>
      <c r="K60" s="12">
        <f t="shared" si="5"/>
        <v>0.29926561615011443</v>
      </c>
    </row>
    <row r="61" spans="1:11">
      <c r="A61" s="9">
        <v>44914</v>
      </c>
      <c r="B61" s="10">
        <v>49</v>
      </c>
      <c r="C61" s="10">
        <v>11492</v>
      </c>
      <c r="D61" s="10">
        <f t="shared" si="0"/>
        <v>0.92320357101527883</v>
      </c>
      <c r="E61" s="10">
        <f t="shared" si="6"/>
        <v>4.1176255241347492E-3</v>
      </c>
      <c r="F61" s="10">
        <f t="shared" si="1"/>
        <v>1.6562050931765437E-3</v>
      </c>
      <c r="G61" s="10">
        <f t="shared" si="7"/>
        <v>3.3535787480332147E-9</v>
      </c>
      <c r="H61" s="10">
        <f t="shared" si="2"/>
        <v>6.8631444936422599E-4</v>
      </c>
      <c r="I61" s="10">
        <f t="shared" si="3"/>
        <v>-83709.735126818574</v>
      </c>
      <c r="J61" s="10">
        <f t="shared" si="4"/>
        <v>686.31444936422599</v>
      </c>
      <c r="K61" s="12">
        <f t="shared" si="5"/>
        <v>0.94027893757707737</v>
      </c>
    </row>
    <row r="62" spans="1:11">
      <c r="A62" s="9">
        <v>44921</v>
      </c>
      <c r="B62" s="10">
        <v>50</v>
      </c>
      <c r="C62" s="10">
        <v>3788</v>
      </c>
      <c r="D62" s="10">
        <f t="shared" si="0"/>
        <v>0.92711142839833793</v>
      </c>
      <c r="E62" s="10">
        <f t="shared" si="6"/>
        <v>3.907857383059099E-3</v>
      </c>
      <c r="F62" s="10">
        <f t="shared" si="1"/>
        <v>1.6562083790081505E-3</v>
      </c>
      <c r="G62" s="10">
        <f t="shared" si="7"/>
        <v>3.285831606802958E-9</v>
      </c>
      <c r="H62" s="10">
        <f t="shared" si="2"/>
        <v>6.5135096090880302E-4</v>
      </c>
      <c r="I62" s="10">
        <f t="shared" si="3"/>
        <v>-27790.517868738512</v>
      </c>
      <c r="J62" s="10">
        <f t="shared" si="4"/>
        <v>651.35096090880302</v>
      </c>
      <c r="K62" s="12">
        <f t="shared" si="5"/>
        <v>0.82804884875691576</v>
      </c>
    </row>
    <row r="63" spans="1:11">
      <c r="A63" s="9">
        <v>44928</v>
      </c>
      <c r="B63" s="10">
        <v>51</v>
      </c>
      <c r="C63" s="10">
        <v>1513</v>
      </c>
      <c r="D63" s="10">
        <f t="shared" si="0"/>
        <v>0.93082021983565399</v>
      </c>
      <c r="E63" s="10">
        <f t="shared" si="6"/>
        <v>3.7087914373160613E-3</v>
      </c>
      <c r="F63" s="10">
        <f t="shared" si="1"/>
        <v>1.6562115997755811E-3</v>
      </c>
      <c r="G63" s="10">
        <f t="shared" si="7"/>
        <v>3.2207674305340106E-9</v>
      </c>
      <c r="H63" s="10">
        <f t="shared" si="2"/>
        <v>6.1817127978389369E-4</v>
      </c>
      <c r="I63" s="10">
        <f t="shared" si="3"/>
        <v>-11179.171165561222</v>
      </c>
      <c r="J63" s="10">
        <f t="shared" si="4"/>
        <v>618.17127978389374</v>
      </c>
      <c r="K63" s="12">
        <f t="shared" si="5"/>
        <v>0.59142678137217863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991D-114E-564A-A2A3-CBE07329DED9}">
  <dimension ref="A1:Y71"/>
  <sheetViews>
    <sheetView workbookViewId="0">
      <selection activeCell="B16" sqref="B16"/>
    </sheetView>
  </sheetViews>
  <sheetFormatPr baseColWidth="10" defaultRowHeight="16"/>
  <cols>
    <col min="2" max="2" width="13" bestFit="1" customWidth="1"/>
    <col min="4" max="4" width="19.1640625" bestFit="1" customWidth="1"/>
    <col min="8" max="9" width="16.6640625" bestFit="1" customWidth="1"/>
    <col min="10" max="13" width="16.6640625" customWidth="1"/>
    <col min="14" max="14" width="12.83203125" bestFit="1" customWidth="1"/>
    <col min="15" max="15" width="18.1640625" bestFit="1" customWidth="1"/>
  </cols>
  <sheetData>
    <row r="1" spans="1:14">
      <c r="A1" t="s">
        <v>12</v>
      </c>
      <c r="B1">
        <v>1000000</v>
      </c>
      <c r="E1" t="s">
        <v>34</v>
      </c>
      <c r="F1" s="13">
        <f>AVERAGE(Y19:Y58)</f>
        <v>0.3355495352071729</v>
      </c>
      <c r="G1" s="13"/>
    </row>
    <row r="2" spans="1:14">
      <c r="A2" t="s">
        <v>13</v>
      </c>
      <c r="B2">
        <v>0.1059811969591811</v>
      </c>
      <c r="E2" t="s">
        <v>35</v>
      </c>
      <c r="F2" s="13">
        <f>AVERAGE(Y59:Y69)</f>
        <v>0.46007527999891173</v>
      </c>
      <c r="G2" s="13"/>
      <c r="N2" s="17"/>
    </row>
    <row r="3" spans="1:14">
      <c r="A3" t="s">
        <v>14</v>
      </c>
      <c r="B3">
        <v>18.356934624392899</v>
      </c>
      <c r="E3" t="s">
        <v>50</v>
      </c>
      <c r="F3" s="13">
        <f>AVERAGE(Y19:Y68)</f>
        <v>0.36045468416552068</v>
      </c>
      <c r="G3" s="13"/>
      <c r="N3" s="17"/>
    </row>
    <row r="4" spans="1:14">
      <c r="A4" t="s">
        <v>15</v>
      </c>
      <c r="B4">
        <v>1.0550827734299655</v>
      </c>
      <c r="N4" s="17"/>
    </row>
    <row r="5" spans="1:14">
      <c r="A5" t="s">
        <v>16</v>
      </c>
      <c r="B5">
        <v>7.9394689419001421E-2</v>
      </c>
      <c r="N5" s="17"/>
    </row>
    <row r="6" spans="1:14">
      <c r="A6" t="s">
        <v>17</v>
      </c>
      <c r="B6">
        <v>0.30191243967078113</v>
      </c>
      <c r="N6" s="17"/>
    </row>
    <row r="7" spans="1:14">
      <c r="A7" t="s">
        <v>49</v>
      </c>
      <c r="B7">
        <v>0.14107173285908256</v>
      </c>
      <c r="N7" s="17"/>
    </row>
    <row r="8" spans="1:14">
      <c r="A8" t="s">
        <v>18</v>
      </c>
      <c r="B8">
        <v>0.50000048193091018</v>
      </c>
      <c r="N8" s="17"/>
    </row>
    <row r="9" spans="1:14">
      <c r="A9" t="s">
        <v>19</v>
      </c>
      <c r="B9">
        <v>0.105980555140684</v>
      </c>
      <c r="N9" s="17"/>
    </row>
    <row r="10" spans="1:14">
      <c r="A10" t="s">
        <v>20</v>
      </c>
      <c r="B10">
        <v>18.356651334592694</v>
      </c>
      <c r="N10" s="17"/>
    </row>
    <row r="11" spans="1:14">
      <c r="A11" t="s">
        <v>21</v>
      </c>
      <c r="B11">
        <v>1.0551666569155094</v>
      </c>
      <c r="N11" s="17"/>
    </row>
    <row r="12" spans="1:14">
      <c r="A12" t="s">
        <v>22</v>
      </c>
      <c r="B12">
        <v>7.9394507743453399E-2</v>
      </c>
      <c r="N12" s="17"/>
    </row>
    <row r="13" spans="1:14">
      <c r="A13" t="s">
        <v>23</v>
      </c>
      <c r="B13">
        <v>0.30191321712170965</v>
      </c>
      <c r="N13" s="17"/>
    </row>
    <row r="14" spans="1:14">
      <c r="A14" t="s">
        <v>49</v>
      </c>
      <c r="B14">
        <v>0.141070074749092</v>
      </c>
      <c r="N14" s="17"/>
    </row>
    <row r="15" spans="1:14">
      <c r="N15" s="17"/>
    </row>
    <row r="16" spans="1:14">
      <c r="A16" t="s">
        <v>24</v>
      </c>
      <c r="B16">
        <f>SUM(W19:W58) + (B1-SUM(C19:C58))*IFERROR(LN(1-SUM(V19:V58)),-10000)</f>
        <v>-889227.31859548145</v>
      </c>
      <c r="N16" s="17"/>
    </row>
    <row r="17" spans="1:25">
      <c r="H17">
        <f>B5</f>
        <v>7.9394689419001421E-2</v>
      </c>
      <c r="I17">
        <f>B6</f>
        <v>0.30191243967078113</v>
      </c>
      <c r="J17">
        <f>B7</f>
        <v>0.14107173285908256</v>
      </c>
      <c r="K17">
        <f>B12</f>
        <v>7.9394507743453399E-2</v>
      </c>
      <c r="L17">
        <f>B13</f>
        <v>0.30191321712170965</v>
      </c>
      <c r="M17">
        <f>B14</f>
        <v>0.141070074749092</v>
      </c>
      <c r="N17" t="s">
        <v>25</v>
      </c>
      <c r="R17" t="s">
        <v>30</v>
      </c>
      <c r="Y17" s="11"/>
    </row>
    <row r="18" spans="1:25">
      <c r="A18" t="s">
        <v>4</v>
      </c>
      <c r="B18" t="s">
        <v>7</v>
      </c>
      <c r="C18" t="s">
        <v>3</v>
      </c>
      <c r="D18" t="s">
        <v>10</v>
      </c>
      <c r="E18" t="s">
        <v>1</v>
      </c>
      <c r="F18" t="s">
        <v>2</v>
      </c>
      <c r="G18" t="s">
        <v>47</v>
      </c>
      <c r="H18" t="s">
        <v>8</v>
      </c>
      <c r="I18" t="s">
        <v>9</v>
      </c>
      <c r="J18" t="s">
        <v>48</v>
      </c>
      <c r="K18" t="s">
        <v>8</v>
      </c>
      <c r="L18" t="s">
        <v>9</v>
      </c>
      <c r="M18" t="s">
        <v>48</v>
      </c>
      <c r="N18" t="s">
        <v>26</v>
      </c>
      <c r="O18" t="s">
        <v>27</v>
      </c>
      <c r="P18" t="s">
        <v>28</v>
      </c>
      <c r="Q18" t="s">
        <v>29</v>
      </c>
      <c r="R18" t="s">
        <v>26</v>
      </c>
      <c r="S18" t="s">
        <v>27</v>
      </c>
      <c r="T18" t="s">
        <v>28</v>
      </c>
      <c r="U18" t="s">
        <v>29</v>
      </c>
      <c r="V18" t="s">
        <v>31</v>
      </c>
      <c r="W18" t="s">
        <v>24</v>
      </c>
      <c r="X18" t="s">
        <v>32</v>
      </c>
      <c r="Y18" s="11" t="s">
        <v>33</v>
      </c>
    </row>
    <row r="19" spans="1:25">
      <c r="A19" s="1">
        <v>44578</v>
      </c>
      <c r="B19">
        <v>1</v>
      </c>
      <c r="C19">
        <v>8445</v>
      </c>
      <c r="D19">
        <v>9979</v>
      </c>
      <c r="E19">
        <v>67488</v>
      </c>
      <c r="F19">
        <v>99.39</v>
      </c>
      <c r="G19">
        <v>3.7221770254333335</v>
      </c>
      <c r="H19">
        <v>1.3410337714540872</v>
      </c>
      <c r="I19">
        <v>-0.20192849707996746</v>
      </c>
      <c r="J19">
        <v>2.2729364413763786</v>
      </c>
      <c r="K19">
        <v>1.3410337714540872</v>
      </c>
      <c r="L19">
        <v>-0.20192849707996746</v>
      </c>
      <c r="M19">
        <v>2.2729364413763786</v>
      </c>
      <c r="N19">
        <f>1-($B$3/($B$3+P19))^$B$2</f>
        <v>7.9832810575533042E-3</v>
      </c>
      <c r="O19">
        <f>N19</f>
        <v>7.9832810575533042E-3</v>
      </c>
      <c r="P19">
        <f>B19^B4*Q19</f>
        <v>1.4421763359355202</v>
      </c>
      <c r="Q19">
        <f>EXP(SUMPRODUCT($H$17:$J$17,H19:J19))</f>
        <v>1.4421763359355202</v>
      </c>
      <c r="R19">
        <f>1-($B$10/($B$10+T19))^$B$9</f>
        <v>7.9833191577429741E-3</v>
      </c>
      <c r="S19">
        <f>R19</f>
        <v>7.9833191577429741E-3</v>
      </c>
      <c r="T19">
        <f>B19^B11*U19</f>
        <v>1.4421703229363614</v>
      </c>
      <c r="U19">
        <f>EXP(SUMPRODUCT($K$17:$M$17,K19:M19))</f>
        <v>1.4421703229363614</v>
      </c>
      <c r="V19">
        <f>$B$8*O19+ (1-$B$8)*S19</f>
        <v>7.9833001076297788E-3</v>
      </c>
      <c r="W19">
        <f>C19*IFERROR(LN(V19),-10000)</f>
        <v>-40792.756761014207</v>
      </c>
      <c r="X19">
        <f>$B$1*V19</f>
        <v>7983.3001076297787</v>
      </c>
      <c r="Y19" s="11">
        <f>ABS(C19-X19)/C19</f>
        <v>5.4671390452364861E-2</v>
      </c>
    </row>
    <row r="20" spans="1:25">
      <c r="A20" s="1">
        <v>44585</v>
      </c>
      <c r="B20">
        <v>2</v>
      </c>
      <c r="C20">
        <v>10083</v>
      </c>
      <c r="D20">
        <v>18424</v>
      </c>
      <c r="E20">
        <v>65229</v>
      </c>
      <c r="F20">
        <v>119.85</v>
      </c>
      <c r="G20">
        <v>4.7270996796142857</v>
      </c>
      <c r="H20">
        <v>1.2555706279667993</v>
      </c>
      <c r="I20">
        <v>0.35399021318086898</v>
      </c>
      <c r="J20">
        <v>3.1019306684192327</v>
      </c>
      <c r="K20">
        <v>1.2555706279667993</v>
      </c>
      <c r="L20">
        <v>0.35399021318086898</v>
      </c>
      <c r="M20">
        <v>3.1019306684192327</v>
      </c>
      <c r="N20">
        <f t="shared" ref="N20:N68" si="0">1-($B$3/($B$3+P20))^$B$2</f>
        <v>1.8300055527061931E-2</v>
      </c>
      <c r="O20">
        <f>N20-N19</f>
        <v>1.0316774469508627E-2</v>
      </c>
      <c r="P20">
        <f t="shared" ref="P20:P51" si="1">P19+(B20^$B$4-B19^$B$4)*Q20</f>
        <v>3.4947841022768591</v>
      </c>
      <c r="Q20">
        <f t="shared" ref="Q20:Q68" si="2">EXP(SUMPRODUCT($H$17:$J$17,H20:J20))</f>
        <v>1.9043760526947193</v>
      </c>
      <c r="R20">
        <f>1-($B$10/($B$10+T20))^$B$9</f>
        <v>1.8301219543705893E-2</v>
      </c>
      <c r="S20">
        <f>R20-R19</f>
        <v>1.0317900385962919E-2</v>
      </c>
      <c r="T20">
        <f t="shared" ref="T20:T51" si="3">T19+(B20^$B$11-B19^$B$11)*U20</f>
        <v>3.4949977075317857</v>
      </c>
      <c r="U20">
        <f>EXP(SUMPRODUCT($K$17:$M$17,K20:M20))</f>
        <v>1.9043663475645227</v>
      </c>
      <c r="V20">
        <f>$B$8*O20+ (1-$B$8)*S20</f>
        <v>1.0317337427193159E-2</v>
      </c>
      <c r="W20">
        <f>C20*IFERROR(LN(V20),-10000)</f>
        <v>-46118.931687514378</v>
      </c>
      <c r="X20">
        <f>$B$1*V20</f>
        <v>10317.337427193159</v>
      </c>
      <c r="Y20" s="11">
        <f t="shared" ref="Y20:Y68" si="4">ABS(C20-X20)/C20</f>
        <v>2.3240843716469194E-2</v>
      </c>
    </row>
    <row r="21" spans="1:25">
      <c r="A21" s="1">
        <v>44592</v>
      </c>
      <c r="B21">
        <v>3</v>
      </c>
      <c r="C21">
        <v>10956</v>
      </c>
      <c r="D21">
        <v>28507</v>
      </c>
      <c r="E21">
        <v>59440</v>
      </c>
      <c r="F21">
        <v>117.1</v>
      </c>
      <c r="G21">
        <v>4.2208489870142856</v>
      </c>
      <c r="H21">
        <v>1.0365595001899464</v>
      </c>
      <c r="I21">
        <v>0.27926995642538022</v>
      </c>
      <c r="J21">
        <v>2.6843075808554442</v>
      </c>
      <c r="K21">
        <v>1.0365595001899464</v>
      </c>
      <c r="L21">
        <v>0.27926995642538022</v>
      </c>
      <c r="M21">
        <v>2.6843075808554442</v>
      </c>
      <c r="N21">
        <f>1-($B$3/($B$3+P21))^$B$2</f>
        <v>2.6995768165473333E-2</v>
      </c>
      <c r="O21">
        <f t="shared" ref="O21:O68" si="5">N21-N20</f>
        <v>8.6957126384114014E-3</v>
      </c>
      <c r="P21">
        <f t="shared" si="1"/>
        <v>5.4084720999268132</v>
      </c>
      <c r="Q21">
        <f t="shared" si="2"/>
        <v>1.725112585674297</v>
      </c>
      <c r="R21">
        <f t="shared" ref="R21:R68" si="6">1-($B$10/($B$10+T21))^$B$9</f>
        <v>2.6998153489708243E-2</v>
      </c>
      <c r="S21">
        <f t="shared" ref="S21:S68" si="7">R21-R20</f>
        <v>8.6969339460023498E-3</v>
      </c>
      <c r="T21">
        <f t="shared" si="3"/>
        <v>5.4089755309432599</v>
      </c>
      <c r="U21">
        <f t="shared" ref="U21:U68" si="8">EXP(SUMPRODUCT($K$17:$M$17,K21:M21))</f>
        <v>1.7251049571121224</v>
      </c>
      <c r="V21">
        <f t="shared" ref="V21:V68" si="9">$B$8*O21+ (1-$B$8)*S21</f>
        <v>8.6963232916182891E-3</v>
      </c>
      <c r="W21">
        <f t="shared" ref="W21:W68" si="10">C21*IFERROR(LN(V21),-10000)</f>
        <v>-51984.630862934398</v>
      </c>
      <c r="X21">
        <f t="shared" ref="X21:X68" si="11">$B$1*V21</f>
        <v>8696.3232916182897</v>
      </c>
      <c r="Y21" s="11">
        <f t="shared" si="4"/>
        <v>0.20625015593115281</v>
      </c>
    </row>
    <row r="22" spans="1:25">
      <c r="A22" s="1">
        <v>44599</v>
      </c>
      <c r="B22">
        <v>4</v>
      </c>
      <c r="C22">
        <v>6183</v>
      </c>
      <c r="D22">
        <v>39463</v>
      </c>
      <c r="E22">
        <v>88268</v>
      </c>
      <c r="F22">
        <v>95.16</v>
      </c>
      <c r="G22">
        <v>4.7050768220714287</v>
      </c>
      <c r="H22">
        <v>2.1271887611246694</v>
      </c>
      <c r="I22">
        <v>-0.31686183747113761</v>
      </c>
      <c r="J22">
        <v>3.0837632784314972</v>
      </c>
      <c r="K22">
        <v>2.1271887611246694</v>
      </c>
      <c r="L22">
        <v>-0.31686183747113761</v>
      </c>
      <c r="M22">
        <v>3.0837632784314972</v>
      </c>
      <c r="N22">
        <f t="shared" si="0"/>
        <v>3.4810798853689207E-2</v>
      </c>
      <c r="O22">
        <f t="shared" si="5"/>
        <v>7.8150306882158738E-3</v>
      </c>
      <c r="P22">
        <f t="shared" si="1"/>
        <v>7.2874004244274238</v>
      </c>
      <c r="Q22">
        <f t="shared" si="2"/>
        <v>1.6623874467468545</v>
      </c>
      <c r="R22">
        <f t="shared" si="6"/>
        <v>3.4814387010507319E-2</v>
      </c>
      <c r="S22">
        <f t="shared" si="7"/>
        <v>7.8162335207990763E-3</v>
      </c>
      <c r="T22">
        <f t="shared" si="3"/>
        <v>7.2882394353028674</v>
      </c>
      <c r="U22">
        <f t="shared" si="8"/>
        <v>1.6623778946604302</v>
      </c>
      <c r="V22">
        <f t="shared" si="9"/>
        <v>7.8156321039277929E-3</v>
      </c>
      <c r="W22">
        <f t="shared" si="10"/>
        <v>-29997.624796354721</v>
      </c>
      <c r="X22">
        <f t="shared" si="11"/>
        <v>7815.6321039277927</v>
      </c>
      <c r="Y22" s="11">
        <f t="shared" si="4"/>
        <v>0.26405177162021554</v>
      </c>
    </row>
    <row r="23" spans="1:25">
      <c r="A23" s="1">
        <v>44606</v>
      </c>
      <c r="B23">
        <v>5</v>
      </c>
      <c r="C23">
        <v>4890</v>
      </c>
      <c r="D23">
        <v>45646</v>
      </c>
      <c r="E23">
        <v>86692</v>
      </c>
      <c r="F23">
        <v>101.27</v>
      </c>
      <c r="G23">
        <v>3.1888229959857139</v>
      </c>
      <c r="H23">
        <v>2.0675650718214529</v>
      </c>
      <c r="I23">
        <v>-0.15084701246166979</v>
      </c>
      <c r="J23">
        <v>1.8329549069343207</v>
      </c>
      <c r="K23">
        <v>2.0675650718214529</v>
      </c>
      <c r="L23">
        <v>-0.15084701246166979</v>
      </c>
      <c r="M23">
        <v>1.8329549069343207</v>
      </c>
      <c r="N23">
        <f t="shared" si="0"/>
        <v>4.1247275042246234E-2</v>
      </c>
      <c r="O23">
        <f t="shared" si="5"/>
        <v>6.4364761885570276E-3</v>
      </c>
      <c r="P23">
        <f t="shared" si="1"/>
        <v>8.958613434471479</v>
      </c>
      <c r="Q23">
        <f t="shared" si="2"/>
        <v>1.45818020326862</v>
      </c>
      <c r="R23">
        <f t="shared" si="6"/>
        <v>4.1251921444154349E-2</v>
      </c>
      <c r="S23">
        <f t="shared" si="7"/>
        <v>6.4375344336470297E-3</v>
      </c>
      <c r="T23">
        <f t="shared" si="3"/>
        <v>8.9597900344194201</v>
      </c>
      <c r="U23">
        <f t="shared" si="8"/>
        <v>1.4581750527767026</v>
      </c>
      <c r="V23">
        <f t="shared" si="9"/>
        <v>6.4370053105920278E-3</v>
      </c>
      <c r="W23">
        <f t="shared" si="10"/>
        <v>-24673.433199808751</v>
      </c>
      <c r="X23">
        <f t="shared" si="11"/>
        <v>6437.0053105920279</v>
      </c>
      <c r="Y23" s="11">
        <f t="shared" si="4"/>
        <v>0.31636100421104862</v>
      </c>
    </row>
    <row r="24" spans="1:25">
      <c r="A24" s="1">
        <v>44613</v>
      </c>
      <c r="B24">
        <v>6</v>
      </c>
      <c r="C24">
        <v>3880</v>
      </c>
      <c r="D24">
        <v>50536</v>
      </c>
      <c r="E24">
        <v>53312</v>
      </c>
      <c r="F24">
        <v>91.46</v>
      </c>
      <c r="G24">
        <v>1.8084946292857143</v>
      </c>
      <c r="H24">
        <v>0.80472322604647539</v>
      </c>
      <c r="I24">
        <v>-0.41739454656034081</v>
      </c>
      <c r="J24">
        <v>0.69427598208669261</v>
      </c>
      <c r="K24">
        <v>0.80472322604647539</v>
      </c>
      <c r="L24">
        <v>-0.41739454656034081</v>
      </c>
      <c r="M24">
        <v>0.69427598208669261</v>
      </c>
      <c r="N24">
        <f t="shared" si="0"/>
        <v>4.5609912357186255E-2</v>
      </c>
      <c r="O24">
        <f t="shared" si="5"/>
        <v>4.362637314940021E-3</v>
      </c>
      <c r="P24">
        <f t="shared" si="1"/>
        <v>10.159747866597726</v>
      </c>
      <c r="Q24">
        <f t="shared" si="2"/>
        <v>1.0364660113638526</v>
      </c>
      <c r="R24">
        <f t="shared" si="6"/>
        <v>4.5615312582576895E-2</v>
      </c>
      <c r="S24">
        <f t="shared" si="7"/>
        <v>4.3633911384225454E-3</v>
      </c>
      <c r="T24">
        <f t="shared" si="3"/>
        <v>10.161189677831112</v>
      </c>
      <c r="U24">
        <f t="shared" si="8"/>
        <v>1.0364643303331675</v>
      </c>
      <c r="V24">
        <f t="shared" si="9"/>
        <v>4.3630142263179923E-3</v>
      </c>
      <c r="W24">
        <f t="shared" si="10"/>
        <v>-21086.21744178966</v>
      </c>
      <c r="X24">
        <f t="shared" si="11"/>
        <v>4363.0142263179923</v>
      </c>
      <c r="Y24" s="11">
        <f t="shared" si="4"/>
        <v>0.12448820265927638</v>
      </c>
    </row>
    <row r="25" spans="1:25">
      <c r="A25" s="1">
        <v>44620</v>
      </c>
      <c r="B25">
        <v>7</v>
      </c>
      <c r="C25">
        <v>2498</v>
      </c>
      <c r="D25">
        <v>54416</v>
      </c>
      <c r="E25">
        <v>52544</v>
      </c>
      <c r="F25">
        <v>122.79</v>
      </c>
      <c r="G25">
        <v>1.1994182602714285</v>
      </c>
      <c r="H25">
        <v>0.77566802719820749</v>
      </c>
      <c r="I25">
        <v>0.43387296040310097</v>
      </c>
      <c r="J25">
        <v>0.19182856323275663</v>
      </c>
      <c r="K25">
        <v>0.77566802719820749</v>
      </c>
      <c r="L25">
        <v>0.43387296040310097</v>
      </c>
      <c r="M25">
        <v>0.19182856323275663</v>
      </c>
      <c r="N25">
        <f t="shared" si="0"/>
        <v>5.0636505607218774E-2</v>
      </c>
      <c r="O25">
        <f t="shared" si="5"/>
        <v>5.0265932500325183E-3</v>
      </c>
      <c r="P25">
        <f t="shared" si="1"/>
        <v>11.616645130472993</v>
      </c>
      <c r="Q25">
        <f t="shared" si="2"/>
        <v>1.2456246785494782</v>
      </c>
      <c r="R25">
        <f t="shared" si="6"/>
        <v>5.0642804143843034E-2</v>
      </c>
      <c r="S25">
        <f t="shared" si="7"/>
        <v>5.0274915612661397E-3</v>
      </c>
      <c r="T25">
        <f t="shared" si="3"/>
        <v>11.618431274750218</v>
      </c>
      <c r="U25">
        <f t="shared" si="8"/>
        <v>1.2456245269845732</v>
      </c>
      <c r="V25">
        <f t="shared" si="9"/>
        <v>5.0270424052164054E-3</v>
      </c>
      <c r="W25">
        <f t="shared" si="10"/>
        <v>-13221.722800121497</v>
      </c>
      <c r="X25">
        <f t="shared" si="11"/>
        <v>5027.0424052164053</v>
      </c>
      <c r="Y25" s="11">
        <f t="shared" si="4"/>
        <v>1.0124269036094498</v>
      </c>
    </row>
    <row r="26" spans="1:25">
      <c r="A26" s="1">
        <v>44627</v>
      </c>
      <c r="B26">
        <v>8</v>
      </c>
      <c r="C26">
        <v>2994</v>
      </c>
      <c r="D26">
        <v>56914</v>
      </c>
      <c r="E26">
        <v>46868</v>
      </c>
      <c r="F26">
        <v>99.19</v>
      </c>
      <c r="G26">
        <v>1.3341380363142858</v>
      </c>
      <c r="H26">
        <v>0.56093194821022752</v>
      </c>
      <c r="I26">
        <v>-0.20736269757127582</v>
      </c>
      <c r="J26">
        <v>0.30296340146471956</v>
      </c>
      <c r="K26">
        <v>0.56093194821022752</v>
      </c>
      <c r="L26">
        <v>-0.20736269757127582</v>
      </c>
      <c r="M26">
        <v>0.30296340146471956</v>
      </c>
      <c r="N26">
        <f t="shared" si="0"/>
        <v>5.4604650315792869E-2</v>
      </c>
      <c r="O26">
        <f t="shared" si="5"/>
        <v>3.9681447085740951E-3</v>
      </c>
      <c r="P26">
        <f t="shared" si="1"/>
        <v>12.824971547870291</v>
      </c>
      <c r="Q26">
        <f t="shared" si="2"/>
        <v>1.0249760146041653</v>
      </c>
      <c r="R26">
        <f t="shared" si="6"/>
        <v>5.4611665653803043E-2</v>
      </c>
      <c r="S26">
        <f t="shared" si="7"/>
        <v>3.9688615099600089E-3</v>
      </c>
      <c r="T26">
        <f t="shared" si="3"/>
        <v>12.827057028385335</v>
      </c>
      <c r="U26">
        <f t="shared" si="8"/>
        <v>1.0249752300175274</v>
      </c>
      <c r="V26">
        <f t="shared" si="9"/>
        <v>3.9685031089216026E-3</v>
      </c>
      <c r="W26">
        <f t="shared" si="10"/>
        <v>-16554.922720265728</v>
      </c>
      <c r="X26">
        <f t="shared" si="11"/>
        <v>3968.5031089216027</v>
      </c>
      <c r="Y26" s="11">
        <f t="shared" si="4"/>
        <v>0.3254853403211766</v>
      </c>
    </row>
    <row r="27" spans="1:25">
      <c r="A27" s="1">
        <v>44634</v>
      </c>
      <c r="B27">
        <v>9</v>
      </c>
      <c r="C27">
        <v>3040</v>
      </c>
      <c r="D27">
        <v>59908</v>
      </c>
      <c r="E27">
        <v>36179</v>
      </c>
      <c r="F27">
        <v>83.53</v>
      </c>
      <c r="G27">
        <v>1.0161608408285716</v>
      </c>
      <c r="H27">
        <v>0.15654259861499889</v>
      </c>
      <c r="I27">
        <v>-0.63286059604071376</v>
      </c>
      <c r="J27">
        <v>4.0653403484050478E-2</v>
      </c>
      <c r="K27">
        <v>0.15654259861499889</v>
      </c>
      <c r="L27">
        <v>-0.63286059604071376</v>
      </c>
      <c r="M27">
        <v>4.0653403484050478E-2</v>
      </c>
      <c r="N27">
        <f t="shared" si="0"/>
        <v>5.775768245220525E-2</v>
      </c>
      <c r="O27">
        <f t="shared" si="5"/>
        <v>3.1530321364123814E-3</v>
      </c>
      <c r="P27">
        <f t="shared" si="1"/>
        <v>13.823537742218919</v>
      </c>
      <c r="Q27">
        <f t="shared" si="2"/>
        <v>0.84121770383370309</v>
      </c>
      <c r="R27">
        <f t="shared" si="6"/>
        <v>5.7765276951128208E-2</v>
      </c>
      <c r="S27">
        <f t="shared" si="7"/>
        <v>3.1536112973251651E-3</v>
      </c>
      <c r="T27">
        <f t="shared" si="3"/>
        <v>13.825881271868857</v>
      </c>
      <c r="U27">
        <f t="shared" si="8"/>
        <v>0.84121720931070076</v>
      </c>
      <c r="V27">
        <f t="shared" si="9"/>
        <v>3.153321716589658E-3</v>
      </c>
      <c r="W27">
        <f t="shared" si="10"/>
        <v>-17508.26856039204</v>
      </c>
      <c r="X27">
        <f t="shared" si="11"/>
        <v>3153.3217165896581</v>
      </c>
      <c r="Y27" s="11">
        <f t="shared" si="4"/>
        <v>3.7276880457124371E-2</v>
      </c>
    </row>
    <row r="28" spans="1:25">
      <c r="A28" s="1">
        <v>44641</v>
      </c>
      <c r="B28">
        <v>10</v>
      </c>
      <c r="C28">
        <v>3217</v>
      </c>
      <c r="D28">
        <v>62948</v>
      </c>
      <c r="E28">
        <v>36640</v>
      </c>
      <c r="F28">
        <v>94.8</v>
      </c>
      <c r="G28">
        <v>1.294092406685714</v>
      </c>
      <c r="H28">
        <v>0.17398328438199304</v>
      </c>
      <c r="I28">
        <v>-0.3266433983554925</v>
      </c>
      <c r="J28">
        <v>0.26992842544714779</v>
      </c>
      <c r="K28">
        <v>0.17398328438199304</v>
      </c>
      <c r="L28">
        <v>-0.3266433983554925</v>
      </c>
      <c r="M28">
        <v>0.26992842544714779</v>
      </c>
      <c r="N28">
        <f t="shared" si="0"/>
        <v>6.1227106809094711E-2</v>
      </c>
      <c r="O28">
        <f t="shared" si="5"/>
        <v>3.4694243568894612E-3</v>
      </c>
      <c r="P28">
        <f t="shared" si="1"/>
        <v>14.963365866846353</v>
      </c>
      <c r="Q28">
        <f t="shared" si="2"/>
        <v>0.95434972587229072</v>
      </c>
      <c r="R28">
        <f t="shared" si="6"/>
        <v>6.1235345238386474E-2</v>
      </c>
      <c r="S28">
        <f t="shared" si="7"/>
        <v>3.4700682872582655E-3</v>
      </c>
      <c r="T28">
        <f t="shared" si="3"/>
        <v>14.966014432063977</v>
      </c>
      <c r="U28">
        <f t="shared" si="8"/>
        <v>0.95434902621133433</v>
      </c>
      <c r="V28">
        <f t="shared" si="9"/>
        <v>3.4697463217635335E-3</v>
      </c>
      <c r="W28">
        <f t="shared" si="10"/>
        <v>-18220.038594705333</v>
      </c>
      <c r="X28">
        <f t="shared" si="11"/>
        <v>3469.7463217635336</v>
      </c>
      <c r="Y28" s="11">
        <f t="shared" si="4"/>
        <v>7.8565844502186385E-2</v>
      </c>
    </row>
    <row r="29" spans="1:25">
      <c r="A29" s="1">
        <v>44648</v>
      </c>
      <c r="B29">
        <v>11</v>
      </c>
      <c r="C29">
        <v>4110</v>
      </c>
      <c r="D29">
        <v>66165</v>
      </c>
      <c r="E29">
        <v>51565</v>
      </c>
      <c r="F29">
        <v>105.45</v>
      </c>
      <c r="G29">
        <v>1.7944016392000002</v>
      </c>
      <c r="H29">
        <v>0.7386302151246994</v>
      </c>
      <c r="I29">
        <v>-3.727222219332664E-2</v>
      </c>
      <c r="J29">
        <v>0.68265020434725932</v>
      </c>
      <c r="K29">
        <v>0.7386302151246994</v>
      </c>
      <c r="L29">
        <v>-3.727222219332664E-2</v>
      </c>
      <c r="M29">
        <v>0.68265020434725932</v>
      </c>
      <c r="N29">
        <f t="shared" si="0"/>
        <v>6.5274658083324111E-2</v>
      </c>
      <c r="O29">
        <f t="shared" si="5"/>
        <v>4.0475512742293995E-3</v>
      </c>
      <c r="P29">
        <f t="shared" si="1"/>
        <v>16.349907794021554</v>
      </c>
      <c r="Q29">
        <f t="shared" si="2"/>
        <v>1.1545296322880716</v>
      </c>
      <c r="R29">
        <f t="shared" si="6"/>
        <v>6.5283645673557156E-2</v>
      </c>
      <c r="S29">
        <f t="shared" si="7"/>
        <v>4.0483004351706819E-3</v>
      </c>
      <c r="T29">
        <f t="shared" si="3"/>
        <v>16.352938292190863</v>
      </c>
      <c r="U29">
        <f t="shared" si="8"/>
        <v>1.1545281370836937</v>
      </c>
      <c r="V29">
        <f t="shared" si="9"/>
        <v>4.0479258543389971E-3</v>
      </c>
      <c r="W29">
        <f t="shared" si="10"/>
        <v>-22644.253228138201</v>
      </c>
      <c r="X29">
        <f t="shared" si="11"/>
        <v>4047.9258543389969</v>
      </c>
      <c r="Y29" s="11">
        <f t="shared" si="4"/>
        <v>1.5103198457664977E-2</v>
      </c>
    </row>
    <row r="30" spans="1:25">
      <c r="A30" s="1">
        <v>44655</v>
      </c>
      <c r="B30">
        <v>12</v>
      </c>
      <c r="C30">
        <v>3629</v>
      </c>
      <c r="D30">
        <v>70275</v>
      </c>
      <c r="E30">
        <v>36797</v>
      </c>
      <c r="F30">
        <v>133.03</v>
      </c>
      <c r="G30">
        <v>2.437171235342857</v>
      </c>
      <c r="H30">
        <v>0.17992295393821447</v>
      </c>
      <c r="I30">
        <v>0.7121040255580845</v>
      </c>
      <c r="J30">
        <v>1.2128922904463022</v>
      </c>
      <c r="K30">
        <v>0.17992295393821447</v>
      </c>
      <c r="L30">
        <v>0.7121040255580845</v>
      </c>
      <c r="M30">
        <v>1.2128922904463022</v>
      </c>
      <c r="N30">
        <f t="shared" si="0"/>
        <v>7.0273733545180517E-2</v>
      </c>
      <c r="O30">
        <f t="shared" si="5"/>
        <v>4.9990754618564059E-3</v>
      </c>
      <c r="P30">
        <f t="shared" si="1"/>
        <v>18.151222644793627</v>
      </c>
      <c r="Q30">
        <f t="shared" si="2"/>
        <v>1.4923958892237617</v>
      </c>
      <c r="R30">
        <f t="shared" si="6"/>
        <v>7.0283633313925509E-2</v>
      </c>
      <c r="S30">
        <f t="shared" si="7"/>
        <v>4.999987640368353E-3</v>
      </c>
      <c r="T30">
        <f t="shared" si="3"/>
        <v>18.154762734768628</v>
      </c>
      <c r="U30">
        <f t="shared" si="8"/>
        <v>1.4923936653011056</v>
      </c>
      <c r="V30">
        <f t="shared" si="9"/>
        <v>4.9995315506727728E-3</v>
      </c>
      <c r="W30">
        <f t="shared" si="10"/>
        <v>-19227.933739652821</v>
      </c>
      <c r="X30">
        <f t="shared" si="11"/>
        <v>4999.5315506727729</v>
      </c>
      <c r="Y30" s="11">
        <f t="shared" si="4"/>
        <v>0.37766093983818488</v>
      </c>
    </row>
    <row r="31" spans="1:25">
      <c r="A31" s="1">
        <v>44662</v>
      </c>
      <c r="B31">
        <v>13</v>
      </c>
      <c r="C31">
        <v>3015</v>
      </c>
      <c r="D31">
        <v>73904</v>
      </c>
      <c r="E31">
        <v>35981</v>
      </c>
      <c r="F31">
        <v>115.16</v>
      </c>
      <c r="G31">
        <v>1.766401373542857</v>
      </c>
      <c r="H31">
        <v>0.14905180516192981</v>
      </c>
      <c r="I31">
        <v>0.22655821165968998</v>
      </c>
      <c r="J31">
        <v>0.65955185096765856</v>
      </c>
      <c r="K31">
        <v>0.14905180516192981</v>
      </c>
      <c r="L31">
        <v>0.22655821165968998</v>
      </c>
      <c r="M31">
        <v>0.65955185096765856</v>
      </c>
      <c r="N31">
        <f t="shared" si="0"/>
        <v>7.4082807512902527E-2</v>
      </c>
      <c r="O31">
        <f t="shared" si="5"/>
        <v>3.8090739677220098E-3</v>
      </c>
      <c r="P31">
        <f t="shared" si="1"/>
        <v>19.593189799991457</v>
      </c>
      <c r="Q31">
        <f t="shared" si="2"/>
        <v>1.189197591363957</v>
      </c>
      <c r="R31">
        <f t="shared" si="6"/>
        <v>7.4093393951855657E-2</v>
      </c>
      <c r="S31">
        <f t="shared" si="7"/>
        <v>3.8097606379301485E-3</v>
      </c>
      <c r="T31">
        <f t="shared" si="3"/>
        <v>19.597148703048045</v>
      </c>
      <c r="U31">
        <f t="shared" si="8"/>
        <v>1.1891964681070823</v>
      </c>
      <c r="V31">
        <f t="shared" si="9"/>
        <v>3.8094173024951516E-3</v>
      </c>
      <c r="W31">
        <f t="shared" si="10"/>
        <v>-16794.391307160371</v>
      </c>
      <c r="X31">
        <f t="shared" si="11"/>
        <v>3809.4173024951515</v>
      </c>
      <c r="Y31" s="11">
        <f t="shared" si="4"/>
        <v>0.26348832586903864</v>
      </c>
    </row>
    <row r="32" spans="1:25">
      <c r="A32" s="1">
        <v>44669</v>
      </c>
      <c r="B32">
        <v>14</v>
      </c>
      <c r="C32">
        <v>6371</v>
      </c>
      <c r="D32">
        <v>76919</v>
      </c>
      <c r="E32">
        <v>46979</v>
      </c>
      <c r="F32">
        <v>104.52</v>
      </c>
      <c r="G32">
        <v>1.4673554365285713</v>
      </c>
      <c r="H32">
        <v>0.56513133241876623</v>
      </c>
      <c r="I32">
        <v>-6.2541254477910313E-2</v>
      </c>
      <c r="J32">
        <v>0.41285887974837882</v>
      </c>
      <c r="K32">
        <v>0.56513133241876623</v>
      </c>
      <c r="L32">
        <v>-6.2541254477910313E-2</v>
      </c>
      <c r="M32">
        <v>0.41285887974837882</v>
      </c>
      <c r="N32">
        <f t="shared" si="0"/>
        <v>7.7443664170483872E-2</v>
      </c>
      <c r="O32">
        <f t="shared" si="5"/>
        <v>3.3608566575813459E-3</v>
      </c>
      <c r="P32">
        <f t="shared" si="1"/>
        <v>20.917908116489958</v>
      </c>
      <c r="Q32">
        <f t="shared" si="2"/>
        <v>1.0878781650285958</v>
      </c>
      <c r="R32">
        <f t="shared" si="6"/>
        <v>7.7454851890352283E-2</v>
      </c>
      <c r="S32">
        <f t="shared" si="7"/>
        <v>3.3614579384966259E-3</v>
      </c>
      <c r="T32">
        <f t="shared" si="3"/>
        <v>20.922260480583581</v>
      </c>
      <c r="U32">
        <f t="shared" si="8"/>
        <v>1.0878772557165099</v>
      </c>
      <c r="V32">
        <f t="shared" si="9"/>
        <v>3.3611572977492099E-3</v>
      </c>
      <c r="W32">
        <f t="shared" si="10"/>
        <v>-36285.838926940371</v>
      </c>
      <c r="X32">
        <f t="shared" si="11"/>
        <v>3361.1572977492096</v>
      </c>
      <c r="Y32" s="11">
        <f t="shared" si="4"/>
        <v>0.47242861438562084</v>
      </c>
    </row>
    <row r="33" spans="1:25">
      <c r="A33" s="1">
        <v>44676</v>
      </c>
      <c r="B33">
        <v>15</v>
      </c>
      <c r="C33">
        <v>6041</v>
      </c>
      <c r="D33">
        <v>83290</v>
      </c>
      <c r="E33">
        <v>29330</v>
      </c>
      <c r="F33">
        <v>104.71</v>
      </c>
      <c r="G33">
        <v>1.7646736515000001</v>
      </c>
      <c r="H33">
        <v>-0.10257075673889025</v>
      </c>
      <c r="I33">
        <v>-5.737876401116751E-2</v>
      </c>
      <c r="J33">
        <v>0.65812659540843299</v>
      </c>
      <c r="K33">
        <v>-0.10257075673889025</v>
      </c>
      <c r="L33">
        <v>-5.737876401116751E-2</v>
      </c>
      <c r="M33">
        <v>0.65812659540843299</v>
      </c>
      <c r="N33">
        <f t="shared" si="0"/>
        <v>8.064061731768668E-2</v>
      </c>
      <c r="O33">
        <f t="shared" si="5"/>
        <v>3.1969531472028079E-3</v>
      </c>
      <c r="P33">
        <f t="shared" si="1"/>
        <v>22.225627316505538</v>
      </c>
      <c r="Q33">
        <f t="shared" si="2"/>
        <v>1.0696977407128767</v>
      </c>
      <c r="R33">
        <f t="shared" si="6"/>
        <v>8.065237206266318E-2</v>
      </c>
      <c r="S33">
        <f t="shared" si="7"/>
        <v>3.197520172310897E-3</v>
      </c>
      <c r="T33">
        <f t="shared" si="3"/>
        <v>22.230375568683918</v>
      </c>
      <c r="U33">
        <f t="shared" si="8"/>
        <v>1.0696965456249168</v>
      </c>
      <c r="V33">
        <f t="shared" si="9"/>
        <v>3.1972366594835858E-3</v>
      </c>
      <c r="W33">
        <f t="shared" si="10"/>
        <v>-34708.374520772435</v>
      </c>
      <c r="X33">
        <f t="shared" si="11"/>
        <v>3197.2366594835858</v>
      </c>
      <c r="Y33" s="11">
        <f t="shared" si="4"/>
        <v>0.47074380740215432</v>
      </c>
    </row>
    <row r="34" spans="1:25">
      <c r="A34" s="1">
        <v>44683</v>
      </c>
      <c r="B34">
        <v>16</v>
      </c>
      <c r="C34">
        <v>6270</v>
      </c>
      <c r="D34">
        <v>89331</v>
      </c>
      <c r="E34">
        <v>159726</v>
      </c>
      <c r="F34">
        <v>124.87</v>
      </c>
      <c r="G34">
        <v>1.4882506558142856</v>
      </c>
      <c r="H34">
        <v>4.830608551879263</v>
      </c>
      <c r="I34">
        <v>0.490388645512707</v>
      </c>
      <c r="J34">
        <v>0.43009604331373774</v>
      </c>
      <c r="K34">
        <v>4.830608551879263</v>
      </c>
      <c r="L34">
        <v>0.490388645512707</v>
      </c>
      <c r="M34">
        <v>0.43009604331373774</v>
      </c>
      <c r="N34">
        <f t="shared" si="0"/>
        <v>8.5811959796041393E-2</v>
      </c>
      <c r="O34">
        <f t="shared" si="5"/>
        <v>5.1713424783547124E-3</v>
      </c>
      <c r="P34">
        <f t="shared" si="1"/>
        <v>24.444139435965525</v>
      </c>
      <c r="Q34">
        <f t="shared" si="2"/>
        <v>1.8080582731242856</v>
      </c>
      <c r="R34">
        <f t="shared" si="6"/>
        <v>8.5824612485258855E-2</v>
      </c>
      <c r="S34">
        <f t="shared" si="7"/>
        <v>5.1722404225956753E-3</v>
      </c>
      <c r="T34">
        <f t="shared" si="3"/>
        <v>24.449571516285122</v>
      </c>
      <c r="U34">
        <f t="shared" si="8"/>
        <v>1.8080560862847417</v>
      </c>
      <c r="V34">
        <f t="shared" si="9"/>
        <v>5.1717914500424463E-3</v>
      </c>
      <c r="W34">
        <f t="shared" si="10"/>
        <v>-33008.641608896687</v>
      </c>
      <c r="X34">
        <f t="shared" si="11"/>
        <v>5171.7914500424458</v>
      </c>
      <c r="Y34" s="11">
        <f t="shared" si="4"/>
        <v>0.17515287878110911</v>
      </c>
    </row>
    <row r="35" spans="1:25">
      <c r="A35" s="1">
        <v>44690</v>
      </c>
      <c r="B35">
        <v>17</v>
      </c>
      <c r="C35">
        <v>4668</v>
      </c>
      <c r="D35">
        <v>95601</v>
      </c>
      <c r="E35">
        <v>40479</v>
      </c>
      <c r="F35">
        <v>127.66</v>
      </c>
      <c r="G35">
        <v>1.5255078076714288</v>
      </c>
      <c r="H35">
        <v>0.31922144633316551</v>
      </c>
      <c r="I35">
        <v>0.5661957423664572</v>
      </c>
      <c r="J35">
        <v>0.4608307109790854</v>
      </c>
      <c r="K35">
        <v>0.31922144633316551</v>
      </c>
      <c r="L35">
        <v>0.5661957423664572</v>
      </c>
      <c r="M35">
        <v>0.4608307109790854</v>
      </c>
      <c r="N35">
        <f t="shared" si="0"/>
        <v>8.9358480126953133E-2</v>
      </c>
      <c r="O35">
        <f t="shared" si="5"/>
        <v>3.5465203309117399E-3</v>
      </c>
      <c r="P35">
        <f t="shared" si="1"/>
        <v>26.043052928300416</v>
      </c>
      <c r="Q35">
        <f t="shared" si="2"/>
        <v>1.2986122735899746</v>
      </c>
      <c r="R35">
        <f t="shared" si="6"/>
        <v>8.9371736505710175E-2</v>
      </c>
      <c r="S35">
        <f t="shared" si="7"/>
        <v>3.5471240204513199E-3</v>
      </c>
      <c r="T35">
        <f t="shared" si="3"/>
        <v>26.048987567439681</v>
      </c>
      <c r="U35">
        <f t="shared" si="8"/>
        <v>1.2986117776327297</v>
      </c>
      <c r="V35">
        <f t="shared" si="9"/>
        <v>3.5468221753905934E-3</v>
      </c>
      <c r="W35">
        <f t="shared" si="10"/>
        <v>-26335.470716166215</v>
      </c>
      <c r="X35">
        <f t="shared" si="11"/>
        <v>3546.8221753905932</v>
      </c>
      <c r="Y35" s="11">
        <f t="shared" si="4"/>
        <v>0.24018376705428596</v>
      </c>
    </row>
    <row r="36" spans="1:25">
      <c r="A36" s="1">
        <v>44697</v>
      </c>
      <c r="B36">
        <v>18</v>
      </c>
      <c r="C36">
        <v>7607</v>
      </c>
      <c r="D36">
        <v>100269</v>
      </c>
      <c r="E36">
        <v>35326</v>
      </c>
      <c r="F36">
        <v>217.86</v>
      </c>
      <c r="G36">
        <v>0.80223200782857151</v>
      </c>
      <c r="H36">
        <v>0.12427165510253467</v>
      </c>
      <c r="I36">
        <v>3.0170201639464902</v>
      </c>
      <c r="J36">
        <v>-0.13582362867078537</v>
      </c>
      <c r="K36">
        <v>0.12427165510253467</v>
      </c>
      <c r="L36">
        <v>3.0170201639464902</v>
      </c>
      <c r="M36">
        <v>-0.13582362867078537</v>
      </c>
      <c r="N36">
        <f t="shared" si="0"/>
        <v>9.5733768929621266E-2</v>
      </c>
      <c r="O36">
        <f t="shared" si="5"/>
        <v>6.3752888026681331E-3</v>
      </c>
      <c r="P36">
        <f t="shared" si="1"/>
        <v>29.08607661419218</v>
      </c>
      <c r="Q36">
        <f t="shared" si="2"/>
        <v>2.4634961816562959</v>
      </c>
      <c r="R36">
        <f t="shared" si="6"/>
        <v>9.5748091878730013E-2</v>
      </c>
      <c r="S36">
        <f t="shared" si="7"/>
        <v>6.3763553730198375E-3</v>
      </c>
      <c r="T36">
        <f t="shared" si="3"/>
        <v>29.092991661860744</v>
      </c>
      <c r="U36">
        <f t="shared" si="8"/>
        <v>2.4635024591908938</v>
      </c>
      <c r="V36">
        <f t="shared" si="9"/>
        <v>6.3758220873299729E-3</v>
      </c>
      <c r="W36">
        <f t="shared" si="10"/>
        <v>-38455.227730149687</v>
      </c>
      <c r="X36">
        <f t="shared" si="11"/>
        <v>6375.8220873299724</v>
      </c>
      <c r="Y36" s="11">
        <f t="shared" si="4"/>
        <v>0.16184802322466513</v>
      </c>
    </row>
    <row r="37" spans="1:25">
      <c r="A37" s="1">
        <v>44704</v>
      </c>
      <c r="B37">
        <v>19</v>
      </c>
      <c r="C37">
        <v>4605</v>
      </c>
      <c r="D37">
        <v>107876</v>
      </c>
      <c r="E37">
        <v>23102</v>
      </c>
      <c r="F37">
        <v>111.83</v>
      </c>
      <c r="G37">
        <v>0.55747842849999996</v>
      </c>
      <c r="H37">
        <v>-0.33819025989906276</v>
      </c>
      <c r="I37">
        <v>0.13607877347940722</v>
      </c>
      <c r="J37">
        <v>-0.33772902255090564</v>
      </c>
      <c r="K37">
        <v>-0.33819025989906276</v>
      </c>
      <c r="L37">
        <v>0.13607877347940722</v>
      </c>
      <c r="M37">
        <v>-0.33772902255090564</v>
      </c>
      <c r="N37">
        <f t="shared" si="0"/>
        <v>9.8121163156785318E-2</v>
      </c>
      <c r="O37">
        <f t="shared" si="5"/>
        <v>2.3873942271640525E-3</v>
      </c>
      <c r="P37">
        <f t="shared" si="1"/>
        <v>30.284397282641002</v>
      </c>
      <c r="Q37">
        <f t="shared" si="2"/>
        <v>0.96714131699077377</v>
      </c>
      <c r="R37">
        <f t="shared" si="6"/>
        <v>9.8135869977207135E-2</v>
      </c>
      <c r="S37">
        <f t="shared" si="7"/>
        <v>2.3877780984771224E-3</v>
      </c>
      <c r="T37">
        <f t="shared" si="3"/>
        <v>30.291701814175696</v>
      </c>
      <c r="U37">
        <f t="shared" si="8"/>
        <v>0.96714202032263297</v>
      </c>
      <c r="V37">
        <f t="shared" si="9"/>
        <v>2.3875861626355879E-3</v>
      </c>
      <c r="W37">
        <f t="shared" si="10"/>
        <v>-27802.560389099355</v>
      </c>
      <c r="X37">
        <f t="shared" si="11"/>
        <v>2387.5861626355877</v>
      </c>
      <c r="Y37" s="11">
        <f t="shared" si="4"/>
        <v>0.48152309171865632</v>
      </c>
    </row>
    <row r="38" spans="1:25">
      <c r="A38" s="1">
        <v>44711</v>
      </c>
      <c r="B38">
        <v>20</v>
      </c>
      <c r="C38">
        <v>3661</v>
      </c>
      <c r="D38">
        <v>112481</v>
      </c>
      <c r="E38">
        <v>18383</v>
      </c>
      <c r="F38">
        <v>125.64</v>
      </c>
      <c r="G38">
        <v>0.52968492871428574</v>
      </c>
      <c r="H38">
        <v>-0.51672083719720896</v>
      </c>
      <c r="I38">
        <v>0.51131031740424371</v>
      </c>
      <c r="J38">
        <v>-0.36065680786434634</v>
      </c>
      <c r="K38">
        <v>-0.51672083719720896</v>
      </c>
      <c r="L38">
        <v>0.51131031740424371</v>
      </c>
      <c r="M38">
        <v>-0.36065680786434634</v>
      </c>
      <c r="N38">
        <f t="shared" si="0"/>
        <v>0.10068203075987581</v>
      </c>
      <c r="O38">
        <f t="shared" si="5"/>
        <v>2.5608676030904887E-3</v>
      </c>
      <c r="P38">
        <f t="shared" si="1"/>
        <v>31.607129896483425</v>
      </c>
      <c r="Q38">
        <f t="shared" si="2"/>
        <v>1.0644599423056673</v>
      </c>
      <c r="R38">
        <f t="shared" si="6"/>
        <v>0.10069714820801623</v>
      </c>
      <c r="S38">
        <f t="shared" si="7"/>
        <v>2.5612782308090942E-3</v>
      </c>
      <c r="T38">
        <f t="shared" si="3"/>
        <v>31.61487067228504</v>
      </c>
      <c r="U38">
        <f t="shared" si="8"/>
        <v>1.0644611019320243</v>
      </c>
      <c r="V38">
        <f t="shared" si="9"/>
        <v>2.5610729167518972E-3</v>
      </c>
      <c r="W38">
        <f t="shared" si="10"/>
        <v>-21846.391469679947</v>
      </c>
      <c r="X38">
        <f t="shared" si="11"/>
        <v>2561.0729167518971</v>
      </c>
      <c r="Y38" s="11">
        <f t="shared" si="4"/>
        <v>0.30044443683368011</v>
      </c>
    </row>
    <row r="39" spans="1:25">
      <c r="A39" s="1">
        <v>44718</v>
      </c>
      <c r="B39">
        <v>21</v>
      </c>
      <c r="C39">
        <v>3115</v>
      </c>
      <c r="D39">
        <v>116142</v>
      </c>
      <c r="E39">
        <v>24484</v>
      </c>
      <c r="F39">
        <v>108.45</v>
      </c>
      <c r="G39">
        <v>0.46161938771428579</v>
      </c>
      <c r="H39">
        <v>-0.28590603488824734</v>
      </c>
      <c r="I39">
        <v>4.4240785176297495E-2</v>
      </c>
      <c r="J39">
        <v>-0.41680634366671887</v>
      </c>
      <c r="K39">
        <v>-0.28590603488824734</v>
      </c>
      <c r="L39">
        <v>4.4240785176297495E-2</v>
      </c>
      <c r="M39">
        <v>-0.41680634366671887</v>
      </c>
      <c r="N39">
        <f t="shared" si="0"/>
        <v>0.10287427890611145</v>
      </c>
      <c r="O39">
        <f t="shared" si="5"/>
        <v>2.1922481462356425E-3</v>
      </c>
      <c r="P39">
        <f t="shared" si="1"/>
        <v>32.7711100160342</v>
      </c>
      <c r="Q39">
        <f t="shared" si="2"/>
        <v>0.93412765862303337</v>
      </c>
      <c r="R39">
        <f t="shared" si="6"/>
        <v>0.10288974538972895</v>
      </c>
      <c r="S39">
        <f t="shared" si="7"/>
        <v>2.1925971817127188E-3</v>
      </c>
      <c r="T39">
        <f t="shared" si="3"/>
        <v>32.77923920093361</v>
      </c>
      <c r="U39">
        <f t="shared" si="8"/>
        <v>0.93412838485893745</v>
      </c>
      <c r="V39">
        <f t="shared" si="9"/>
        <v>2.1924226638059697E-3</v>
      </c>
      <c r="W39">
        <f t="shared" si="10"/>
        <v>-19072.36035456532</v>
      </c>
      <c r="X39">
        <f t="shared" si="11"/>
        <v>2192.4226638059695</v>
      </c>
      <c r="Y39" s="11">
        <f t="shared" si="4"/>
        <v>0.29617249958074815</v>
      </c>
    </row>
    <row r="40" spans="1:25">
      <c r="A40" s="1">
        <v>44725</v>
      </c>
      <c r="B40">
        <v>22</v>
      </c>
      <c r="C40">
        <v>2544</v>
      </c>
      <c r="D40">
        <v>119257</v>
      </c>
      <c r="E40">
        <v>23505</v>
      </c>
      <c r="F40">
        <v>133.69</v>
      </c>
      <c r="G40">
        <v>0.29564167069999997</v>
      </c>
      <c r="H40">
        <v>-0.32294384696175554</v>
      </c>
      <c r="I40">
        <v>0.73003688717940174</v>
      </c>
      <c r="J40">
        <v>-0.55372690033855543</v>
      </c>
      <c r="K40">
        <v>-0.32294384696175554</v>
      </c>
      <c r="L40">
        <v>0.73003688717940174</v>
      </c>
      <c r="M40">
        <v>-0.55372690033855543</v>
      </c>
      <c r="N40">
        <f t="shared" si="0"/>
        <v>0.10544612172336731</v>
      </c>
      <c r="O40">
        <f t="shared" si="5"/>
        <v>2.5718428172558649E-3</v>
      </c>
      <c r="P40">
        <f t="shared" si="1"/>
        <v>34.175023064368126</v>
      </c>
      <c r="Q40">
        <f t="shared" si="2"/>
        <v>1.123728279317582</v>
      </c>
      <c r="R40">
        <f t="shared" si="6"/>
        <v>0.10546199696054326</v>
      </c>
      <c r="S40">
        <f t="shared" si="7"/>
        <v>2.5722515708143101E-3</v>
      </c>
      <c r="T40">
        <f t="shared" si="3"/>
        <v>34.183627410520941</v>
      </c>
      <c r="U40">
        <f t="shared" si="8"/>
        <v>1.1237300147812352</v>
      </c>
      <c r="V40">
        <f t="shared" si="9"/>
        <v>2.5720471938380967E-3</v>
      </c>
      <c r="W40">
        <f t="shared" si="10"/>
        <v>-15170.007146676062</v>
      </c>
      <c r="X40">
        <f t="shared" si="11"/>
        <v>2572.0471938380965</v>
      </c>
      <c r="Y40" s="11">
        <f t="shared" si="4"/>
        <v>1.1024840345163725E-2</v>
      </c>
    </row>
    <row r="41" spans="1:25">
      <c r="A41" s="1">
        <v>44732</v>
      </c>
      <c r="B41">
        <v>23</v>
      </c>
      <c r="C41">
        <v>3259</v>
      </c>
      <c r="D41">
        <v>121801</v>
      </c>
      <c r="E41">
        <v>19572</v>
      </c>
      <c r="F41">
        <v>192.98</v>
      </c>
      <c r="G41">
        <v>0.24477299168571434</v>
      </c>
      <c r="H41">
        <v>-0.47173824418862748</v>
      </c>
      <c r="I41">
        <v>2.3410056228277401</v>
      </c>
      <c r="J41">
        <v>-0.59569017090937237</v>
      </c>
      <c r="K41">
        <v>-0.47173824418862748</v>
      </c>
      <c r="L41">
        <v>2.3410056228277401</v>
      </c>
      <c r="M41">
        <v>-0.59569017090937237</v>
      </c>
      <c r="N41">
        <f t="shared" si="0"/>
        <v>0.10941135041586469</v>
      </c>
      <c r="O41">
        <f t="shared" si="5"/>
        <v>3.9652286924973801E-3</v>
      </c>
      <c r="P41">
        <f t="shared" si="1"/>
        <v>36.42384424409169</v>
      </c>
      <c r="Q41">
        <f t="shared" si="2"/>
        <v>1.7955119008741645</v>
      </c>
      <c r="R41">
        <f t="shared" si="6"/>
        <v>0.10942784885352674</v>
      </c>
      <c r="S41">
        <f t="shared" si="7"/>
        <v>3.9658518929834852E-3</v>
      </c>
      <c r="T41">
        <f t="shared" si="3"/>
        <v>36.433221329844208</v>
      </c>
      <c r="U41">
        <f t="shared" si="8"/>
        <v>1.7955170960878553</v>
      </c>
      <c r="V41">
        <f t="shared" si="9"/>
        <v>3.965540292440093E-3</v>
      </c>
      <c r="W41">
        <f t="shared" si="10"/>
        <v>-18022.638813684403</v>
      </c>
      <c r="X41">
        <f t="shared" si="11"/>
        <v>3965.5402924400928</v>
      </c>
      <c r="Y41" s="11">
        <f t="shared" si="4"/>
        <v>0.21679665309607021</v>
      </c>
    </row>
    <row r="42" spans="1:25">
      <c r="A42" s="1">
        <v>44739</v>
      </c>
      <c r="B42">
        <v>24</v>
      </c>
      <c r="C42">
        <v>2364</v>
      </c>
      <c r="D42">
        <v>125060</v>
      </c>
      <c r="E42">
        <v>12355</v>
      </c>
      <c r="F42">
        <v>106.6</v>
      </c>
      <c r="G42">
        <v>0.38180058678571432</v>
      </c>
      <c r="H42">
        <v>-0.74477388232397834</v>
      </c>
      <c r="I42">
        <v>-6.0255693683042861E-3</v>
      </c>
      <c r="J42">
        <v>-0.48265153573595226</v>
      </c>
      <c r="K42">
        <v>-0.74477388232397834</v>
      </c>
      <c r="L42">
        <v>-6.0255693683042861E-3</v>
      </c>
      <c r="M42">
        <v>-0.48265153573595226</v>
      </c>
      <c r="N42">
        <f t="shared" si="0"/>
        <v>0.1112917374308674</v>
      </c>
      <c r="O42">
        <f t="shared" si="5"/>
        <v>1.8803870150027047E-3</v>
      </c>
      <c r="P42">
        <f t="shared" si="1"/>
        <v>37.527328698988264</v>
      </c>
      <c r="Q42">
        <f t="shared" si="2"/>
        <v>0.87893988492579778</v>
      </c>
      <c r="R42">
        <f t="shared" si="6"/>
        <v>0.11130852306023375</v>
      </c>
      <c r="S42">
        <f t="shared" si="7"/>
        <v>1.8806742067070115E-3</v>
      </c>
      <c r="T42">
        <f t="shared" si="3"/>
        <v>37.537086824652647</v>
      </c>
      <c r="U42">
        <f t="shared" si="8"/>
        <v>0.8789407031418226</v>
      </c>
      <c r="V42">
        <f t="shared" si="9"/>
        <v>1.8805306107164514E-3</v>
      </c>
      <c r="W42">
        <f t="shared" si="10"/>
        <v>-14836.939878447203</v>
      </c>
      <c r="X42">
        <f t="shared" si="11"/>
        <v>1880.5306107164515</v>
      </c>
      <c r="Y42" s="11">
        <f t="shared" si="4"/>
        <v>0.2045132780387261</v>
      </c>
    </row>
    <row r="43" spans="1:25">
      <c r="A43" s="1">
        <v>44746</v>
      </c>
      <c r="B43">
        <v>25</v>
      </c>
      <c r="C43">
        <v>2043</v>
      </c>
      <c r="D43">
        <v>127424</v>
      </c>
      <c r="E43">
        <v>24910</v>
      </c>
      <c r="F43">
        <v>94.24</v>
      </c>
      <c r="G43">
        <v>0.29935135985714284</v>
      </c>
      <c r="H43">
        <v>-0.26978947927709879</v>
      </c>
      <c r="I43">
        <v>-0.34185915973115572</v>
      </c>
      <c r="J43">
        <v>-0.55066665397770354</v>
      </c>
      <c r="K43">
        <v>-0.26978947927709879</v>
      </c>
      <c r="L43">
        <v>-0.34185915973115572</v>
      </c>
      <c r="M43">
        <v>-0.55066665397770354</v>
      </c>
      <c r="N43">
        <f t="shared" si="0"/>
        <v>0.11300670253671119</v>
      </c>
      <c r="O43">
        <f t="shared" si="5"/>
        <v>1.7149651058437909E-3</v>
      </c>
      <c r="P43">
        <f t="shared" si="1"/>
        <v>38.555202616635022</v>
      </c>
      <c r="Q43">
        <f t="shared" si="2"/>
        <v>0.81683767836102539</v>
      </c>
      <c r="R43">
        <f t="shared" si="6"/>
        <v>0.11302374928584025</v>
      </c>
      <c r="S43">
        <f t="shared" si="7"/>
        <v>1.7152262256064921E-3</v>
      </c>
      <c r="T43">
        <f t="shared" si="3"/>
        <v>38.56531902699605</v>
      </c>
      <c r="U43">
        <f t="shared" si="8"/>
        <v>0.81683824712636954</v>
      </c>
      <c r="V43">
        <f t="shared" si="9"/>
        <v>1.7150956655992999E-3</v>
      </c>
      <c r="W43">
        <f t="shared" si="10"/>
        <v>-13010.409152442706</v>
      </c>
      <c r="X43">
        <f t="shared" si="11"/>
        <v>1715.0956655993</v>
      </c>
      <c r="Y43" s="11">
        <f t="shared" si="4"/>
        <v>0.16050138737185513</v>
      </c>
    </row>
    <row r="44" spans="1:25">
      <c r="A44" s="1">
        <v>44753</v>
      </c>
      <c r="B44">
        <v>26</v>
      </c>
      <c r="C44">
        <v>2176</v>
      </c>
      <c r="D44">
        <v>129467</v>
      </c>
      <c r="E44">
        <v>16734</v>
      </c>
      <c r="F44">
        <v>95.59</v>
      </c>
      <c r="G44">
        <v>0.33765278748571431</v>
      </c>
      <c r="H44">
        <v>-0.57910628368261752</v>
      </c>
      <c r="I44">
        <v>-0.30517830641482463</v>
      </c>
      <c r="J44">
        <v>-0.51907052838586454</v>
      </c>
      <c r="K44">
        <v>-0.57910628368261752</v>
      </c>
      <c r="L44">
        <v>-0.30517830641482463</v>
      </c>
      <c r="M44">
        <v>-0.51907052838586454</v>
      </c>
      <c r="N44">
        <f t="shared" si="0"/>
        <v>0.11467643033230923</v>
      </c>
      <c r="O44">
        <f t="shared" si="5"/>
        <v>1.6697277955980416E-3</v>
      </c>
      <c r="P44">
        <f t="shared" si="1"/>
        <v>39.576087729226316</v>
      </c>
      <c r="Q44">
        <f t="shared" si="2"/>
        <v>0.8094977628616894</v>
      </c>
      <c r="R44">
        <f t="shared" si="6"/>
        <v>0.11469373109102299</v>
      </c>
      <c r="S44">
        <f t="shared" si="7"/>
        <v>1.6699818051827409E-3</v>
      </c>
      <c r="T44">
        <f t="shared" si="3"/>
        <v>39.586563448694555</v>
      </c>
      <c r="U44">
        <f t="shared" si="8"/>
        <v>0.80949835268166348</v>
      </c>
      <c r="V44">
        <f t="shared" si="9"/>
        <v>1.6698548002679761E-3</v>
      </c>
      <c r="W44">
        <f t="shared" si="10"/>
        <v>-13915.560478563046</v>
      </c>
      <c r="X44">
        <f t="shared" si="11"/>
        <v>1669.8548002679761</v>
      </c>
      <c r="Y44" s="11">
        <f t="shared" si="4"/>
        <v>0.23260349252390805</v>
      </c>
    </row>
    <row r="45" spans="1:25">
      <c r="A45" s="1">
        <v>44760</v>
      </c>
      <c r="B45">
        <v>27</v>
      </c>
      <c r="C45">
        <v>2127</v>
      </c>
      <c r="D45">
        <v>131643</v>
      </c>
      <c r="E45">
        <v>26541</v>
      </c>
      <c r="F45">
        <v>111.49</v>
      </c>
      <c r="G45">
        <v>0.33439828051428572</v>
      </c>
      <c r="H45">
        <v>-0.20808501401469648</v>
      </c>
      <c r="I45">
        <v>0.12684063264418308</v>
      </c>
      <c r="J45">
        <v>-0.52175527977440206</v>
      </c>
      <c r="K45">
        <v>-0.20808501401469648</v>
      </c>
      <c r="L45">
        <v>0.12684063264418308</v>
      </c>
      <c r="M45">
        <v>-0.52175527977440206</v>
      </c>
      <c r="N45">
        <f t="shared" si="0"/>
        <v>0.11659795110341808</v>
      </c>
      <c r="O45">
        <f t="shared" si="5"/>
        <v>1.9215207711088533E-3</v>
      </c>
      <c r="P45">
        <f t="shared" si="1"/>
        <v>40.776061084632062</v>
      </c>
      <c r="Q45">
        <f t="shared" si="2"/>
        <v>0.94948931540706127</v>
      </c>
      <c r="R45">
        <f t="shared" si="6"/>
        <v>0.11661554369701976</v>
      </c>
      <c r="S45">
        <f t="shared" si="7"/>
        <v>1.9218126059967755E-3</v>
      </c>
      <c r="T45">
        <f t="shared" si="3"/>
        <v>40.786963346165564</v>
      </c>
      <c r="U45">
        <f t="shared" si="8"/>
        <v>0.94949026636283462</v>
      </c>
      <c r="V45">
        <f t="shared" si="9"/>
        <v>1.9216666884121702E-3</v>
      </c>
      <c r="W45">
        <f t="shared" si="10"/>
        <v>-13303.454230358413</v>
      </c>
      <c r="X45">
        <f t="shared" si="11"/>
        <v>1921.6666884121703</v>
      </c>
      <c r="Y45" s="11">
        <f t="shared" si="4"/>
        <v>9.6536582786943922E-2</v>
      </c>
    </row>
    <row r="46" spans="1:25">
      <c r="A46" s="1">
        <v>44767</v>
      </c>
      <c r="B46">
        <v>28</v>
      </c>
      <c r="C46">
        <v>1434</v>
      </c>
      <c r="D46">
        <v>133770</v>
      </c>
      <c r="E46">
        <v>21332</v>
      </c>
      <c r="F46">
        <v>149.29</v>
      </c>
      <c r="G46">
        <v>0.41437820677142856</v>
      </c>
      <c r="H46">
        <v>-0.4051534134946802</v>
      </c>
      <c r="I46">
        <v>1.1539045255014471</v>
      </c>
      <c r="J46">
        <v>-0.45577717004562512</v>
      </c>
      <c r="K46">
        <v>-0.4051534134946802</v>
      </c>
      <c r="L46">
        <v>1.1539045255014471</v>
      </c>
      <c r="M46">
        <v>-0.45577717004562512</v>
      </c>
      <c r="N46">
        <f t="shared" si="0"/>
        <v>0.1191388617494441</v>
      </c>
      <c r="O46">
        <f t="shared" si="5"/>
        <v>2.5409106460260178E-3</v>
      </c>
      <c r="P46">
        <f t="shared" si="1"/>
        <v>42.405253981252812</v>
      </c>
      <c r="Q46">
        <f t="shared" si="2"/>
        <v>1.2864851707211971</v>
      </c>
      <c r="R46">
        <f t="shared" si="6"/>
        <v>0.11915683812610744</v>
      </c>
      <c r="S46">
        <f t="shared" si="7"/>
        <v>2.5412944290876816E-3</v>
      </c>
      <c r="T46">
        <f t="shared" si="3"/>
        <v>42.416741600953046</v>
      </c>
      <c r="U46">
        <f t="shared" si="8"/>
        <v>1.2864873917616622</v>
      </c>
      <c r="V46">
        <f t="shared" si="9"/>
        <v>2.5411025373718926E-3</v>
      </c>
      <c r="W46">
        <f t="shared" si="10"/>
        <v>-8568.3754567800552</v>
      </c>
      <c r="X46">
        <f t="shared" si="11"/>
        <v>2541.1025373718926</v>
      </c>
      <c r="Y46" s="11">
        <f t="shared" si="4"/>
        <v>0.77203803164009244</v>
      </c>
    </row>
    <row r="47" spans="1:25">
      <c r="A47" s="1">
        <v>44774</v>
      </c>
      <c r="B47">
        <v>29</v>
      </c>
      <c r="C47">
        <v>1897</v>
      </c>
      <c r="D47">
        <v>135204</v>
      </c>
      <c r="E47">
        <v>20714</v>
      </c>
      <c r="F47">
        <v>142.09</v>
      </c>
      <c r="G47">
        <v>0.37995910655714288</v>
      </c>
      <c r="H47">
        <v>-0.42853376881789579</v>
      </c>
      <c r="I47">
        <v>0.9582733078143495</v>
      </c>
      <c r="J47">
        <v>-0.48417063421815676</v>
      </c>
      <c r="K47">
        <v>-0.42853376881789579</v>
      </c>
      <c r="L47">
        <v>0.9582733078143495</v>
      </c>
      <c r="M47">
        <v>-0.48417063421815676</v>
      </c>
      <c r="N47">
        <f t="shared" si="0"/>
        <v>0.12145706004698309</v>
      </c>
      <c r="O47">
        <f t="shared" si="5"/>
        <v>2.318198297538987E-3</v>
      </c>
      <c r="P47">
        <f t="shared" si="1"/>
        <v>43.935038818233636</v>
      </c>
      <c r="Q47">
        <f t="shared" si="2"/>
        <v>1.2056134642810674</v>
      </c>
      <c r="R47">
        <f t="shared" si="6"/>
        <v>0.12147538155048188</v>
      </c>
      <c r="S47">
        <f t="shared" si="7"/>
        <v>2.3185434243744307E-3</v>
      </c>
      <c r="T47">
        <f t="shared" si="3"/>
        <v>43.947080510802856</v>
      </c>
      <c r="U47">
        <f t="shared" si="8"/>
        <v>1.2056154242156116</v>
      </c>
      <c r="V47">
        <f t="shared" si="9"/>
        <v>2.3183708607903818E-3</v>
      </c>
      <c r="W47">
        <f t="shared" si="10"/>
        <v>-11508.891383117725</v>
      </c>
      <c r="X47">
        <f t="shared" si="11"/>
        <v>2318.3708607903818</v>
      </c>
      <c r="Y47" s="11">
        <f t="shared" si="4"/>
        <v>0.22212486072239421</v>
      </c>
    </row>
    <row r="48" spans="1:25">
      <c r="A48" s="1">
        <v>44781</v>
      </c>
      <c r="B48">
        <v>30</v>
      </c>
      <c r="C48">
        <v>1187</v>
      </c>
      <c r="D48">
        <v>137101</v>
      </c>
      <c r="E48">
        <v>24579</v>
      </c>
      <c r="F48">
        <v>108.43</v>
      </c>
      <c r="G48">
        <v>0.37603765702857139</v>
      </c>
      <c r="H48">
        <v>-0.2823119673223809</v>
      </c>
      <c r="I48">
        <v>4.3697365127166779E-2</v>
      </c>
      <c r="J48">
        <v>-0.4874055687748618</v>
      </c>
      <c r="K48">
        <v>-0.2823119673223809</v>
      </c>
      <c r="L48">
        <v>4.3697365127166779E-2</v>
      </c>
      <c r="M48">
        <v>-0.4874055687748618</v>
      </c>
      <c r="N48">
        <f t="shared" si="0"/>
        <v>0.12319663399666803</v>
      </c>
      <c r="O48">
        <f t="shared" si="5"/>
        <v>1.7395739496849361E-3</v>
      </c>
      <c r="P48">
        <f t="shared" si="1"/>
        <v>45.110967133090213</v>
      </c>
      <c r="Q48">
        <f t="shared" si="2"/>
        <v>0.92498251805867349</v>
      </c>
      <c r="R48">
        <f t="shared" si="6"/>
        <v>0.12321521094417864</v>
      </c>
      <c r="S48">
        <f t="shared" si="7"/>
        <v>1.7398293936967679E-3</v>
      </c>
      <c r="T48">
        <f t="shared" si="3"/>
        <v>45.123437277124154</v>
      </c>
      <c r="U48">
        <f t="shared" si="8"/>
        <v>0.92498334446967156</v>
      </c>
      <c r="V48">
        <f t="shared" si="9"/>
        <v>1.7397016715677456E-3</v>
      </c>
      <c r="W48">
        <f t="shared" si="10"/>
        <v>-7542.2474190564344</v>
      </c>
      <c r="X48">
        <f t="shared" si="11"/>
        <v>1739.7016715677455</v>
      </c>
      <c r="Y48" s="11">
        <f t="shared" si="4"/>
        <v>0.46562904091638208</v>
      </c>
    </row>
    <row r="49" spans="1:25">
      <c r="A49" s="1">
        <v>44788</v>
      </c>
      <c r="B49">
        <v>31</v>
      </c>
      <c r="C49">
        <v>1014</v>
      </c>
      <c r="D49">
        <v>138288</v>
      </c>
      <c r="E49">
        <v>12302</v>
      </c>
      <c r="F49">
        <v>127.82</v>
      </c>
      <c r="G49">
        <v>0.39911039851428576</v>
      </c>
      <c r="H49">
        <v>-0.74677899370283018</v>
      </c>
      <c r="I49">
        <v>0.57054310275950371</v>
      </c>
      <c r="J49">
        <v>-0.46837209449290457</v>
      </c>
      <c r="K49">
        <v>-0.74677899370283018</v>
      </c>
      <c r="L49">
        <v>0.57054310275950371</v>
      </c>
      <c r="M49">
        <v>-0.46837209449290457</v>
      </c>
      <c r="N49">
        <f t="shared" si="0"/>
        <v>0.12512851142835157</v>
      </c>
      <c r="O49">
        <f t="shared" si="5"/>
        <v>1.9318774316835485E-3</v>
      </c>
      <c r="P49">
        <f t="shared" si="1"/>
        <v>46.445744439128092</v>
      </c>
      <c r="Q49">
        <f t="shared" si="2"/>
        <v>1.048006418946283</v>
      </c>
      <c r="R49">
        <f t="shared" si="6"/>
        <v>0.12514737103832241</v>
      </c>
      <c r="S49">
        <f t="shared" si="7"/>
        <v>1.9321600941437644E-3</v>
      </c>
      <c r="T49">
        <f t="shared" si="3"/>
        <v>46.458705263189344</v>
      </c>
      <c r="U49">
        <f t="shared" si="8"/>
        <v>1.0480078398901</v>
      </c>
      <c r="V49">
        <f t="shared" si="9"/>
        <v>1.9320187627774326E-3</v>
      </c>
      <c r="W49">
        <f t="shared" si="10"/>
        <v>-6336.6784892996366</v>
      </c>
      <c r="X49">
        <f t="shared" si="11"/>
        <v>1932.0187627774326</v>
      </c>
      <c r="Y49" s="11">
        <f t="shared" si="4"/>
        <v>0.90534394751226088</v>
      </c>
    </row>
    <row r="50" spans="1:25">
      <c r="A50" s="1">
        <v>44795</v>
      </c>
      <c r="B50">
        <v>32</v>
      </c>
      <c r="C50">
        <v>1137</v>
      </c>
      <c r="D50">
        <v>139302</v>
      </c>
      <c r="E50">
        <v>20184</v>
      </c>
      <c r="F50">
        <v>131.38999999999999</v>
      </c>
      <c r="G50">
        <v>0.31019039245714286</v>
      </c>
      <c r="H50">
        <v>-0.44858488260641399</v>
      </c>
      <c r="I50">
        <v>0.66754358152935633</v>
      </c>
      <c r="J50">
        <v>-0.54172517433770795</v>
      </c>
      <c r="K50">
        <v>-0.44858488260641399</v>
      </c>
      <c r="L50">
        <v>0.66754358152935633</v>
      </c>
      <c r="M50">
        <v>-0.54172517433770795</v>
      </c>
      <c r="N50">
        <f t="shared" si="0"/>
        <v>0.12710158232889868</v>
      </c>
      <c r="O50">
        <f t="shared" si="5"/>
        <v>1.9730709005471025E-3</v>
      </c>
      <c r="P50">
        <f t="shared" si="1"/>
        <v>47.841106974342949</v>
      </c>
      <c r="Q50">
        <f t="shared" si="2"/>
        <v>1.0936298976268033</v>
      </c>
      <c r="R50">
        <f t="shared" si="6"/>
        <v>0.12712072831050203</v>
      </c>
      <c r="S50">
        <f t="shared" si="7"/>
        <v>1.9733572721796211E-3</v>
      </c>
      <c r="T50">
        <f t="shared" si="3"/>
        <v>47.854584727456867</v>
      </c>
      <c r="U50">
        <f t="shared" si="8"/>
        <v>1.0936315366721627</v>
      </c>
      <c r="V50">
        <f t="shared" si="9"/>
        <v>1.9732140862253507E-3</v>
      </c>
      <c r="W50">
        <f t="shared" si="10"/>
        <v>-7081.3400921884877</v>
      </c>
      <c r="X50">
        <f t="shared" si="11"/>
        <v>1973.2140862253507</v>
      </c>
      <c r="Y50" s="11">
        <f t="shared" si="4"/>
        <v>0.73545654021578777</v>
      </c>
    </row>
    <row r="51" spans="1:25">
      <c r="A51" s="1">
        <v>44802</v>
      </c>
      <c r="B51">
        <v>33</v>
      </c>
      <c r="C51">
        <v>1121</v>
      </c>
      <c r="D51">
        <v>140439</v>
      </c>
      <c r="E51">
        <v>17565</v>
      </c>
      <c r="F51">
        <v>126.14</v>
      </c>
      <c r="G51">
        <v>0.26091453002857146</v>
      </c>
      <c r="H51">
        <v>-0.5476676505538276</v>
      </c>
      <c r="I51">
        <v>0.52489581863251444</v>
      </c>
      <c r="J51">
        <v>-0.58237447736206582</v>
      </c>
      <c r="K51">
        <v>-0.5476676505538276</v>
      </c>
      <c r="L51">
        <v>0.52489581863251444</v>
      </c>
      <c r="M51">
        <v>-0.58237447736206582</v>
      </c>
      <c r="N51">
        <f t="shared" si="0"/>
        <v>0.12892724278153089</v>
      </c>
      <c r="O51">
        <f t="shared" si="5"/>
        <v>1.8256604526322162E-3</v>
      </c>
      <c r="P51">
        <f t="shared" si="1"/>
        <v>49.161867366348858</v>
      </c>
      <c r="Q51">
        <f t="shared" si="2"/>
        <v>1.0333790848058404</v>
      </c>
      <c r="R51">
        <f t="shared" si="6"/>
        <v>0.12894665135475714</v>
      </c>
      <c r="S51">
        <f t="shared" si="7"/>
        <v>1.8259230442551067E-3</v>
      </c>
      <c r="T51">
        <f t="shared" si="3"/>
        <v>49.175837841557964</v>
      </c>
      <c r="U51">
        <f t="shared" si="8"/>
        <v>1.0333806072011817</v>
      </c>
      <c r="V51">
        <f t="shared" si="9"/>
        <v>1.8257917483171103E-3</v>
      </c>
      <c r="W51">
        <f t="shared" si="10"/>
        <v>-7068.7362790436628</v>
      </c>
      <c r="X51">
        <f t="shared" si="11"/>
        <v>1825.7917483171104</v>
      </c>
      <c r="Y51" s="11">
        <f t="shared" si="4"/>
        <v>0.62871699225433575</v>
      </c>
    </row>
    <row r="52" spans="1:25">
      <c r="A52" s="1">
        <v>44809</v>
      </c>
      <c r="B52">
        <v>34</v>
      </c>
      <c r="C52">
        <v>962</v>
      </c>
      <c r="D52">
        <v>141560</v>
      </c>
      <c r="E52">
        <v>18235</v>
      </c>
      <c r="F52">
        <v>112.94</v>
      </c>
      <c r="G52">
        <v>0.27300235331428568</v>
      </c>
      <c r="H52">
        <v>-0.52232001614192725</v>
      </c>
      <c r="I52">
        <v>0.16623858620616816</v>
      </c>
      <c r="J52">
        <v>-0.57240282861907021</v>
      </c>
      <c r="K52">
        <v>-0.52232001614192725</v>
      </c>
      <c r="L52">
        <v>0.16623858620616816</v>
      </c>
      <c r="M52">
        <v>-0.57240282861907021</v>
      </c>
      <c r="N52">
        <f t="shared" si="0"/>
        <v>0.13054033794432707</v>
      </c>
      <c r="O52">
        <f t="shared" si="5"/>
        <v>1.6130951627961743E-3</v>
      </c>
      <c r="P52">
        <f t="shared" ref="P52:P68" si="12">P51+(B52^$B$4-B51^$B$4)*Q52</f>
        <v>50.353129252764766</v>
      </c>
      <c r="Q52">
        <f t="shared" si="2"/>
        <v>0.93050316895630858</v>
      </c>
      <c r="R52">
        <f t="shared" si="6"/>
        <v>0.13055997647349626</v>
      </c>
      <c r="S52">
        <f t="shared" si="7"/>
        <v>1.6133251187391284E-3</v>
      </c>
      <c r="T52">
        <f t="shared" ref="T52:T68" si="13">T51+(B52^$B$11-B51^$B$11)*U52</f>
        <v>50.367546811615426</v>
      </c>
      <c r="U52">
        <f t="shared" si="8"/>
        <v>0.9305042606623174</v>
      </c>
      <c r="V52">
        <f t="shared" si="9"/>
        <v>1.6132101406568285E-3</v>
      </c>
      <c r="W52">
        <f t="shared" si="10"/>
        <v>-6185.2070989947179</v>
      </c>
      <c r="X52">
        <f t="shared" si="11"/>
        <v>1613.2101406568286</v>
      </c>
      <c r="Y52" s="11">
        <f t="shared" si="4"/>
        <v>0.67693361814639141</v>
      </c>
    </row>
    <row r="53" spans="1:25">
      <c r="A53" s="1">
        <v>44816</v>
      </c>
      <c r="B53">
        <v>35</v>
      </c>
      <c r="C53">
        <v>974</v>
      </c>
      <c r="D53">
        <v>142522</v>
      </c>
      <c r="E53">
        <v>18924</v>
      </c>
      <c r="F53">
        <v>119.03</v>
      </c>
      <c r="G53">
        <v>0.27599492011428567</v>
      </c>
      <c r="H53">
        <v>-0.49625356821685351</v>
      </c>
      <c r="I53">
        <v>0.33170999116650524</v>
      </c>
      <c r="J53">
        <v>-0.5699341604176732</v>
      </c>
      <c r="K53">
        <v>-0.49625356821685351</v>
      </c>
      <c r="L53">
        <v>0.33170999116650524</v>
      </c>
      <c r="M53">
        <v>-0.5699341604176732</v>
      </c>
      <c r="N53">
        <f t="shared" si="0"/>
        <v>0.13220971466558207</v>
      </c>
      <c r="O53">
        <f t="shared" si="5"/>
        <v>1.6693767212550004E-3</v>
      </c>
      <c r="P53">
        <f t="shared" si="12"/>
        <v>51.61048277794427</v>
      </c>
      <c r="Q53">
        <f t="shared" si="2"/>
        <v>0.98053775830599088</v>
      </c>
      <c r="R53">
        <f t="shared" si="6"/>
        <v>0.13222958989402223</v>
      </c>
      <c r="S53">
        <f t="shared" si="7"/>
        <v>1.6696134205259616E-3</v>
      </c>
      <c r="T53">
        <f t="shared" si="13"/>
        <v>51.62537547919213</v>
      </c>
      <c r="U53">
        <f t="shared" si="8"/>
        <v>0.98053902619989064</v>
      </c>
      <c r="V53">
        <f t="shared" si="9"/>
        <v>1.6694950707764082E-3</v>
      </c>
      <c r="W53">
        <f t="shared" si="10"/>
        <v>-6228.9579657712093</v>
      </c>
      <c r="X53">
        <f t="shared" si="11"/>
        <v>1669.4950707764083</v>
      </c>
      <c r="Y53" s="11">
        <f t="shared" si="4"/>
        <v>0.71406064761438226</v>
      </c>
    </row>
    <row r="54" spans="1:25">
      <c r="A54" s="1">
        <v>44823</v>
      </c>
      <c r="B54">
        <v>36</v>
      </c>
      <c r="C54">
        <v>1093</v>
      </c>
      <c r="D54">
        <v>143496</v>
      </c>
      <c r="E54">
        <v>13201</v>
      </c>
      <c r="F54">
        <v>128.91999999999999</v>
      </c>
      <c r="G54">
        <v>0.25166711395714286</v>
      </c>
      <c r="H54">
        <v>-0.71276776484268323</v>
      </c>
      <c r="I54">
        <v>0.60043120546169915</v>
      </c>
      <c r="J54">
        <v>-0.59000297942277991</v>
      </c>
      <c r="K54">
        <v>-0.71276776484268323</v>
      </c>
      <c r="L54">
        <v>0.60043120546169915</v>
      </c>
      <c r="M54">
        <v>-0.59000297942277991</v>
      </c>
      <c r="N54">
        <f t="shared" si="0"/>
        <v>0.13395100038679797</v>
      </c>
      <c r="O54">
        <f t="shared" si="5"/>
        <v>1.7412857212159016E-3</v>
      </c>
      <c r="P54">
        <f t="shared" si="12"/>
        <v>52.949173675048392</v>
      </c>
      <c r="Q54">
        <f t="shared" si="2"/>
        <v>1.0423261853183792</v>
      </c>
      <c r="R54">
        <f t="shared" si="6"/>
        <v>0.13397112111094334</v>
      </c>
      <c r="S54">
        <f t="shared" si="7"/>
        <v>1.7415312169211106E-3</v>
      </c>
      <c r="T54">
        <f t="shared" si="13"/>
        <v>52.964575842397018</v>
      </c>
      <c r="U54">
        <f t="shared" si="8"/>
        <v>1.0423278265540863</v>
      </c>
      <c r="V54">
        <f t="shared" si="9"/>
        <v>1.7414084689501941E-3</v>
      </c>
      <c r="W54">
        <f t="shared" si="10"/>
        <v>-6943.8957039120396</v>
      </c>
      <c r="X54">
        <f t="shared" si="11"/>
        <v>1741.408468950194</v>
      </c>
      <c r="Y54" s="11">
        <f t="shared" si="4"/>
        <v>0.59323739153723143</v>
      </c>
    </row>
    <row r="55" spans="1:25">
      <c r="A55" s="1">
        <v>44830</v>
      </c>
      <c r="B55">
        <v>37</v>
      </c>
      <c r="C55">
        <v>957</v>
      </c>
      <c r="D55">
        <v>144589</v>
      </c>
      <c r="E55">
        <v>22794</v>
      </c>
      <c r="F55">
        <v>115.21</v>
      </c>
      <c r="G55">
        <v>0.2038354194</v>
      </c>
      <c r="H55">
        <v>-0.34984260527050354</v>
      </c>
      <c r="I55">
        <v>0.22791676178251696</v>
      </c>
      <c r="J55">
        <v>-0.62946094018481136</v>
      </c>
      <c r="K55">
        <v>-0.34984260527050354</v>
      </c>
      <c r="L55">
        <v>0.22791676178251696</v>
      </c>
      <c r="M55">
        <v>-0.62946094018481136</v>
      </c>
      <c r="N55">
        <f t="shared" si="0"/>
        <v>0.13551465885219249</v>
      </c>
      <c r="O55">
        <f t="shared" si="5"/>
        <v>1.563658465394524E-3</v>
      </c>
      <c r="P55">
        <f t="shared" si="12"/>
        <v>54.175476298803851</v>
      </c>
      <c r="Q55">
        <f t="shared" si="2"/>
        <v>0.9533588628340578</v>
      </c>
      <c r="R55">
        <f t="shared" si="6"/>
        <v>0.13553499795771828</v>
      </c>
      <c r="S55">
        <f t="shared" si="7"/>
        <v>1.5638768467749475E-3</v>
      </c>
      <c r="T55">
        <f t="shared" si="13"/>
        <v>54.191347663535716</v>
      </c>
      <c r="U55">
        <f t="shared" si="8"/>
        <v>0.95336008739324185</v>
      </c>
      <c r="V55">
        <f t="shared" si="9"/>
        <v>1.563767655979491E-3</v>
      </c>
      <c r="W55">
        <f t="shared" si="10"/>
        <v>-6182.8489456181915</v>
      </c>
      <c r="X55">
        <f t="shared" si="11"/>
        <v>1563.7676559794909</v>
      </c>
      <c r="Y55" s="11">
        <f t="shared" si="4"/>
        <v>0.63403098848431649</v>
      </c>
    </row>
    <row r="56" spans="1:25">
      <c r="A56" s="1">
        <v>44837</v>
      </c>
      <c r="B56">
        <v>38</v>
      </c>
      <c r="C56">
        <v>1219</v>
      </c>
      <c r="D56">
        <v>145546</v>
      </c>
      <c r="E56">
        <v>36678</v>
      </c>
      <c r="F56">
        <v>94.75</v>
      </c>
      <c r="G56">
        <v>0.19983675261428571</v>
      </c>
      <c r="H56">
        <v>0.17542091140833962</v>
      </c>
      <c r="I56">
        <v>-0.32800194847831948</v>
      </c>
      <c r="J56">
        <v>-0.63275957383331527</v>
      </c>
      <c r="K56">
        <v>0.17542091140833962</v>
      </c>
      <c r="L56">
        <v>-0.32800194847831948</v>
      </c>
      <c r="M56">
        <v>-0.63275957383331527</v>
      </c>
      <c r="N56">
        <f t="shared" si="0"/>
        <v>0.13687033567269435</v>
      </c>
      <c r="O56">
        <f t="shared" si="5"/>
        <v>1.355676820501861E-3</v>
      </c>
      <c r="P56">
        <f t="shared" si="12"/>
        <v>55.257563274074457</v>
      </c>
      <c r="Q56">
        <f t="shared" si="2"/>
        <v>0.83999035507284303</v>
      </c>
      <c r="R56">
        <f t="shared" si="6"/>
        <v>0.13689086246524962</v>
      </c>
      <c r="S56">
        <f t="shared" si="7"/>
        <v>1.3558645075313347E-3</v>
      </c>
      <c r="T56">
        <f t="shared" si="13"/>
        <v>55.273850546845054</v>
      </c>
      <c r="U56">
        <f t="shared" si="8"/>
        <v>0.83999099540601818</v>
      </c>
      <c r="V56">
        <f t="shared" si="9"/>
        <v>1.3557706639261455E-3</v>
      </c>
      <c r="W56">
        <f t="shared" si="10"/>
        <v>-8049.5265961813939</v>
      </c>
      <c r="X56">
        <f t="shared" si="11"/>
        <v>1355.7706639261455</v>
      </c>
      <c r="Y56" s="11">
        <f t="shared" si="4"/>
        <v>0.11219906802801109</v>
      </c>
    </row>
    <row r="57" spans="1:25">
      <c r="A57" s="1">
        <v>44844</v>
      </c>
      <c r="B57">
        <v>39</v>
      </c>
      <c r="C57">
        <v>808</v>
      </c>
      <c r="D57">
        <v>146765</v>
      </c>
      <c r="E57">
        <v>13702</v>
      </c>
      <c r="F57">
        <v>63.45</v>
      </c>
      <c r="G57">
        <v>0.21805280062857141</v>
      </c>
      <c r="H57">
        <v>-0.69381378746900846</v>
      </c>
      <c r="I57">
        <v>-1.1784543253680646</v>
      </c>
      <c r="J57">
        <v>-0.61773254804127931</v>
      </c>
      <c r="K57">
        <v>-0.69381378746900846</v>
      </c>
      <c r="L57">
        <v>-1.1784543253680646</v>
      </c>
      <c r="M57">
        <v>-0.61773254804127931</v>
      </c>
      <c r="N57">
        <f t="shared" si="0"/>
        <v>0.13783889327127119</v>
      </c>
      <c r="O57">
        <f t="shared" si="5"/>
        <v>9.6855759857683577E-4</v>
      </c>
      <c r="P57">
        <f t="shared" si="12"/>
        <v>56.041588869524482</v>
      </c>
      <c r="Q57">
        <f t="shared" si="2"/>
        <v>0.60773293109905369</v>
      </c>
      <c r="R57">
        <f t="shared" si="6"/>
        <v>0.13785955350661649</v>
      </c>
      <c r="S57">
        <f t="shared" si="7"/>
        <v>9.6869104136687589E-4</v>
      </c>
      <c r="T57">
        <f t="shared" si="13"/>
        <v>56.058178805556167</v>
      </c>
      <c r="U57">
        <f t="shared" si="8"/>
        <v>0.60773307338581906</v>
      </c>
      <c r="V57">
        <f t="shared" si="9"/>
        <v>9.6862431990754562E-4</v>
      </c>
      <c r="W57">
        <f t="shared" si="10"/>
        <v>-5607.2240457615544</v>
      </c>
      <c r="X57">
        <f t="shared" si="11"/>
        <v>968.62431990754567</v>
      </c>
      <c r="Y57" s="11">
        <f t="shared" si="4"/>
        <v>0.19879247513310108</v>
      </c>
    </row>
    <row r="58" spans="1:25">
      <c r="A58" s="1">
        <v>44851</v>
      </c>
      <c r="B58">
        <v>40</v>
      </c>
      <c r="C58" s="10">
        <v>1246</v>
      </c>
      <c r="D58">
        <v>147573</v>
      </c>
      <c r="E58">
        <v>28010</v>
      </c>
      <c r="F58">
        <v>71.33</v>
      </c>
      <c r="G58">
        <v>0.21605420281428572</v>
      </c>
      <c r="H58">
        <v>-0.15250937975935072</v>
      </c>
      <c r="I58">
        <v>-0.96434682601051858</v>
      </c>
      <c r="J58">
        <v>-0.61938125806222499</v>
      </c>
      <c r="K58">
        <v>-0.15250937975935072</v>
      </c>
      <c r="L58">
        <v>-0.96434682601051858</v>
      </c>
      <c r="M58">
        <v>-0.61938125806222499</v>
      </c>
      <c r="N58">
        <f t="shared" si="0"/>
        <v>0.13890555313673103</v>
      </c>
      <c r="O58">
        <f t="shared" si="5"/>
        <v>1.0666598654598403E-3</v>
      </c>
      <c r="P58">
        <f t="shared" si="12"/>
        <v>56.915728412316241</v>
      </c>
      <c r="Q58">
        <f t="shared" si="2"/>
        <v>0.67662780713391946</v>
      </c>
      <c r="R58">
        <f t="shared" si="6"/>
        <v>0.13892636050227558</v>
      </c>
      <c r="S58">
        <f t="shared" si="7"/>
        <v>1.0668069956590864E-3</v>
      </c>
      <c r="T58">
        <f t="shared" si="13"/>
        <v>56.932657741999741</v>
      </c>
      <c r="U58">
        <f t="shared" si="8"/>
        <v>0.6766280134899656</v>
      </c>
      <c r="V58">
        <f t="shared" si="9"/>
        <v>1.0667334304885567E-3</v>
      </c>
      <c r="W58">
        <f t="shared" si="10"/>
        <v>-8526.5700942254734</v>
      </c>
      <c r="X58">
        <f t="shared" si="11"/>
        <v>1066.7334304885567</v>
      </c>
      <c r="Y58" s="11">
        <f t="shared" si="4"/>
        <v>0.14387365129329319</v>
      </c>
    </row>
    <row r="59" spans="1:25">
      <c r="A59" s="9">
        <v>44858</v>
      </c>
      <c r="B59" s="10">
        <v>41</v>
      </c>
      <c r="C59" s="10">
        <v>1436</v>
      </c>
      <c r="D59" s="10">
        <v>148819</v>
      </c>
      <c r="E59" s="10">
        <v>11265</v>
      </c>
      <c r="F59" s="10">
        <v>64.680000000000007</v>
      </c>
      <c r="G59">
        <v>0.21966654464285715</v>
      </c>
      <c r="H59" s="10">
        <v>-0.78601107860602526</v>
      </c>
      <c r="I59" s="10">
        <v>-1.1450339923465185</v>
      </c>
      <c r="J59">
        <v>-0.6164013167607405</v>
      </c>
      <c r="K59" s="10">
        <v>-0.78601107860602526</v>
      </c>
      <c r="L59" s="10">
        <v>-1.1450339923465185</v>
      </c>
      <c r="M59">
        <v>-0.6164013167607405</v>
      </c>
      <c r="N59" s="10">
        <f t="shared" si="0"/>
        <v>0.13985607905993125</v>
      </c>
      <c r="O59" s="10">
        <f t="shared" si="5"/>
        <v>9.5052592320021834E-4</v>
      </c>
      <c r="P59" s="10">
        <f t="shared" si="12"/>
        <v>57.704273229539147</v>
      </c>
      <c r="Q59">
        <f t="shared" si="2"/>
        <v>0.6095331678003959</v>
      </c>
      <c r="R59" s="10">
        <f t="shared" si="6"/>
        <v>0.13987701755489768</v>
      </c>
      <c r="S59" s="10">
        <f t="shared" si="7"/>
        <v>9.5065705262209477E-4</v>
      </c>
      <c r="T59" s="10">
        <f t="shared" si="13"/>
        <v>57.721510350375631</v>
      </c>
      <c r="U59">
        <f t="shared" si="8"/>
        <v>0.60953333521018738</v>
      </c>
      <c r="V59" s="10">
        <f t="shared" si="9"/>
        <v>9.5059148784796123E-4</v>
      </c>
      <c r="W59" s="10">
        <f t="shared" si="10"/>
        <v>-9992.299949000475</v>
      </c>
      <c r="X59" s="10">
        <f t="shared" si="11"/>
        <v>950.59148784796128</v>
      </c>
      <c r="Y59" s="11">
        <f t="shared" si="4"/>
        <v>0.33802821180504089</v>
      </c>
    </row>
    <row r="60" spans="1:25">
      <c r="A60" s="9">
        <v>44865</v>
      </c>
      <c r="B60" s="10">
        <v>42</v>
      </c>
      <c r="C60" s="10">
        <v>1793</v>
      </c>
      <c r="D60" s="10">
        <v>150255</v>
      </c>
      <c r="E60" s="10">
        <v>17981</v>
      </c>
      <c r="F60" s="10">
        <v>149.5</v>
      </c>
      <c r="G60">
        <v>0.21935797992857142</v>
      </c>
      <c r="H60" s="10">
        <v>-0.53192941784434911</v>
      </c>
      <c r="I60" s="10">
        <v>1.1596104360173209</v>
      </c>
      <c r="J60">
        <v>-0.61665586208892842</v>
      </c>
      <c r="K60" s="10">
        <v>-0.53192941784434911</v>
      </c>
      <c r="L60" s="10">
        <v>1.1596104360173209</v>
      </c>
      <c r="M60">
        <v>-0.61665586208892842</v>
      </c>
      <c r="N60" s="10">
        <f t="shared" si="0"/>
        <v>0.14176997653919987</v>
      </c>
      <c r="O60" s="10">
        <f t="shared" si="5"/>
        <v>1.9138974792686225E-3</v>
      </c>
      <c r="P60" s="10">
        <f t="shared" si="12"/>
        <v>59.319887477349809</v>
      </c>
      <c r="Q60">
        <f t="shared" si="2"/>
        <v>1.2471684401019394</v>
      </c>
      <c r="R60" s="10">
        <f t="shared" si="6"/>
        <v>0.14179118070921815</v>
      </c>
      <c r="S60" s="10">
        <f t="shared" si="7"/>
        <v>1.9141631543204696E-3</v>
      </c>
      <c r="T60" s="10">
        <f t="shared" si="13"/>
        <v>59.337761346767472</v>
      </c>
      <c r="U60">
        <f t="shared" si="8"/>
        <v>1.2471709602103904</v>
      </c>
      <c r="V60" s="10">
        <f t="shared" si="9"/>
        <v>1.9140303166665091E-3</v>
      </c>
      <c r="W60" s="10">
        <f t="shared" si="10"/>
        <v>-11221.569654940095</v>
      </c>
      <c r="X60" s="10">
        <f t="shared" si="11"/>
        <v>1914.0303166665092</v>
      </c>
      <c r="Y60" s="11">
        <f t="shared" si="4"/>
        <v>6.7501570923875723E-2</v>
      </c>
    </row>
    <row r="61" spans="1:25">
      <c r="A61" s="9">
        <v>44872</v>
      </c>
      <c r="B61" s="10">
        <v>43</v>
      </c>
      <c r="C61" s="10">
        <v>1089</v>
      </c>
      <c r="D61" s="10">
        <v>152048</v>
      </c>
      <c r="E61" s="10">
        <v>17935</v>
      </c>
      <c r="F61" s="10">
        <v>114.76</v>
      </c>
      <c r="G61">
        <v>0.2216446034</v>
      </c>
      <c r="H61" s="10">
        <v>-0.53366970319203189</v>
      </c>
      <c r="I61" s="10">
        <v>0.21568981067707366</v>
      </c>
      <c r="J61">
        <v>-0.61476955009332523</v>
      </c>
      <c r="K61" s="10">
        <v>-0.53366970319203189</v>
      </c>
      <c r="L61" s="10">
        <v>0.21568981067707366</v>
      </c>
      <c r="M61">
        <v>-0.61476955009332523</v>
      </c>
      <c r="N61" s="10">
        <f t="shared" si="0"/>
        <v>0.14318251743695565</v>
      </c>
      <c r="O61" s="10">
        <f t="shared" si="5"/>
        <v>1.4125408977557763E-3</v>
      </c>
      <c r="P61" s="10">
        <f t="shared" si="12"/>
        <v>60.536625341548039</v>
      </c>
      <c r="Q61">
        <f t="shared" si="2"/>
        <v>0.93802590871663827</v>
      </c>
      <c r="R61" s="10">
        <f t="shared" si="6"/>
        <v>0.14320391467215565</v>
      </c>
      <c r="S61" s="10">
        <f t="shared" si="7"/>
        <v>1.4127339629375069E-3</v>
      </c>
      <c r="T61" s="10">
        <f t="shared" si="13"/>
        <v>60.554980288317928</v>
      </c>
      <c r="U61">
        <f t="shared" si="8"/>
        <v>0.93802711314128273</v>
      </c>
      <c r="V61" s="10">
        <f t="shared" si="9"/>
        <v>1.4126374302535975E-3</v>
      </c>
      <c r="W61" s="10">
        <f t="shared" si="10"/>
        <v>-7146.3412194708881</v>
      </c>
      <c r="X61" s="10">
        <f t="shared" si="11"/>
        <v>1412.6374302535976</v>
      </c>
      <c r="Y61" s="11">
        <f t="shared" si="4"/>
        <v>0.29718772291423101</v>
      </c>
    </row>
    <row r="62" spans="1:25">
      <c r="A62" s="9">
        <v>44879</v>
      </c>
      <c r="B62" s="10">
        <v>44</v>
      </c>
      <c r="C62" s="10">
        <v>1007</v>
      </c>
      <c r="D62" s="10">
        <v>153137</v>
      </c>
      <c r="E62" s="10">
        <v>9664</v>
      </c>
      <c r="F62" s="10">
        <v>167.38</v>
      </c>
      <c r="G62">
        <v>0.15677741579999999</v>
      </c>
      <c r="H62" s="10">
        <v>-0.846580575163417</v>
      </c>
      <c r="I62" s="10">
        <v>1.6454279599402808</v>
      </c>
      <c r="J62">
        <v>-0.66828065746181609</v>
      </c>
      <c r="K62" s="10">
        <v>-0.846580575163417</v>
      </c>
      <c r="L62" s="10">
        <v>1.6454279599402808</v>
      </c>
      <c r="M62">
        <v>-0.66828065746181609</v>
      </c>
      <c r="N62" s="10">
        <f t="shared" si="0"/>
        <v>0.1452467171502948</v>
      </c>
      <c r="O62" s="10">
        <f t="shared" si="5"/>
        <v>2.0641997133391543E-3</v>
      </c>
      <c r="P62" s="10">
        <f t="shared" si="12"/>
        <v>62.352773513563015</v>
      </c>
      <c r="Q62">
        <f t="shared" si="2"/>
        <v>1.3983397743783264</v>
      </c>
      <c r="R62" s="10">
        <f t="shared" si="6"/>
        <v>0.14526839583183804</v>
      </c>
      <c r="S62" s="10">
        <f t="shared" si="7"/>
        <v>2.0644811596823853E-3</v>
      </c>
      <c r="T62" s="10">
        <f t="shared" si="13"/>
        <v>62.371852362920954</v>
      </c>
      <c r="U62">
        <f t="shared" si="8"/>
        <v>1.3983433277394477</v>
      </c>
      <c r="V62" s="10">
        <f t="shared" si="9"/>
        <v>2.0643404363751322E-3</v>
      </c>
      <c r="W62" s="10">
        <f t="shared" si="10"/>
        <v>-6226.2251163937308</v>
      </c>
      <c r="X62" s="10">
        <f t="shared" si="11"/>
        <v>2064.3404363751324</v>
      </c>
      <c r="Y62" s="11">
        <f t="shared" si="4"/>
        <v>1.0499905028551464</v>
      </c>
    </row>
    <row r="63" spans="1:25">
      <c r="A63" s="9">
        <v>44886</v>
      </c>
      <c r="B63" s="10">
        <v>45</v>
      </c>
      <c r="C63" s="10">
        <v>917</v>
      </c>
      <c r="D63" s="10">
        <v>154144</v>
      </c>
      <c r="E63" s="10">
        <v>17092</v>
      </c>
      <c r="F63" s="10">
        <v>72.099999999999994</v>
      </c>
      <c r="G63">
        <v>0.13525605318571429</v>
      </c>
      <c r="H63" s="10">
        <v>-0.56556232380282589</v>
      </c>
      <c r="I63" s="10">
        <v>-0.94342515411898187</v>
      </c>
      <c r="J63">
        <v>-0.68603434755041293</v>
      </c>
      <c r="K63" s="10">
        <v>-0.56556232380282589</v>
      </c>
      <c r="L63" s="10">
        <v>-0.94342515411898187</v>
      </c>
      <c r="M63">
        <v>-0.68603434755041293</v>
      </c>
      <c r="N63" s="10">
        <f t="shared" si="0"/>
        <v>0.14619399745210648</v>
      </c>
      <c r="O63" s="10">
        <f t="shared" si="5"/>
        <v>9.4728030181168155E-4</v>
      </c>
      <c r="P63" s="10">
        <f t="shared" si="12"/>
        <v>63.201659586619598</v>
      </c>
      <c r="Q63">
        <f t="shared" si="2"/>
        <v>0.65278040725287523</v>
      </c>
      <c r="R63" s="10">
        <f t="shared" si="6"/>
        <v>0.14621580228558861</v>
      </c>
      <c r="S63" s="10">
        <f t="shared" si="7"/>
        <v>9.4740645375057664E-4</v>
      </c>
      <c r="T63" s="10">
        <f t="shared" si="13"/>
        <v>63.221076686921165</v>
      </c>
      <c r="U63">
        <f t="shared" si="8"/>
        <v>0.65278073808369397</v>
      </c>
      <c r="V63" s="10">
        <f t="shared" si="9"/>
        <v>9.4734337772033267E-4</v>
      </c>
      <c r="W63" s="10">
        <f t="shared" si="10"/>
        <v>-6384.0154736062323</v>
      </c>
      <c r="X63" s="10">
        <f t="shared" si="11"/>
        <v>947.34337772033268</v>
      </c>
      <c r="Y63" s="11">
        <f t="shared" si="4"/>
        <v>3.3089833937113067E-2</v>
      </c>
    </row>
    <row r="64" spans="1:25">
      <c r="A64" s="9">
        <v>44893</v>
      </c>
      <c r="B64" s="10">
        <v>46</v>
      </c>
      <c r="C64" s="10">
        <v>1106</v>
      </c>
      <c r="D64" s="10">
        <v>155061</v>
      </c>
      <c r="E64" s="10">
        <v>13986</v>
      </c>
      <c r="F64" s="10">
        <v>62.11</v>
      </c>
      <c r="G64">
        <v>0.12764351057142859</v>
      </c>
      <c r="H64" s="10">
        <v>-0.68306941706157609</v>
      </c>
      <c r="I64" s="10">
        <v>-1.2148634686598301</v>
      </c>
      <c r="J64">
        <v>-0.69231418794818378</v>
      </c>
      <c r="K64" s="10">
        <v>-0.68306941706157609</v>
      </c>
      <c r="L64" s="10">
        <v>-1.2148634686598301</v>
      </c>
      <c r="M64">
        <v>-0.69231418794818378</v>
      </c>
      <c r="N64" s="10">
        <f t="shared" si="0"/>
        <v>0.14704945603557407</v>
      </c>
      <c r="O64" s="10">
        <f t="shared" si="5"/>
        <v>8.5545858346758319E-4</v>
      </c>
      <c r="P64" s="10">
        <f t="shared" si="12"/>
        <v>63.976752721720551</v>
      </c>
      <c r="Q64">
        <f t="shared" si="2"/>
        <v>0.59530557128208395</v>
      </c>
      <c r="R64" s="10">
        <f t="shared" si="6"/>
        <v>0.14707137468774401</v>
      </c>
      <c r="S64" s="10">
        <f t="shared" si="7"/>
        <v>8.5557240215539121E-4</v>
      </c>
      <c r="T64" s="10">
        <f t="shared" si="13"/>
        <v>63.996479975618698</v>
      </c>
      <c r="U64">
        <f t="shared" si="8"/>
        <v>0.59530576626454434</v>
      </c>
      <c r="V64" s="10">
        <f t="shared" si="9"/>
        <v>8.5551549275663448E-4</v>
      </c>
      <c r="W64" s="10">
        <f t="shared" si="10"/>
        <v>-7812.5698288547501</v>
      </c>
      <c r="X64" s="10">
        <f t="shared" si="11"/>
        <v>855.51549275663444</v>
      </c>
      <c r="Y64" s="11">
        <f t="shared" si="4"/>
        <v>0.22647785465042095</v>
      </c>
    </row>
    <row r="65" spans="1:25">
      <c r="A65" s="9">
        <v>44900</v>
      </c>
      <c r="B65" s="10">
        <v>47</v>
      </c>
      <c r="C65" s="10">
        <v>1032</v>
      </c>
      <c r="D65" s="10">
        <v>156167</v>
      </c>
      <c r="E65" s="10">
        <v>10929</v>
      </c>
      <c r="F65" s="10">
        <v>48.67</v>
      </c>
      <c r="G65">
        <v>0.13921658998571426</v>
      </c>
      <c r="H65" s="10">
        <v>-0.7987227281021424</v>
      </c>
      <c r="I65" s="10">
        <v>-1.5800417416757462</v>
      </c>
      <c r="J65">
        <v>-0.6827671685993455</v>
      </c>
      <c r="K65" s="10">
        <v>-0.7987227281021424</v>
      </c>
      <c r="L65" s="10">
        <v>-1.5800417416757462</v>
      </c>
      <c r="M65">
        <v>-0.6827671685993455</v>
      </c>
      <c r="N65" s="10">
        <f t="shared" si="0"/>
        <v>0.14780308932983066</v>
      </c>
      <c r="O65" s="10">
        <f t="shared" si="5"/>
        <v>7.5363329425659487E-4</v>
      </c>
      <c r="P65" s="10">
        <f t="shared" si="12"/>
        <v>64.666340111101306</v>
      </c>
      <c r="Q65">
        <f t="shared" si="2"/>
        <v>0.52899952367257352</v>
      </c>
      <c r="R65" s="10">
        <f t="shared" si="6"/>
        <v>0.14782510819946582</v>
      </c>
      <c r="S65" s="10">
        <f t="shared" si="7"/>
        <v>7.5373351172181025E-4</v>
      </c>
      <c r="T65" s="10">
        <f t="shared" si="13"/>
        <v>64.686344369277336</v>
      </c>
      <c r="U65">
        <f t="shared" si="8"/>
        <v>0.5289995494912072</v>
      </c>
      <c r="V65" s="10">
        <f t="shared" si="9"/>
        <v>7.536834029409046E-4</v>
      </c>
      <c r="W65" s="10">
        <f t="shared" si="10"/>
        <v>-7420.6353895138836</v>
      </c>
      <c r="X65" s="10">
        <f t="shared" si="11"/>
        <v>753.68340294090456</v>
      </c>
      <c r="Y65" s="11">
        <f t="shared" si="4"/>
        <v>0.26968662505726304</v>
      </c>
    </row>
    <row r="66" spans="1:25">
      <c r="A66" s="9">
        <v>44907</v>
      </c>
      <c r="B66" s="10">
        <v>48</v>
      </c>
      <c r="C66" s="10">
        <v>11492</v>
      </c>
      <c r="D66" s="10">
        <v>157199</v>
      </c>
      <c r="E66" s="10">
        <v>10976</v>
      </c>
      <c r="F66" s="10">
        <v>35.54</v>
      </c>
      <c r="G66">
        <v>0.14810307444285714</v>
      </c>
      <c r="H66" s="10">
        <v>-0.79694461046429277</v>
      </c>
      <c r="I66" s="10">
        <v>-1.9367970039301348</v>
      </c>
      <c r="J66">
        <v>-0.67543641106987007</v>
      </c>
      <c r="K66" s="10">
        <v>-0.79694461046429277</v>
      </c>
      <c r="L66" s="10">
        <v>-1.9367970039301348</v>
      </c>
      <c r="M66">
        <v>-0.67543641106987007</v>
      </c>
      <c r="N66" s="10">
        <f t="shared" si="0"/>
        <v>0.14847546304398584</v>
      </c>
      <c r="O66" s="10">
        <f t="shared" si="5"/>
        <v>6.7237371415518332E-4</v>
      </c>
      <c r="P66" s="10">
        <f t="shared" si="12"/>
        <v>65.286968177990445</v>
      </c>
      <c r="Q66">
        <f t="shared" si="2"/>
        <v>0.47554143383922698</v>
      </c>
      <c r="R66" s="10">
        <f t="shared" si="6"/>
        <v>0.14849757136602315</v>
      </c>
      <c r="S66" s="10">
        <f t="shared" si="7"/>
        <v>6.7246316655733551E-4</v>
      </c>
      <c r="T66" s="10">
        <f t="shared" si="13"/>
        <v>65.307222668022007</v>
      </c>
      <c r="U66">
        <f t="shared" si="8"/>
        <v>0.47554131921881421</v>
      </c>
      <c r="V66" s="10">
        <f t="shared" si="9"/>
        <v>6.7241844031314959E-4</v>
      </c>
      <c r="W66" s="10">
        <f t="shared" si="10"/>
        <v>-83944.804882302793</v>
      </c>
      <c r="X66" s="10">
        <f t="shared" si="11"/>
        <v>672.41844031314963</v>
      </c>
      <c r="Y66" s="11">
        <f t="shared" si="4"/>
        <v>0.94148812736571963</v>
      </c>
    </row>
    <row r="67" spans="1:25">
      <c r="A67" s="9">
        <v>44914</v>
      </c>
      <c r="B67" s="10">
        <v>49</v>
      </c>
      <c r="C67" s="10">
        <v>3788</v>
      </c>
      <c r="D67" s="10">
        <v>168691</v>
      </c>
      <c r="E67" s="10">
        <v>21806</v>
      </c>
      <c r="F67" s="10">
        <v>45.55</v>
      </c>
      <c r="G67">
        <v>0.16497730017142856</v>
      </c>
      <c r="H67" s="10">
        <v>-0.38722090795551489</v>
      </c>
      <c r="I67" s="10">
        <v>-1.6648152693401554</v>
      </c>
      <c r="J67">
        <v>-0.66151629925170741</v>
      </c>
      <c r="K67" s="10">
        <v>-0.38722090795551489</v>
      </c>
      <c r="L67" s="10">
        <v>-1.6648152693401554</v>
      </c>
      <c r="M67">
        <v>-0.66151629925170741</v>
      </c>
      <c r="N67" s="10">
        <f t="shared" si="0"/>
        <v>0.14922529904455939</v>
      </c>
      <c r="O67" s="10">
        <f t="shared" si="5"/>
        <v>7.4983600057354494E-4</v>
      </c>
      <c r="P67" s="10">
        <f t="shared" si="12"/>
        <v>65.985155826724835</v>
      </c>
      <c r="Q67">
        <f t="shared" si="2"/>
        <v>0.53435601150868672</v>
      </c>
      <c r="R67" s="10">
        <f t="shared" si="6"/>
        <v>0.14924750744396742</v>
      </c>
      <c r="S67" s="10">
        <f t="shared" si="7"/>
        <v>7.4993607794426875E-4</v>
      </c>
      <c r="T67" s="10">
        <f t="shared" si="13"/>
        <v>66.005693120252914</v>
      </c>
      <c r="U67">
        <f t="shared" si="8"/>
        <v>0.53435594359374028</v>
      </c>
      <c r="V67" s="10">
        <f t="shared" si="9"/>
        <v>7.4988603921067654E-4</v>
      </c>
      <c r="W67" s="10">
        <f t="shared" si="10"/>
        <v>-27256.892308924937</v>
      </c>
      <c r="X67" s="10">
        <f t="shared" si="11"/>
        <v>749.88603921067659</v>
      </c>
      <c r="Y67" s="11">
        <f t="shared" si="4"/>
        <v>0.80203642048292589</v>
      </c>
    </row>
    <row r="68" spans="1:25">
      <c r="A68" s="9">
        <v>44921</v>
      </c>
      <c r="B68" s="10">
        <v>50</v>
      </c>
      <c r="C68" s="10">
        <v>1513</v>
      </c>
      <c r="D68" s="10">
        <v>172479</v>
      </c>
      <c r="E68" s="10">
        <v>9090</v>
      </c>
      <c r="F68" s="10">
        <v>32.549999999999997</v>
      </c>
      <c r="G68">
        <v>0.14682768262857146</v>
      </c>
      <c r="H68" s="10">
        <v>-0.86829630971928395</v>
      </c>
      <c r="I68" s="10">
        <v>-2.0180383012751935</v>
      </c>
      <c r="J68">
        <v>-0.67648852433138495</v>
      </c>
      <c r="K68" s="10">
        <v>-0.86829630971928395</v>
      </c>
      <c r="L68" s="10">
        <v>-2.0180383012751935</v>
      </c>
      <c r="M68">
        <v>-0.67648852433138495</v>
      </c>
      <c r="N68" s="10">
        <f t="shared" si="0"/>
        <v>0.1498678787663521</v>
      </c>
      <c r="O68" s="10">
        <f t="shared" si="5"/>
        <v>6.4257972179271317E-4</v>
      </c>
      <c r="P68" s="10">
        <f t="shared" si="12"/>
        <v>66.58860553360465</v>
      </c>
      <c r="Q68">
        <f t="shared" si="2"/>
        <v>0.46132966130300979</v>
      </c>
      <c r="R68" s="10">
        <f t="shared" si="6"/>
        <v>0.14989017301808538</v>
      </c>
      <c r="S68" s="10">
        <f t="shared" si="7"/>
        <v>6.426655741179621E-4</v>
      </c>
      <c r="T68" s="10">
        <f t="shared" si="13"/>
        <v>66.609388192178898</v>
      </c>
      <c r="U68">
        <f t="shared" si="8"/>
        <v>0.46132952775493707</v>
      </c>
      <c r="V68" s="10">
        <f t="shared" si="9"/>
        <v>6.4262264791396274E-4</v>
      </c>
      <c r="W68" s="10">
        <f t="shared" si="10"/>
        <v>-11120.478688856603</v>
      </c>
      <c r="X68" s="10">
        <f t="shared" si="11"/>
        <v>642.62264791396274</v>
      </c>
      <c r="Y68" s="11">
        <f t="shared" si="4"/>
        <v>0.57526592999738091</v>
      </c>
    </row>
    <row r="69" spans="1:25">
      <c r="A69" s="9"/>
      <c r="B69" s="10"/>
      <c r="C69" s="10"/>
      <c r="D69" s="10"/>
      <c r="E69" s="10"/>
      <c r="F69" s="10"/>
      <c r="G69">
        <v>0.14765187311428571</v>
      </c>
      <c r="H69" s="10"/>
      <c r="I69" s="10"/>
      <c r="J69">
        <v>-0.67580862210030468</v>
      </c>
      <c r="K69" s="10"/>
      <c r="L69" s="10"/>
      <c r="M69">
        <v>-0.67580862210030468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</row>
    <row r="70" spans="1:25">
      <c r="N70" s="17"/>
    </row>
    <row r="71" spans="1:25">
      <c r="N71" s="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E504-396F-184B-AF4B-99865AD2B455}">
  <dimension ref="A1:Z69"/>
  <sheetViews>
    <sheetView zoomScale="91" workbookViewId="0">
      <selection activeCell="G9" sqref="G9"/>
    </sheetView>
  </sheetViews>
  <sheetFormatPr baseColWidth="10" defaultRowHeight="16"/>
  <cols>
    <col min="2" max="2" width="13" bestFit="1" customWidth="1"/>
    <col min="4" max="4" width="19.33203125" bestFit="1" customWidth="1"/>
    <col min="5" max="7" width="11" bestFit="1" customWidth="1"/>
    <col min="8" max="9" width="16.83203125" bestFit="1" customWidth="1"/>
    <col min="10" max="13" width="16.6640625" customWidth="1"/>
    <col min="14" max="14" width="13" bestFit="1" customWidth="1"/>
    <col min="15" max="15" width="18.33203125" bestFit="1" customWidth="1"/>
    <col min="16" max="16" width="12.5" bestFit="1" customWidth="1"/>
    <col min="17" max="22" width="11" bestFit="1" customWidth="1"/>
  </cols>
  <sheetData>
    <row r="1" spans="1:26">
      <c r="A1" t="s">
        <v>12</v>
      </c>
      <c r="B1">
        <v>1000000</v>
      </c>
      <c r="E1" t="s">
        <v>34</v>
      </c>
      <c r="F1" s="13">
        <f>AVERAGE(Y17:Y56)</f>
        <v>0.12705331762981473</v>
      </c>
      <c r="G1" s="13"/>
    </row>
    <row r="2" spans="1:26">
      <c r="A2" t="s">
        <v>13</v>
      </c>
      <c r="B2">
        <v>0.2767859483542317</v>
      </c>
      <c r="E2" t="s">
        <v>35</v>
      </c>
      <c r="F2" s="13">
        <f>AVERAGE(Y57:Y66)</f>
        <v>0.45182711865726477</v>
      </c>
      <c r="G2" s="13"/>
      <c r="N2" s="17"/>
    </row>
    <row r="3" spans="1:26">
      <c r="A3" t="s">
        <v>14</v>
      </c>
      <c r="B3">
        <v>506579038.95398307</v>
      </c>
      <c r="E3" t="s">
        <v>50</v>
      </c>
      <c r="F3" s="13">
        <f>AVERAGE(Y17:Y66)</f>
        <v>0.19200807783530471</v>
      </c>
      <c r="G3" s="13"/>
      <c r="N3" s="17"/>
    </row>
    <row r="4" spans="1:26">
      <c r="A4" t="s">
        <v>15</v>
      </c>
      <c r="B4">
        <v>7.7834837291501699</v>
      </c>
      <c r="N4" s="17"/>
    </row>
    <row r="5" spans="1:26">
      <c r="A5" t="s">
        <v>17</v>
      </c>
      <c r="B5">
        <v>0.17494693657142518</v>
      </c>
      <c r="N5" s="17"/>
    </row>
    <row r="6" spans="1:26">
      <c r="A6" t="s">
        <v>49</v>
      </c>
      <c r="B6">
        <v>-0.68152455354184149</v>
      </c>
      <c r="N6" s="17"/>
    </row>
    <row r="7" spans="1:26">
      <c r="A7" t="s">
        <v>18</v>
      </c>
      <c r="B7">
        <v>5.7258739364366401E-2</v>
      </c>
      <c r="E7" t="s">
        <v>54</v>
      </c>
      <c r="F7">
        <f>-2*B14+LN(B1)*11</f>
        <v>1766689.613543953</v>
      </c>
      <c r="N7" s="17"/>
    </row>
    <row r="8" spans="1:26">
      <c r="A8" t="s">
        <v>19</v>
      </c>
      <c r="B8">
        <v>1.4109436549524684E-2</v>
      </c>
      <c r="N8" s="17"/>
    </row>
    <row r="9" spans="1:26">
      <c r="A9" t="s">
        <v>20</v>
      </c>
      <c r="B9">
        <v>1.523342391279968</v>
      </c>
      <c r="N9" s="17"/>
    </row>
    <row r="10" spans="1:26">
      <c r="A10" t="s">
        <v>21</v>
      </c>
      <c r="B10">
        <v>1.9755126742525668</v>
      </c>
      <c r="N10" s="17"/>
    </row>
    <row r="11" spans="1:26">
      <c r="A11" t="s">
        <v>17</v>
      </c>
      <c r="B11">
        <v>-0.17051456886862051</v>
      </c>
      <c r="N11" s="17"/>
    </row>
    <row r="12" spans="1:26">
      <c r="A12" t="s">
        <v>49</v>
      </c>
      <c r="B12">
        <v>0.1086105838040619</v>
      </c>
      <c r="N12" s="17"/>
    </row>
    <row r="13" spans="1:26">
      <c r="N13" s="17"/>
    </row>
    <row r="14" spans="1:26">
      <c r="A14" t="s">
        <v>24</v>
      </c>
      <c r="B14">
        <f>SUM(W17:W56) + (B1-SUM(C17:C56))*IFERROR(LN(1-SUM(V17:V56)),-10000)</f>
        <v>-883268.82146390772</v>
      </c>
      <c r="N14" s="17"/>
    </row>
    <row r="15" spans="1:26">
      <c r="H15" t="e">
        <f>#REF!</f>
        <v>#REF!</v>
      </c>
      <c r="I15">
        <f>B5</f>
        <v>0.17494693657142518</v>
      </c>
      <c r="J15">
        <f>B6</f>
        <v>-0.68152455354184149</v>
      </c>
      <c r="K15" t="e">
        <f>#REF!</f>
        <v>#REF!</v>
      </c>
      <c r="L15">
        <f>B11</f>
        <v>-0.17051456886862051</v>
      </c>
      <c r="M15">
        <f>B12</f>
        <v>0.1086105838040619</v>
      </c>
      <c r="N15" t="s">
        <v>25</v>
      </c>
      <c r="R15" t="s">
        <v>30</v>
      </c>
      <c r="Y15" s="11"/>
    </row>
    <row r="16" spans="1:26">
      <c r="A16" t="s">
        <v>4</v>
      </c>
      <c r="B16" t="s">
        <v>7</v>
      </c>
      <c r="C16" t="s">
        <v>3</v>
      </c>
      <c r="D16" t="s">
        <v>10</v>
      </c>
      <c r="E16" t="s">
        <v>1</v>
      </c>
      <c r="F16" t="s">
        <v>2</v>
      </c>
      <c r="G16" t="s">
        <v>47</v>
      </c>
      <c r="H16" t="s">
        <v>8</v>
      </c>
      <c r="I16" t="s">
        <v>9</v>
      </c>
      <c r="J16" t="s">
        <v>48</v>
      </c>
      <c r="K16" t="s">
        <v>8</v>
      </c>
      <c r="L16" t="s">
        <v>9</v>
      </c>
      <c r="M16" t="s">
        <v>48</v>
      </c>
      <c r="N16" t="s">
        <v>26</v>
      </c>
      <c r="O16" t="s">
        <v>27</v>
      </c>
      <c r="P16" t="s">
        <v>28</v>
      </c>
      <c r="Q16" t="s">
        <v>29</v>
      </c>
      <c r="R16" t="s">
        <v>26</v>
      </c>
      <c r="S16" t="s">
        <v>27</v>
      </c>
      <c r="T16" t="s">
        <v>28</v>
      </c>
      <c r="U16" t="s">
        <v>29</v>
      </c>
      <c r="V16" t="s">
        <v>31</v>
      </c>
      <c r="W16" t="s">
        <v>24</v>
      </c>
      <c r="X16" t="s">
        <v>32</v>
      </c>
      <c r="Y16" s="11" t="s">
        <v>33</v>
      </c>
      <c r="Z16" t="s">
        <v>53</v>
      </c>
    </row>
    <row r="17" spans="1:25">
      <c r="A17" s="1">
        <v>44578</v>
      </c>
      <c r="B17">
        <v>1</v>
      </c>
      <c r="C17">
        <v>8445</v>
      </c>
      <c r="D17">
        <v>9979</v>
      </c>
      <c r="E17">
        <v>67488</v>
      </c>
      <c r="F17">
        <v>99.39</v>
      </c>
      <c r="G17">
        <v>3.7221770254333335</v>
      </c>
      <c r="H17">
        <v>1.3410337714540872</v>
      </c>
      <c r="I17">
        <v>-0.20192849707996746</v>
      </c>
      <c r="J17">
        <v>2.2729364413763786</v>
      </c>
      <c r="K17">
        <v>1.3410337714540872</v>
      </c>
      <c r="L17">
        <v>-0.20192849707996746</v>
      </c>
      <c r="M17">
        <v>2.2729364413763786</v>
      </c>
      <c r="N17">
        <f>1-($B$3/($B$3+P17))^$B$2</f>
        <v>1.1204837058187422E-10</v>
      </c>
      <c r="O17">
        <f>N17</f>
        <v>1.1204837058187422E-10</v>
      </c>
      <c r="P17">
        <f>B17^B4*Q17</f>
        <v>0.20507310259021611</v>
      </c>
      <c r="Q17">
        <f>EXP(SUMPRODUCT($I$15:$J$15,I17:J17))</f>
        <v>0.20507310259021611</v>
      </c>
      <c r="R17">
        <f>1-($B$9/($B$9+T17))^$B$8</f>
        <v>8.7904895436839992E-3</v>
      </c>
      <c r="S17">
        <f>R17</f>
        <v>8.7904895436839992E-3</v>
      </c>
      <c r="T17">
        <f>B17^B10*U17</f>
        <v>1.3248466335428555</v>
      </c>
      <c r="U17">
        <f>EXP(SUMPRODUCT($L$15:$M$15,L17:M17))</f>
        <v>1.3248466335428555</v>
      </c>
      <c r="V17">
        <f>$B$7*O17+ (1-$B$7)*S17</f>
        <v>8.2871572004327571E-3</v>
      </c>
      <c r="W17">
        <f>C17*IFERROR(LN(V17),-10000)</f>
        <v>-40477.292790240237</v>
      </c>
      <c r="X17">
        <f>$B$1*V17</f>
        <v>8287.1572004327572</v>
      </c>
      <c r="Y17" s="11">
        <f>ABS(C17-X17)/C17</f>
        <v>1.8690680825013944E-2</v>
      </c>
    </row>
    <row r="18" spans="1:25">
      <c r="A18" s="1">
        <v>44585</v>
      </c>
      <c r="B18">
        <v>2</v>
      </c>
      <c r="C18">
        <v>10083</v>
      </c>
      <c r="D18">
        <v>18424</v>
      </c>
      <c r="E18">
        <v>65229</v>
      </c>
      <c r="F18">
        <v>119.85</v>
      </c>
      <c r="G18">
        <v>4.7270996796142857</v>
      </c>
      <c r="H18">
        <v>1.2555706279667993</v>
      </c>
      <c r="I18">
        <v>0.35399021318086898</v>
      </c>
      <c r="J18">
        <v>3.1019306684192327</v>
      </c>
      <c r="K18">
        <v>1.2555706279667993</v>
      </c>
      <c r="L18">
        <v>0.35399021318086898</v>
      </c>
      <c r="M18">
        <v>3.1019306684192327</v>
      </c>
      <c r="N18">
        <f>1-($B$3/($B$3+P18))^$B$2</f>
        <v>1.5506426032096954E-8</v>
      </c>
      <c r="O18">
        <f>N18-N17</f>
        <v>1.539437766151508E-8</v>
      </c>
      <c r="P18">
        <f t="shared" ref="P18:P49" si="0">P17+(B18^$B$4-B17^$B$4)*Q18</f>
        <v>28.380164177066479</v>
      </c>
      <c r="Q18">
        <f t="shared" ref="Q18:Q66" si="1">EXP(SUMPRODUCT($I$15:$J$15,I18:J18))</f>
        <v>0.12846324964395509</v>
      </c>
      <c r="R18">
        <f>1-($B$9/($B$9+T18))^$B$8</f>
        <v>2.0713164288106656E-2</v>
      </c>
      <c r="S18">
        <f>R18-R17</f>
        <v>1.1922674744422657E-2</v>
      </c>
      <c r="T18">
        <f t="shared" ref="T18:T49" si="2">T17+(B18^$B$10-B17^$B$10)*U18</f>
        <v>5.1917676071247669</v>
      </c>
      <c r="U18">
        <f t="shared" ref="U18:U66" si="3">EXP(SUMPRODUCT($L$15:$M$15,L18:M18))</f>
        <v>1.3185623473020125</v>
      </c>
      <c r="V18">
        <f>$B$7*O18+ (1-$B$7)*S18</f>
        <v>1.1239998300168304E-2</v>
      </c>
      <c r="W18">
        <f>C18*IFERROR(LN(V18),-10000)</f>
        <v>-45255.292814088833</v>
      </c>
      <c r="X18">
        <f>$B$1*V18</f>
        <v>11239.998300168305</v>
      </c>
      <c r="Y18" s="11">
        <f t="shared" ref="Y18:Y66" si="4">ABS(C18-X18)/C18</f>
        <v>0.11474742637789397</v>
      </c>
    </row>
    <row r="19" spans="1:25">
      <c r="A19" s="1">
        <v>44592</v>
      </c>
      <c r="B19">
        <v>3</v>
      </c>
      <c r="C19">
        <v>10956</v>
      </c>
      <c r="D19">
        <v>28507</v>
      </c>
      <c r="E19">
        <v>59440</v>
      </c>
      <c r="F19">
        <v>117.1</v>
      </c>
      <c r="G19">
        <v>4.2208489870142856</v>
      </c>
      <c r="H19">
        <v>1.0365595001899464</v>
      </c>
      <c r="I19">
        <v>0.27926995642538022</v>
      </c>
      <c r="J19">
        <v>2.6843075808554442</v>
      </c>
      <c r="K19">
        <v>1.0365595001899464</v>
      </c>
      <c r="L19">
        <v>0.27926995642538022</v>
      </c>
      <c r="M19">
        <v>2.6843075808554442</v>
      </c>
      <c r="N19">
        <f t="shared" ref="N19:N66" si="5">1-($B$3/($B$3+P19))^$B$2</f>
        <v>4.7150837323428618E-7</v>
      </c>
      <c r="O19">
        <f t="shared" ref="O19:O66" si="6">N19-N18</f>
        <v>4.5600194720218923E-7</v>
      </c>
      <c r="P19">
        <f t="shared" si="0"/>
        <v>862.96475588714156</v>
      </c>
      <c r="Q19">
        <f t="shared" si="1"/>
        <v>0.16854304493510602</v>
      </c>
      <c r="R19">
        <f t="shared" ref="R19:R66" si="7">1-($B$9/($B$9+T19))^$B$8</f>
        <v>2.9668506196234068E-2</v>
      </c>
      <c r="S19">
        <f t="shared" ref="S19:S66" si="8">R19-R18</f>
        <v>8.9553419081274122E-3</v>
      </c>
      <c r="T19">
        <f t="shared" si="2"/>
        <v>11.354041535078073</v>
      </c>
      <c r="U19">
        <f t="shared" si="3"/>
        <v>1.2762481197683806</v>
      </c>
      <c r="V19">
        <f t="shared" ref="V19:V66" si="9">$B$7*O19+ (1-$B$7)*S19</f>
        <v>8.4425964299878007E-3</v>
      </c>
      <c r="W19">
        <f t="shared" ref="W19:W66" si="10">C19*IFERROR(LN(V19),-10000)</f>
        <v>-52309.042744902523</v>
      </c>
      <c r="X19">
        <f t="shared" ref="X19:X66" si="11">$B$1*V19</f>
        <v>8442.5964299878015</v>
      </c>
      <c r="Y19" s="11">
        <f t="shared" si="4"/>
        <v>0.2294088691139283</v>
      </c>
    </row>
    <row r="20" spans="1:25">
      <c r="A20" s="1">
        <v>44599</v>
      </c>
      <c r="B20">
        <v>4</v>
      </c>
      <c r="C20">
        <v>6183</v>
      </c>
      <c r="D20">
        <v>39463</v>
      </c>
      <c r="E20">
        <v>88268</v>
      </c>
      <c r="F20">
        <v>95.16</v>
      </c>
      <c r="G20">
        <v>4.7050768220714287</v>
      </c>
      <c r="H20">
        <v>2.1271887611246694</v>
      </c>
      <c r="I20">
        <v>-0.31686183747113761</v>
      </c>
      <c r="J20">
        <v>3.0837632784314972</v>
      </c>
      <c r="K20">
        <v>2.1271887611246694</v>
      </c>
      <c r="L20">
        <v>-0.31686183747113761</v>
      </c>
      <c r="M20">
        <v>3.0837632784314972</v>
      </c>
      <c r="N20">
        <f t="shared" si="5"/>
        <v>3.2122921697075313E-6</v>
      </c>
      <c r="O20">
        <f t="shared" si="6"/>
        <v>2.7407837964732451E-6</v>
      </c>
      <c r="P20">
        <f t="shared" si="0"/>
        <v>5879.243315720465</v>
      </c>
      <c r="Q20">
        <f t="shared" si="1"/>
        <v>0.11566069707431975</v>
      </c>
      <c r="R20">
        <f t="shared" si="7"/>
        <v>3.7440610588728496E-2</v>
      </c>
      <c r="S20">
        <f t="shared" si="8"/>
        <v>7.7721043924944277E-3</v>
      </c>
      <c r="T20">
        <f t="shared" si="2"/>
        <v>21.246686644428095</v>
      </c>
      <c r="U20">
        <f t="shared" si="3"/>
        <v>1.4754438939847181</v>
      </c>
      <c r="V20">
        <f t="shared" si="9"/>
        <v>7.3272404265969987E-3</v>
      </c>
      <c r="W20">
        <f t="shared" si="10"/>
        <v>-30396.594468182884</v>
      </c>
      <c r="X20">
        <f t="shared" si="11"/>
        <v>7327.240426596999</v>
      </c>
      <c r="Y20" s="11">
        <f t="shared" si="4"/>
        <v>0.18506233650283019</v>
      </c>
    </row>
    <row r="21" spans="1:25">
      <c r="A21" s="1">
        <v>44606</v>
      </c>
      <c r="B21">
        <v>5</v>
      </c>
      <c r="C21">
        <v>4890</v>
      </c>
      <c r="D21">
        <v>45646</v>
      </c>
      <c r="E21">
        <v>86692</v>
      </c>
      <c r="F21">
        <v>101.27</v>
      </c>
      <c r="G21">
        <v>3.1888229959857139</v>
      </c>
      <c r="H21">
        <v>2.0675650718214529</v>
      </c>
      <c r="I21">
        <v>-0.15084701246166979</v>
      </c>
      <c r="J21">
        <v>1.8329549069343207</v>
      </c>
      <c r="K21">
        <v>2.0675650718214529</v>
      </c>
      <c r="L21">
        <v>-0.15084701246166979</v>
      </c>
      <c r="M21">
        <v>1.8329549069343207</v>
      </c>
      <c r="N21">
        <f t="shared" si="5"/>
        <v>3.7868460947554361E-5</v>
      </c>
      <c r="O21">
        <f t="shared" si="6"/>
        <v>3.465616877784683E-5</v>
      </c>
      <c r="P21">
        <f t="shared" si="0"/>
        <v>69313.64939081906</v>
      </c>
      <c r="Q21">
        <f t="shared" si="1"/>
        <v>0.27926503625829491</v>
      </c>
      <c r="R21">
        <f t="shared" si="7"/>
        <v>4.2669114521197815E-2</v>
      </c>
      <c r="S21">
        <f t="shared" si="8"/>
        <v>5.2285039324693194E-3</v>
      </c>
      <c r="T21">
        <f t="shared" si="2"/>
        <v>31.974344040697488</v>
      </c>
      <c r="U21">
        <f t="shared" si="3"/>
        <v>1.2520721712985754</v>
      </c>
      <c r="V21">
        <f t="shared" si="9"/>
        <v>4.9311107570699118E-3</v>
      </c>
      <c r="W21">
        <f t="shared" si="10"/>
        <v>-25976.614041889552</v>
      </c>
      <c r="X21">
        <f t="shared" si="11"/>
        <v>4931.1107570699114</v>
      </c>
      <c r="Y21" s="11">
        <f t="shared" si="4"/>
        <v>8.4071077852579581E-3</v>
      </c>
    </row>
    <row r="22" spans="1:25">
      <c r="A22" s="1">
        <v>44613</v>
      </c>
      <c r="B22">
        <v>6</v>
      </c>
      <c r="C22">
        <v>3880</v>
      </c>
      <c r="D22">
        <v>50536</v>
      </c>
      <c r="E22">
        <v>53312</v>
      </c>
      <c r="F22">
        <v>91.46</v>
      </c>
      <c r="G22">
        <v>1.8084946292857143</v>
      </c>
      <c r="H22">
        <v>0.80472322604647539</v>
      </c>
      <c r="I22">
        <v>-0.41739454656034081</v>
      </c>
      <c r="J22">
        <v>0.69427598208669261</v>
      </c>
      <c r="K22">
        <v>0.80472322604647539</v>
      </c>
      <c r="L22">
        <v>-0.41739454656034081</v>
      </c>
      <c r="M22">
        <v>0.69427598208669261</v>
      </c>
      <c r="N22">
        <f t="shared" si="5"/>
        <v>3.1100284628182706E-4</v>
      </c>
      <c r="O22">
        <f t="shared" si="6"/>
        <v>2.731343853342727E-4</v>
      </c>
      <c r="P22">
        <f t="shared" si="0"/>
        <v>569612.00713053113</v>
      </c>
      <c r="Q22">
        <f t="shared" si="1"/>
        <v>0.57915332526585872</v>
      </c>
      <c r="R22">
        <f t="shared" si="7"/>
        <v>4.6815398077806436E-2</v>
      </c>
      <c r="S22">
        <f t="shared" si="8"/>
        <v>4.1462835566086209E-3</v>
      </c>
      <c r="T22">
        <f t="shared" si="2"/>
        <v>44.040155521210103</v>
      </c>
      <c r="U22">
        <f t="shared" si="3"/>
        <v>1.1578647439341472</v>
      </c>
      <c r="V22">
        <f t="shared" si="9"/>
        <v>3.9245119176913113E-3</v>
      </c>
      <c r="W22">
        <f t="shared" si="10"/>
        <v>-21497.1915561235</v>
      </c>
      <c r="X22">
        <f t="shared" si="11"/>
        <v>3924.5119176913113</v>
      </c>
      <c r="Y22" s="11">
        <f t="shared" si="4"/>
        <v>1.1472143734874042E-2</v>
      </c>
    </row>
    <row r="23" spans="1:25">
      <c r="A23" s="1">
        <v>44620</v>
      </c>
      <c r="B23">
        <v>7</v>
      </c>
      <c r="C23">
        <v>2498</v>
      </c>
      <c r="D23">
        <v>54416</v>
      </c>
      <c r="E23">
        <v>52544</v>
      </c>
      <c r="F23">
        <v>122.79</v>
      </c>
      <c r="G23">
        <v>1.1994182602714285</v>
      </c>
      <c r="H23">
        <v>0.77566802719820749</v>
      </c>
      <c r="I23">
        <v>0.43387296040310097</v>
      </c>
      <c r="J23">
        <v>0.19182856323275663</v>
      </c>
      <c r="K23">
        <v>0.77566802719820749</v>
      </c>
      <c r="L23">
        <v>0.43387296040310097</v>
      </c>
      <c r="M23">
        <v>0.19182856323275663</v>
      </c>
      <c r="N23">
        <f t="shared" si="5"/>
        <v>1.6719061097782983E-3</v>
      </c>
      <c r="O23">
        <f t="shared" si="6"/>
        <v>1.3609032634964713E-3</v>
      </c>
      <c r="P23">
        <f t="shared" si="0"/>
        <v>3071791.8717718604</v>
      </c>
      <c r="Q23">
        <f t="shared" si="1"/>
        <v>0.94664499380021161</v>
      </c>
      <c r="R23">
        <f t="shared" si="7"/>
        <v>4.9867980784612409E-2</v>
      </c>
      <c r="S23">
        <f t="shared" si="8"/>
        <v>3.052582706805973E-3</v>
      </c>
      <c r="T23">
        <f t="shared" si="2"/>
        <v>55.670575442844239</v>
      </c>
      <c r="U23">
        <f t="shared" si="3"/>
        <v>0.94824056483545316</v>
      </c>
      <c r="V23">
        <f t="shared" si="9"/>
        <v>2.9557192744734577E-3</v>
      </c>
      <c r="W23">
        <f t="shared" si="10"/>
        <v>-14548.385094618192</v>
      </c>
      <c r="X23">
        <f t="shared" si="11"/>
        <v>2955.7192744734575</v>
      </c>
      <c r="Y23" s="11">
        <f t="shared" si="4"/>
        <v>0.18323429722716475</v>
      </c>
    </row>
    <row r="24" spans="1:25">
      <c r="A24" s="1">
        <v>44627</v>
      </c>
      <c r="B24">
        <v>8</v>
      </c>
      <c r="C24">
        <v>2994</v>
      </c>
      <c r="D24">
        <v>56914</v>
      </c>
      <c r="E24">
        <v>46868</v>
      </c>
      <c r="F24">
        <v>99.19</v>
      </c>
      <c r="G24">
        <v>1.3341380363142858</v>
      </c>
      <c r="H24">
        <v>0.56093194821022752</v>
      </c>
      <c r="I24">
        <v>-0.20736269757127582</v>
      </c>
      <c r="J24">
        <v>0.30296340146471956</v>
      </c>
      <c r="K24">
        <v>0.56093194821022752</v>
      </c>
      <c r="L24">
        <v>-0.20736269757127582</v>
      </c>
      <c r="M24">
        <v>0.30296340146471956</v>
      </c>
      <c r="N24">
        <f t="shared" si="5"/>
        <v>4.592087296145464E-3</v>
      </c>
      <c r="O24">
        <f t="shared" si="6"/>
        <v>2.9201811863671656E-3</v>
      </c>
      <c r="P24">
        <f t="shared" si="0"/>
        <v>8494314.2212119997</v>
      </c>
      <c r="Q24">
        <f t="shared" si="1"/>
        <v>0.7844641030325149</v>
      </c>
      <c r="R24">
        <f t="shared" si="7"/>
        <v>5.3003518110529835E-2</v>
      </c>
      <c r="S24">
        <f t="shared" si="8"/>
        <v>3.1355373259174257E-3</v>
      </c>
      <c r="T24">
        <f t="shared" si="2"/>
        <v>70.769704600262941</v>
      </c>
      <c r="U24">
        <f t="shared" si="3"/>
        <v>1.0706472722121747</v>
      </c>
      <c r="V24">
        <f t="shared" si="9"/>
        <v>3.123206304852401E-3</v>
      </c>
      <c r="W24">
        <f t="shared" si="10"/>
        <v>-17272.072058237776</v>
      </c>
      <c r="X24">
        <f t="shared" si="11"/>
        <v>3123.206304852401</v>
      </c>
      <c r="Y24" s="11">
        <f t="shared" si="4"/>
        <v>4.3155078441015696E-2</v>
      </c>
    </row>
    <row r="25" spans="1:25">
      <c r="A25" s="1">
        <v>44634</v>
      </c>
      <c r="B25">
        <v>9</v>
      </c>
      <c r="C25">
        <v>3040</v>
      </c>
      <c r="D25">
        <v>59908</v>
      </c>
      <c r="E25">
        <v>36179</v>
      </c>
      <c r="F25">
        <v>83.53</v>
      </c>
      <c r="G25">
        <v>1.0161608408285716</v>
      </c>
      <c r="H25">
        <v>0.15654259861499889</v>
      </c>
      <c r="I25">
        <v>-0.63286059604071376</v>
      </c>
      <c r="J25">
        <v>4.0653403484050478E-2</v>
      </c>
      <c r="K25">
        <v>0.15654259861499889</v>
      </c>
      <c r="L25">
        <v>-0.63286059604071376</v>
      </c>
      <c r="M25">
        <v>4.0653403484050478E-2</v>
      </c>
      <c r="N25">
        <f t="shared" si="5"/>
        <v>1.1943007202710243E-2</v>
      </c>
      <c r="O25">
        <f t="shared" si="6"/>
        <v>7.350919906564779E-3</v>
      </c>
      <c r="P25">
        <f t="shared" si="0"/>
        <v>22474157.592989273</v>
      </c>
      <c r="Q25">
        <f t="shared" si="1"/>
        <v>0.8707300204546996</v>
      </c>
      <c r="R25">
        <f t="shared" si="7"/>
        <v>5.5944267781816825E-2</v>
      </c>
      <c r="S25">
        <f t="shared" si="8"/>
        <v>2.9407496712869907E-3</v>
      </c>
      <c r="T25">
        <f t="shared" si="2"/>
        <v>88.598291475210146</v>
      </c>
      <c r="U25">
        <f t="shared" si="3"/>
        <v>1.1188790563374822</v>
      </c>
      <c r="V25">
        <f t="shared" si="9"/>
        <v>3.193270459341248E-3</v>
      </c>
      <c r="W25">
        <f t="shared" si="10"/>
        <v>-17469.997381608766</v>
      </c>
      <c r="X25">
        <f t="shared" si="11"/>
        <v>3193.2704593412482</v>
      </c>
      <c r="Y25" s="11">
        <f t="shared" si="4"/>
        <v>5.0417914256989528E-2</v>
      </c>
    </row>
    <row r="26" spans="1:25">
      <c r="A26" s="1">
        <v>44641</v>
      </c>
      <c r="B26">
        <v>10</v>
      </c>
      <c r="C26">
        <v>3217</v>
      </c>
      <c r="D26">
        <v>62948</v>
      </c>
      <c r="E26">
        <v>36640</v>
      </c>
      <c r="F26">
        <v>94.8</v>
      </c>
      <c r="G26">
        <v>1.294092406685714</v>
      </c>
      <c r="H26">
        <v>0.17398328438199304</v>
      </c>
      <c r="I26">
        <v>-0.3266433983554925</v>
      </c>
      <c r="J26">
        <v>0.26992842544714779</v>
      </c>
      <c r="K26">
        <v>0.17398328438199304</v>
      </c>
      <c r="L26">
        <v>-0.3266433983554925</v>
      </c>
      <c r="M26">
        <v>0.26992842544714779</v>
      </c>
      <c r="N26">
        <f t="shared" si="5"/>
        <v>2.5320690508328636E-2</v>
      </c>
      <c r="O26">
        <f t="shared" si="6"/>
        <v>1.3377683305618393E-2</v>
      </c>
      <c r="P26">
        <f t="shared" si="0"/>
        <v>49182658.184586555</v>
      </c>
      <c r="Q26">
        <f t="shared" si="1"/>
        <v>0.785756672436425</v>
      </c>
      <c r="R26">
        <f t="shared" si="7"/>
        <v>5.8529907107210066E-2</v>
      </c>
      <c r="S26">
        <f t="shared" si="8"/>
        <v>2.5856393253932408E-3</v>
      </c>
      <c r="T26">
        <f t="shared" si="2"/>
        <v>107.93480381928359</v>
      </c>
      <c r="U26">
        <f t="shared" si="3"/>
        <v>1.0887328990650178</v>
      </c>
      <c r="V26">
        <f t="shared" si="9"/>
        <v>3.2035781588657321E-3</v>
      </c>
      <c r="W26">
        <f t="shared" si="10"/>
        <v>-18476.797419138948</v>
      </c>
      <c r="X26">
        <f t="shared" si="11"/>
        <v>3203.5781588657319</v>
      </c>
      <c r="Y26" s="11">
        <f t="shared" si="4"/>
        <v>4.172160750471901E-3</v>
      </c>
    </row>
    <row r="27" spans="1:25">
      <c r="A27" s="1">
        <v>44648</v>
      </c>
      <c r="B27">
        <v>11</v>
      </c>
      <c r="C27">
        <v>4110</v>
      </c>
      <c r="D27">
        <v>66165</v>
      </c>
      <c r="E27">
        <v>51565</v>
      </c>
      <c r="F27">
        <v>105.45</v>
      </c>
      <c r="G27">
        <v>1.7944016392000002</v>
      </c>
      <c r="H27">
        <v>0.7386302151246994</v>
      </c>
      <c r="I27">
        <v>-3.727222219332664E-2</v>
      </c>
      <c r="J27">
        <v>0.68265020434725932</v>
      </c>
      <c r="K27">
        <v>0.7386302151246994</v>
      </c>
      <c r="L27">
        <v>-3.727222219332664E-2</v>
      </c>
      <c r="M27">
        <v>0.68265020434725932</v>
      </c>
      <c r="N27">
        <f t="shared" si="5"/>
        <v>4.4635752847517196E-2</v>
      </c>
      <c r="O27">
        <f t="shared" si="6"/>
        <v>1.931506233918856E-2</v>
      </c>
      <c r="P27">
        <f t="shared" si="0"/>
        <v>90861509.425715417</v>
      </c>
      <c r="Q27">
        <f t="shared" si="1"/>
        <v>0.62390102508754086</v>
      </c>
      <c r="R27">
        <f t="shared" si="7"/>
        <v>6.0881123942419735E-2</v>
      </c>
      <c r="S27">
        <f t="shared" si="8"/>
        <v>2.3512168352096685E-3</v>
      </c>
      <c r="T27">
        <f t="shared" si="2"/>
        <v>129.15840394438294</v>
      </c>
      <c r="U27">
        <f t="shared" si="3"/>
        <v>1.0838272145340033</v>
      </c>
      <c r="V27">
        <f t="shared" si="9"/>
        <v>3.3225452435393745E-3</v>
      </c>
      <c r="W27">
        <f t="shared" si="10"/>
        <v>-23455.869257122635</v>
      </c>
      <c r="X27">
        <f t="shared" si="11"/>
        <v>3322.5452435393745</v>
      </c>
      <c r="Y27" s="11">
        <f t="shared" si="4"/>
        <v>0.19159483125562665</v>
      </c>
    </row>
    <row r="28" spans="1:25">
      <c r="A28" s="1">
        <v>44655</v>
      </c>
      <c r="B28">
        <v>12</v>
      </c>
      <c r="C28">
        <v>3629</v>
      </c>
      <c r="D28">
        <v>70275</v>
      </c>
      <c r="E28">
        <v>36797</v>
      </c>
      <c r="F28">
        <v>133.03</v>
      </c>
      <c r="G28">
        <v>2.437171235342857</v>
      </c>
      <c r="H28">
        <v>0.17992295393821447</v>
      </c>
      <c r="I28">
        <v>0.7121040255580845</v>
      </c>
      <c r="J28">
        <v>1.2128922904463022</v>
      </c>
      <c r="K28">
        <v>0.17992295393821447</v>
      </c>
      <c r="L28">
        <v>0.7121040255580845</v>
      </c>
      <c r="M28">
        <v>1.2128922904463022</v>
      </c>
      <c r="N28">
        <f t="shared" si="5"/>
        <v>7.0084685354793619E-2</v>
      </c>
      <c r="O28">
        <f t="shared" si="6"/>
        <v>2.5448932507276423E-2</v>
      </c>
      <c r="P28">
        <f t="shared" si="0"/>
        <v>152076063.99726823</v>
      </c>
      <c r="Q28">
        <f t="shared" si="1"/>
        <v>0.49557555279274829</v>
      </c>
      <c r="R28">
        <f t="shared" si="7"/>
        <v>6.2907655915907967E-2</v>
      </c>
      <c r="S28">
        <f t="shared" si="8"/>
        <v>2.0265319734882326E-3</v>
      </c>
      <c r="T28">
        <f t="shared" si="2"/>
        <v>150.7795049400558</v>
      </c>
      <c r="U28">
        <f t="shared" si="3"/>
        <v>1.010362147886732</v>
      </c>
      <c r="V28">
        <f t="shared" si="9"/>
        <v>3.3676691009402069E-3</v>
      </c>
      <c r="W28">
        <f t="shared" si="10"/>
        <v>-20661.836465950728</v>
      </c>
      <c r="X28">
        <f t="shared" si="11"/>
        <v>3367.669100940207</v>
      </c>
      <c r="Y28" s="11">
        <f t="shared" si="4"/>
        <v>7.2011821179331206E-2</v>
      </c>
    </row>
    <row r="29" spans="1:25">
      <c r="A29" s="1">
        <v>44662</v>
      </c>
      <c r="B29">
        <v>13</v>
      </c>
      <c r="C29">
        <v>3015</v>
      </c>
      <c r="D29">
        <v>73904</v>
      </c>
      <c r="E29">
        <v>35981</v>
      </c>
      <c r="F29">
        <v>115.16</v>
      </c>
      <c r="G29">
        <v>1.766401373542857</v>
      </c>
      <c r="H29">
        <v>0.14905180516192981</v>
      </c>
      <c r="I29">
        <v>0.22655821165968998</v>
      </c>
      <c r="J29">
        <v>0.65955185096765856</v>
      </c>
      <c r="K29">
        <v>0.14905180516192981</v>
      </c>
      <c r="L29">
        <v>0.22655821165968998</v>
      </c>
      <c r="M29">
        <v>0.65955185096765856</v>
      </c>
      <c r="N29">
        <f t="shared" si="5"/>
        <v>0.11962995910893259</v>
      </c>
      <c r="O29">
        <f t="shared" si="6"/>
        <v>4.9545273754138974E-2</v>
      </c>
      <c r="P29">
        <f t="shared" si="0"/>
        <v>296144734.57578152</v>
      </c>
      <c r="Q29">
        <f t="shared" si="1"/>
        <v>0.66373977218415137</v>
      </c>
      <c r="R29">
        <f t="shared" si="7"/>
        <v>6.4839815754161756E-2</v>
      </c>
      <c r="S29">
        <f t="shared" si="8"/>
        <v>1.9321598382537886E-3</v>
      </c>
      <c r="T29">
        <f t="shared" si="2"/>
        <v>174.77112764564612</v>
      </c>
      <c r="U29">
        <f t="shared" si="3"/>
        <v>1.0335534701858575</v>
      </c>
      <c r="V29">
        <f t="shared" si="9"/>
        <v>4.6584267182893449E-3</v>
      </c>
      <c r="W29">
        <f t="shared" si="10"/>
        <v>-16187.768668379409</v>
      </c>
      <c r="X29">
        <f t="shared" si="11"/>
        <v>4658.4267182893445</v>
      </c>
      <c r="Y29" s="11">
        <f t="shared" si="4"/>
        <v>0.54508348865318224</v>
      </c>
    </row>
    <row r="30" spans="1:25">
      <c r="A30" s="1">
        <v>44669</v>
      </c>
      <c r="B30">
        <v>14</v>
      </c>
      <c r="C30">
        <v>6371</v>
      </c>
      <c r="D30">
        <v>76919</v>
      </c>
      <c r="E30">
        <v>46979</v>
      </c>
      <c r="F30">
        <v>104.52</v>
      </c>
      <c r="G30">
        <v>1.4673554365285713</v>
      </c>
      <c r="H30">
        <v>0.56513133241876623</v>
      </c>
      <c r="I30">
        <v>-6.2541254477910313E-2</v>
      </c>
      <c r="J30">
        <v>0.41285887974837882</v>
      </c>
      <c r="K30">
        <v>0.56513133241876623</v>
      </c>
      <c r="L30">
        <v>-6.2541254477910313E-2</v>
      </c>
      <c r="M30">
        <v>0.41285887974837882</v>
      </c>
      <c r="N30">
        <f t="shared" si="5"/>
        <v>0.1880894586037356</v>
      </c>
      <c r="O30">
        <f t="shared" si="6"/>
        <v>6.8459499494803011E-2</v>
      </c>
      <c r="P30">
        <f t="shared" si="0"/>
        <v>568858340.47569489</v>
      </c>
      <c r="Q30">
        <f t="shared" si="1"/>
        <v>0.74653344202782235</v>
      </c>
      <c r="R30">
        <f t="shared" si="7"/>
        <v>6.668252627467286E-2</v>
      </c>
      <c r="S30">
        <f t="shared" si="8"/>
        <v>1.8427105205111038E-3</v>
      </c>
      <c r="T30">
        <f t="shared" si="2"/>
        <v>201.22187197174324</v>
      </c>
      <c r="U30">
        <f t="shared" si="3"/>
        <v>1.0570743436586985</v>
      </c>
      <c r="V30">
        <f t="shared" si="9"/>
        <v>5.6571038776810816E-3</v>
      </c>
      <c r="W30">
        <f t="shared" si="10"/>
        <v>-32968.926027898604</v>
      </c>
      <c r="X30">
        <f t="shared" si="11"/>
        <v>5657.1038776810819</v>
      </c>
      <c r="Y30" s="11">
        <f t="shared" si="4"/>
        <v>0.11205401386264606</v>
      </c>
    </row>
    <row r="31" spans="1:25">
      <c r="A31" s="1">
        <v>44676</v>
      </c>
      <c r="B31">
        <v>15</v>
      </c>
      <c r="C31">
        <v>6041</v>
      </c>
      <c r="D31">
        <v>83290</v>
      </c>
      <c r="E31">
        <v>29330</v>
      </c>
      <c r="F31">
        <v>104.71</v>
      </c>
      <c r="G31">
        <v>1.7646736515000001</v>
      </c>
      <c r="H31">
        <v>-0.10257075673889025</v>
      </c>
      <c r="I31">
        <v>-5.737876401116751E-2</v>
      </c>
      <c r="J31">
        <v>0.65812659540843299</v>
      </c>
      <c r="K31">
        <v>-0.10257075673889025</v>
      </c>
      <c r="L31">
        <v>-5.737876401116751E-2</v>
      </c>
      <c r="M31">
        <v>0.65812659540843299</v>
      </c>
      <c r="N31">
        <f t="shared" si="5"/>
        <v>0.25254125261955185</v>
      </c>
      <c r="O31">
        <f t="shared" si="6"/>
        <v>6.4451794015816244E-2</v>
      </c>
      <c r="P31">
        <f t="shared" si="0"/>
        <v>943407393.7222755</v>
      </c>
      <c r="Q31">
        <f t="shared" si="1"/>
        <v>0.63218849792286647</v>
      </c>
      <c r="R31">
        <f t="shared" si="7"/>
        <v>6.844704878851815E-2</v>
      </c>
      <c r="S31">
        <f t="shared" si="8"/>
        <v>1.7645225138452902E-3</v>
      </c>
      <c r="T31">
        <f t="shared" si="2"/>
        <v>230.32229005768102</v>
      </c>
      <c r="U31">
        <f t="shared" si="3"/>
        <v>1.0846565888836408</v>
      </c>
      <c r="V31">
        <f t="shared" si="9"/>
        <v>5.3539166542399185E-3</v>
      </c>
      <c r="W31">
        <f t="shared" si="10"/>
        <v>-31593.988409019556</v>
      </c>
      <c r="X31">
        <f t="shared" si="11"/>
        <v>5353.9166542399189</v>
      </c>
      <c r="Y31" s="11">
        <f t="shared" si="4"/>
        <v>0.11373669024335062</v>
      </c>
    </row>
    <row r="32" spans="1:25">
      <c r="A32" s="1">
        <v>44683</v>
      </c>
      <c r="B32">
        <v>16</v>
      </c>
      <c r="C32">
        <v>6270</v>
      </c>
      <c r="D32">
        <v>89331</v>
      </c>
      <c r="E32">
        <v>159726</v>
      </c>
      <c r="F32">
        <v>124.87</v>
      </c>
      <c r="G32">
        <v>1.4882506558142856</v>
      </c>
      <c r="H32">
        <v>4.830608551879263</v>
      </c>
      <c r="I32">
        <v>0.490388645512707</v>
      </c>
      <c r="J32">
        <v>0.43009604331373774</v>
      </c>
      <c r="K32">
        <v>4.830608551879263</v>
      </c>
      <c r="L32">
        <v>0.490388645512707</v>
      </c>
      <c r="M32">
        <v>0.43009604331373774</v>
      </c>
      <c r="N32">
        <f t="shared" si="5"/>
        <v>0.33452541860669671</v>
      </c>
      <c r="O32">
        <f t="shared" si="6"/>
        <v>8.1984165987144864E-2</v>
      </c>
      <c r="P32">
        <f t="shared" si="0"/>
        <v>1699675172.3098595</v>
      </c>
      <c r="Q32">
        <f t="shared" si="1"/>
        <v>0.81275219212013095</v>
      </c>
      <c r="R32">
        <f t="shared" si="7"/>
        <v>6.9923976047965963E-2</v>
      </c>
      <c r="S32">
        <f t="shared" si="8"/>
        <v>1.4769272594478133E-3</v>
      </c>
      <c r="T32">
        <f t="shared" si="2"/>
        <v>257.91750976145846</v>
      </c>
      <c r="U32">
        <f t="shared" si="3"/>
        <v>0.96376727825818753</v>
      </c>
      <c r="V32">
        <f t="shared" si="9"/>
        <v>6.0866702587018436E-3</v>
      </c>
      <c r="W32">
        <f t="shared" si="10"/>
        <v>-31987.371221643156</v>
      </c>
      <c r="X32">
        <f t="shared" si="11"/>
        <v>6086.6702587018435</v>
      </c>
      <c r="Y32" s="11">
        <f t="shared" si="4"/>
        <v>2.9239193189498639E-2</v>
      </c>
    </row>
    <row r="33" spans="1:25">
      <c r="A33" s="1">
        <v>44690</v>
      </c>
      <c r="B33">
        <v>17</v>
      </c>
      <c r="C33">
        <v>4668</v>
      </c>
      <c r="D33">
        <v>95601</v>
      </c>
      <c r="E33">
        <v>40479</v>
      </c>
      <c r="F33">
        <v>127.66</v>
      </c>
      <c r="G33">
        <v>1.5255078076714288</v>
      </c>
      <c r="H33">
        <v>0.31922144633316551</v>
      </c>
      <c r="I33">
        <v>0.5661957423664572</v>
      </c>
      <c r="J33">
        <v>0.4608307109790854</v>
      </c>
      <c r="K33">
        <v>0.31922144633316551</v>
      </c>
      <c r="L33">
        <v>0.5661957423664572</v>
      </c>
      <c r="M33">
        <v>0.4608307109790854</v>
      </c>
      <c r="N33">
        <f t="shared" si="5"/>
        <v>0.40728611549862581</v>
      </c>
      <c r="O33">
        <f t="shared" si="6"/>
        <v>7.27606968919291E-2</v>
      </c>
      <c r="P33">
        <f t="shared" si="0"/>
        <v>2845661622.8835812</v>
      </c>
      <c r="Q33">
        <f t="shared" si="1"/>
        <v>0.80653076653370637</v>
      </c>
      <c r="R33">
        <f t="shared" si="7"/>
        <v>7.1315756530441643E-2</v>
      </c>
      <c r="S33">
        <f t="shared" si="8"/>
        <v>1.3917804824756796E-3</v>
      </c>
      <c r="T33">
        <f t="shared" si="2"/>
        <v>286.96826096724635</v>
      </c>
      <c r="U33">
        <f t="shared" si="3"/>
        <v>0.95457073628799793</v>
      </c>
      <c r="V33">
        <f t="shared" si="9"/>
        <v>5.4782746658818254E-3</v>
      </c>
      <c r="W33">
        <f t="shared" si="10"/>
        <v>-24306.112944835506</v>
      </c>
      <c r="X33">
        <f t="shared" si="11"/>
        <v>5478.2746658818251</v>
      </c>
      <c r="Y33" s="11">
        <f t="shared" si="4"/>
        <v>0.17358069106294452</v>
      </c>
    </row>
    <row r="34" spans="1:25">
      <c r="A34" s="1">
        <v>44697</v>
      </c>
      <c r="B34">
        <v>18</v>
      </c>
      <c r="C34">
        <v>7607</v>
      </c>
      <c r="D34">
        <v>100269</v>
      </c>
      <c r="E34">
        <v>35326</v>
      </c>
      <c r="F34">
        <v>217.86</v>
      </c>
      <c r="G34">
        <v>0.80223200782857151</v>
      </c>
      <c r="H34">
        <v>0.12427165510253467</v>
      </c>
      <c r="I34">
        <v>3.0170201639464902</v>
      </c>
      <c r="J34">
        <v>-0.13582362867078537</v>
      </c>
      <c r="K34">
        <v>0.12427165510253467</v>
      </c>
      <c r="L34">
        <v>3.0170201639464902</v>
      </c>
      <c r="M34">
        <v>-0.13582362867078537</v>
      </c>
      <c r="N34">
        <f t="shared" si="5"/>
        <v>0.52193164332509223</v>
      </c>
      <c r="O34">
        <f t="shared" si="6"/>
        <v>0.11464552782646642</v>
      </c>
      <c r="P34">
        <f t="shared" si="0"/>
        <v>6781580218.021534</v>
      </c>
      <c r="Q34">
        <f t="shared" si="1"/>
        <v>1.8596449327794502</v>
      </c>
      <c r="R34">
        <f t="shared" si="7"/>
        <v>7.2150561884345543E-2</v>
      </c>
      <c r="S34">
        <f t="shared" si="8"/>
        <v>8.348053539039002E-4</v>
      </c>
      <c r="T34">
        <f t="shared" si="2"/>
        <v>305.95498796035793</v>
      </c>
      <c r="U34">
        <f t="shared" si="3"/>
        <v>0.58907735208933942</v>
      </c>
      <c r="V34">
        <f t="shared" si="9"/>
        <v>7.3514638488305951E-3</v>
      </c>
      <c r="W34">
        <f t="shared" si="10"/>
        <v>-37372.094241616978</v>
      </c>
      <c r="X34">
        <f t="shared" si="11"/>
        <v>7351.4638488305955</v>
      </c>
      <c r="Y34" s="11">
        <f t="shared" si="4"/>
        <v>3.3592237566636589E-2</v>
      </c>
    </row>
    <row r="35" spans="1:25">
      <c r="A35" s="1">
        <v>44704</v>
      </c>
      <c r="B35">
        <v>19</v>
      </c>
      <c r="C35">
        <v>4605</v>
      </c>
      <c r="D35">
        <v>107876</v>
      </c>
      <c r="E35">
        <v>23102</v>
      </c>
      <c r="F35">
        <v>111.83</v>
      </c>
      <c r="G35">
        <v>0.55747842849999996</v>
      </c>
      <c r="H35">
        <v>-0.33819025989906276</v>
      </c>
      <c r="I35">
        <v>0.13607877347940722</v>
      </c>
      <c r="J35">
        <v>-0.33772902255090564</v>
      </c>
      <c r="K35">
        <v>-0.33819025989906276</v>
      </c>
      <c r="L35">
        <v>0.13607877347940722</v>
      </c>
      <c r="M35">
        <v>-0.33772902255090564</v>
      </c>
      <c r="N35">
        <f t="shared" si="5"/>
        <v>0.57619985076102109</v>
      </c>
      <c r="O35">
        <f t="shared" si="6"/>
        <v>5.4268207435928861E-2</v>
      </c>
      <c r="P35">
        <f t="shared" si="0"/>
        <v>10757013253.192535</v>
      </c>
      <c r="Q35">
        <f t="shared" si="1"/>
        <v>1.2891423932633927</v>
      </c>
      <c r="R35">
        <f t="shared" si="7"/>
        <v>7.3447664060920292E-2</v>
      </c>
      <c r="S35">
        <f t="shared" si="8"/>
        <v>1.2971021765747492E-3</v>
      </c>
      <c r="T35">
        <f t="shared" si="2"/>
        <v>338.00389266456506</v>
      </c>
      <c r="U35">
        <f t="shared" si="3"/>
        <v>0.94187344581573362</v>
      </c>
      <c r="V35">
        <f t="shared" si="9"/>
        <v>4.3301608864625245E-3</v>
      </c>
      <c r="W35">
        <f t="shared" si="10"/>
        <v>-25061.10342749023</v>
      </c>
      <c r="X35">
        <f t="shared" si="11"/>
        <v>4330.1608864625241</v>
      </c>
      <c r="Y35" s="11">
        <f t="shared" si="4"/>
        <v>5.968276081161257E-2</v>
      </c>
    </row>
    <row r="36" spans="1:25">
      <c r="A36" s="1">
        <v>44711</v>
      </c>
      <c r="B36">
        <v>20</v>
      </c>
      <c r="C36">
        <v>3661</v>
      </c>
      <c r="D36">
        <v>112481</v>
      </c>
      <c r="E36">
        <v>18383</v>
      </c>
      <c r="F36">
        <v>125.64</v>
      </c>
      <c r="G36">
        <v>0.52968492871428574</v>
      </c>
      <c r="H36">
        <v>-0.51672083719720896</v>
      </c>
      <c r="I36">
        <v>0.51131031740424371</v>
      </c>
      <c r="J36">
        <v>-0.36065680786434634</v>
      </c>
      <c r="K36">
        <v>-0.51672083719720896</v>
      </c>
      <c r="L36">
        <v>0.51131031740424371</v>
      </c>
      <c r="M36">
        <v>-0.36065680786434634</v>
      </c>
      <c r="N36">
        <f t="shared" si="5"/>
        <v>0.6244024922063931</v>
      </c>
      <c r="O36">
        <f t="shared" si="6"/>
        <v>4.8202641445372008E-2</v>
      </c>
      <c r="P36">
        <f t="shared" si="0"/>
        <v>16916770064.719387</v>
      </c>
      <c r="Q36">
        <f t="shared" si="1"/>
        <v>1.3982880174091818</v>
      </c>
      <c r="R36">
        <f t="shared" si="7"/>
        <v>7.4609197915303294E-2</v>
      </c>
      <c r="S36">
        <f t="shared" si="8"/>
        <v>1.1615338543830012E-3</v>
      </c>
      <c r="T36">
        <f t="shared" si="2"/>
        <v>369.57193476757823</v>
      </c>
      <c r="U36">
        <f t="shared" si="3"/>
        <v>0.88130016223959307</v>
      </c>
      <c r="V36">
        <f t="shared" si="9"/>
        <v>3.8550483733465583E-3</v>
      </c>
      <c r="W36">
        <f t="shared" si="10"/>
        <v>-20349.198880964872</v>
      </c>
      <c r="X36">
        <f t="shared" si="11"/>
        <v>3855.0483733465585</v>
      </c>
      <c r="Y36" s="11">
        <f t="shared" si="4"/>
        <v>5.3004199220584129E-2</v>
      </c>
    </row>
    <row r="37" spans="1:25">
      <c r="A37" s="1">
        <v>44718</v>
      </c>
      <c r="B37">
        <v>21</v>
      </c>
      <c r="C37">
        <v>3115</v>
      </c>
      <c r="D37">
        <v>116142</v>
      </c>
      <c r="E37">
        <v>24484</v>
      </c>
      <c r="F37">
        <v>108.45</v>
      </c>
      <c r="G37">
        <v>0.46161938771428579</v>
      </c>
      <c r="H37">
        <v>-0.28590603488824734</v>
      </c>
      <c r="I37">
        <v>4.4240785176297495E-2</v>
      </c>
      <c r="J37">
        <v>-0.41680634366671887</v>
      </c>
      <c r="K37">
        <v>-0.28590603488824734</v>
      </c>
      <c r="L37">
        <v>4.4240785176297495E-2</v>
      </c>
      <c r="M37">
        <v>-0.41680634366671887</v>
      </c>
      <c r="N37">
        <f t="shared" si="5"/>
        <v>0.66271177262580605</v>
      </c>
      <c r="O37">
        <f t="shared" si="6"/>
        <v>3.830928041941295E-2</v>
      </c>
      <c r="P37">
        <f t="shared" si="0"/>
        <v>25193343974.05658</v>
      </c>
      <c r="Q37">
        <f t="shared" si="1"/>
        <v>1.3388399728322913</v>
      </c>
      <c r="R37">
        <f t="shared" si="7"/>
        <v>7.5806925871299891E-2</v>
      </c>
      <c r="S37">
        <f t="shared" si="8"/>
        <v>1.197727955996597E-3</v>
      </c>
      <c r="T37">
        <f t="shared" si="2"/>
        <v>405.24782287159701</v>
      </c>
      <c r="U37">
        <f t="shared" si="3"/>
        <v>0.94855711173661206</v>
      </c>
      <c r="V37">
        <f t="shared" si="9"/>
        <v>3.3226886659063638E-3</v>
      </c>
      <c r="W37">
        <f t="shared" si="10"/>
        <v>-17777.2457672411</v>
      </c>
      <c r="X37">
        <f t="shared" si="11"/>
        <v>3322.6886659063639</v>
      </c>
      <c r="Y37" s="11">
        <f t="shared" si="4"/>
        <v>6.6673729022909758E-2</v>
      </c>
    </row>
    <row r="38" spans="1:25">
      <c r="A38" s="1">
        <v>44725</v>
      </c>
      <c r="B38">
        <v>22</v>
      </c>
      <c r="C38">
        <v>2544</v>
      </c>
      <c r="D38">
        <v>119257</v>
      </c>
      <c r="E38">
        <v>23505</v>
      </c>
      <c r="F38">
        <v>133.69</v>
      </c>
      <c r="G38">
        <v>0.29564167069999997</v>
      </c>
      <c r="H38">
        <v>-0.32294384696175554</v>
      </c>
      <c r="I38">
        <v>0.73003688717940174</v>
      </c>
      <c r="J38">
        <v>-0.55372690033855543</v>
      </c>
      <c r="K38">
        <v>-0.32294384696175554</v>
      </c>
      <c r="L38">
        <v>0.73003688717940174</v>
      </c>
      <c r="M38">
        <v>-0.55372690033855543</v>
      </c>
      <c r="N38">
        <f t="shared" si="5"/>
        <v>0.7012652048218061</v>
      </c>
      <c r="O38">
        <f t="shared" si="6"/>
        <v>3.8553432196000048E-2</v>
      </c>
      <c r="P38">
        <f t="shared" si="0"/>
        <v>39339647710.560997</v>
      </c>
      <c r="Q38">
        <f t="shared" si="1"/>
        <v>1.6571449227337922</v>
      </c>
      <c r="R38">
        <f t="shared" si="7"/>
        <v>7.6816334209599546E-2</v>
      </c>
      <c r="S38">
        <f t="shared" si="8"/>
        <v>1.0094083382996555E-3</v>
      </c>
      <c r="T38">
        <f t="shared" si="2"/>
        <v>438.00518680542984</v>
      </c>
      <c r="U38">
        <f t="shared" si="3"/>
        <v>0.83141806250605998</v>
      </c>
      <c r="V38">
        <f t="shared" si="9"/>
        <v>3.1591318150572759E-3</v>
      </c>
      <c r="W38">
        <f t="shared" si="10"/>
        <v>-14646.97323137869</v>
      </c>
      <c r="X38">
        <f t="shared" si="11"/>
        <v>3159.1318150572761</v>
      </c>
      <c r="Y38" s="11">
        <f t="shared" si="4"/>
        <v>0.24179709711370914</v>
      </c>
    </row>
    <row r="39" spans="1:25">
      <c r="A39" s="1">
        <v>44732</v>
      </c>
      <c r="B39">
        <v>23</v>
      </c>
      <c r="C39">
        <v>3259</v>
      </c>
      <c r="D39">
        <v>121801</v>
      </c>
      <c r="E39">
        <v>19572</v>
      </c>
      <c r="F39">
        <v>192.98</v>
      </c>
      <c r="G39">
        <v>0.24477299168571434</v>
      </c>
      <c r="H39">
        <v>-0.47173824418862748</v>
      </c>
      <c r="I39">
        <v>2.3410056228277401</v>
      </c>
      <c r="J39">
        <v>-0.59569017090937237</v>
      </c>
      <c r="K39">
        <v>-0.47173824418862748</v>
      </c>
      <c r="L39">
        <v>2.3410056228277401</v>
      </c>
      <c r="M39">
        <v>-0.59569017090937237</v>
      </c>
      <c r="N39">
        <f t="shared" si="5"/>
        <v>0.74032118991169005</v>
      </c>
      <c r="O39">
        <f t="shared" si="6"/>
        <v>3.9055985089883949E-2</v>
      </c>
      <c r="P39">
        <f t="shared" si="0"/>
        <v>65597710164.811958</v>
      </c>
      <c r="Q39">
        <f t="shared" si="1"/>
        <v>2.2603716349041711</v>
      </c>
      <c r="R39">
        <f t="shared" si="7"/>
        <v>7.7561813424181336E-2</v>
      </c>
      <c r="S39">
        <f t="shared" si="8"/>
        <v>7.4547921458179012E-4</v>
      </c>
      <c r="T39">
        <f t="shared" si="2"/>
        <v>463.90474225086291</v>
      </c>
      <c r="U39">
        <f t="shared" si="3"/>
        <v>0.62884289577369545</v>
      </c>
      <c r="V39">
        <f t="shared" si="9"/>
        <v>2.939090485412744E-3</v>
      </c>
      <c r="W39">
        <f t="shared" si="10"/>
        <v>-18998.845984574666</v>
      </c>
      <c r="X39">
        <f t="shared" si="11"/>
        <v>2939.0904854127439</v>
      </c>
      <c r="Y39" s="11">
        <f t="shared" si="4"/>
        <v>9.8161863942085342E-2</v>
      </c>
    </row>
    <row r="40" spans="1:25">
      <c r="A40" s="1">
        <v>44739</v>
      </c>
      <c r="B40">
        <v>24</v>
      </c>
      <c r="C40">
        <v>2364</v>
      </c>
      <c r="D40">
        <v>125060</v>
      </c>
      <c r="E40">
        <v>12355</v>
      </c>
      <c r="F40">
        <v>106.6</v>
      </c>
      <c r="G40">
        <v>0.38180058678571432</v>
      </c>
      <c r="H40">
        <v>-0.74477388232397834</v>
      </c>
      <c r="I40">
        <v>-6.0255693683042861E-3</v>
      </c>
      <c r="J40">
        <v>-0.48265153573595226</v>
      </c>
      <c r="K40">
        <v>-0.74477388232397834</v>
      </c>
      <c r="L40">
        <v>-6.0255693683042861E-3</v>
      </c>
      <c r="M40">
        <v>-0.48265153573595226</v>
      </c>
      <c r="N40">
        <f t="shared" si="5"/>
        <v>0.75990667903301312</v>
      </c>
      <c r="O40">
        <f t="shared" si="6"/>
        <v>1.9585489121323074E-2</v>
      </c>
      <c r="P40">
        <f t="shared" si="0"/>
        <v>87248474325.921509</v>
      </c>
      <c r="Q40">
        <f t="shared" si="1"/>
        <v>1.388028947627638</v>
      </c>
      <c r="R40">
        <f t="shared" si="7"/>
        <v>7.8655284988750407E-2</v>
      </c>
      <c r="S40">
        <f t="shared" si="8"/>
        <v>1.0934715645690707E-3</v>
      </c>
      <c r="T40">
        <f t="shared" si="2"/>
        <v>504.72287651515364</v>
      </c>
      <c r="U40">
        <f t="shared" si="3"/>
        <v>0.94990469762695295</v>
      </c>
      <c r="V40">
        <f t="shared" si="9"/>
        <v>2.1523011781725354E-3</v>
      </c>
      <c r="W40">
        <f t="shared" si="10"/>
        <v>-14517.838628125841</v>
      </c>
      <c r="X40">
        <f t="shared" si="11"/>
        <v>2152.3011781725354</v>
      </c>
      <c r="Y40" s="11">
        <f t="shared" si="4"/>
        <v>8.9551109064071321E-2</v>
      </c>
    </row>
    <row r="41" spans="1:25">
      <c r="A41" s="1">
        <v>44746</v>
      </c>
      <c r="B41">
        <v>25</v>
      </c>
      <c r="C41">
        <v>2043</v>
      </c>
      <c r="D41">
        <v>127424</v>
      </c>
      <c r="E41">
        <v>24910</v>
      </c>
      <c r="F41">
        <v>94.24</v>
      </c>
      <c r="G41">
        <v>0.29935135985714284</v>
      </c>
      <c r="H41">
        <v>-0.26978947927709879</v>
      </c>
      <c r="I41">
        <v>-0.34185915973115572</v>
      </c>
      <c r="J41">
        <v>-0.55066665397770354</v>
      </c>
      <c r="K41">
        <v>-0.26978947927709879</v>
      </c>
      <c r="L41">
        <v>-0.34185915973115572</v>
      </c>
      <c r="M41">
        <v>-0.55066665397770354</v>
      </c>
      <c r="N41">
        <f t="shared" si="5"/>
        <v>0.77781481984194856</v>
      </c>
      <c r="O41">
        <f t="shared" si="6"/>
        <v>1.7908140808935435E-2</v>
      </c>
      <c r="P41">
        <f t="shared" si="0"/>
        <v>115611645250.64609</v>
      </c>
      <c r="Q41">
        <f t="shared" si="1"/>
        <v>1.3709249153865755</v>
      </c>
      <c r="R41">
        <f t="shared" si="7"/>
        <v>7.9754247862435346E-2</v>
      </c>
      <c r="S41">
        <f t="shared" si="8"/>
        <v>1.0989628736849388E-3</v>
      </c>
      <c r="T41">
        <f t="shared" si="2"/>
        <v>549.40869519257637</v>
      </c>
      <c r="U41">
        <f t="shared" si="3"/>
        <v>0.99848488940611646</v>
      </c>
      <c r="V41">
        <f t="shared" si="9"/>
        <v>2.0614352120087052E-3</v>
      </c>
      <c r="W41">
        <f t="shared" si="10"/>
        <v>-12634.632839674483</v>
      </c>
      <c r="X41">
        <f t="shared" si="11"/>
        <v>2061.4352120087051</v>
      </c>
      <c r="Y41" s="11">
        <f t="shared" si="4"/>
        <v>9.0235986337274081E-3</v>
      </c>
    </row>
    <row r="42" spans="1:25">
      <c r="A42" s="1">
        <v>44753</v>
      </c>
      <c r="B42">
        <v>26</v>
      </c>
      <c r="C42">
        <v>2176</v>
      </c>
      <c r="D42">
        <v>129467</v>
      </c>
      <c r="E42">
        <v>16734</v>
      </c>
      <c r="F42">
        <v>95.59</v>
      </c>
      <c r="G42">
        <v>0.33765278748571431</v>
      </c>
      <c r="H42">
        <v>-0.57910628368261752</v>
      </c>
      <c r="I42">
        <v>-0.30517830641482463</v>
      </c>
      <c r="J42">
        <v>-0.51907052838586454</v>
      </c>
      <c r="K42">
        <v>-0.57910628368261752</v>
      </c>
      <c r="L42">
        <v>-0.30517830641482463</v>
      </c>
      <c r="M42">
        <v>-0.51907052838586454</v>
      </c>
      <c r="N42">
        <f t="shared" si="5"/>
        <v>0.79405621926888281</v>
      </c>
      <c r="O42">
        <f t="shared" si="6"/>
        <v>1.6241399426934255E-2</v>
      </c>
      <c r="P42">
        <f t="shared" si="0"/>
        <v>152251687728.73639</v>
      </c>
      <c r="Q42">
        <f t="shared" si="1"/>
        <v>1.3503574028980589</v>
      </c>
      <c r="R42">
        <f t="shared" si="7"/>
        <v>8.0802119105793713E-2</v>
      </c>
      <c r="S42">
        <f t="shared" si="8"/>
        <v>1.047871243358367E-3</v>
      </c>
      <c r="T42">
        <f t="shared" si="2"/>
        <v>595.7419100752121</v>
      </c>
      <c r="U42">
        <f t="shared" si="3"/>
        <v>0.99567019497411591</v>
      </c>
      <c r="V42">
        <f t="shared" si="9"/>
        <v>1.917833513646894E-3</v>
      </c>
      <c r="W42">
        <f t="shared" si="10"/>
        <v>-13614.272619768433</v>
      </c>
      <c r="X42">
        <f t="shared" si="11"/>
        <v>1917.8335136468941</v>
      </c>
      <c r="Y42" s="11">
        <f t="shared" si="4"/>
        <v>0.1186426867431553</v>
      </c>
    </row>
    <row r="43" spans="1:25">
      <c r="A43" s="1">
        <v>44760</v>
      </c>
      <c r="B43">
        <v>27</v>
      </c>
      <c r="C43">
        <v>2127</v>
      </c>
      <c r="D43">
        <v>131643</v>
      </c>
      <c r="E43">
        <v>26541</v>
      </c>
      <c r="F43">
        <v>111.49</v>
      </c>
      <c r="G43">
        <v>0.33439828051428572</v>
      </c>
      <c r="H43">
        <v>-0.20808501401469648</v>
      </c>
      <c r="I43">
        <v>0.12684063264418308</v>
      </c>
      <c r="J43">
        <v>-0.52175527977440206</v>
      </c>
      <c r="K43">
        <v>-0.20808501401469648</v>
      </c>
      <c r="L43">
        <v>0.12684063264418308</v>
      </c>
      <c r="M43">
        <v>-0.52175527977440206</v>
      </c>
      <c r="N43">
        <f t="shared" si="5"/>
        <v>0.80993843874755467</v>
      </c>
      <c r="O43">
        <f t="shared" si="6"/>
        <v>1.5882219478671855E-2</v>
      </c>
      <c r="P43">
        <f t="shared" si="0"/>
        <v>203634379447.28912</v>
      </c>
      <c r="Q43">
        <f t="shared" si="1"/>
        <v>1.4590410636653675</v>
      </c>
      <c r="R43">
        <f t="shared" si="7"/>
        <v>8.1737185303852544E-2</v>
      </c>
      <c r="S43">
        <f t="shared" si="8"/>
        <v>9.3506619805883151E-4</v>
      </c>
      <c r="T43">
        <f t="shared" si="2"/>
        <v>640.41746267273595</v>
      </c>
      <c r="U43">
        <f t="shared" si="3"/>
        <v>0.92469038045978513</v>
      </c>
      <c r="V43">
        <f t="shared" si="9"/>
        <v>1.7909213519926867E-3</v>
      </c>
      <c r="W43">
        <f t="shared" si="10"/>
        <v>-13453.328323400083</v>
      </c>
      <c r="X43">
        <f t="shared" si="11"/>
        <v>1790.9213519926868</v>
      </c>
      <c r="Y43" s="11">
        <f t="shared" si="4"/>
        <v>0.15800594640682331</v>
      </c>
    </row>
    <row r="44" spans="1:25">
      <c r="A44" s="1">
        <v>44767</v>
      </c>
      <c r="B44">
        <v>28</v>
      </c>
      <c r="C44">
        <v>1434</v>
      </c>
      <c r="D44">
        <v>133770</v>
      </c>
      <c r="E44">
        <v>21332</v>
      </c>
      <c r="F44">
        <v>149.29</v>
      </c>
      <c r="G44">
        <v>0.41437820677142856</v>
      </c>
      <c r="H44">
        <v>-0.4051534134946802</v>
      </c>
      <c r="I44">
        <v>1.1539045255014471</v>
      </c>
      <c r="J44">
        <v>-0.45577717004562512</v>
      </c>
      <c r="K44">
        <v>-0.4051534134946802</v>
      </c>
      <c r="L44">
        <v>1.1539045255014471</v>
      </c>
      <c r="M44">
        <v>-0.45577717004562512</v>
      </c>
      <c r="N44">
        <f t="shared" si="5"/>
        <v>0.82580578918828373</v>
      </c>
      <c r="O44">
        <f t="shared" si="6"/>
        <v>1.5867350440729067E-2</v>
      </c>
      <c r="P44">
        <f t="shared" si="0"/>
        <v>279208981703.479</v>
      </c>
      <c r="Q44">
        <f t="shared" si="1"/>
        <v>1.6694519420652265</v>
      </c>
      <c r="R44">
        <f t="shared" si="7"/>
        <v>8.2504010990293919E-2</v>
      </c>
      <c r="S44">
        <f t="shared" si="8"/>
        <v>7.6682568644137472E-4</v>
      </c>
      <c r="T44">
        <f t="shared" si="2"/>
        <v>679.57517218973862</v>
      </c>
      <c r="U44">
        <f t="shared" si="3"/>
        <v>0.78171914137142862</v>
      </c>
      <c r="V44">
        <f t="shared" si="9"/>
        <v>1.6314626976122967E-3</v>
      </c>
      <c r="W44">
        <f t="shared" si="10"/>
        <v>-9203.8110908790713</v>
      </c>
      <c r="X44">
        <f t="shared" si="11"/>
        <v>1631.4626976122968</v>
      </c>
      <c r="Y44" s="11">
        <f t="shared" si="4"/>
        <v>0.13770062594999774</v>
      </c>
    </row>
    <row r="45" spans="1:25">
      <c r="A45" s="1">
        <v>44774</v>
      </c>
      <c r="B45">
        <v>29</v>
      </c>
      <c r="C45">
        <v>1897</v>
      </c>
      <c r="D45">
        <v>135204</v>
      </c>
      <c r="E45">
        <v>20714</v>
      </c>
      <c r="F45">
        <v>142.09</v>
      </c>
      <c r="G45">
        <v>0.37995910655714288</v>
      </c>
      <c r="H45">
        <v>-0.42853376881789579</v>
      </c>
      <c r="I45">
        <v>0.9582733078143495</v>
      </c>
      <c r="J45">
        <v>-0.48417063421815676</v>
      </c>
      <c r="K45">
        <v>-0.42853376881789579</v>
      </c>
      <c r="L45">
        <v>0.9582733078143495</v>
      </c>
      <c r="M45">
        <v>-0.48417063421815676</v>
      </c>
      <c r="N45">
        <f t="shared" si="5"/>
        <v>0.83933129019811314</v>
      </c>
      <c r="O45">
        <f t="shared" si="6"/>
        <v>1.352550100982941E-2</v>
      </c>
      <c r="P45">
        <f t="shared" si="0"/>
        <v>374067857440.5564</v>
      </c>
      <c r="Q45">
        <f t="shared" si="1"/>
        <v>1.6448038795041631</v>
      </c>
      <c r="R45">
        <f t="shared" si="7"/>
        <v>8.3274601049707853E-2</v>
      </c>
      <c r="S45">
        <f t="shared" si="8"/>
        <v>7.7059005941393366E-4</v>
      </c>
      <c r="T45">
        <f t="shared" si="2"/>
        <v>721.36759291066551</v>
      </c>
      <c r="U45">
        <f t="shared" si="3"/>
        <v>0.80574689231131769</v>
      </c>
      <c r="V45">
        <f t="shared" si="9"/>
        <v>1.5009201811394765E-3</v>
      </c>
      <c r="W45">
        <f t="shared" si="10"/>
        <v>-12333.681088532761</v>
      </c>
      <c r="X45">
        <f t="shared" si="11"/>
        <v>1500.9201811394764</v>
      </c>
      <c r="Y45" s="11">
        <f t="shared" si="4"/>
        <v>0.20879273529811471</v>
      </c>
    </row>
    <row r="46" spans="1:25">
      <c r="A46" s="1">
        <v>44781</v>
      </c>
      <c r="B46">
        <v>30</v>
      </c>
      <c r="C46">
        <v>1187</v>
      </c>
      <c r="D46">
        <v>137101</v>
      </c>
      <c r="E46">
        <v>24579</v>
      </c>
      <c r="F46">
        <v>108.43</v>
      </c>
      <c r="G46">
        <v>0.37603765702857139</v>
      </c>
      <c r="H46">
        <v>-0.2823119673223809</v>
      </c>
      <c r="I46">
        <v>4.3697365127166779E-2</v>
      </c>
      <c r="J46">
        <v>-0.4874055687748618</v>
      </c>
      <c r="K46">
        <v>-0.2823119673223809</v>
      </c>
      <c r="L46">
        <v>4.3697365127166779E-2</v>
      </c>
      <c r="M46">
        <v>-0.4874055687748618</v>
      </c>
      <c r="N46">
        <f t="shared" si="5"/>
        <v>0.84972270304466824</v>
      </c>
      <c r="O46">
        <f t="shared" si="6"/>
        <v>1.0391412846555093E-2</v>
      </c>
      <c r="P46">
        <f t="shared" si="0"/>
        <v>476417535777.78894</v>
      </c>
      <c r="Q46">
        <f t="shared" si="1"/>
        <v>1.4046997555311025</v>
      </c>
      <c r="R46">
        <f t="shared" si="7"/>
        <v>8.4147586226372972E-2</v>
      </c>
      <c r="S46">
        <f t="shared" si="8"/>
        <v>8.7298517666511977E-4</v>
      </c>
      <c r="T46">
        <f t="shared" si="2"/>
        <v>771.8666143460365</v>
      </c>
      <c r="U46">
        <f t="shared" si="3"/>
        <v>0.9413987849035641</v>
      </c>
      <c r="V46">
        <f t="shared" si="9"/>
        <v>1.4179983457739231E-3</v>
      </c>
      <c r="W46">
        <f t="shared" si="10"/>
        <v>-7784.9502037296606</v>
      </c>
      <c r="X46">
        <f t="shared" si="11"/>
        <v>1417.9983457739231</v>
      </c>
      <c r="Y46" s="11">
        <f t="shared" si="4"/>
        <v>0.19460686248856202</v>
      </c>
    </row>
    <row r="47" spans="1:25">
      <c r="A47" s="1">
        <v>44788</v>
      </c>
      <c r="B47">
        <v>31</v>
      </c>
      <c r="C47">
        <v>1014</v>
      </c>
      <c r="D47">
        <v>138288</v>
      </c>
      <c r="E47">
        <v>12302</v>
      </c>
      <c r="F47">
        <v>127.82</v>
      </c>
      <c r="G47">
        <v>0.39911039851428576</v>
      </c>
      <c r="H47">
        <v>-0.74677899370283018</v>
      </c>
      <c r="I47">
        <v>0.57054310275950371</v>
      </c>
      <c r="J47">
        <v>-0.46837209449290457</v>
      </c>
      <c r="K47">
        <v>-0.74677899370283018</v>
      </c>
      <c r="L47">
        <v>0.57054310275950371</v>
      </c>
      <c r="M47">
        <v>-0.46837209449290457</v>
      </c>
      <c r="N47">
        <f t="shared" si="5"/>
        <v>0.85998582428096404</v>
      </c>
      <c r="O47">
        <f t="shared" si="6"/>
        <v>1.0263121236295802E-2</v>
      </c>
      <c r="P47">
        <f t="shared" si="0"/>
        <v>615297432378.63489</v>
      </c>
      <c r="Q47">
        <f t="shared" si="1"/>
        <v>1.5204735776878884</v>
      </c>
      <c r="R47">
        <f t="shared" si="7"/>
        <v>8.4921974386062637E-2</v>
      </c>
      <c r="S47">
        <f t="shared" si="8"/>
        <v>7.7438815968966512E-4</v>
      </c>
      <c r="T47">
        <f t="shared" si="2"/>
        <v>819.65136171013205</v>
      </c>
      <c r="U47">
        <f t="shared" si="3"/>
        <v>0.8622965190877091</v>
      </c>
      <c r="V47">
        <f t="shared" si="9"/>
        <v>1.3177010538210983E-3</v>
      </c>
      <c r="W47">
        <f t="shared" si="10"/>
        <v>-6724.7128202839676</v>
      </c>
      <c r="X47">
        <f t="shared" si="11"/>
        <v>1317.7010538210984</v>
      </c>
      <c r="Y47" s="11">
        <f t="shared" si="4"/>
        <v>0.29950794262435743</v>
      </c>
    </row>
    <row r="48" spans="1:25">
      <c r="A48" s="1">
        <v>44795</v>
      </c>
      <c r="B48">
        <v>32</v>
      </c>
      <c r="C48">
        <v>1137</v>
      </c>
      <c r="D48">
        <v>139302</v>
      </c>
      <c r="E48">
        <v>20184</v>
      </c>
      <c r="F48">
        <v>131.38999999999999</v>
      </c>
      <c r="G48">
        <v>0.31019039245714286</v>
      </c>
      <c r="H48">
        <v>-0.44858488260641399</v>
      </c>
      <c r="I48">
        <v>0.66754358152935633</v>
      </c>
      <c r="J48">
        <v>-0.54172517433770795</v>
      </c>
      <c r="K48">
        <v>-0.44858488260641399</v>
      </c>
      <c r="L48">
        <v>0.66754358152935633</v>
      </c>
      <c r="M48">
        <v>-0.54172517433770795</v>
      </c>
      <c r="N48">
        <f t="shared" si="5"/>
        <v>0.86979595758247719</v>
      </c>
      <c r="O48">
        <f t="shared" si="6"/>
        <v>9.8101333015131464E-3</v>
      </c>
      <c r="P48">
        <f t="shared" si="0"/>
        <v>800102713634.11987</v>
      </c>
      <c r="Q48">
        <f t="shared" si="1"/>
        <v>1.6257735157207793</v>
      </c>
      <c r="R48">
        <f t="shared" si="7"/>
        <v>8.5656906843828984E-2</v>
      </c>
      <c r="S48">
        <f t="shared" si="8"/>
        <v>7.349324577663463E-4</v>
      </c>
      <c r="T48">
        <f t="shared" si="2"/>
        <v>867.77004496574284</v>
      </c>
      <c r="U48">
        <f t="shared" si="3"/>
        <v>0.8414211314996749</v>
      </c>
      <c r="V48">
        <f t="shared" si="9"/>
        <v>1.2545670175577225E-3</v>
      </c>
      <c r="W48">
        <f t="shared" si="10"/>
        <v>-7596.2569456011006</v>
      </c>
      <c r="X48">
        <f t="shared" si="11"/>
        <v>1254.5670175577225</v>
      </c>
      <c r="Y48" s="11">
        <f t="shared" si="4"/>
        <v>0.10340107085111915</v>
      </c>
    </row>
    <row r="49" spans="1:25">
      <c r="A49" s="1">
        <v>44802</v>
      </c>
      <c r="B49">
        <v>33</v>
      </c>
      <c r="C49">
        <v>1121</v>
      </c>
      <c r="D49">
        <v>140439</v>
      </c>
      <c r="E49">
        <v>17565</v>
      </c>
      <c r="F49">
        <v>126.14</v>
      </c>
      <c r="G49">
        <v>0.26091453002857146</v>
      </c>
      <c r="H49">
        <v>-0.5476676505538276</v>
      </c>
      <c r="I49">
        <v>0.52489581863251444</v>
      </c>
      <c r="J49">
        <v>-0.58237447736206582</v>
      </c>
      <c r="K49">
        <v>-0.5476676505538276</v>
      </c>
      <c r="L49">
        <v>0.52489581863251444</v>
      </c>
      <c r="M49">
        <v>-0.58237447736206582</v>
      </c>
      <c r="N49">
        <f t="shared" si="5"/>
        <v>0.87855519232961654</v>
      </c>
      <c r="O49">
        <f t="shared" si="6"/>
        <v>8.759234747139355E-3</v>
      </c>
      <c r="P49">
        <f t="shared" si="0"/>
        <v>1029155356861.7874</v>
      </c>
      <c r="Q49">
        <f t="shared" si="1"/>
        <v>1.6302468110320973</v>
      </c>
      <c r="R49">
        <f t="shared" si="7"/>
        <v>8.6386590565643795E-2</v>
      </c>
      <c r="S49">
        <f t="shared" si="8"/>
        <v>7.2968372181481111E-4</v>
      </c>
      <c r="T49">
        <f t="shared" si="2"/>
        <v>918.37585625424026</v>
      </c>
      <c r="U49">
        <f t="shared" si="3"/>
        <v>0.85834049045418925</v>
      </c>
      <c r="V49">
        <f t="shared" si="9"/>
        <v>1.1894456911867501E-3</v>
      </c>
      <c r="W49">
        <f t="shared" si="10"/>
        <v>-7549.1143003240495</v>
      </c>
      <c r="X49">
        <f t="shared" si="11"/>
        <v>1189.4456911867501</v>
      </c>
      <c r="Y49" s="11">
        <f t="shared" si="4"/>
        <v>6.1057708462756544E-2</v>
      </c>
    </row>
    <row r="50" spans="1:25">
      <c r="A50" s="1">
        <v>44809</v>
      </c>
      <c r="B50">
        <v>34</v>
      </c>
      <c r="C50">
        <v>962</v>
      </c>
      <c r="D50">
        <v>141560</v>
      </c>
      <c r="E50">
        <v>18235</v>
      </c>
      <c r="F50">
        <v>112.94</v>
      </c>
      <c r="G50">
        <v>0.27300235331428568</v>
      </c>
      <c r="H50">
        <v>-0.52232001614192725</v>
      </c>
      <c r="I50">
        <v>0.16623858620616816</v>
      </c>
      <c r="J50">
        <v>-0.57240282861907021</v>
      </c>
      <c r="K50">
        <v>-0.52232001614192725</v>
      </c>
      <c r="L50">
        <v>0.16623858620616816</v>
      </c>
      <c r="M50">
        <v>-0.57240282861907021</v>
      </c>
      <c r="N50">
        <f t="shared" si="5"/>
        <v>0.88595128779261911</v>
      </c>
      <c r="O50">
        <f t="shared" si="6"/>
        <v>7.3960954630025721E-3</v>
      </c>
      <c r="P50">
        <f t="shared" ref="P50:P66" si="12">P49+(B50^$B$4-B49^$B$4)*Q50</f>
        <v>1291561870596.1423</v>
      </c>
      <c r="Q50">
        <f t="shared" si="1"/>
        <v>1.5207285262472685</v>
      </c>
      <c r="R50">
        <f t="shared" si="7"/>
        <v>8.7141066697447034E-2</v>
      </c>
      <c r="S50">
        <f t="shared" si="8"/>
        <v>7.5447613180323891E-4</v>
      </c>
      <c r="T50">
        <f t="shared" ref="T50:T66" si="13">T49+(B50^$B$10-B49^$B$10)*U50</f>
        <v>973.847337385797</v>
      </c>
      <c r="U50">
        <f t="shared" si="3"/>
        <v>0.91346053483928902</v>
      </c>
      <c r="V50">
        <f t="shared" si="9"/>
        <v>1.134766882045719E-3</v>
      </c>
      <c r="W50">
        <f t="shared" si="10"/>
        <v>-6523.6375739146615</v>
      </c>
      <c r="X50">
        <f t="shared" si="11"/>
        <v>1134.7668820457191</v>
      </c>
      <c r="Y50" s="11">
        <f t="shared" si="4"/>
        <v>0.17959135347787844</v>
      </c>
    </row>
    <row r="51" spans="1:25">
      <c r="A51" s="1">
        <v>44816</v>
      </c>
      <c r="B51">
        <v>35</v>
      </c>
      <c r="C51">
        <v>974</v>
      </c>
      <c r="D51">
        <v>142522</v>
      </c>
      <c r="E51">
        <v>18924</v>
      </c>
      <c r="F51">
        <v>119.03</v>
      </c>
      <c r="G51">
        <v>0.27599492011428567</v>
      </c>
      <c r="H51">
        <v>-0.49625356821685351</v>
      </c>
      <c r="I51">
        <v>0.33170999116650524</v>
      </c>
      <c r="J51">
        <v>-0.5699341604176732</v>
      </c>
      <c r="K51">
        <v>-0.49625356821685351</v>
      </c>
      <c r="L51">
        <v>0.33170999116650524</v>
      </c>
      <c r="M51">
        <v>-0.5699341604176732</v>
      </c>
      <c r="N51">
        <f t="shared" si="5"/>
        <v>0.8928951358517101</v>
      </c>
      <c r="O51">
        <f t="shared" si="6"/>
        <v>6.9438480590909846E-3</v>
      </c>
      <c r="P51">
        <f t="shared" si="12"/>
        <v>1620742497345.3701</v>
      </c>
      <c r="Q51">
        <f t="shared" si="1"/>
        <v>1.56276356657579</v>
      </c>
      <c r="R51">
        <f t="shared" si="7"/>
        <v>8.785374349119035E-2</v>
      </c>
      <c r="S51">
        <f t="shared" si="8"/>
        <v>7.1267679374331649E-4</v>
      </c>
      <c r="T51">
        <f t="shared" si="13"/>
        <v>1029.3602438102682</v>
      </c>
      <c r="U51">
        <f t="shared" si="3"/>
        <v>0.88828533178351854</v>
      </c>
      <c r="V51">
        <f t="shared" si="9"/>
        <v>1.0694658051605879E-3</v>
      </c>
      <c r="W51">
        <f t="shared" si="10"/>
        <v>-6662.7405066174551</v>
      </c>
      <c r="X51">
        <f t="shared" si="11"/>
        <v>1069.4658051605879</v>
      </c>
      <c r="Y51" s="11">
        <f t="shared" si="4"/>
        <v>9.8014173676168312E-2</v>
      </c>
    </row>
    <row r="52" spans="1:25">
      <c r="A52" s="1">
        <v>44823</v>
      </c>
      <c r="B52">
        <v>36</v>
      </c>
      <c r="C52">
        <v>1093</v>
      </c>
      <c r="D52">
        <v>143496</v>
      </c>
      <c r="E52">
        <v>13201</v>
      </c>
      <c r="F52">
        <v>128.91999999999999</v>
      </c>
      <c r="G52">
        <v>0.25166711395714286</v>
      </c>
      <c r="H52">
        <v>-0.71276776484268323</v>
      </c>
      <c r="I52">
        <v>0.60043120546169915</v>
      </c>
      <c r="J52">
        <v>-0.59000297942277991</v>
      </c>
      <c r="K52">
        <v>-0.71276776484268323</v>
      </c>
      <c r="L52">
        <v>0.60043120546169915</v>
      </c>
      <c r="M52">
        <v>-0.59000297942277991</v>
      </c>
      <c r="N52">
        <f t="shared" si="5"/>
        <v>0.89957317636898471</v>
      </c>
      <c r="O52">
        <f t="shared" si="6"/>
        <v>6.6780405172746082E-3</v>
      </c>
      <c r="P52">
        <f t="shared" si="12"/>
        <v>2045299704482.0684</v>
      </c>
      <c r="Q52">
        <f t="shared" si="1"/>
        <v>1.6605437635892362</v>
      </c>
      <c r="R52">
        <f t="shared" si="7"/>
        <v>8.8515417272177821E-2</v>
      </c>
      <c r="S52">
        <f t="shared" si="8"/>
        <v>6.6167378098747065E-4</v>
      </c>
      <c r="T52">
        <f t="shared" si="13"/>
        <v>1083.7670199322881</v>
      </c>
      <c r="U52">
        <f t="shared" si="3"/>
        <v>0.84665428126162567</v>
      </c>
      <c r="V52">
        <f t="shared" si="9"/>
        <v>1.0061633558609796E-3</v>
      </c>
      <c r="W52">
        <f t="shared" si="10"/>
        <v>-7543.4606469346409</v>
      </c>
      <c r="X52">
        <f t="shared" si="11"/>
        <v>1006.1633558609796</v>
      </c>
      <c r="Y52" s="11">
        <f t="shared" si="4"/>
        <v>7.9447981828929967E-2</v>
      </c>
    </row>
    <row r="53" spans="1:25">
      <c r="A53" s="1">
        <v>44830</v>
      </c>
      <c r="B53">
        <v>37</v>
      </c>
      <c r="C53">
        <v>957</v>
      </c>
      <c r="D53">
        <v>144589</v>
      </c>
      <c r="E53">
        <v>22794</v>
      </c>
      <c r="F53">
        <v>115.21</v>
      </c>
      <c r="G53">
        <v>0.2038354194</v>
      </c>
      <c r="H53">
        <v>-0.34984260527050354</v>
      </c>
      <c r="I53">
        <v>0.22791676178251696</v>
      </c>
      <c r="J53">
        <v>-0.62946094018481136</v>
      </c>
      <c r="K53">
        <v>-0.34984260527050354</v>
      </c>
      <c r="L53">
        <v>0.22791676178251696</v>
      </c>
      <c r="M53">
        <v>-0.62946094018481136</v>
      </c>
      <c r="N53">
        <f t="shared" si="5"/>
        <v>0.90540195917082256</v>
      </c>
      <c r="O53">
        <f t="shared" si="6"/>
        <v>5.8287828018378507E-3</v>
      </c>
      <c r="P53">
        <f t="shared" si="12"/>
        <v>2538610924661.522</v>
      </c>
      <c r="Q53">
        <f t="shared" si="1"/>
        <v>1.5981815081984254</v>
      </c>
      <c r="R53">
        <f t="shared" si="7"/>
        <v>8.9199472644833855E-2</v>
      </c>
      <c r="S53">
        <f t="shared" si="8"/>
        <v>6.8405537265603389E-4</v>
      </c>
      <c r="T53">
        <f t="shared" si="13"/>
        <v>1143.0796135253895</v>
      </c>
      <c r="U53">
        <f t="shared" si="3"/>
        <v>0.89831971087508067</v>
      </c>
      <c r="V53">
        <f t="shared" si="9"/>
        <v>9.7863597962426219E-4</v>
      </c>
      <c r="W53">
        <f t="shared" si="10"/>
        <v>-6631.3887283848935</v>
      </c>
      <c r="X53">
        <f t="shared" si="11"/>
        <v>978.63597962426218</v>
      </c>
      <c r="Y53" s="11">
        <f t="shared" si="4"/>
        <v>2.2608129178957343E-2</v>
      </c>
    </row>
    <row r="54" spans="1:25">
      <c r="A54" s="1">
        <v>44837</v>
      </c>
      <c r="B54">
        <v>38</v>
      </c>
      <c r="C54">
        <v>1219</v>
      </c>
      <c r="D54">
        <v>145546</v>
      </c>
      <c r="E54">
        <v>36678</v>
      </c>
      <c r="F54">
        <v>94.75</v>
      </c>
      <c r="G54">
        <v>0.19983675261428571</v>
      </c>
      <c r="H54">
        <v>0.17542091140833962</v>
      </c>
      <c r="I54">
        <v>-0.32800194847831948</v>
      </c>
      <c r="J54">
        <v>-0.63275957383331527</v>
      </c>
      <c r="K54">
        <v>0.17542091140833962</v>
      </c>
      <c r="L54">
        <v>-0.32800194847831948</v>
      </c>
      <c r="M54">
        <v>-0.63275957383331527</v>
      </c>
      <c r="N54">
        <f t="shared" si="5"/>
        <v>0.91030908056022752</v>
      </c>
      <c r="O54">
        <f t="shared" si="6"/>
        <v>4.907121389404967E-3</v>
      </c>
      <c r="P54">
        <f t="shared" si="12"/>
        <v>3077449547546.061</v>
      </c>
      <c r="Q54">
        <f t="shared" si="1"/>
        <v>1.453331126139513</v>
      </c>
      <c r="R54">
        <f t="shared" si="7"/>
        <v>8.9929460623609736E-2</v>
      </c>
      <c r="S54">
        <f t="shared" si="8"/>
        <v>7.2998797877588117E-4</v>
      </c>
      <c r="T54">
        <f t="shared" si="13"/>
        <v>1210.0079524571925</v>
      </c>
      <c r="U54">
        <f t="shared" si="3"/>
        <v>0.98728623562923945</v>
      </c>
      <c r="V54">
        <f t="shared" si="9"/>
        <v>9.6916537202527899E-4</v>
      </c>
      <c r="W54">
        <f t="shared" si="10"/>
        <v>-8458.7327883472317</v>
      </c>
      <c r="X54">
        <f t="shared" si="11"/>
        <v>969.165372025279</v>
      </c>
      <c r="Y54" s="11">
        <f t="shared" si="4"/>
        <v>0.20495047413840936</v>
      </c>
    </row>
    <row r="55" spans="1:25">
      <c r="A55" s="1">
        <v>44844</v>
      </c>
      <c r="B55">
        <v>39</v>
      </c>
      <c r="C55">
        <v>808</v>
      </c>
      <c r="D55">
        <v>146765</v>
      </c>
      <c r="E55">
        <v>13702</v>
      </c>
      <c r="F55">
        <v>63.45</v>
      </c>
      <c r="G55">
        <v>0.21805280062857141</v>
      </c>
      <c r="H55">
        <v>-0.69381378746900846</v>
      </c>
      <c r="I55">
        <v>-1.1784543253680646</v>
      </c>
      <c r="J55">
        <v>-0.61773254804127931</v>
      </c>
      <c r="K55">
        <v>-0.69381378746900846</v>
      </c>
      <c r="L55">
        <v>-1.1784543253680646</v>
      </c>
      <c r="M55">
        <v>-0.61773254804127931</v>
      </c>
      <c r="N55">
        <f t="shared" si="5"/>
        <v>0.91429513984547017</v>
      </c>
      <c r="O55">
        <f t="shared" si="6"/>
        <v>3.9860592852426491E-3</v>
      </c>
      <c r="P55">
        <f t="shared" si="12"/>
        <v>3626864659521.5386</v>
      </c>
      <c r="Q55">
        <f t="shared" si="1"/>
        <v>1.2396547642189988</v>
      </c>
      <c r="R55">
        <f t="shared" si="7"/>
        <v>9.0745340361113036E-2</v>
      </c>
      <c r="S55">
        <f t="shared" si="8"/>
        <v>8.1587973750330001E-4</v>
      </c>
      <c r="T55">
        <f t="shared" si="13"/>
        <v>1289.5226593849377</v>
      </c>
      <c r="U55">
        <f t="shared" si="3"/>
        <v>1.1432228538372509</v>
      </c>
      <c r="V55">
        <f t="shared" si="9"/>
        <v>9.9740022196555234E-4</v>
      </c>
      <c r="W55">
        <f t="shared" si="10"/>
        <v>-5583.5696213849524</v>
      </c>
      <c r="X55">
        <f t="shared" si="11"/>
        <v>997.4002219655523</v>
      </c>
      <c r="Y55" s="11">
        <f t="shared" si="4"/>
        <v>0.23440621530390138</v>
      </c>
    </row>
    <row r="56" spans="1:25">
      <c r="A56" s="1">
        <v>44851</v>
      </c>
      <c r="B56">
        <v>40</v>
      </c>
      <c r="C56" s="10">
        <v>1246</v>
      </c>
      <c r="D56">
        <v>147573</v>
      </c>
      <c r="E56">
        <v>28010</v>
      </c>
      <c r="F56">
        <v>71.33</v>
      </c>
      <c r="G56">
        <v>0.21605420281428572</v>
      </c>
      <c r="H56">
        <v>-0.15250937975935072</v>
      </c>
      <c r="I56">
        <v>-0.96434682601051858</v>
      </c>
      <c r="J56">
        <v>-0.61938125806222499</v>
      </c>
      <c r="K56">
        <v>-0.15250937975935072</v>
      </c>
      <c r="L56">
        <v>-0.96434682601051858</v>
      </c>
      <c r="M56">
        <v>-0.61938125806222499</v>
      </c>
      <c r="N56">
        <f t="shared" si="5"/>
        <v>0.91827288644841842</v>
      </c>
      <c r="O56">
        <f t="shared" si="6"/>
        <v>3.9777466029482511E-3</v>
      </c>
      <c r="P56">
        <f t="shared" si="12"/>
        <v>4306342952812.5801</v>
      </c>
      <c r="Q56">
        <f t="shared" si="1"/>
        <v>1.288416586833367</v>
      </c>
      <c r="R56">
        <f t="shared" si="7"/>
        <v>9.1503141386710118E-2</v>
      </c>
      <c r="S56">
        <f t="shared" si="8"/>
        <v>7.578010255970824E-4</v>
      </c>
      <c r="T56">
        <f t="shared" si="13"/>
        <v>1368.1145901138564</v>
      </c>
      <c r="U56">
        <f t="shared" si="3"/>
        <v>1.1020408987458805</v>
      </c>
      <c r="V56">
        <f t="shared" si="9"/>
        <v>9.421710501780773E-4</v>
      </c>
      <c r="W56">
        <f t="shared" si="10"/>
        <v>-8681.285352555602</v>
      </c>
      <c r="X56">
        <f t="shared" si="11"/>
        <v>942.17105017807728</v>
      </c>
      <c r="Y56" s="11">
        <f t="shared" si="4"/>
        <v>0.24384345892610171</v>
      </c>
    </row>
    <row r="57" spans="1:25">
      <c r="A57" s="9">
        <v>44858</v>
      </c>
      <c r="B57" s="10">
        <v>41</v>
      </c>
      <c r="C57" s="10">
        <v>1436</v>
      </c>
      <c r="D57" s="10">
        <v>148819</v>
      </c>
      <c r="E57" s="10">
        <v>11265</v>
      </c>
      <c r="F57" s="10">
        <v>64.680000000000007</v>
      </c>
      <c r="G57">
        <v>0.21966654464285715</v>
      </c>
      <c r="H57" s="10">
        <v>-0.78601107860602526</v>
      </c>
      <c r="I57" s="10">
        <v>-1.1450339923465185</v>
      </c>
      <c r="J57">
        <v>-0.6164013167607405</v>
      </c>
      <c r="K57" s="10">
        <v>-0.78601107860602526</v>
      </c>
      <c r="L57" s="10">
        <v>-1.1450339923465185</v>
      </c>
      <c r="M57">
        <v>-0.6164013167607405</v>
      </c>
      <c r="N57" s="10">
        <f t="shared" si="5"/>
        <v>0.92194592826480559</v>
      </c>
      <c r="O57" s="10">
        <f t="shared" si="6"/>
        <v>3.6730418163871681E-3</v>
      </c>
      <c r="P57" s="10">
        <f t="shared" si="12"/>
        <v>5084733653041.2861</v>
      </c>
      <c r="Q57">
        <f t="shared" si="1"/>
        <v>1.2457932093357325</v>
      </c>
      <c r="R57" s="10">
        <f t="shared" si="7"/>
        <v>9.2257690745531695E-2</v>
      </c>
      <c r="S57" s="10">
        <f t="shared" si="8"/>
        <v>7.5454935882157681E-4</v>
      </c>
      <c r="T57" s="10">
        <f t="shared" si="13"/>
        <v>1451.1935597950037</v>
      </c>
      <c r="U57">
        <f t="shared" si="3"/>
        <v>1.1368909167975891</v>
      </c>
      <c r="V57" s="10">
        <f t="shared" si="9"/>
        <v>9.2165855778619408E-4</v>
      </c>
      <c r="W57" s="10">
        <f t="shared" si="10"/>
        <v>-10036.686109395267</v>
      </c>
      <c r="X57" s="10">
        <f t="shared" si="11"/>
        <v>921.65855778619414</v>
      </c>
      <c r="Y57" s="11">
        <f t="shared" si="4"/>
        <v>0.3581764917923439</v>
      </c>
    </row>
    <row r="58" spans="1:25">
      <c r="A58" s="9">
        <v>44865</v>
      </c>
      <c r="B58" s="10">
        <v>42</v>
      </c>
      <c r="C58" s="10">
        <v>1793</v>
      </c>
      <c r="D58" s="10">
        <v>150255</v>
      </c>
      <c r="E58" s="10">
        <v>17981</v>
      </c>
      <c r="F58" s="10">
        <v>149.5</v>
      </c>
      <c r="G58">
        <v>0.21935797992857142</v>
      </c>
      <c r="H58" s="10">
        <v>-0.53192941784434911</v>
      </c>
      <c r="I58" s="10">
        <v>1.1596104360173209</v>
      </c>
      <c r="J58">
        <v>-0.61665586208892842</v>
      </c>
      <c r="K58" s="10">
        <v>-0.53192941784434911</v>
      </c>
      <c r="L58" s="10">
        <v>1.1596104360173209</v>
      </c>
      <c r="M58">
        <v>-0.61665586208892842</v>
      </c>
      <c r="N58" s="10">
        <f t="shared" si="5"/>
        <v>0.9269479430099854</v>
      </c>
      <c r="O58" s="10">
        <f t="shared" si="6"/>
        <v>5.0020147451798058E-3</v>
      </c>
      <c r="P58" s="10">
        <f t="shared" si="12"/>
        <v>6459452004089.6445</v>
      </c>
      <c r="Q58">
        <f t="shared" si="1"/>
        <v>1.8647675448504391</v>
      </c>
      <c r="R58" s="10">
        <f t="shared" si="7"/>
        <v>9.2754136444914037E-2</v>
      </c>
      <c r="S58" s="10">
        <f t="shared" si="8"/>
        <v>4.9644569938234184E-4</v>
      </c>
      <c r="T58" s="10">
        <f t="shared" si="13"/>
        <v>1508.624472116381</v>
      </c>
      <c r="U58">
        <f t="shared" si="3"/>
        <v>0.76743167465015127</v>
      </c>
      <c r="V58" s="10">
        <f t="shared" si="9"/>
        <v>7.5442890306381591E-4</v>
      </c>
      <c r="W58" s="10">
        <f t="shared" si="10"/>
        <v>-12890.862279907426</v>
      </c>
      <c r="X58" s="10">
        <f t="shared" si="11"/>
        <v>754.42890306381594</v>
      </c>
      <c r="Y58" s="11">
        <f t="shared" si="4"/>
        <v>0.57923652924494362</v>
      </c>
    </row>
    <row r="59" spans="1:25">
      <c r="A59" s="9">
        <v>44872</v>
      </c>
      <c r="B59" s="10">
        <v>43</v>
      </c>
      <c r="C59" s="10">
        <v>1089</v>
      </c>
      <c r="D59" s="10">
        <v>152048</v>
      </c>
      <c r="E59" s="10">
        <v>17935</v>
      </c>
      <c r="F59" s="10">
        <v>114.76</v>
      </c>
      <c r="G59">
        <v>0.2216446034</v>
      </c>
      <c r="H59" s="10">
        <v>-0.53366970319203189</v>
      </c>
      <c r="I59" s="10">
        <v>0.21568981067707366</v>
      </c>
      <c r="J59">
        <v>-0.61476955009332523</v>
      </c>
      <c r="K59" s="10">
        <v>-0.53366970319203189</v>
      </c>
      <c r="L59" s="10">
        <v>0.21568981067707366</v>
      </c>
      <c r="M59">
        <v>-0.61476955009332523</v>
      </c>
      <c r="N59" s="10">
        <f t="shared" si="5"/>
        <v>0.93073014168514323</v>
      </c>
      <c r="O59" s="10">
        <f t="shared" si="6"/>
        <v>3.7821986751578329E-3</v>
      </c>
      <c r="P59" s="10">
        <f t="shared" si="12"/>
        <v>7827387029447.418</v>
      </c>
      <c r="Q59">
        <f t="shared" si="1"/>
        <v>1.5788785472215459</v>
      </c>
      <c r="R59" s="10">
        <f t="shared" si="7"/>
        <v>9.3326346094679602E-2</v>
      </c>
      <c r="S59" s="10">
        <f t="shared" si="8"/>
        <v>5.7220964976556488E-4</v>
      </c>
      <c r="T59" s="10">
        <f t="shared" si="13"/>
        <v>1577.6839000926445</v>
      </c>
      <c r="U59">
        <f t="shared" si="3"/>
        <v>0.90163208079615609</v>
      </c>
      <c r="V59" s="10">
        <f t="shared" si="9"/>
        <v>7.5600957473297723E-4</v>
      </c>
      <c r="W59" s="10">
        <f t="shared" si="10"/>
        <v>-7827.1401468760369</v>
      </c>
      <c r="X59" s="10">
        <f t="shared" si="11"/>
        <v>756.00957473297717</v>
      </c>
      <c r="Y59" s="11">
        <f t="shared" si="4"/>
        <v>0.3057763317419861</v>
      </c>
    </row>
    <row r="60" spans="1:25">
      <c r="A60" s="9">
        <v>44879</v>
      </c>
      <c r="B60" s="10">
        <v>44</v>
      </c>
      <c r="C60" s="10">
        <v>1007</v>
      </c>
      <c r="D60" s="10">
        <v>153137</v>
      </c>
      <c r="E60" s="10">
        <v>9664</v>
      </c>
      <c r="F60" s="10">
        <v>167.38</v>
      </c>
      <c r="G60">
        <v>0.15677741579999999</v>
      </c>
      <c r="H60" s="10">
        <v>-0.846580575163417</v>
      </c>
      <c r="I60" s="10">
        <v>1.6454279599402808</v>
      </c>
      <c r="J60">
        <v>-0.66828065746181609</v>
      </c>
      <c r="K60" s="10">
        <v>-0.846580575163417</v>
      </c>
      <c r="L60" s="10">
        <v>1.6454279599402808</v>
      </c>
      <c r="M60">
        <v>-0.66828065746181609</v>
      </c>
      <c r="N60" s="10">
        <f t="shared" si="5"/>
        <v>0.9351999486354392</v>
      </c>
      <c r="O60" s="10">
        <f t="shared" si="6"/>
        <v>4.4698069502959736E-3</v>
      </c>
      <c r="P60" s="10">
        <f t="shared" si="12"/>
        <v>9960582776111.5469</v>
      </c>
      <c r="Q60">
        <f t="shared" si="1"/>
        <v>2.1028893029646021</v>
      </c>
      <c r="R60" s="10">
        <f t="shared" si="7"/>
        <v>9.3764504191470643E-2</v>
      </c>
      <c r="S60" s="10">
        <f t="shared" si="8"/>
        <v>4.3815809679104145E-4</v>
      </c>
      <c r="T60" s="10">
        <f t="shared" si="13"/>
        <v>1632.7234348650179</v>
      </c>
      <c r="U60">
        <f t="shared" si="3"/>
        <v>0.70247055619275545</v>
      </c>
      <c r="V60" s="10">
        <f t="shared" si="9"/>
        <v>6.6900522770252694E-4</v>
      </c>
      <c r="W60" s="10">
        <f t="shared" si="10"/>
        <v>-7360.8867144481374</v>
      </c>
      <c r="X60" s="10">
        <f t="shared" si="11"/>
        <v>669.00522770252689</v>
      </c>
      <c r="Y60" s="11">
        <f t="shared" si="4"/>
        <v>0.33564525550891072</v>
      </c>
    </row>
    <row r="61" spans="1:25">
      <c r="A61" s="9">
        <v>44886</v>
      </c>
      <c r="B61" s="10">
        <v>45</v>
      </c>
      <c r="C61" s="10">
        <v>917</v>
      </c>
      <c r="D61" s="10">
        <v>154144</v>
      </c>
      <c r="E61" s="10">
        <v>17092</v>
      </c>
      <c r="F61" s="10">
        <v>72.099999999999994</v>
      </c>
      <c r="G61">
        <v>0.13525605318571429</v>
      </c>
      <c r="H61" s="10">
        <v>-0.56556232380282589</v>
      </c>
      <c r="I61" s="10">
        <v>-0.94342515411898187</v>
      </c>
      <c r="J61">
        <v>-0.68603434755041293</v>
      </c>
      <c r="K61" s="10">
        <v>-0.56556232380282589</v>
      </c>
      <c r="L61" s="10">
        <v>-0.94342515411898187</v>
      </c>
      <c r="M61">
        <v>-0.68603434755041293</v>
      </c>
      <c r="N61" s="10">
        <f t="shared" si="5"/>
        <v>0.93781955421649255</v>
      </c>
      <c r="O61" s="10">
        <f t="shared" si="6"/>
        <v>2.6196055810533414E-3</v>
      </c>
      <c r="P61" s="10">
        <f t="shared" si="12"/>
        <v>11562093226000.941</v>
      </c>
      <c r="Q61">
        <f t="shared" si="1"/>
        <v>1.3532375571077315</v>
      </c>
      <c r="R61" s="10">
        <f t="shared" si="7"/>
        <v>9.4429930362644021E-2</v>
      </c>
      <c r="S61" s="10">
        <f t="shared" si="8"/>
        <v>6.6542617117337777E-4</v>
      </c>
      <c r="T61" s="10">
        <f t="shared" si="13"/>
        <v>1720.0567839434621</v>
      </c>
      <c r="U61">
        <f t="shared" si="3"/>
        <v>1.0901956138826896</v>
      </c>
      <c r="V61" s="10">
        <f t="shared" si="9"/>
        <v>7.7732002067490598E-4</v>
      </c>
      <c r="W61" s="10">
        <f t="shared" si="10"/>
        <v>-6565.4067760643775</v>
      </c>
      <c r="X61" s="10">
        <f t="shared" si="11"/>
        <v>777.320020674906</v>
      </c>
      <c r="Y61" s="11">
        <f t="shared" si="4"/>
        <v>0.15232276916586041</v>
      </c>
    </row>
    <row r="62" spans="1:25">
      <c r="A62" s="9">
        <v>44893</v>
      </c>
      <c r="B62" s="10">
        <v>46</v>
      </c>
      <c r="C62" s="10">
        <v>1106</v>
      </c>
      <c r="D62" s="10">
        <v>155061</v>
      </c>
      <c r="E62" s="10">
        <v>13986</v>
      </c>
      <c r="F62" s="10">
        <v>62.11</v>
      </c>
      <c r="G62">
        <v>0.12764351057142859</v>
      </c>
      <c r="H62" s="10">
        <v>-0.68306941706157609</v>
      </c>
      <c r="I62" s="10">
        <v>-1.2148634686598301</v>
      </c>
      <c r="J62">
        <v>-0.69231418794818378</v>
      </c>
      <c r="K62" s="10">
        <v>-0.68306941706157609</v>
      </c>
      <c r="L62" s="10">
        <v>-1.2148634686598301</v>
      </c>
      <c r="M62">
        <v>-0.69231418794818378</v>
      </c>
      <c r="N62" s="10">
        <f t="shared" si="5"/>
        <v>0.94023975592540343</v>
      </c>
      <c r="O62" s="10">
        <f t="shared" si="6"/>
        <v>2.4202017089108852E-3</v>
      </c>
      <c r="P62" s="10">
        <f t="shared" si="12"/>
        <v>13345372931667.719</v>
      </c>
      <c r="Q62">
        <f t="shared" si="1"/>
        <v>1.296012801597952</v>
      </c>
      <c r="R62" s="10">
        <f t="shared" si="7"/>
        <v>9.5104797590109702E-2</v>
      </c>
      <c r="S62" s="10">
        <f t="shared" si="8"/>
        <v>6.7486722746568084E-4</v>
      </c>
      <c r="T62" s="10">
        <f t="shared" si="13"/>
        <v>1813.4681937901655</v>
      </c>
      <c r="U62">
        <f t="shared" si="3"/>
        <v>1.1410618456833297</v>
      </c>
      <c r="V62" s="10">
        <f t="shared" si="9"/>
        <v>7.7480287964239343E-4</v>
      </c>
      <c r="W62" s="10">
        <f t="shared" si="10"/>
        <v>-7922.1695122516367</v>
      </c>
      <c r="X62" s="10">
        <f t="shared" si="11"/>
        <v>774.80287964239346</v>
      </c>
      <c r="Y62" s="11">
        <f t="shared" si="4"/>
        <v>0.29945490086582871</v>
      </c>
    </row>
    <row r="63" spans="1:25">
      <c r="A63" s="9">
        <v>44900</v>
      </c>
      <c r="B63" s="10">
        <v>47</v>
      </c>
      <c r="C63" s="10">
        <v>1032</v>
      </c>
      <c r="D63" s="10">
        <v>156167</v>
      </c>
      <c r="E63" s="10">
        <v>10929</v>
      </c>
      <c r="F63" s="10">
        <v>48.67</v>
      </c>
      <c r="G63">
        <v>0.13921658998571426</v>
      </c>
      <c r="H63" s="10">
        <v>-0.7987227281021424</v>
      </c>
      <c r="I63" s="10">
        <v>-1.5800417416757462</v>
      </c>
      <c r="J63">
        <v>-0.6827671685993455</v>
      </c>
      <c r="K63" s="10">
        <v>-0.7987227281021424</v>
      </c>
      <c r="L63" s="10">
        <v>-1.5800417416757462</v>
      </c>
      <c r="M63">
        <v>-0.6827671685993455</v>
      </c>
      <c r="N63" s="10">
        <f t="shared" si="5"/>
        <v>0.94242856982024747</v>
      </c>
      <c r="O63" s="10">
        <f t="shared" si="6"/>
        <v>2.1888138948440439E-3</v>
      </c>
      <c r="P63" s="10">
        <f t="shared" si="12"/>
        <v>15271478492340.672</v>
      </c>
      <c r="Q63">
        <f t="shared" si="1"/>
        <v>1.2079191003867773</v>
      </c>
      <c r="R63" s="10">
        <f t="shared" si="7"/>
        <v>9.5800274942362429E-2</v>
      </c>
      <c r="S63" s="10">
        <f t="shared" si="8"/>
        <v>6.9547735225272689E-4</v>
      </c>
      <c r="T63" s="10">
        <f t="shared" si="13"/>
        <v>1915.1172519956895</v>
      </c>
      <c r="U63">
        <f t="shared" si="3"/>
        <v>1.215632351839925</v>
      </c>
      <c r="V63" s="10">
        <f t="shared" si="9"/>
        <v>7.809839201282471E-4</v>
      </c>
      <c r="W63" s="10">
        <f t="shared" si="10"/>
        <v>-7383.9145890699538</v>
      </c>
      <c r="X63" s="10">
        <f t="shared" si="11"/>
        <v>780.98392012824706</v>
      </c>
      <c r="Y63" s="11">
        <f t="shared" si="4"/>
        <v>0.24323263553464433</v>
      </c>
    </row>
    <row r="64" spans="1:25">
      <c r="A64" s="9">
        <v>44907</v>
      </c>
      <c r="B64" s="10">
        <v>48</v>
      </c>
      <c r="C64" s="10">
        <v>11492</v>
      </c>
      <c r="D64" s="10">
        <v>157199</v>
      </c>
      <c r="E64" s="10">
        <v>10976</v>
      </c>
      <c r="F64" s="10">
        <v>35.54</v>
      </c>
      <c r="G64">
        <v>0.14810307444285714</v>
      </c>
      <c r="H64" s="10">
        <v>-0.79694461046429277</v>
      </c>
      <c r="I64" s="10">
        <v>-1.9367970039301348</v>
      </c>
      <c r="J64">
        <v>-0.67543641106987007</v>
      </c>
      <c r="K64" s="10">
        <v>-0.79694461046429277</v>
      </c>
      <c r="L64" s="10">
        <v>-1.9367970039301348</v>
      </c>
      <c r="M64">
        <v>-0.67543641106987007</v>
      </c>
      <c r="N64" s="10">
        <f t="shared" si="5"/>
        <v>0.9444277678374734</v>
      </c>
      <c r="O64" s="10">
        <f t="shared" si="6"/>
        <v>1.9991980172259227E-3</v>
      </c>
      <c r="P64" s="10">
        <f t="shared" si="12"/>
        <v>17351533199508.102</v>
      </c>
      <c r="Q64">
        <f t="shared" si="1"/>
        <v>1.1291778436250006</v>
      </c>
      <c r="R64" s="10">
        <f t="shared" si="7"/>
        <v>9.6514325698851322E-2</v>
      </c>
      <c r="S64" s="10">
        <f t="shared" si="8"/>
        <v>7.1405075648889316E-4</v>
      </c>
      <c r="T64" s="10">
        <f t="shared" si="13"/>
        <v>2025.4952514400766</v>
      </c>
      <c r="U64">
        <f t="shared" si="3"/>
        <v>1.2929062135682039</v>
      </c>
      <c r="V64" s="10">
        <f t="shared" si="9"/>
        <v>7.876366685362642E-4</v>
      </c>
      <c r="W64" s="10">
        <f t="shared" si="10"/>
        <v>-82127.275242966352</v>
      </c>
      <c r="X64" s="10">
        <f t="shared" si="11"/>
        <v>787.63666853626421</v>
      </c>
      <c r="Y64" s="11">
        <f t="shared" si="4"/>
        <v>0.93146217642392404</v>
      </c>
    </row>
    <row r="65" spans="1:25">
      <c r="A65" s="9">
        <v>44914</v>
      </c>
      <c r="B65" s="10">
        <v>49</v>
      </c>
      <c r="C65" s="10">
        <v>3788</v>
      </c>
      <c r="D65" s="10">
        <v>168691</v>
      </c>
      <c r="E65" s="10">
        <v>21806</v>
      </c>
      <c r="F65" s="10">
        <v>45.55</v>
      </c>
      <c r="G65">
        <v>0.16497730017142856</v>
      </c>
      <c r="H65" s="10">
        <v>-0.38722090795551489</v>
      </c>
      <c r="I65" s="10">
        <v>-1.6648152693401554</v>
      </c>
      <c r="J65">
        <v>-0.66151629925170741</v>
      </c>
      <c r="K65" s="10">
        <v>-0.38722090795551489</v>
      </c>
      <c r="L65" s="10">
        <v>-1.6648152693401554</v>
      </c>
      <c r="M65">
        <v>-0.66151629925170741</v>
      </c>
      <c r="N65" s="10">
        <f t="shared" si="5"/>
        <v>0.9464516048656112</v>
      </c>
      <c r="O65" s="10">
        <f t="shared" si="6"/>
        <v>2.0238370281377982E-3</v>
      </c>
      <c r="P65" s="10">
        <f t="shared" si="12"/>
        <v>19840301187760.141</v>
      </c>
      <c r="Q65">
        <f t="shared" si="1"/>
        <v>1.1730242807746998</v>
      </c>
      <c r="R65" s="10">
        <f t="shared" si="7"/>
        <v>9.7174029391840278E-2</v>
      </c>
      <c r="S65" s="10">
        <f t="shared" si="8"/>
        <v>6.5970369298895548E-4</v>
      </c>
      <c r="T65" s="10">
        <f t="shared" si="13"/>
        <v>2133.1974277040972</v>
      </c>
      <c r="U65">
        <f t="shared" si="3"/>
        <v>1.2361819864680881</v>
      </c>
      <c r="V65" s="10">
        <f t="shared" si="9"/>
        <v>7.37812248084487E-4</v>
      </c>
      <c r="W65" s="10">
        <f t="shared" si="10"/>
        <v>-27318.378599991243</v>
      </c>
      <c r="X65" s="10">
        <f t="shared" si="11"/>
        <v>737.81224808448701</v>
      </c>
      <c r="Y65" s="11">
        <f t="shared" si="4"/>
        <v>0.80522379934411648</v>
      </c>
    </row>
    <row r="66" spans="1:25">
      <c r="A66" s="9">
        <v>44921</v>
      </c>
      <c r="B66" s="10">
        <v>50</v>
      </c>
      <c r="C66" s="10">
        <v>1513</v>
      </c>
      <c r="D66" s="10">
        <v>172479</v>
      </c>
      <c r="E66" s="10">
        <v>9090</v>
      </c>
      <c r="F66" s="10">
        <v>32.549999999999997</v>
      </c>
      <c r="G66">
        <v>0.14682768262857146</v>
      </c>
      <c r="H66" s="10">
        <v>-0.86829630971928395</v>
      </c>
      <c r="I66" s="10">
        <v>-2.0180383012751935</v>
      </c>
      <c r="J66">
        <v>-0.67648852433138495</v>
      </c>
      <c r="K66" s="10">
        <v>-0.86829630971928395</v>
      </c>
      <c r="L66" s="10">
        <v>-2.0180383012751935</v>
      </c>
      <c r="M66">
        <v>-0.67648852433138495</v>
      </c>
      <c r="N66" s="10">
        <f t="shared" si="5"/>
        <v>0.9483188280081678</v>
      </c>
      <c r="O66" s="10">
        <f t="shared" si="6"/>
        <v>1.8672231425566066E-3</v>
      </c>
      <c r="P66" s="10">
        <f t="shared" si="12"/>
        <v>22554812450308.535</v>
      </c>
      <c r="Q66">
        <f t="shared" si="1"/>
        <v>1.1140409729205611</v>
      </c>
      <c r="R66" s="10">
        <f t="shared" si="7"/>
        <v>9.7850645674689374E-2</v>
      </c>
      <c r="S66" s="10">
        <f t="shared" si="8"/>
        <v>6.7661628284909625E-4</v>
      </c>
      <c r="T66" s="10">
        <f t="shared" si="13"/>
        <v>2249.6963999969653</v>
      </c>
      <c r="U66">
        <f t="shared" si="3"/>
        <v>1.3107914529504365</v>
      </c>
      <c r="V66" s="10">
        <f t="shared" si="9"/>
        <v>7.4478893071451525E-4</v>
      </c>
      <c r="W66" s="10">
        <f t="shared" si="10"/>
        <v>-10897.245867329144</v>
      </c>
      <c r="X66" s="10">
        <f t="shared" si="11"/>
        <v>744.78893071451523</v>
      </c>
      <c r="Y66" s="11">
        <f t="shared" si="4"/>
        <v>0.50774029695008904</v>
      </c>
    </row>
    <row r="67" spans="1:25">
      <c r="A67" s="9"/>
      <c r="B67" s="10"/>
      <c r="C67" s="10"/>
      <c r="D67" s="10"/>
      <c r="E67" s="10"/>
      <c r="F67" s="10"/>
      <c r="G67">
        <v>0.14765187311428571</v>
      </c>
      <c r="H67" s="10"/>
      <c r="I67" s="10"/>
      <c r="J67">
        <v>-0.67580862210030468</v>
      </c>
      <c r="K67" s="10"/>
      <c r="L67" s="10"/>
      <c r="M67">
        <v>-0.67580862210030468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</row>
    <row r="68" spans="1:25">
      <c r="N68" s="17"/>
    </row>
    <row r="69" spans="1:25">
      <c r="N69" s="1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E539-B8D2-D740-96EE-59D2E629DA3A}">
  <dimension ref="A1:AD71"/>
  <sheetViews>
    <sheetView zoomScale="75" workbookViewId="0">
      <selection activeCell="H11" sqref="A1:XFD1048576"/>
    </sheetView>
  </sheetViews>
  <sheetFormatPr baseColWidth="10" defaultRowHeight="16"/>
  <cols>
    <col min="1" max="1" width="11" bestFit="1" customWidth="1"/>
    <col min="2" max="2" width="13.6640625" bestFit="1" customWidth="1"/>
    <col min="3" max="18" width="11" bestFit="1" customWidth="1"/>
    <col min="19" max="19" width="12.6640625" bestFit="1" customWidth="1"/>
    <col min="20" max="22" width="11" bestFit="1" customWidth="1"/>
    <col min="30" max="30" width="19.33203125" bestFit="1" customWidth="1"/>
  </cols>
  <sheetData>
    <row r="1" spans="1:17">
      <c r="A1" t="s">
        <v>12</v>
      </c>
      <c r="B1">
        <v>1000000</v>
      </c>
      <c r="E1" t="s">
        <v>34</v>
      </c>
      <c r="F1" s="13">
        <f>AVERAGE(AB19:AB58)</f>
        <v>0.12419083370865067</v>
      </c>
      <c r="G1" s="13"/>
      <c r="H1" s="13"/>
    </row>
    <row r="2" spans="1:17">
      <c r="A2" t="s">
        <v>13</v>
      </c>
      <c r="B2">
        <v>0.39725358502679087</v>
      </c>
      <c r="E2" t="s">
        <v>35</v>
      </c>
      <c r="F2" s="13">
        <f>AVERAGE(AB59:AB68)</f>
        <v>0.42925306646264405</v>
      </c>
      <c r="G2" s="13"/>
      <c r="H2" s="13"/>
      <c r="Q2" s="17"/>
    </row>
    <row r="3" spans="1:17">
      <c r="A3" t="s">
        <v>14</v>
      </c>
      <c r="B3">
        <v>170729546.9358604</v>
      </c>
      <c r="E3" t="s">
        <v>50</v>
      </c>
      <c r="F3" s="13">
        <f>AVERAGE(AB19:AB68)</f>
        <v>0.18520328025944932</v>
      </c>
      <c r="G3" s="13"/>
      <c r="H3" s="13"/>
      <c r="Q3" s="17"/>
    </row>
    <row r="4" spans="1:17">
      <c r="A4" t="s">
        <v>15</v>
      </c>
      <c r="B4">
        <v>7.2885289787169993</v>
      </c>
      <c r="Q4" s="17"/>
    </row>
    <row r="5" spans="1:17">
      <c r="A5" t="s">
        <v>17</v>
      </c>
      <c r="B5">
        <v>0.15846597588407538</v>
      </c>
      <c r="Q5" s="17"/>
    </row>
    <row r="6" spans="1:17">
      <c r="A6" t="s">
        <v>49</v>
      </c>
      <c r="B6">
        <v>-0.81663426396586147</v>
      </c>
      <c r="E6" t="s">
        <v>54</v>
      </c>
      <c r="F6">
        <f>-2*B16+LN(B1)*13</f>
        <v>1766405.2612854186</v>
      </c>
      <c r="Q6" s="17"/>
    </row>
    <row r="7" spans="1:17">
      <c r="A7" t="s">
        <v>40</v>
      </c>
      <c r="B7">
        <v>8.5078294934838164E-2</v>
      </c>
      <c r="Q7" s="17"/>
    </row>
    <row r="8" spans="1:17">
      <c r="A8" t="s">
        <v>18</v>
      </c>
      <c r="B8">
        <v>4.4985988672567971E-2</v>
      </c>
      <c r="Q8" s="17"/>
    </row>
    <row r="9" spans="1:17">
      <c r="A9" t="s">
        <v>19</v>
      </c>
      <c r="B9">
        <v>2.4833121242988847E-2</v>
      </c>
      <c r="Q9" s="17"/>
    </row>
    <row r="10" spans="1:17">
      <c r="A10" t="s">
        <v>20</v>
      </c>
      <c r="B10">
        <v>2.3510482534376127</v>
      </c>
      <c r="Q10" s="17"/>
    </row>
    <row r="11" spans="1:17">
      <c r="A11" t="s">
        <v>21</v>
      </c>
      <c r="B11">
        <v>1.3818603350397152</v>
      </c>
      <c r="Q11" s="17"/>
    </row>
    <row r="12" spans="1:17">
      <c r="A12" t="s">
        <v>17</v>
      </c>
      <c r="B12">
        <v>-6.0760674968337022E-2</v>
      </c>
      <c r="Q12" s="17"/>
    </row>
    <row r="13" spans="1:17">
      <c r="A13" t="s">
        <v>49</v>
      </c>
      <c r="B13">
        <v>0.17360740035008299</v>
      </c>
      <c r="Q13" s="17"/>
    </row>
    <row r="14" spans="1:17">
      <c r="A14" t="s">
        <v>40</v>
      </c>
      <c r="B14">
        <v>-0.22879411137763866</v>
      </c>
      <c r="Q14" s="17"/>
    </row>
    <row r="15" spans="1:17">
      <c r="Q15" s="17"/>
    </row>
    <row r="16" spans="1:17">
      <c r="A16" t="s">
        <v>24</v>
      </c>
      <c r="B16">
        <f>SUM(Z19:Z58) + (B1-SUM(C19:C58))*IFERROR(LN(1-SUM(Y19:Y58)),-10000)</f>
        <v>-883112.82982408255</v>
      </c>
      <c r="Q16" s="17"/>
    </row>
    <row r="17" spans="1:30">
      <c r="I17" t="e">
        <f>#REF!</f>
        <v>#REF!</v>
      </c>
      <c r="J17">
        <f>B5</f>
        <v>0.15846597588407538</v>
      </c>
      <c r="K17">
        <f>B6</f>
        <v>-0.81663426396586147</v>
      </c>
      <c r="L17">
        <f>B7</f>
        <v>8.5078294934838164E-2</v>
      </c>
      <c r="M17" t="e">
        <f>#REF!</f>
        <v>#REF!</v>
      </c>
      <c r="N17">
        <f>B12</f>
        <v>-6.0760674968337022E-2</v>
      </c>
      <c r="O17">
        <f>B13</f>
        <v>0.17360740035008299</v>
      </c>
      <c r="P17">
        <f>B14</f>
        <v>-0.22879411137763866</v>
      </c>
      <c r="Q17" t="s">
        <v>25</v>
      </c>
      <c r="U17" t="s">
        <v>30</v>
      </c>
      <c r="AB17" s="13"/>
    </row>
    <row r="18" spans="1:30">
      <c r="A18" t="s">
        <v>4</v>
      </c>
      <c r="B18" t="s">
        <v>7</v>
      </c>
      <c r="C18" t="s">
        <v>65</v>
      </c>
      <c r="D18" t="s">
        <v>10</v>
      </c>
      <c r="E18" t="s">
        <v>1</v>
      </c>
      <c r="F18" t="s">
        <v>2</v>
      </c>
      <c r="G18" t="s">
        <v>47</v>
      </c>
      <c r="H18" t="s">
        <v>51</v>
      </c>
      <c r="I18" t="s">
        <v>8</v>
      </c>
      <c r="J18" t="s">
        <v>9</v>
      </c>
      <c r="K18" t="s">
        <v>48</v>
      </c>
      <c r="L18" t="s">
        <v>52</v>
      </c>
      <c r="M18" t="s">
        <v>8</v>
      </c>
      <c r="N18" t="s">
        <v>9</v>
      </c>
      <c r="O18" t="s">
        <v>48</v>
      </c>
      <c r="P18" t="s">
        <v>52</v>
      </c>
      <c r="Q18" t="s">
        <v>26</v>
      </c>
      <c r="R18" t="s">
        <v>27</v>
      </c>
      <c r="S18" t="s">
        <v>28</v>
      </c>
      <c r="T18" t="s">
        <v>29</v>
      </c>
      <c r="U18" t="s">
        <v>26</v>
      </c>
      <c r="V18" t="s">
        <v>27</v>
      </c>
      <c r="W18" t="s">
        <v>28</v>
      </c>
      <c r="X18" t="s">
        <v>29</v>
      </c>
      <c r="Y18" t="s">
        <v>31</v>
      </c>
      <c r="Z18" t="s">
        <v>24</v>
      </c>
      <c r="AA18" t="s">
        <v>32</v>
      </c>
      <c r="AB18" s="13" t="s">
        <v>33</v>
      </c>
      <c r="AC18" t="s">
        <v>53</v>
      </c>
      <c r="AD18" t="s">
        <v>62</v>
      </c>
    </row>
    <row r="19" spans="1:30">
      <c r="A19" s="1">
        <v>44578</v>
      </c>
      <c r="B19">
        <v>1</v>
      </c>
      <c r="C19">
        <v>8445</v>
      </c>
      <c r="D19">
        <v>9979</v>
      </c>
      <c r="E19">
        <v>67488</v>
      </c>
      <c r="F19">
        <v>99.39</v>
      </c>
      <c r="G19">
        <v>3.7221770254333335</v>
      </c>
      <c r="H19" s="17">
        <v>3273.5</v>
      </c>
      <c r="I19">
        <v>1.3410337714540872</v>
      </c>
      <c r="J19">
        <v>-0.20192849707996746</v>
      </c>
      <c r="K19">
        <v>2.2729364413763786</v>
      </c>
      <c r="L19">
        <v>1.7923461715894025</v>
      </c>
      <c r="M19">
        <v>1.3410337714540872</v>
      </c>
      <c r="N19">
        <v>-0.20192849707996746</v>
      </c>
      <c r="O19">
        <v>2.2729364413763786</v>
      </c>
      <c r="P19">
        <v>1.7923461715894025</v>
      </c>
      <c r="Q19">
        <f>1-($B$3/($B$3+S19))^$B$2</f>
        <v>4.1017444996072072E-10</v>
      </c>
      <c r="R19">
        <f>Q19</f>
        <v>4.1017444996072072E-10</v>
      </c>
      <c r="S19">
        <f>B19^B4*T19</f>
        <v>0.1762826126700002</v>
      </c>
      <c r="T19">
        <f>EXP(SUMPRODUCT($J$17:$L$17,J19:L19))</f>
        <v>0.1762826126700002</v>
      </c>
      <c r="U19">
        <f>1-($B$10/($B$10+W19))^$B$9</f>
        <v>8.7389815106976299E-3</v>
      </c>
      <c r="V19">
        <f>U19</f>
        <v>8.7389815106976299E-3</v>
      </c>
      <c r="W19">
        <f>B19^B11*X19</f>
        <v>0.99679479658329329</v>
      </c>
      <c r="X19">
        <f>EXP(SUMPRODUCT($N$17:$P$17,N19:P19))</f>
        <v>0.99679479658329329</v>
      </c>
      <c r="Y19">
        <f>$B$8*R19+ (1-$B$8)*V19</f>
        <v>8.3458498058997087E-3</v>
      </c>
      <c r="Z19">
        <f>C19*IFERROR(LN(Y19),-10000)</f>
        <v>-40417.693090649562</v>
      </c>
      <c r="AA19">
        <f>$B$1*Y19</f>
        <v>8345.8498058997084</v>
      </c>
      <c r="AB19" s="13">
        <f>ABS(C19-AA19)/C19</f>
        <v>1.1740697939643769E-2</v>
      </c>
      <c r="AC19">
        <f>AA19</f>
        <v>8345.8498058997084</v>
      </c>
      <c r="AD19">
        <f>C19</f>
        <v>8445</v>
      </c>
    </row>
    <row r="20" spans="1:30">
      <c r="A20" s="1">
        <v>44585</v>
      </c>
      <c r="B20">
        <v>2</v>
      </c>
      <c r="C20">
        <v>10083</v>
      </c>
      <c r="D20">
        <v>18424</v>
      </c>
      <c r="E20">
        <v>65229</v>
      </c>
      <c r="F20">
        <v>119.85</v>
      </c>
      <c r="G20">
        <v>4.7270996796142857</v>
      </c>
      <c r="H20" s="17">
        <v>2854.64</v>
      </c>
      <c r="I20">
        <v>1.2555706279667993</v>
      </c>
      <c r="J20">
        <v>0.35399021318086898</v>
      </c>
      <c r="K20">
        <v>3.1019306684192327</v>
      </c>
      <c r="L20">
        <v>1.2504344221290615</v>
      </c>
      <c r="M20">
        <v>1.2555706279667993</v>
      </c>
      <c r="N20">
        <v>0.35399021318086898</v>
      </c>
      <c r="O20">
        <v>3.1019306684192327</v>
      </c>
      <c r="P20">
        <v>1.2504344221290615</v>
      </c>
      <c r="Q20">
        <f>1-($B$3/($B$3+S20))^$B$2</f>
        <v>3.417561511565026E-8</v>
      </c>
      <c r="R20">
        <f>Q20-Q19</f>
        <v>3.3765440665689539E-8</v>
      </c>
      <c r="S20">
        <f t="shared" ref="S20:S51" si="0">S19+(B20^$B$4-B19^$B$4)*T20</f>
        <v>14.687816212708398</v>
      </c>
      <c r="T20">
        <f t="shared" ref="T20:T68" si="1">EXP(SUMPRODUCT($J$17:$L$17,J20:L20))</f>
        <v>9.3418803183324975E-2</v>
      </c>
      <c r="U20">
        <f>1-($B$10/($B$10+W20))^$B$9</f>
        <v>2.030721714477024E-2</v>
      </c>
      <c r="V20">
        <f>U20-U19</f>
        <v>1.156823563407261E-2</v>
      </c>
      <c r="W20">
        <f t="shared" ref="W20:W51" si="2">W19+(B20^$B$11-B19^$B$11)*X20</f>
        <v>3.0200145295765557</v>
      </c>
      <c r="X20">
        <f t="shared" ref="X20:X68" si="3">EXP(SUMPRODUCT($N$17:$P$17,N20:P20))</f>
        <v>1.2597551827478879</v>
      </c>
      <c r="Y20">
        <f>$B$8*R20+ (1-$B$8)*V20</f>
        <v>1.1047828635848354E-2</v>
      </c>
      <c r="Z20">
        <f>C20*IFERROR(LN(Y20),-10000)</f>
        <v>-45429.172012739895</v>
      </c>
      <c r="AA20">
        <f>$B$1*Y20</f>
        <v>11047.828635848355</v>
      </c>
      <c r="AB20" s="13">
        <f t="shared" ref="AB20:AB68" si="4">ABS(C20-AA20)/C20</f>
        <v>9.5688647808028826E-2</v>
      </c>
      <c r="AC20">
        <f>AA20+AC19</f>
        <v>19393.678441748063</v>
      </c>
      <c r="AD20">
        <f>C20+AD19</f>
        <v>18528</v>
      </c>
    </row>
    <row r="21" spans="1:30">
      <c r="A21" s="1">
        <v>44592</v>
      </c>
      <c r="B21">
        <v>3</v>
      </c>
      <c r="C21">
        <v>10956</v>
      </c>
      <c r="D21">
        <v>28507</v>
      </c>
      <c r="E21">
        <v>59440</v>
      </c>
      <c r="F21">
        <v>117.1</v>
      </c>
      <c r="G21">
        <v>4.2208489870142856</v>
      </c>
      <c r="H21" s="17">
        <v>2504.84</v>
      </c>
      <c r="I21">
        <v>1.0365595001899464</v>
      </c>
      <c r="J21">
        <v>0.27926995642538022</v>
      </c>
      <c r="K21">
        <v>2.6843075808554442</v>
      </c>
      <c r="L21">
        <v>0.79787096426431658</v>
      </c>
      <c r="M21">
        <v>1.0365595001899464</v>
      </c>
      <c r="N21">
        <v>0.27926995642538022</v>
      </c>
      <c r="O21">
        <v>2.6843075808554442</v>
      </c>
      <c r="P21">
        <v>0.79787096426431658</v>
      </c>
      <c r="Q21">
        <f t="shared" ref="Q21:Q68" si="5">1-($B$3/($B$3+S21))^$B$2</f>
        <v>8.616088738033767E-7</v>
      </c>
      <c r="R21">
        <f t="shared" ref="R21:R68" si="6">Q21-Q20</f>
        <v>8.2743325868772644E-7</v>
      </c>
      <c r="S21">
        <f t="shared" si="0"/>
        <v>370.29827069748825</v>
      </c>
      <c r="T21">
        <f t="shared" si="1"/>
        <v>0.12493505231960689</v>
      </c>
      <c r="U21">
        <f t="shared" ref="U21:U68" si="7">1-($B$10/($B$10+W21))^$B$9</f>
        <v>2.9730143573600043E-2</v>
      </c>
      <c r="V21">
        <f t="shared" ref="V21:V68" si="8">U21-U20</f>
        <v>9.4229264288298031E-3</v>
      </c>
      <c r="W21">
        <f t="shared" si="2"/>
        <v>5.575484547012028</v>
      </c>
      <c r="X21">
        <f t="shared" si="3"/>
        <v>1.3053860901490404</v>
      </c>
      <c r="Y21">
        <f t="shared" ref="Y21:Y68" si="9">$B$8*R21+ (1-$B$8)*V21</f>
        <v>8.9990639901432259E-3</v>
      </c>
      <c r="Z21">
        <f t="shared" ref="Z21:Z68" si="10">C21*IFERROR(LN(Y21),-10000)</f>
        <v>-51609.713862487057</v>
      </c>
      <c r="AA21">
        <f t="shared" ref="AA21:AA68" si="11">$B$1*Y21</f>
        <v>8999.063990143226</v>
      </c>
      <c r="AB21" s="13">
        <f t="shared" si="4"/>
        <v>0.17861774460175009</v>
      </c>
      <c r="AC21">
        <f t="shared" ref="AC21:AC68" si="12">AA21+AC20</f>
        <v>28392.742431891289</v>
      </c>
      <c r="AD21">
        <f t="shared" ref="AD21:AD69" si="13">C21+AD20</f>
        <v>29484</v>
      </c>
    </row>
    <row r="22" spans="1:30">
      <c r="A22" s="1">
        <v>44599</v>
      </c>
      <c r="B22">
        <v>4</v>
      </c>
      <c r="C22">
        <v>6183</v>
      </c>
      <c r="D22">
        <v>39463</v>
      </c>
      <c r="E22">
        <v>88268</v>
      </c>
      <c r="F22">
        <v>95.16</v>
      </c>
      <c r="G22">
        <v>4.7050768220714287</v>
      </c>
      <c r="H22" s="17">
        <v>2844.68</v>
      </c>
      <c r="I22">
        <v>2.1271887611246694</v>
      </c>
      <c r="J22">
        <v>-0.31686183747113761</v>
      </c>
      <c r="K22">
        <v>3.0837632784314972</v>
      </c>
      <c r="L22">
        <v>1.2375483957130156</v>
      </c>
      <c r="M22">
        <v>2.1271887611246694</v>
      </c>
      <c r="N22">
        <v>-0.31686183747113761</v>
      </c>
      <c r="O22">
        <v>3.0837632784314972</v>
      </c>
      <c r="P22">
        <v>1.2375483957130156</v>
      </c>
      <c r="Q22">
        <f t="shared" si="5"/>
        <v>5.1096839013275996E-6</v>
      </c>
      <c r="R22">
        <f t="shared" si="6"/>
        <v>4.2480750275242229E-6</v>
      </c>
      <c r="S22">
        <f t="shared" si="0"/>
        <v>2196.0326844921619</v>
      </c>
      <c r="T22">
        <f t="shared" si="1"/>
        <v>8.5159435471234224E-2</v>
      </c>
      <c r="U22">
        <f t="shared" si="7"/>
        <v>3.726340260542893E-2</v>
      </c>
      <c r="V22">
        <f t="shared" si="8"/>
        <v>7.5332590318288872E-3</v>
      </c>
      <c r="W22">
        <f t="shared" si="2"/>
        <v>8.4980959561749714</v>
      </c>
      <c r="X22">
        <f t="shared" si="3"/>
        <v>1.3118955547539817</v>
      </c>
      <c r="Y22">
        <f t="shared" si="9"/>
        <v>7.1945590302105811E-3</v>
      </c>
      <c r="Z22">
        <f t="shared" si="10"/>
        <v>-30509.582105205016</v>
      </c>
      <c r="AA22">
        <f t="shared" si="11"/>
        <v>7194.5590302105811</v>
      </c>
      <c r="AB22" s="13">
        <f t="shared" si="4"/>
        <v>0.16360327190855267</v>
      </c>
      <c r="AC22">
        <f t="shared" si="12"/>
        <v>35587.301462101866</v>
      </c>
      <c r="AD22">
        <f t="shared" si="13"/>
        <v>35667</v>
      </c>
    </row>
    <row r="23" spans="1:30">
      <c r="A23" s="1">
        <v>44606</v>
      </c>
      <c r="B23">
        <v>5</v>
      </c>
      <c r="C23">
        <v>4890</v>
      </c>
      <c r="D23">
        <v>45646</v>
      </c>
      <c r="E23">
        <v>86692</v>
      </c>
      <c r="F23">
        <v>101.27</v>
      </c>
      <c r="G23">
        <v>3.1888229959857139</v>
      </c>
      <c r="H23" s="17">
        <v>3040.93</v>
      </c>
      <c r="I23">
        <v>2.0675650718214529</v>
      </c>
      <c r="J23">
        <v>-0.15084701246166979</v>
      </c>
      <c r="K23">
        <v>1.8329549069343207</v>
      </c>
      <c r="L23">
        <v>1.4914522796637195</v>
      </c>
      <c r="M23">
        <v>2.0675650718214529</v>
      </c>
      <c r="N23">
        <v>-0.15084701246166979</v>
      </c>
      <c r="O23">
        <v>1.8329549069343207</v>
      </c>
      <c r="P23">
        <v>1.4914522796637195</v>
      </c>
      <c r="Q23">
        <f t="shared" si="5"/>
        <v>6.2750803387245924E-5</v>
      </c>
      <c r="R23">
        <f t="shared" si="6"/>
        <v>5.7641119485918324E-5</v>
      </c>
      <c r="S23">
        <f t="shared" si="0"/>
        <v>26971.685189401043</v>
      </c>
      <c r="T23">
        <f t="shared" si="1"/>
        <v>0.24811382076293462</v>
      </c>
      <c r="U23">
        <f t="shared" si="7"/>
        <v>4.2063897135065864E-2</v>
      </c>
      <c r="V23">
        <f t="shared" si="8"/>
        <v>4.8004945296369339E-3</v>
      </c>
      <c r="W23">
        <f t="shared" si="2"/>
        <v>10.917292993342514</v>
      </c>
      <c r="X23">
        <f t="shared" si="3"/>
        <v>0.98624014788526959</v>
      </c>
      <c r="Y23">
        <f t="shared" si="9"/>
        <v>4.5871325798522303E-3</v>
      </c>
      <c r="Z23">
        <f t="shared" si="10"/>
        <v>-26330.205784328104</v>
      </c>
      <c r="AA23">
        <f t="shared" si="11"/>
        <v>4587.1325798522303</v>
      </c>
      <c r="AB23" s="13">
        <f t="shared" si="4"/>
        <v>6.193607773983021E-2</v>
      </c>
      <c r="AC23">
        <f t="shared" si="12"/>
        <v>40174.434041954097</v>
      </c>
      <c r="AD23">
        <f t="shared" si="13"/>
        <v>40557</v>
      </c>
    </row>
    <row r="24" spans="1:30">
      <c r="A24" s="1">
        <v>44613</v>
      </c>
      <c r="B24">
        <v>6</v>
      </c>
      <c r="C24">
        <v>3880</v>
      </c>
      <c r="D24">
        <v>50536</v>
      </c>
      <c r="E24">
        <v>53312</v>
      </c>
      <c r="F24">
        <v>91.46</v>
      </c>
      <c r="G24">
        <v>1.8084946292857143</v>
      </c>
      <c r="H24" s="17">
        <v>2898.17</v>
      </c>
      <c r="I24">
        <v>0.80472322604647539</v>
      </c>
      <c r="J24">
        <v>-0.41739454656034081</v>
      </c>
      <c r="K24">
        <v>0.69427598208669261</v>
      </c>
      <c r="L24">
        <v>1.3067525677003951</v>
      </c>
      <c r="M24">
        <v>0.80472322604647539</v>
      </c>
      <c r="N24">
        <v>-0.41739454656034081</v>
      </c>
      <c r="O24">
        <v>0.69427598208669261</v>
      </c>
      <c r="P24">
        <v>1.3067525677003951</v>
      </c>
      <c r="Q24">
        <f t="shared" si="5"/>
        <v>5.3876604243385806E-4</v>
      </c>
      <c r="R24">
        <f t="shared" si="6"/>
        <v>4.7601523904661214E-4</v>
      </c>
      <c r="S24">
        <f t="shared" si="0"/>
        <v>231767.59227962769</v>
      </c>
      <c r="T24">
        <f t="shared" si="1"/>
        <v>0.5933706047110705</v>
      </c>
      <c r="U24">
        <f t="shared" si="7"/>
        <v>4.5817670410525424E-2</v>
      </c>
      <c r="V24">
        <f t="shared" si="8"/>
        <v>3.7537732754595599E-3</v>
      </c>
      <c r="W24">
        <f t="shared" si="2"/>
        <v>13.190055184066207</v>
      </c>
      <c r="X24">
        <f t="shared" si="3"/>
        <v>0.8580570672455643</v>
      </c>
      <c r="Y24">
        <f t="shared" si="9"/>
        <v>3.6063200895620684E-3</v>
      </c>
      <c r="Z24">
        <f t="shared" si="10"/>
        <v>-21825.261482187103</v>
      </c>
      <c r="AA24">
        <f t="shared" si="11"/>
        <v>3606.3200895620685</v>
      </c>
      <c r="AB24" s="13">
        <f t="shared" si="4"/>
        <v>7.0536059391219472E-2</v>
      </c>
      <c r="AC24">
        <f t="shared" si="12"/>
        <v>43780.754131516165</v>
      </c>
      <c r="AD24">
        <f t="shared" si="13"/>
        <v>44437</v>
      </c>
    </row>
    <row r="25" spans="1:30">
      <c r="A25" s="1">
        <v>44620</v>
      </c>
      <c r="B25">
        <v>7</v>
      </c>
      <c r="C25">
        <v>2498</v>
      </c>
      <c r="D25">
        <v>54416</v>
      </c>
      <c r="E25">
        <v>52544</v>
      </c>
      <c r="F25">
        <v>122.79</v>
      </c>
      <c r="G25">
        <v>1.1994182602714285</v>
      </c>
      <c r="H25" s="17">
        <v>2648.79</v>
      </c>
      <c r="I25">
        <v>0.77566802719820749</v>
      </c>
      <c r="J25">
        <v>0.43387296040310097</v>
      </c>
      <c r="K25">
        <v>0.19182856323275663</v>
      </c>
      <c r="L25">
        <v>0.98411027175325316</v>
      </c>
      <c r="M25">
        <v>0.77566802719820749</v>
      </c>
      <c r="N25">
        <v>0.43387296040310097</v>
      </c>
      <c r="O25">
        <v>0.19182856323275663</v>
      </c>
      <c r="P25">
        <v>0.98411027175325316</v>
      </c>
      <c r="Q25">
        <f t="shared" si="5"/>
        <v>2.7834116096601136E-3</v>
      </c>
      <c r="R25">
        <f t="shared" si="6"/>
        <v>2.2446455672262555E-3</v>
      </c>
      <c r="S25">
        <f t="shared" si="0"/>
        <v>1202120.1956653139</v>
      </c>
      <c r="T25">
        <f t="shared" si="1"/>
        <v>0.99583544439855831</v>
      </c>
      <c r="U25">
        <f t="shared" si="7"/>
        <v>4.9042578806666848E-2</v>
      </c>
      <c r="V25">
        <f t="shared" si="8"/>
        <v>3.2249083961414238E-3</v>
      </c>
      <c r="W25">
        <f t="shared" si="2"/>
        <v>15.459979232435163</v>
      </c>
      <c r="X25">
        <f t="shared" si="3"/>
        <v>0.80395000797474336</v>
      </c>
      <c r="Y25">
        <f t="shared" si="9"/>
        <v>3.1808103036237065E-3</v>
      </c>
      <c r="Z25">
        <f t="shared" si="10"/>
        <v>-14365.047016867991</v>
      </c>
      <c r="AA25">
        <f t="shared" si="11"/>
        <v>3180.8103036237067</v>
      </c>
      <c r="AB25" s="13">
        <f t="shared" si="4"/>
        <v>0.27334279568603148</v>
      </c>
      <c r="AC25">
        <f t="shared" si="12"/>
        <v>46961.564435139873</v>
      </c>
      <c r="AD25">
        <f t="shared" si="13"/>
        <v>46935</v>
      </c>
    </row>
    <row r="26" spans="1:30">
      <c r="A26" s="1">
        <v>44627</v>
      </c>
      <c r="B26">
        <v>8</v>
      </c>
      <c r="C26">
        <v>2994</v>
      </c>
      <c r="D26">
        <v>56914</v>
      </c>
      <c r="E26">
        <v>46868</v>
      </c>
      <c r="F26">
        <v>99.19</v>
      </c>
      <c r="G26">
        <v>1.3341380363142858</v>
      </c>
      <c r="H26" s="17">
        <v>2788.19</v>
      </c>
      <c r="I26">
        <v>0.56093194821022752</v>
      </c>
      <c r="J26">
        <v>-0.20736269757127582</v>
      </c>
      <c r="K26">
        <v>0.30296340146471956</v>
      </c>
      <c r="L26">
        <v>1.1644628904677916</v>
      </c>
      <c r="M26">
        <v>0.56093194821022752</v>
      </c>
      <c r="N26">
        <v>-0.20736269757127582</v>
      </c>
      <c r="O26">
        <v>0.30296340146471956</v>
      </c>
      <c r="P26">
        <v>1.1644628904677916</v>
      </c>
      <c r="Q26">
        <f t="shared" si="5"/>
        <v>7.3167202503409134E-3</v>
      </c>
      <c r="R26">
        <f t="shared" si="6"/>
        <v>4.5333086406807999E-3</v>
      </c>
      <c r="S26">
        <f t="shared" si="0"/>
        <v>3185454.0544853071</v>
      </c>
      <c r="T26">
        <f t="shared" si="1"/>
        <v>0.83426873078311603</v>
      </c>
      <c r="U26">
        <f t="shared" si="7"/>
        <v>5.2068078978582122E-2</v>
      </c>
      <c r="V26">
        <f t="shared" si="8"/>
        <v>3.0255001719152741E-3</v>
      </c>
      <c r="W26">
        <f t="shared" si="2"/>
        <v>17.898620702166774</v>
      </c>
      <c r="X26">
        <f t="shared" si="3"/>
        <v>0.81772755004828335</v>
      </c>
      <c r="Y26">
        <f t="shared" si="9"/>
        <v>3.0933304266115621E-3</v>
      </c>
      <c r="Z26">
        <f t="shared" si="10"/>
        <v>-17300.849839813542</v>
      </c>
      <c r="AA26">
        <f t="shared" si="11"/>
        <v>3093.330426611562</v>
      </c>
      <c r="AB26" s="13">
        <f t="shared" si="4"/>
        <v>3.317649519424247E-2</v>
      </c>
      <c r="AC26">
        <f t="shared" si="12"/>
        <v>50054.894861751432</v>
      </c>
      <c r="AD26">
        <f t="shared" si="13"/>
        <v>49929</v>
      </c>
    </row>
    <row r="27" spans="1:30">
      <c r="A27" s="1">
        <v>44634</v>
      </c>
      <c r="B27">
        <v>9</v>
      </c>
      <c r="C27">
        <v>3040</v>
      </c>
      <c r="D27">
        <v>59908</v>
      </c>
      <c r="E27">
        <v>36179</v>
      </c>
      <c r="F27">
        <v>83.53</v>
      </c>
      <c r="G27">
        <v>1.0161608408285716</v>
      </c>
      <c r="H27" s="17">
        <v>2578.1</v>
      </c>
      <c r="I27">
        <v>0.15654259861499889</v>
      </c>
      <c r="J27">
        <v>-0.63286059604071376</v>
      </c>
      <c r="K27">
        <v>4.0653403484050478E-2</v>
      </c>
      <c r="L27">
        <v>0.89265312242089501</v>
      </c>
      <c r="M27">
        <v>0.15654259861499889</v>
      </c>
      <c r="N27">
        <v>-0.63286059604071376</v>
      </c>
      <c r="O27">
        <v>4.0653403484050478E-2</v>
      </c>
      <c r="P27">
        <v>0.89265312242089501</v>
      </c>
      <c r="Q27">
        <f t="shared" si="5"/>
        <v>1.8223349387720633E-2</v>
      </c>
      <c r="R27">
        <f t="shared" si="6"/>
        <v>1.090662913737972E-2</v>
      </c>
      <c r="S27">
        <f t="shared" si="0"/>
        <v>8090000.1608591517</v>
      </c>
      <c r="T27">
        <f t="shared" si="1"/>
        <v>0.94408372167114463</v>
      </c>
      <c r="U27">
        <f t="shared" si="7"/>
        <v>5.497838509220776E-2</v>
      </c>
      <c r="V27">
        <f t="shared" si="8"/>
        <v>2.9103061136256381E-3</v>
      </c>
      <c r="W27">
        <f t="shared" si="2"/>
        <v>20.567818021272608</v>
      </c>
      <c r="X27">
        <f t="shared" si="3"/>
        <v>0.85323266380260565</v>
      </c>
      <c r="Y27">
        <f t="shared" si="9"/>
        <v>3.2700286105944334E-3</v>
      </c>
      <c r="Z27">
        <f t="shared" si="10"/>
        <v>-17397.78789586974</v>
      </c>
      <c r="AA27">
        <f t="shared" si="11"/>
        <v>3270.0286105944333</v>
      </c>
      <c r="AB27" s="13">
        <f t="shared" si="4"/>
        <v>7.5667306116589908E-2</v>
      </c>
      <c r="AC27">
        <f t="shared" si="12"/>
        <v>53324.923472345865</v>
      </c>
      <c r="AD27">
        <f t="shared" si="13"/>
        <v>52969</v>
      </c>
    </row>
    <row r="28" spans="1:30">
      <c r="A28" s="1">
        <v>44641</v>
      </c>
      <c r="B28">
        <v>10</v>
      </c>
      <c r="C28">
        <v>3217</v>
      </c>
      <c r="D28">
        <v>62948</v>
      </c>
      <c r="E28">
        <v>36640</v>
      </c>
      <c r="F28">
        <v>94.8</v>
      </c>
      <c r="G28">
        <v>1.294092406685714</v>
      </c>
      <c r="H28" s="17">
        <v>2792.05</v>
      </c>
      <c r="I28">
        <v>0.17398328438199304</v>
      </c>
      <c r="J28">
        <v>-0.3266433983554925</v>
      </c>
      <c r="K28">
        <v>0.26992842544714779</v>
      </c>
      <c r="L28">
        <v>1.1694568725928858</v>
      </c>
      <c r="M28">
        <v>0.17398328438199304</v>
      </c>
      <c r="N28">
        <v>-0.3266433983554925</v>
      </c>
      <c r="O28">
        <v>0.26992842544714779</v>
      </c>
      <c r="P28">
        <v>1.1694568725928858</v>
      </c>
      <c r="Q28">
        <f t="shared" si="5"/>
        <v>3.6708551763003139E-2</v>
      </c>
      <c r="R28">
        <f t="shared" si="6"/>
        <v>1.8485202375282506E-2</v>
      </c>
      <c r="S28">
        <f t="shared" si="0"/>
        <v>16854177.258681878</v>
      </c>
      <c r="T28">
        <f t="shared" si="1"/>
        <v>0.84139060886791506</v>
      </c>
      <c r="U28">
        <f t="shared" si="7"/>
        <v>5.7561094270894508E-2</v>
      </c>
      <c r="V28">
        <f t="shared" si="8"/>
        <v>2.5827091786867484E-3</v>
      </c>
      <c r="W28">
        <f t="shared" si="2"/>
        <v>23.237994197643101</v>
      </c>
      <c r="X28">
        <f t="shared" si="3"/>
        <v>0.81803005550857988</v>
      </c>
      <c r="Y28">
        <f t="shared" si="9"/>
        <v>3.2980985574943946E-3</v>
      </c>
      <c r="Z28">
        <f t="shared" si="10"/>
        <v>-18383.254303983085</v>
      </c>
      <c r="AA28">
        <f t="shared" si="11"/>
        <v>3298.0985574943948</v>
      </c>
      <c r="AB28" s="13">
        <f t="shared" si="4"/>
        <v>2.5209374415416461E-2</v>
      </c>
      <c r="AC28">
        <f t="shared" si="12"/>
        <v>56623.022029840256</v>
      </c>
      <c r="AD28">
        <f t="shared" si="13"/>
        <v>56186</v>
      </c>
    </row>
    <row r="29" spans="1:30">
      <c r="A29" s="1">
        <v>44648</v>
      </c>
      <c r="B29">
        <v>11</v>
      </c>
      <c r="C29">
        <v>4110</v>
      </c>
      <c r="D29">
        <v>66165</v>
      </c>
      <c r="E29">
        <v>51565</v>
      </c>
      <c r="F29">
        <v>105.45</v>
      </c>
      <c r="G29">
        <v>1.7944016392000002</v>
      </c>
      <c r="H29" s="17">
        <v>3079.03</v>
      </c>
      <c r="I29">
        <v>0.7386302151246994</v>
      </c>
      <c r="J29">
        <v>-3.727222219332664E-2</v>
      </c>
      <c r="K29">
        <v>0.68265020434725932</v>
      </c>
      <c r="L29">
        <v>1.5407452120383536</v>
      </c>
      <c r="M29">
        <v>0.7386302151246994</v>
      </c>
      <c r="N29">
        <v>-3.727222219332664E-2</v>
      </c>
      <c r="O29">
        <v>0.68265020434725932</v>
      </c>
      <c r="P29">
        <v>1.5407452120383536</v>
      </c>
      <c r="Q29">
        <f t="shared" si="5"/>
        <v>6.1361629837297871E-2</v>
      </c>
      <c r="R29">
        <f t="shared" si="6"/>
        <v>2.4653078074294732E-2</v>
      </c>
      <c r="S29">
        <f t="shared" si="0"/>
        <v>29504655.282740146</v>
      </c>
      <c r="T29">
        <f t="shared" si="1"/>
        <v>0.6490159731319598</v>
      </c>
      <c r="U29">
        <f t="shared" si="7"/>
        <v>5.9897465593113264E-2</v>
      </c>
      <c r="V29">
        <f t="shared" si="8"/>
        <v>2.3363713222187554E-3</v>
      </c>
      <c r="W29">
        <f t="shared" si="2"/>
        <v>25.927890733610202</v>
      </c>
      <c r="X29">
        <f t="shared" si="3"/>
        <v>0.79315579095461386</v>
      </c>
      <c r="Y29">
        <f t="shared" si="9"/>
        <v>3.3403104393766661E-3</v>
      </c>
      <c r="Z29">
        <f t="shared" si="10"/>
        <v>-23433.952189909374</v>
      </c>
      <c r="AA29">
        <f t="shared" si="11"/>
        <v>3340.3104393766662</v>
      </c>
      <c r="AB29" s="13">
        <f t="shared" si="4"/>
        <v>0.18727239917842672</v>
      </c>
      <c r="AC29">
        <f t="shared" si="12"/>
        <v>59963.332469216926</v>
      </c>
      <c r="AD29">
        <f t="shared" si="13"/>
        <v>60296</v>
      </c>
    </row>
    <row r="30" spans="1:30">
      <c r="A30" s="1">
        <v>44655</v>
      </c>
      <c r="B30">
        <v>12</v>
      </c>
      <c r="C30">
        <v>3629</v>
      </c>
      <c r="D30">
        <v>70275</v>
      </c>
      <c r="E30">
        <v>36797</v>
      </c>
      <c r="F30">
        <v>133.03</v>
      </c>
      <c r="G30">
        <v>2.437171235342857</v>
      </c>
      <c r="H30" s="17">
        <v>3402.7</v>
      </c>
      <c r="I30">
        <v>0.17992295393821447</v>
      </c>
      <c r="J30">
        <v>0.7121040255580845</v>
      </c>
      <c r="K30">
        <v>1.2128922904463022</v>
      </c>
      <c r="L30">
        <v>1.9595022572272669</v>
      </c>
      <c r="M30">
        <v>0.17992295393821447</v>
      </c>
      <c r="N30">
        <v>0.7121040255580845</v>
      </c>
      <c r="O30">
        <v>1.2128922904463022</v>
      </c>
      <c r="P30">
        <v>1.9595022572272669</v>
      </c>
      <c r="Q30">
        <f t="shared" si="5"/>
        <v>9.1143265987328692E-2</v>
      </c>
      <c r="R30">
        <f t="shared" si="6"/>
        <v>2.9781636150030821E-2</v>
      </c>
      <c r="S30">
        <f t="shared" si="0"/>
        <v>46434271.625652499</v>
      </c>
      <c r="T30">
        <f t="shared" si="1"/>
        <v>0.49118520015949246</v>
      </c>
      <c r="U30">
        <f t="shared" si="7"/>
        <v>6.1987145602376725E-2</v>
      </c>
      <c r="V30">
        <f t="shared" si="8"/>
        <v>2.0896800092634615E-3</v>
      </c>
      <c r="W30">
        <f t="shared" si="2"/>
        <v>28.578973892504859</v>
      </c>
      <c r="X30">
        <f t="shared" si="3"/>
        <v>0.75501065180901084</v>
      </c>
      <c r="Y30">
        <f t="shared" si="9"/>
        <v>3.3354300345332711E-3</v>
      </c>
      <c r="Z30">
        <f t="shared" si="10"/>
        <v>-20696.744639544318</v>
      </c>
      <c r="AA30">
        <f t="shared" si="11"/>
        <v>3335.4300345332713</v>
      </c>
      <c r="AB30" s="13">
        <f t="shared" si="4"/>
        <v>8.0895554000200806E-2</v>
      </c>
      <c r="AC30">
        <f t="shared" si="12"/>
        <v>63298.7625037502</v>
      </c>
      <c r="AD30">
        <f t="shared" si="13"/>
        <v>63925</v>
      </c>
    </row>
    <row r="31" spans="1:30">
      <c r="A31" s="1">
        <v>44662</v>
      </c>
      <c r="B31">
        <v>13</v>
      </c>
      <c r="C31">
        <v>3015</v>
      </c>
      <c r="D31">
        <v>73904</v>
      </c>
      <c r="E31">
        <v>35981</v>
      </c>
      <c r="F31">
        <v>115.16</v>
      </c>
      <c r="G31">
        <v>1.766401373542857</v>
      </c>
      <c r="H31" s="17">
        <v>3282.96</v>
      </c>
      <c r="I31">
        <v>0.14905180516192981</v>
      </c>
      <c r="J31">
        <v>0.22655821165968998</v>
      </c>
      <c r="K31">
        <v>0.65955185096765856</v>
      </c>
      <c r="L31">
        <v>1.8045853091291408</v>
      </c>
      <c r="M31">
        <v>0.14905180516192981</v>
      </c>
      <c r="N31">
        <v>0.22655821165968998</v>
      </c>
      <c r="O31">
        <v>0.65955185096765856</v>
      </c>
      <c r="P31">
        <v>1.8045853091291408</v>
      </c>
      <c r="Q31">
        <f t="shared" si="5"/>
        <v>0.15148672352538195</v>
      </c>
      <c r="R31">
        <f t="shared" si="6"/>
        <v>6.0343457538053258E-2</v>
      </c>
      <c r="S31">
        <f t="shared" si="0"/>
        <v>87434125.318108618</v>
      </c>
      <c r="T31">
        <f t="shared" si="1"/>
        <v>0.70526629005834918</v>
      </c>
      <c r="U31">
        <f t="shared" si="7"/>
        <v>6.3902131961621644E-2</v>
      </c>
      <c r="V31">
        <f t="shared" si="8"/>
        <v>1.914986359244919E-3</v>
      </c>
      <c r="W31">
        <f t="shared" si="2"/>
        <v>31.232002978642385</v>
      </c>
      <c r="X31">
        <f t="shared" si="3"/>
        <v>0.73187815058618266</v>
      </c>
      <c r="Y31">
        <f t="shared" si="9"/>
        <v>4.5434489018502545E-3</v>
      </c>
      <c r="Z31">
        <f t="shared" si="10"/>
        <v>-16263.117689242883</v>
      </c>
      <c r="AA31">
        <f t="shared" si="11"/>
        <v>4543.4489018502545</v>
      </c>
      <c r="AB31" s="13">
        <f t="shared" si="4"/>
        <v>0.50694822615265489</v>
      </c>
      <c r="AC31">
        <f t="shared" si="12"/>
        <v>67842.21140560045</v>
      </c>
      <c r="AD31">
        <f t="shared" si="13"/>
        <v>66940</v>
      </c>
    </row>
    <row r="32" spans="1:30">
      <c r="A32" s="1">
        <v>44669</v>
      </c>
      <c r="B32">
        <v>14</v>
      </c>
      <c r="C32">
        <v>6371</v>
      </c>
      <c r="D32">
        <v>76919</v>
      </c>
      <c r="E32">
        <v>46979</v>
      </c>
      <c r="F32">
        <v>104.52</v>
      </c>
      <c r="G32">
        <v>1.4673554365285713</v>
      </c>
      <c r="H32" s="17">
        <v>3033.49</v>
      </c>
      <c r="I32">
        <v>0.56513133241876623</v>
      </c>
      <c r="J32">
        <v>-6.2541254477910313E-2</v>
      </c>
      <c r="K32">
        <v>0.41285887974837882</v>
      </c>
      <c r="L32">
        <v>1.4818265731842635</v>
      </c>
      <c r="M32">
        <v>0.56513133241876623</v>
      </c>
      <c r="N32">
        <v>-6.2541254477910313E-2</v>
      </c>
      <c r="O32">
        <v>0.41285887974837882</v>
      </c>
      <c r="P32">
        <v>1.4818265731842635</v>
      </c>
      <c r="Q32">
        <f t="shared" si="5"/>
        <v>0.23372262961483481</v>
      </c>
      <c r="R32">
        <f t="shared" si="6"/>
        <v>8.2235906089452859E-2</v>
      </c>
      <c r="S32">
        <f t="shared" si="0"/>
        <v>162959485.34922165</v>
      </c>
      <c r="T32">
        <f t="shared" si="1"/>
        <v>0.80172141839101685</v>
      </c>
      <c r="U32">
        <f t="shared" si="7"/>
        <v>6.5805319366381787E-2</v>
      </c>
      <c r="V32">
        <f t="shared" si="8"/>
        <v>1.9031874047601427E-3</v>
      </c>
      <c r="W32">
        <f t="shared" si="2"/>
        <v>34.10019778618954</v>
      </c>
      <c r="X32">
        <f t="shared" si="3"/>
        <v>0.76831322158954318</v>
      </c>
      <c r="Y32">
        <f t="shared" si="9"/>
        <v>5.5170341775463184E-3</v>
      </c>
      <c r="Z32">
        <f t="shared" si="10"/>
        <v>-33128.657507819255</v>
      </c>
      <c r="AA32">
        <f t="shared" si="11"/>
        <v>5517.0341775463185</v>
      </c>
      <c r="AB32" s="13">
        <f t="shared" si="4"/>
        <v>0.13403952636221653</v>
      </c>
      <c r="AC32">
        <f t="shared" si="12"/>
        <v>73359.245583146767</v>
      </c>
      <c r="AD32">
        <f t="shared" si="13"/>
        <v>73311</v>
      </c>
    </row>
    <row r="33" spans="1:30">
      <c r="A33" s="1">
        <v>44676</v>
      </c>
      <c r="B33">
        <v>15</v>
      </c>
      <c r="C33">
        <v>6041</v>
      </c>
      <c r="D33">
        <v>83290</v>
      </c>
      <c r="E33">
        <v>29330</v>
      </c>
      <c r="F33">
        <v>104.71</v>
      </c>
      <c r="G33">
        <v>1.7646736515000001</v>
      </c>
      <c r="H33" s="17">
        <v>3004.99</v>
      </c>
      <c r="I33">
        <v>-0.10257075673889025</v>
      </c>
      <c r="J33">
        <v>-5.737876401116751E-2</v>
      </c>
      <c r="K33">
        <v>0.65812659540843299</v>
      </c>
      <c r="L33">
        <v>1.4449539072347346</v>
      </c>
      <c r="M33">
        <v>-0.10257075673889025</v>
      </c>
      <c r="N33">
        <v>-5.737876401116751E-2</v>
      </c>
      <c r="O33">
        <v>0.65812659540843299</v>
      </c>
      <c r="P33">
        <v>1.4449539072347346</v>
      </c>
      <c r="Q33">
        <f t="shared" si="5"/>
        <v>0.30731495752503635</v>
      </c>
      <c r="R33">
        <f t="shared" si="6"/>
        <v>7.3592327910201538E-2</v>
      </c>
      <c r="S33">
        <f t="shared" si="0"/>
        <v>259524837.78030285</v>
      </c>
      <c r="T33">
        <f t="shared" si="1"/>
        <v>0.65468105885386652</v>
      </c>
      <c r="U33">
        <f t="shared" si="7"/>
        <v>6.7697442432202548E-2</v>
      </c>
      <c r="V33">
        <f t="shared" si="8"/>
        <v>1.8921230658207611E-3</v>
      </c>
      <c r="W33">
        <f t="shared" si="2"/>
        <v>37.201060113384131</v>
      </c>
      <c r="X33">
        <f t="shared" si="3"/>
        <v>0.80827338862779141</v>
      </c>
      <c r="Y33">
        <f t="shared" si="9"/>
        <v>5.1176276687708777E-3</v>
      </c>
      <c r="Z33">
        <f t="shared" si="10"/>
        <v>-31866.663395534182</v>
      </c>
      <c r="AA33">
        <f t="shared" si="11"/>
        <v>5117.6276687708778</v>
      </c>
      <c r="AB33" s="13">
        <f t="shared" si="4"/>
        <v>0.15285090733804374</v>
      </c>
      <c r="AC33">
        <f t="shared" si="12"/>
        <v>78476.873251917641</v>
      </c>
      <c r="AD33">
        <f t="shared" si="13"/>
        <v>79352</v>
      </c>
    </row>
    <row r="34" spans="1:30">
      <c r="A34" s="1">
        <v>44683</v>
      </c>
      <c r="B34">
        <v>16</v>
      </c>
      <c r="C34">
        <v>6270</v>
      </c>
      <c r="D34">
        <v>89331</v>
      </c>
      <c r="E34">
        <v>159726</v>
      </c>
      <c r="F34">
        <v>124.87</v>
      </c>
      <c r="G34">
        <v>1.4882506558142856</v>
      </c>
      <c r="H34" s="17">
        <v>285.51</v>
      </c>
      <c r="I34">
        <v>4.830608551879263</v>
      </c>
      <c r="J34">
        <v>0.490388645512707</v>
      </c>
      <c r="K34">
        <v>0.43009604331373774</v>
      </c>
      <c r="L34">
        <v>-2.0734488154468478</v>
      </c>
      <c r="M34">
        <v>4.830608551879263</v>
      </c>
      <c r="N34">
        <v>0.490388645512707</v>
      </c>
      <c r="O34">
        <v>0.43009604331373774</v>
      </c>
      <c r="P34">
        <v>-2.0734488154468478</v>
      </c>
      <c r="Q34">
        <f t="shared" si="5"/>
        <v>0.38191915366720952</v>
      </c>
      <c r="R34">
        <f t="shared" si="6"/>
        <v>7.4604196142173174E-2</v>
      </c>
      <c r="S34">
        <f t="shared" si="0"/>
        <v>402471530.73692846</v>
      </c>
      <c r="T34">
        <f t="shared" si="1"/>
        <v>0.63767486575104659</v>
      </c>
      <c r="U34">
        <f t="shared" si="7"/>
        <v>7.1270774423537686E-2</v>
      </c>
      <c r="V34">
        <f t="shared" si="8"/>
        <v>3.573331991335138E-3</v>
      </c>
      <c r="W34">
        <f t="shared" si="2"/>
        <v>43.815612925756646</v>
      </c>
      <c r="X34">
        <f t="shared" si="3"/>
        <v>1.6807907884864273</v>
      </c>
      <c r="Y34">
        <f t="shared" si="9"/>
        <v>6.7687256414274526E-3</v>
      </c>
      <c r="Z34">
        <f t="shared" si="10"/>
        <v>-31321.424135808844</v>
      </c>
      <c r="AA34">
        <f t="shared" si="11"/>
        <v>6768.7256414274525</v>
      </c>
      <c r="AB34" s="13">
        <f t="shared" si="4"/>
        <v>7.9541569605654311E-2</v>
      </c>
      <c r="AC34">
        <f t="shared" si="12"/>
        <v>85245.598893345101</v>
      </c>
      <c r="AD34">
        <f t="shared" si="13"/>
        <v>85622</v>
      </c>
    </row>
    <row r="35" spans="1:30">
      <c r="A35" s="1">
        <v>44690</v>
      </c>
      <c r="B35">
        <v>17</v>
      </c>
      <c r="C35">
        <v>4668</v>
      </c>
      <c r="D35">
        <v>95601</v>
      </c>
      <c r="E35">
        <v>40479</v>
      </c>
      <c r="F35">
        <v>127.66</v>
      </c>
      <c r="G35">
        <v>1.5255078076714288</v>
      </c>
      <c r="H35" s="17">
        <v>2739.22</v>
      </c>
      <c r="I35">
        <v>0.31922144633316551</v>
      </c>
      <c r="J35">
        <v>0.5661957423664572</v>
      </c>
      <c r="K35">
        <v>0.4608307109790854</v>
      </c>
      <c r="L35">
        <v>1.101106593922232</v>
      </c>
      <c r="M35">
        <v>0.31922144633316551</v>
      </c>
      <c r="N35">
        <v>0.5661957423664572</v>
      </c>
      <c r="O35">
        <v>0.4608307109790854</v>
      </c>
      <c r="P35">
        <v>1.101106593922232</v>
      </c>
      <c r="Q35">
        <f t="shared" si="5"/>
        <v>0.47069645947415117</v>
      </c>
      <c r="R35">
        <f t="shared" si="6"/>
        <v>8.8777305806941653E-2</v>
      </c>
      <c r="S35">
        <f t="shared" si="0"/>
        <v>676150911.07908165</v>
      </c>
      <c r="T35">
        <f t="shared" si="1"/>
        <v>0.8245420678193367</v>
      </c>
      <c r="U35">
        <f t="shared" si="7"/>
        <v>7.2851978243034354E-2</v>
      </c>
      <c r="V35">
        <f t="shared" si="8"/>
        <v>1.5812038194966682E-3</v>
      </c>
      <c r="W35">
        <f t="shared" si="2"/>
        <v>47.09468718015254</v>
      </c>
      <c r="X35">
        <f t="shared" si="3"/>
        <v>0.81356820173538069</v>
      </c>
      <c r="Y35">
        <f t="shared" si="9"/>
        <v>5.5038066757959496E-3</v>
      </c>
      <c r="Z35">
        <f t="shared" si="10"/>
        <v>-24284.407835703088</v>
      </c>
      <c r="AA35">
        <f t="shared" si="11"/>
        <v>5503.8066757959496</v>
      </c>
      <c r="AB35" s="13">
        <f t="shared" si="4"/>
        <v>0.17905027330675868</v>
      </c>
      <c r="AC35">
        <f t="shared" si="12"/>
        <v>90749.405569141047</v>
      </c>
      <c r="AD35">
        <f t="shared" si="13"/>
        <v>90290</v>
      </c>
    </row>
    <row r="36" spans="1:30">
      <c r="A36" s="1">
        <v>44697</v>
      </c>
      <c r="B36">
        <v>18</v>
      </c>
      <c r="C36">
        <v>7607</v>
      </c>
      <c r="D36">
        <v>100269</v>
      </c>
      <c r="E36">
        <v>35326</v>
      </c>
      <c r="F36">
        <v>217.86</v>
      </c>
      <c r="G36">
        <v>0.80223200782857151</v>
      </c>
      <c r="H36" s="17">
        <v>2117.0300000000002</v>
      </c>
      <c r="I36">
        <v>0.12427165510253467</v>
      </c>
      <c r="J36">
        <v>3.0170201639464902</v>
      </c>
      <c r="K36">
        <v>-0.13582362867078537</v>
      </c>
      <c r="L36">
        <v>0.29613101402267322</v>
      </c>
      <c r="M36">
        <v>0.12427165510253467</v>
      </c>
      <c r="N36">
        <v>3.0170201639464902</v>
      </c>
      <c r="O36">
        <v>-0.13582362867078537</v>
      </c>
      <c r="P36">
        <v>0.29613101402267322</v>
      </c>
      <c r="Q36">
        <f t="shared" si="5"/>
        <v>0.60187586831798756</v>
      </c>
      <c r="R36">
        <f t="shared" si="6"/>
        <v>0.13117940884383639</v>
      </c>
      <c r="S36">
        <f t="shared" si="0"/>
        <v>1563775699.0187781</v>
      </c>
      <c r="T36">
        <f t="shared" si="1"/>
        <v>1.8481915035650953</v>
      </c>
      <c r="U36">
        <f t="shared" si="7"/>
        <v>7.4265015471299156E-2</v>
      </c>
      <c r="V36">
        <f t="shared" si="8"/>
        <v>1.4130372282648018E-3</v>
      </c>
      <c r="W36">
        <f t="shared" si="2"/>
        <v>50.226807914243338</v>
      </c>
      <c r="X36">
        <f t="shared" si="3"/>
        <v>0.7598386272306259</v>
      </c>
      <c r="Y36">
        <f t="shared" si="9"/>
        <v>7.2507057518431508E-3</v>
      </c>
      <c r="Z36">
        <f t="shared" si="10"/>
        <v>-37477.075765551534</v>
      </c>
      <c r="AA36">
        <f t="shared" si="11"/>
        <v>7250.7057518431511</v>
      </c>
      <c r="AB36" s="13">
        <f t="shared" si="4"/>
        <v>4.6837682155494789E-2</v>
      </c>
      <c r="AC36">
        <f t="shared" si="12"/>
        <v>98000.111320984201</v>
      </c>
      <c r="AD36">
        <f t="shared" si="13"/>
        <v>97897</v>
      </c>
    </row>
    <row r="37" spans="1:30">
      <c r="A37" s="1">
        <v>44704</v>
      </c>
      <c r="B37">
        <v>19</v>
      </c>
      <c r="C37">
        <v>4605</v>
      </c>
      <c r="D37">
        <v>107876</v>
      </c>
      <c r="E37">
        <v>23102</v>
      </c>
      <c r="F37">
        <v>111.83</v>
      </c>
      <c r="G37">
        <v>0.55747842849999996</v>
      </c>
      <c r="H37" s="17">
        <v>2003.38</v>
      </c>
      <c r="I37">
        <v>-0.33819025989906276</v>
      </c>
      <c r="J37">
        <v>0.13607877347940722</v>
      </c>
      <c r="K37">
        <v>-0.33772902255090564</v>
      </c>
      <c r="L37">
        <v>0.1490931724379724</v>
      </c>
      <c r="M37">
        <v>-0.33819025989906276</v>
      </c>
      <c r="N37">
        <v>0.13607877347940722</v>
      </c>
      <c r="O37">
        <v>-0.33772902255090564</v>
      </c>
      <c r="P37">
        <v>0.1490931724379724</v>
      </c>
      <c r="Q37">
        <f t="shared" si="5"/>
        <v>0.66421336132542552</v>
      </c>
      <c r="R37">
        <f t="shared" si="6"/>
        <v>6.2337493007437961E-2</v>
      </c>
      <c r="S37">
        <f t="shared" si="0"/>
        <v>2492088971.4078236</v>
      </c>
      <c r="T37">
        <f t="shared" si="1"/>
        <v>1.3634926602736666</v>
      </c>
      <c r="U37">
        <f t="shared" si="7"/>
        <v>7.5870253232992679E-2</v>
      </c>
      <c r="V37">
        <f t="shared" si="8"/>
        <v>1.6052377616935232E-3</v>
      </c>
      <c r="W37">
        <f t="shared" si="2"/>
        <v>54.032777175102936</v>
      </c>
      <c r="X37">
        <f t="shared" si="3"/>
        <v>0.90392206313414591</v>
      </c>
      <c r="Y37">
        <f t="shared" si="9"/>
        <v>4.3373383082380892E-3</v>
      </c>
      <c r="Z37">
        <f t="shared" si="10"/>
        <v>-25053.476767460877</v>
      </c>
      <c r="AA37">
        <f t="shared" si="11"/>
        <v>4337.3383082380888</v>
      </c>
      <c r="AB37" s="13">
        <f t="shared" si="4"/>
        <v>5.8124145876636536E-2</v>
      </c>
      <c r="AC37">
        <f t="shared" si="12"/>
        <v>102337.44962922229</v>
      </c>
      <c r="AD37">
        <f t="shared" si="13"/>
        <v>102502</v>
      </c>
    </row>
    <row r="38" spans="1:30">
      <c r="A38" s="1">
        <v>44711</v>
      </c>
      <c r="B38">
        <v>20</v>
      </c>
      <c r="C38">
        <v>3661</v>
      </c>
      <c r="D38">
        <v>112481</v>
      </c>
      <c r="E38">
        <v>18383</v>
      </c>
      <c r="F38">
        <v>125.64</v>
      </c>
      <c r="G38">
        <v>0.52968492871428574</v>
      </c>
      <c r="H38" s="17">
        <v>1859.88</v>
      </c>
      <c r="I38">
        <v>-0.51672083719720896</v>
      </c>
      <c r="J38">
        <v>0.51131031740424371</v>
      </c>
      <c r="K38">
        <v>-0.36065680786434634</v>
      </c>
      <c r="L38">
        <v>-3.6563935062287597E-2</v>
      </c>
      <c r="M38">
        <v>-0.51672083719720896</v>
      </c>
      <c r="N38">
        <v>0.51131031740424371</v>
      </c>
      <c r="O38">
        <v>-0.36065680786434634</v>
      </c>
      <c r="P38">
        <v>-3.6563935062287597E-2</v>
      </c>
      <c r="Q38">
        <f t="shared" si="5"/>
        <v>0.71540566679770023</v>
      </c>
      <c r="R38">
        <f t="shared" si="6"/>
        <v>5.1192305472274713E-2</v>
      </c>
      <c r="S38">
        <f t="shared" si="0"/>
        <v>3867361365.4413414</v>
      </c>
      <c r="T38">
        <f t="shared" si="1"/>
        <v>1.4512702363427381</v>
      </c>
      <c r="U38">
        <f t="shared" si="7"/>
        <v>7.7420827483150823E-2</v>
      </c>
      <c r="V38">
        <f t="shared" si="8"/>
        <v>1.5505742501581432E-3</v>
      </c>
      <c r="W38">
        <f t="shared" si="2"/>
        <v>57.977479979090994</v>
      </c>
      <c r="X38">
        <f t="shared" si="3"/>
        <v>0.91822333117298438</v>
      </c>
      <c r="Y38">
        <f t="shared" si="9"/>
        <v>3.7837566086029433E-3</v>
      </c>
      <c r="Z38">
        <f t="shared" si="10"/>
        <v>-20417.535938812089</v>
      </c>
      <c r="AA38">
        <f t="shared" si="11"/>
        <v>3783.7566086029433</v>
      </c>
      <c r="AB38" s="13">
        <f t="shared" si="4"/>
        <v>3.3530895548468533E-2</v>
      </c>
      <c r="AC38">
        <f t="shared" si="12"/>
        <v>106121.20623782523</v>
      </c>
      <c r="AD38">
        <f t="shared" si="13"/>
        <v>106163</v>
      </c>
    </row>
    <row r="39" spans="1:30">
      <c r="A39" s="1">
        <v>44718</v>
      </c>
      <c r="B39">
        <v>21</v>
      </c>
      <c r="C39">
        <v>3115</v>
      </c>
      <c r="D39">
        <v>116142</v>
      </c>
      <c r="E39">
        <v>24484</v>
      </c>
      <c r="F39">
        <v>108.45</v>
      </c>
      <c r="G39">
        <v>0.46161938771428579</v>
      </c>
      <c r="H39" s="17">
        <v>1854.19</v>
      </c>
      <c r="I39">
        <v>-0.28590603488824734</v>
      </c>
      <c r="J39">
        <v>4.4240785176297495E-2</v>
      </c>
      <c r="K39">
        <v>-0.41680634366671887</v>
      </c>
      <c r="L39">
        <v>-4.3925530474667317E-2</v>
      </c>
      <c r="M39">
        <v>-0.28590603488824734</v>
      </c>
      <c r="N39">
        <v>4.4240785176297495E-2</v>
      </c>
      <c r="O39">
        <v>-0.41680634366671887</v>
      </c>
      <c r="P39">
        <v>-4.3925530474667317E-2</v>
      </c>
      <c r="Q39">
        <f t="shared" si="5"/>
        <v>0.75466461929457851</v>
      </c>
      <c r="R39">
        <f t="shared" si="6"/>
        <v>3.9258952496878274E-2</v>
      </c>
      <c r="S39">
        <f t="shared" si="0"/>
        <v>5696802487.8866558</v>
      </c>
      <c r="T39">
        <f t="shared" si="1"/>
        <v>1.4100876867439547</v>
      </c>
      <c r="U39">
        <f t="shared" si="7"/>
        <v>7.8927165262133392E-2</v>
      </c>
      <c r="V39">
        <f t="shared" si="8"/>
        <v>1.5063377789825694E-3</v>
      </c>
      <c r="W39">
        <f t="shared" si="2"/>
        <v>62.080768990003619</v>
      </c>
      <c r="X39">
        <f t="shared" si="3"/>
        <v>0.93706852879550884</v>
      </c>
      <c r="Y39">
        <f t="shared" si="9"/>
        <v>3.2046764770416484E-3</v>
      </c>
      <c r="Z39">
        <f t="shared" si="10"/>
        <v>-17889.893986460149</v>
      </c>
      <c r="AA39">
        <f t="shared" si="11"/>
        <v>3204.6764770416485</v>
      </c>
      <c r="AB39" s="13">
        <f t="shared" si="4"/>
        <v>2.8788596161042845E-2</v>
      </c>
      <c r="AC39">
        <f t="shared" si="12"/>
        <v>109325.88271486688</v>
      </c>
      <c r="AD39">
        <f t="shared" si="13"/>
        <v>109278</v>
      </c>
    </row>
    <row r="40" spans="1:30">
      <c r="A40" s="1">
        <v>44725</v>
      </c>
      <c r="B40">
        <v>22</v>
      </c>
      <c r="C40">
        <v>2544</v>
      </c>
      <c r="D40">
        <v>119257</v>
      </c>
      <c r="E40">
        <v>23505</v>
      </c>
      <c r="F40">
        <v>133.69</v>
      </c>
      <c r="G40">
        <v>0.29564167069999997</v>
      </c>
      <c r="H40" s="17">
        <v>1697.81</v>
      </c>
      <c r="I40">
        <v>-0.32294384696175554</v>
      </c>
      <c r="J40">
        <v>0.73003688717940174</v>
      </c>
      <c r="K40">
        <v>-0.55372690033855543</v>
      </c>
      <c r="L40">
        <v>-0.24624649542860932</v>
      </c>
      <c r="M40">
        <v>-0.32294384696175554</v>
      </c>
      <c r="N40">
        <v>0.73003688717940174</v>
      </c>
      <c r="O40">
        <v>-0.55372690033855543</v>
      </c>
      <c r="P40">
        <v>-0.24624649542860932</v>
      </c>
      <c r="Q40">
        <f t="shared" si="5"/>
        <v>0.79200526448052244</v>
      </c>
      <c r="R40">
        <f t="shared" si="6"/>
        <v>3.7340645185943933E-2</v>
      </c>
      <c r="S40">
        <f t="shared" si="0"/>
        <v>8720553860.9889164</v>
      </c>
      <c r="T40">
        <f t="shared" si="1"/>
        <v>1.7279368688593939</v>
      </c>
      <c r="U40">
        <f t="shared" si="7"/>
        <v>8.0336923148268569E-2</v>
      </c>
      <c r="V40">
        <f t="shared" si="8"/>
        <v>1.4097578861351767E-3</v>
      </c>
      <c r="W40">
        <f t="shared" si="2"/>
        <v>66.180118188553024</v>
      </c>
      <c r="X40">
        <f t="shared" si="3"/>
        <v>0.91929438725432</v>
      </c>
      <c r="Y40">
        <f t="shared" si="9"/>
        <v>3.0261443751996896E-3</v>
      </c>
      <c r="Z40">
        <f t="shared" si="10"/>
        <v>-14756.385384909792</v>
      </c>
      <c r="AA40">
        <f t="shared" si="11"/>
        <v>3026.1443751996894</v>
      </c>
      <c r="AB40" s="13">
        <f t="shared" si="4"/>
        <v>0.18952216006277101</v>
      </c>
      <c r="AC40">
        <f t="shared" si="12"/>
        <v>112352.02709006656</v>
      </c>
      <c r="AD40">
        <f t="shared" si="13"/>
        <v>111822</v>
      </c>
    </row>
    <row r="41" spans="1:30">
      <c r="A41" s="1">
        <v>44732</v>
      </c>
      <c r="B41">
        <v>23</v>
      </c>
      <c r="C41">
        <v>3259</v>
      </c>
      <c r="D41">
        <v>121801</v>
      </c>
      <c r="E41">
        <v>19572</v>
      </c>
      <c r="F41">
        <v>192.98</v>
      </c>
      <c r="G41">
        <v>0.24477299168571434</v>
      </c>
      <c r="H41" s="17">
        <v>1133.48</v>
      </c>
      <c r="I41">
        <v>-0.47173824418862748</v>
      </c>
      <c r="J41">
        <v>2.3410056228277401</v>
      </c>
      <c r="K41">
        <v>-0.59569017090937237</v>
      </c>
      <c r="L41">
        <v>-0.97636409456186168</v>
      </c>
      <c r="M41">
        <v>-0.47173824418862748</v>
      </c>
      <c r="N41">
        <v>2.3410056228277401</v>
      </c>
      <c r="O41">
        <v>-0.59569017090937237</v>
      </c>
      <c r="P41">
        <v>-0.97636409456186168</v>
      </c>
      <c r="Q41">
        <f t="shared" si="5"/>
        <v>0.82604277947747518</v>
      </c>
      <c r="R41">
        <f t="shared" si="6"/>
        <v>3.4037514996952734E-2</v>
      </c>
      <c r="S41">
        <f t="shared" si="0"/>
        <v>13771446162.740273</v>
      </c>
      <c r="T41">
        <f t="shared" si="1"/>
        <v>2.1692106648071059</v>
      </c>
      <c r="U41">
        <f t="shared" si="7"/>
        <v>8.1768672584818458E-2</v>
      </c>
      <c r="V41">
        <f t="shared" si="8"/>
        <v>1.4317494365498895E-3</v>
      </c>
      <c r="W41">
        <f t="shared" si="2"/>
        <v>70.617516688854124</v>
      </c>
      <c r="X41">
        <f t="shared" si="3"/>
        <v>0.97797521839082591</v>
      </c>
      <c r="Y41">
        <f t="shared" si="9"/>
        <v>2.8985520367105786E-3</v>
      </c>
      <c r="Z41">
        <f t="shared" si="10"/>
        <v>-19044.109779869814</v>
      </c>
      <c r="AA41">
        <f t="shared" si="11"/>
        <v>2898.5520367105787</v>
      </c>
      <c r="AB41" s="13">
        <f t="shared" si="4"/>
        <v>0.11060078652636432</v>
      </c>
      <c r="AC41">
        <f t="shared" si="12"/>
        <v>115250.57912677714</v>
      </c>
      <c r="AD41">
        <f t="shared" si="13"/>
        <v>115081</v>
      </c>
    </row>
    <row r="42" spans="1:30">
      <c r="A42" s="1">
        <v>44739</v>
      </c>
      <c r="B42">
        <v>24</v>
      </c>
      <c r="C42">
        <v>2364</v>
      </c>
      <c r="D42">
        <v>125060</v>
      </c>
      <c r="E42">
        <v>12355</v>
      </c>
      <c r="F42">
        <v>106.6</v>
      </c>
      <c r="G42">
        <v>0.38180058678571432</v>
      </c>
      <c r="H42" s="17">
        <v>1158.9000000000001</v>
      </c>
      <c r="I42">
        <v>-0.74477388232397834</v>
      </c>
      <c r="J42">
        <v>-6.0255693683042861E-3</v>
      </c>
      <c r="K42">
        <v>-0.48265153573595226</v>
      </c>
      <c r="L42">
        <v>-0.94347626409038698</v>
      </c>
      <c r="M42">
        <v>-0.74477388232397834</v>
      </c>
      <c r="N42">
        <v>-6.0255693683042861E-3</v>
      </c>
      <c r="O42">
        <v>-0.48265153573595226</v>
      </c>
      <c r="P42">
        <v>-0.94347626409038698</v>
      </c>
      <c r="Q42">
        <f t="shared" si="5"/>
        <v>0.84326655622801883</v>
      </c>
      <c r="R42">
        <f t="shared" si="6"/>
        <v>1.7223776750543651E-2</v>
      </c>
      <c r="S42">
        <f t="shared" si="0"/>
        <v>17955819635.319103</v>
      </c>
      <c r="T42">
        <f t="shared" si="1"/>
        <v>1.367419766661472</v>
      </c>
      <c r="U42">
        <f t="shared" si="7"/>
        <v>8.3356414899815934E-2</v>
      </c>
      <c r="V42">
        <f t="shared" si="8"/>
        <v>1.5877423149974756E-3</v>
      </c>
      <c r="W42">
        <f t="shared" si="2"/>
        <v>75.884101665118934</v>
      </c>
      <c r="X42">
        <f t="shared" si="3"/>
        <v>1.141606011151447</v>
      </c>
      <c r="Y42">
        <f t="shared" si="9"/>
        <v>2.2911447829988387E-3</v>
      </c>
      <c r="Z42">
        <f t="shared" si="10"/>
        <v>-14370.055502090419</v>
      </c>
      <c r="AA42">
        <f t="shared" si="11"/>
        <v>2291.1447829988388</v>
      </c>
      <c r="AB42" s="13">
        <f t="shared" si="4"/>
        <v>3.0818619712843161E-2</v>
      </c>
      <c r="AC42">
        <f t="shared" si="12"/>
        <v>117541.72390977597</v>
      </c>
      <c r="AD42">
        <f t="shared" si="13"/>
        <v>117445</v>
      </c>
    </row>
    <row r="43" spans="1:30">
      <c r="A43" s="1">
        <v>44746</v>
      </c>
      <c r="B43">
        <v>25</v>
      </c>
      <c r="C43">
        <v>2043</v>
      </c>
      <c r="D43">
        <v>127424</v>
      </c>
      <c r="E43">
        <v>24910</v>
      </c>
      <c r="F43">
        <v>94.24</v>
      </c>
      <c r="G43">
        <v>0.29935135985714284</v>
      </c>
      <c r="H43" s="17">
        <v>1100.43</v>
      </c>
      <c r="I43">
        <v>-0.26978947927709879</v>
      </c>
      <c r="J43">
        <v>-0.34185915973115572</v>
      </c>
      <c r="K43">
        <v>-0.55066665397770354</v>
      </c>
      <c r="L43">
        <v>-1.019123449285789</v>
      </c>
      <c r="M43">
        <v>-0.26978947927709879</v>
      </c>
      <c r="N43">
        <v>-0.34185915973115572</v>
      </c>
      <c r="O43">
        <v>-0.55066665397770354</v>
      </c>
      <c r="P43">
        <v>-1.019123449285789</v>
      </c>
      <c r="Q43">
        <f t="shared" si="5"/>
        <v>0.85872408100527464</v>
      </c>
      <c r="R43">
        <f t="shared" si="6"/>
        <v>1.5457524777255816E-2</v>
      </c>
      <c r="S43">
        <f t="shared" si="0"/>
        <v>23370457463.367683</v>
      </c>
      <c r="T43">
        <f t="shared" si="1"/>
        <v>1.3618103127323464</v>
      </c>
      <c r="U43">
        <f t="shared" si="7"/>
        <v>8.4899326827368338E-2</v>
      </c>
      <c r="V43">
        <f t="shared" si="8"/>
        <v>1.5429119275524039E-3</v>
      </c>
      <c r="W43">
        <f t="shared" si="2"/>
        <v>81.375604140031797</v>
      </c>
      <c r="X43">
        <f t="shared" si="3"/>
        <v>1.1715659011073292</v>
      </c>
      <c r="Y43">
        <f t="shared" si="9"/>
        <v>2.1688745435923303E-3</v>
      </c>
      <c r="Z43">
        <f t="shared" si="10"/>
        <v>-12530.836295202884</v>
      </c>
      <c r="AA43">
        <f t="shared" si="11"/>
        <v>2168.8745435923302</v>
      </c>
      <c r="AB43" s="13">
        <f t="shared" si="4"/>
        <v>6.161260087730306E-2</v>
      </c>
      <c r="AC43">
        <f t="shared" si="12"/>
        <v>119710.59845336831</v>
      </c>
      <c r="AD43">
        <f t="shared" si="13"/>
        <v>119488</v>
      </c>
    </row>
    <row r="44" spans="1:30">
      <c r="A44" s="1">
        <v>44753</v>
      </c>
      <c r="B44">
        <v>26</v>
      </c>
      <c r="C44">
        <v>2176</v>
      </c>
      <c r="D44">
        <v>129467</v>
      </c>
      <c r="E44">
        <v>16734</v>
      </c>
      <c r="F44">
        <v>95.59</v>
      </c>
      <c r="G44">
        <v>0.33765278748571431</v>
      </c>
      <c r="H44" s="17">
        <v>1187.19</v>
      </c>
      <c r="I44">
        <v>-0.57910628368261752</v>
      </c>
      <c r="J44">
        <v>-0.30517830641482463</v>
      </c>
      <c r="K44">
        <v>-0.51907052838586454</v>
      </c>
      <c r="L44">
        <v>-0.90687529146890722</v>
      </c>
      <c r="M44">
        <v>-0.57910628368261752</v>
      </c>
      <c r="N44">
        <v>-0.30517830641482463</v>
      </c>
      <c r="O44">
        <v>-0.51907052838586454</v>
      </c>
      <c r="P44">
        <v>-0.90687529146890722</v>
      </c>
      <c r="Q44">
        <f t="shared" si="5"/>
        <v>0.8724212271797418</v>
      </c>
      <c r="R44">
        <f t="shared" si="6"/>
        <v>1.3697146174467156E-2</v>
      </c>
      <c r="S44">
        <f t="shared" si="0"/>
        <v>30260405558.960728</v>
      </c>
      <c r="T44">
        <f t="shared" si="1"/>
        <v>1.3476670645556776</v>
      </c>
      <c r="U44">
        <f t="shared" si="7"/>
        <v>8.6331883537039467E-2</v>
      </c>
      <c r="V44">
        <f t="shared" si="8"/>
        <v>1.4325567096711289E-3</v>
      </c>
      <c r="W44">
        <f t="shared" si="2"/>
        <v>86.827996371056898</v>
      </c>
      <c r="X44">
        <f t="shared" si="3"/>
        <v>1.1455857534869089</v>
      </c>
      <c r="Y44">
        <f t="shared" si="9"/>
        <v>1.9842913924081394E-3</v>
      </c>
      <c r="Z44">
        <f t="shared" si="10"/>
        <v>-13540.145659573598</v>
      </c>
      <c r="AA44">
        <f t="shared" si="11"/>
        <v>1984.2913924081395</v>
      </c>
      <c r="AB44" s="13">
        <f t="shared" si="4"/>
        <v>8.8101382165377079E-2</v>
      </c>
      <c r="AC44">
        <f t="shared" si="12"/>
        <v>121694.88984577644</v>
      </c>
      <c r="AD44">
        <f t="shared" si="13"/>
        <v>121664</v>
      </c>
    </row>
    <row r="45" spans="1:30">
      <c r="A45" s="1">
        <v>44760</v>
      </c>
      <c r="B45">
        <v>27</v>
      </c>
      <c r="C45">
        <v>2127</v>
      </c>
      <c r="D45">
        <v>131643</v>
      </c>
      <c r="E45">
        <v>26541</v>
      </c>
      <c r="F45">
        <v>111.49</v>
      </c>
      <c r="G45">
        <v>0.33439828051428572</v>
      </c>
      <c r="H45" s="17">
        <v>1195.5</v>
      </c>
      <c r="I45">
        <v>-0.20808501401469648</v>
      </c>
      <c r="J45">
        <v>0.12684063264418308</v>
      </c>
      <c r="K45">
        <v>-0.52175527977440206</v>
      </c>
      <c r="L45">
        <v>-0.89612399834467615</v>
      </c>
      <c r="M45">
        <v>-0.20808501401469648</v>
      </c>
      <c r="N45">
        <v>0.12684063264418308</v>
      </c>
      <c r="O45">
        <v>-0.52175527977440206</v>
      </c>
      <c r="P45">
        <v>-0.89612399834467615</v>
      </c>
      <c r="Q45">
        <f t="shared" si="5"/>
        <v>0.88538821934996015</v>
      </c>
      <c r="R45">
        <f t="shared" si="6"/>
        <v>1.296699217021835E-2</v>
      </c>
      <c r="S45">
        <f t="shared" si="0"/>
        <v>39685443698.47435</v>
      </c>
      <c r="T45">
        <f t="shared" si="1"/>
        <v>1.4476513168324219</v>
      </c>
      <c r="U45">
        <f t="shared" si="7"/>
        <v>8.7658572702683069E-2</v>
      </c>
      <c r="V45">
        <f t="shared" si="8"/>
        <v>1.326689165643602E-3</v>
      </c>
      <c r="W45">
        <f t="shared" si="2"/>
        <v>92.201975536661664</v>
      </c>
      <c r="X45">
        <f t="shared" si="3"/>
        <v>1.1126453672265848</v>
      </c>
      <c r="Y45">
        <f t="shared" si="9"/>
        <v>1.8503397047526604E-3</v>
      </c>
      <c r="Z45">
        <f t="shared" si="10"/>
        <v>-13383.905091251152</v>
      </c>
      <c r="AA45">
        <f t="shared" si="11"/>
        <v>1850.3397047526605</v>
      </c>
      <c r="AB45" s="13">
        <f t="shared" si="4"/>
        <v>0.13007066067105758</v>
      </c>
      <c r="AC45">
        <f t="shared" si="12"/>
        <v>123545.22955052911</v>
      </c>
      <c r="AD45">
        <f t="shared" si="13"/>
        <v>123791</v>
      </c>
    </row>
    <row r="46" spans="1:30">
      <c r="A46" s="1">
        <v>44767</v>
      </c>
      <c r="B46">
        <v>28</v>
      </c>
      <c r="C46">
        <v>1434</v>
      </c>
      <c r="D46">
        <v>133770</v>
      </c>
      <c r="E46">
        <v>21332</v>
      </c>
      <c r="F46">
        <v>149.29</v>
      </c>
      <c r="G46">
        <v>0.41437820677142856</v>
      </c>
      <c r="H46" s="17">
        <v>1158.18</v>
      </c>
      <c r="I46">
        <v>-0.4051534134946802</v>
      </c>
      <c r="J46">
        <v>1.1539045255014471</v>
      </c>
      <c r="K46">
        <v>-0.45577717004562512</v>
      </c>
      <c r="L46">
        <v>-0.94440778407226988</v>
      </c>
      <c r="M46">
        <v>-0.4051534134946802</v>
      </c>
      <c r="N46">
        <v>1.1539045255014471</v>
      </c>
      <c r="O46">
        <v>-0.45577717004562512</v>
      </c>
      <c r="P46">
        <v>-0.94440778407226988</v>
      </c>
      <c r="Q46">
        <f t="shared" si="5"/>
        <v>0.89770752570902845</v>
      </c>
      <c r="R46">
        <f t="shared" si="6"/>
        <v>1.2319306359068305E-2</v>
      </c>
      <c r="S46">
        <f t="shared" si="0"/>
        <v>52894873920.402756</v>
      </c>
      <c r="T46">
        <f t="shared" si="1"/>
        <v>1.6075467457855801</v>
      </c>
      <c r="U46">
        <f t="shared" si="7"/>
        <v>8.887917113180499E-2</v>
      </c>
      <c r="V46">
        <f t="shared" si="8"/>
        <v>1.2205984291219218E-3</v>
      </c>
      <c r="W46">
        <f t="shared" si="2"/>
        <v>97.439298403504267</v>
      </c>
      <c r="X46">
        <f t="shared" si="3"/>
        <v>1.0691208040850908</v>
      </c>
      <c r="Y46">
        <f t="shared" si="9"/>
        <v>1.7198847783386302E-3</v>
      </c>
      <c r="Z46">
        <f t="shared" si="10"/>
        <v>-9128.1241029452485</v>
      </c>
      <c r="AA46">
        <f t="shared" si="11"/>
        <v>1719.8847783386302</v>
      </c>
      <c r="AB46" s="13">
        <f t="shared" si="4"/>
        <v>0.19936177011062078</v>
      </c>
      <c r="AC46">
        <f t="shared" si="12"/>
        <v>125265.11432886774</v>
      </c>
      <c r="AD46">
        <f t="shared" si="13"/>
        <v>125225</v>
      </c>
    </row>
    <row r="47" spans="1:30">
      <c r="A47" s="1">
        <v>44774</v>
      </c>
      <c r="B47">
        <v>29</v>
      </c>
      <c r="C47">
        <v>1897</v>
      </c>
      <c r="D47">
        <v>135204</v>
      </c>
      <c r="E47">
        <v>20714</v>
      </c>
      <c r="F47">
        <v>142.09</v>
      </c>
      <c r="G47">
        <v>0.37995910655714288</v>
      </c>
      <c r="H47" s="17">
        <v>1621.14</v>
      </c>
      <c r="I47">
        <v>-0.42853376881789579</v>
      </c>
      <c r="J47">
        <v>0.9582733078143495</v>
      </c>
      <c r="K47">
        <v>-0.48417063421815676</v>
      </c>
      <c r="L47">
        <v>-0.34544043572160521</v>
      </c>
      <c r="M47">
        <v>-0.42853376881789579</v>
      </c>
      <c r="N47">
        <v>0.9582733078143495</v>
      </c>
      <c r="O47">
        <v>-0.48417063421815676</v>
      </c>
      <c r="P47">
        <v>-0.34544043572160521</v>
      </c>
      <c r="Q47">
        <f t="shared" si="5"/>
        <v>0.90853559434181685</v>
      </c>
      <c r="R47">
        <f t="shared" si="6"/>
        <v>1.0828068632788401E-2</v>
      </c>
      <c r="S47">
        <f t="shared" si="0"/>
        <v>70157853916.007248</v>
      </c>
      <c r="T47">
        <f t="shared" si="1"/>
        <v>1.6784228305282569</v>
      </c>
      <c r="U47">
        <f t="shared" si="7"/>
        <v>8.9911599023504429E-2</v>
      </c>
      <c r="V47">
        <f t="shared" si="8"/>
        <v>1.0324278916994389E-3</v>
      </c>
      <c r="W47">
        <f t="shared" si="2"/>
        <v>102.10094087333009</v>
      </c>
      <c r="X47">
        <f t="shared" si="3"/>
        <v>0.93871233370220541</v>
      </c>
      <c r="Y47">
        <f t="shared" si="9"/>
        <v>1.4730944751186123E-3</v>
      </c>
      <c r="Z47">
        <f t="shared" si="10"/>
        <v>-12369.179840744384</v>
      </c>
      <c r="AA47">
        <f t="shared" si="11"/>
        <v>1473.0944751186123</v>
      </c>
      <c r="AB47" s="13">
        <f t="shared" si="4"/>
        <v>0.22346100415465878</v>
      </c>
      <c r="AC47">
        <f t="shared" si="12"/>
        <v>126738.20880398636</v>
      </c>
      <c r="AD47">
        <f t="shared" si="13"/>
        <v>127122</v>
      </c>
    </row>
    <row r="48" spans="1:30">
      <c r="A48" s="1">
        <v>44781</v>
      </c>
      <c r="B48">
        <v>30</v>
      </c>
      <c r="C48">
        <v>1187</v>
      </c>
      <c r="D48">
        <v>137101</v>
      </c>
      <c r="E48">
        <v>24579</v>
      </c>
      <c r="F48">
        <v>108.43</v>
      </c>
      <c r="G48">
        <v>0.37603765702857139</v>
      </c>
      <c r="H48" s="17">
        <v>1674.16</v>
      </c>
      <c r="I48">
        <v>-0.2823119673223809</v>
      </c>
      <c r="J48">
        <v>4.3697365127166779E-2</v>
      </c>
      <c r="K48">
        <v>-0.4874055687748618</v>
      </c>
      <c r="L48">
        <v>-0.27684433927795515</v>
      </c>
      <c r="M48">
        <v>-0.2823119673223809</v>
      </c>
      <c r="N48">
        <v>4.3697365127166779E-2</v>
      </c>
      <c r="O48">
        <v>-0.4874055687748618</v>
      </c>
      <c r="P48">
        <v>-0.27684433927795515</v>
      </c>
      <c r="Q48">
        <f t="shared" si="5"/>
        <v>0.91671594397424061</v>
      </c>
      <c r="R48">
        <f t="shared" si="6"/>
        <v>8.1803496324237557E-3</v>
      </c>
      <c r="S48">
        <f t="shared" si="0"/>
        <v>88864272552.868637</v>
      </c>
      <c r="T48">
        <f t="shared" si="1"/>
        <v>1.4643378915818013</v>
      </c>
      <c r="U48">
        <f t="shared" si="7"/>
        <v>9.0949758580710083E-2</v>
      </c>
      <c r="V48">
        <f t="shared" si="8"/>
        <v>1.0381595572056534E-3</v>
      </c>
      <c r="W48">
        <f t="shared" si="2"/>
        <v>107.01377906205192</v>
      </c>
      <c r="X48">
        <f t="shared" si="3"/>
        <v>0.97635215752112436</v>
      </c>
      <c r="Y48">
        <f t="shared" si="9"/>
        <v>1.3594580390267424E-3</v>
      </c>
      <c r="Z48">
        <f t="shared" si="10"/>
        <v>-7834.9942921749416</v>
      </c>
      <c r="AA48">
        <f t="shared" si="11"/>
        <v>1359.4580390267424</v>
      </c>
      <c r="AB48" s="13">
        <f t="shared" si="4"/>
        <v>0.14528899665268949</v>
      </c>
      <c r="AC48">
        <f t="shared" si="12"/>
        <v>128097.6668430131</v>
      </c>
      <c r="AD48">
        <f t="shared" si="13"/>
        <v>128309</v>
      </c>
    </row>
    <row r="49" spans="1:30">
      <c r="A49" s="1">
        <v>44788</v>
      </c>
      <c r="B49">
        <v>31</v>
      </c>
      <c r="C49">
        <v>1014</v>
      </c>
      <c r="D49">
        <v>138288</v>
      </c>
      <c r="E49">
        <v>12302</v>
      </c>
      <c r="F49">
        <v>127.82</v>
      </c>
      <c r="G49">
        <v>0.39911039851428576</v>
      </c>
      <c r="H49" s="17">
        <v>1870.17</v>
      </c>
      <c r="I49">
        <v>-0.74677899370283018</v>
      </c>
      <c r="J49">
        <v>0.57054310275950371</v>
      </c>
      <c r="K49">
        <v>-0.46837209449290457</v>
      </c>
      <c r="L49">
        <v>-2.3250961987878759E-2</v>
      </c>
      <c r="M49">
        <v>-0.74677899370283018</v>
      </c>
      <c r="N49">
        <v>0.57054310275950371</v>
      </c>
      <c r="O49">
        <v>-0.46837209449290457</v>
      </c>
      <c r="P49">
        <v>-2.3250961987878759E-2</v>
      </c>
      <c r="Q49">
        <f t="shared" si="5"/>
        <v>0.92457370228725388</v>
      </c>
      <c r="R49">
        <f t="shared" si="6"/>
        <v>7.8577583130132744E-3</v>
      </c>
      <c r="S49">
        <f t="shared" si="0"/>
        <v>114091407450.10933</v>
      </c>
      <c r="T49">
        <f t="shared" si="1"/>
        <v>1.6014704172731029</v>
      </c>
      <c r="U49">
        <f t="shared" si="7"/>
        <v>9.1871930328044416E-2</v>
      </c>
      <c r="V49">
        <f t="shared" si="8"/>
        <v>9.2217174733433271E-4</v>
      </c>
      <c r="W49">
        <f t="shared" si="2"/>
        <v>111.57620543303382</v>
      </c>
      <c r="X49">
        <f t="shared" si="3"/>
        <v>0.89524329240626987</v>
      </c>
      <c r="Y49">
        <f t="shared" si="9"/>
        <v>1.2341759660155801E-3</v>
      </c>
      <c r="Z49">
        <f t="shared" si="10"/>
        <v>-6791.1146903157105</v>
      </c>
      <c r="AA49">
        <f t="shared" si="11"/>
        <v>1234.1759660155801</v>
      </c>
      <c r="AB49" s="13">
        <f t="shared" si="4"/>
        <v>0.21713606115934922</v>
      </c>
      <c r="AC49">
        <f t="shared" si="12"/>
        <v>129331.84280902868</v>
      </c>
      <c r="AD49">
        <f t="shared" si="13"/>
        <v>129323</v>
      </c>
    </row>
    <row r="50" spans="1:30">
      <c r="A50" s="1">
        <v>44795</v>
      </c>
      <c r="B50">
        <v>32</v>
      </c>
      <c r="C50">
        <v>1137</v>
      </c>
      <c r="D50">
        <v>139302</v>
      </c>
      <c r="E50">
        <v>20184</v>
      </c>
      <c r="F50">
        <v>131.38999999999999</v>
      </c>
      <c r="G50">
        <v>0.31019039245714286</v>
      </c>
      <c r="H50" s="17">
        <v>1751.57</v>
      </c>
      <c r="I50">
        <v>-0.44858488260641399</v>
      </c>
      <c r="J50">
        <v>0.66754358152935633</v>
      </c>
      <c r="K50">
        <v>-0.54172517433770795</v>
      </c>
      <c r="L50">
        <v>-0.17669300344802413</v>
      </c>
      <c r="M50">
        <v>-0.44858488260641399</v>
      </c>
      <c r="N50">
        <v>0.66754358152935633</v>
      </c>
      <c r="O50">
        <v>-0.54172517433770795</v>
      </c>
      <c r="P50">
        <v>-0.17669300344802413</v>
      </c>
      <c r="Q50">
        <f t="shared" si="5"/>
        <v>0.93178365878911396</v>
      </c>
      <c r="R50">
        <f t="shared" si="6"/>
        <v>7.2099565018600709E-3</v>
      </c>
      <c r="S50">
        <f t="shared" si="0"/>
        <v>146973227177.823</v>
      </c>
      <c r="T50">
        <f t="shared" si="1"/>
        <v>1.7042779727464394</v>
      </c>
      <c r="U50">
        <f t="shared" si="7"/>
        <v>9.2782337256440472E-2</v>
      </c>
      <c r="V50">
        <f t="shared" si="8"/>
        <v>9.1040692839605697E-4</v>
      </c>
      <c r="W50">
        <f t="shared" si="2"/>
        <v>116.27193066027394</v>
      </c>
      <c r="X50">
        <f t="shared" si="3"/>
        <v>0.91011748892620969</v>
      </c>
      <c r="Y50">
        <f t="shared" si="9"/>
        <v>1.1937983941501895E-3</v>
      </c>
      <c r="Z50">
        <f t="shared" si="10"/>
        <v>-7652.7093998410528</v>
      </c>
      <c r="AA50">
        <f t="shared" si="11"/>
        <v>1193.7983941501896</v>
      </c>
      <c r="AB50" s="13">
        <f t="shared" si="4"/>
        <v>4.9954612269295998E-2</v>
      </c>
      <c r="AC50">
        <f t="shared" si="12"/>
        <v>130525.64120317886</v>
      </c>
      <c r="AD50">
        <f t="shared" si="13"/>
        <v>130460</v>
      </c>
    </row>
    <row r="51" spans="1:30">
      <c r="A51" s="1">
        <v>44802</v>
      </c>
      <c r="B51">
        <v>33</v>
      </c>
      <c r="C51">
        <v>1121</v>
      </c>
      <c r="D51">
        <v>140439</v>
      </c>
      <c r="E51">
        <v>17565</v>
      </c>
      <c r="F51">
        <v>126.14</v>
      </c>
      <c r="G51">
        <v>0.26091453002857146</v>
      </c>
      <c r="H51" s="17">
        <v>1581.26</v>
      </c>
      <c r="I51">
        <v>-0.5476676505538276</v>
      </c>
      <c r="J51">
        <v>0.52489581863251444</v>
      </c>
      <c r="K51">
        <v>-0.58237447736206582</v>
      </c>
      <c r="L51">
        <v>-0.39703629249589362</v>
      </c>
      <c r="M51">
        <v>-0.5476676505538276</v>
      </c>
      <c r="N51">
        <v>0.52489581863251444</v>
      </c>
      <c r="O51">
        <v>-0.58237447736206582</v>
      </c>
      <c r="P51">
        <v>-0.39703629249589362</v>
      </c>
      <c r="Q51">
        <f t="shared" si="5"/>
        <v>0.93795828877221987</v>
      </c>
      <c r="R51">
        <f t="shared" si="6"/>
        <v>6.174629983105917E-3</v>
      </c>
      <c r="S51">
        <f t="shared" si="0"/>
        <v>186667712566.39813</v>
      </c>
      <c r="T51">
        <f t="shared" si="1"/>
        <v>1.6904350300110402</v>
      </c>
      <c r="U51">
        <f t="shared" si="7"/>
        <v>9.371306811610336E-2</v>
      </c>
      <c r="V51">
        <f t="shared" si="8"/>
        <v>9.3073085966288716E-4</v>
      </c>
      <c r="W51">
        <f t="shared" si="2"/>
        <v>121.27779892735678</v>
      </c>
      <c r="X51">
        <f t="shared" si="3"/>
        <v>0.95871831264127128</v>
      </c>
      <c r="Y51">
        <f t="shared" si="9"/>
        <v>1.1666328462301844E-3</v>
      </c>
      <c r="Z51">
        <f t="shared" si="10"/>
        <v>-7570.8232527316177</v>
      </c>
      <c r="AA51">
        <f t="shared" si="11"/>
        <v>1166.6328462301844</v>
      </c>
      <c r="AB51" s="13">
        <f t="shared" si="4"/>
        <v>4.0707266931475861E-2</v>
      </c>
      <c r="AC51">
        <f t="shared" si="12"/>
        <v>131692.27404940905</v>
      </c>
      <c r="AD51">
        <f t="shared" si="13"/>
        <v>131581</v>
      </c>
    </row>
    <row r="52" spans="1:30">
      <c r="A52" s="1">
        <v>44809</v>
      </c>
      <c r="B52">
        <v>34</v>
      </c>
      <c r="C52">
        <v>962</v>
      </c>
      <c r="D52">
        <v>141560</v>
      </c>
      <c r="E52">
        <v>18235</v>
      </c>
      <c r="F52">
        <v>112.94</v>
      </c>
      <c r="G52">
        <v>0.27300235331428568</v>
      </c>
      <c r="H52" s="17">
        <v>1561.19</v>
      </c>
      <c r="I52">
        <v>-0.52232001614192725</v>
      </c>
      <c r="J52">
        <v>0.16623858620616816</v>
      </c>
      <c r="K52">
        <v>-0.57240282861907021</v>
      </c>
      <c r="L52">
        <v>-0.42300241199087762</v>
      </c>
      <c r="M52">
        <v>-0.52232001614192725</v>
      </c>
      <c r="N52">
        <v>0.16623858620616816</v>
      </c>
      <c r="O52">
        <v>-0.57240282861907021</v>
      </c>
      <c r="P52">
        <v>-0.42300241199087762</v>
      </c>
      <c r="Q52">
        <f t="shared" si="5"/>
        <v>0.94304589559163787</v>
      </c>
      <c r="R52">
        <f t="shared" si="6"/>
        <v>5.0876068194180002E-3</v>
      </c>
      <c r="S52">
        <f t="shared" ref="S52:S68" si="14">S51+(B52^$B$4-B51^$B$4)*T52</f>
        <v>231571580958.18784</v>
      </c>
      <c r="T52">
        <f t="shared" si="1"/>
        <v>1.5805906376278442</v>
      </c>
      <c r="U52">
        <f t="shared" si="7"/>
        <v>9.4642574305246141E-2</v>
      </c>
      <c r="V52">
        <f t="shared" si="8"/>
        <v>9.2950618914278138E-4</v>
      </c>
      <c r="W52">
        <f t="shared" ref="W52:W68" si="15">W51+(B52^$B$11-B51^$B$11)*X52</f>
        <v>126.49336765701642</v>
      </c>
      <c r="X52">
        <f t="shared" si="3"/>
        <v>0.98738655011010457</v>
      </c>
      <c r="Y52">
        <f t="shared" si="9"/>
        <v>1.1165624569957401E-3</v>
      </c>
      <c r="Z52">
        <f t="shared" si="10"/>
        <v>-6539.1955274274824</v>
      </c>
      <c r="AA52">
        <f t="shared" si="11"/>
        <v>1116.5624569957401</v>
      </c>
      <c r="AB52" s="13">
        <f t="shared" si="4"/>
        <v>0.16066783471490659</v>
      </c>
      <c r="AC52">
        <f t="shared" si="12"/>
        <v>132808.8365064048</v>
      </c>
      <c r="AD52">
        <f t="shared" si="13"/>
        <v>132543</v>
      </c>
    </row>
    <row r="53" spans="1:30">
      <c r="A53" s="1">
        <v>44816</v>
      </c>
      <c r="B53">
        <v>35</v>
      </c>
      <c r="C53">
        <v>974</v>
      </c>
      <c r="D53">
        <v>142522</v>
      </c>
      <c r="E53">
        <v>18924</v>
      </c>
      <c r="F53">
        <v>119.03</v>
      </c>
      <c r="G53">
        <v>0.27599492011428567</v>
      </c>
      <c r="H53" s="17">
        <v>1671.34</v>
      </c>
      <c r="I53">
        <v>-0.49625356821685351</v>
      </c>
      <c r="J53">
        <v>0.33170999116650524</v>
      </c>
      <c r="K53">
        <v>-0.5699341604176732</v>
      </c>
      <c r="L53">
        <v>-0.28049279254032983</v>
      </c>
      <c r="M53">
        <v>-0.49625356821685351</v>
      </c>
      <c r="N53">
        <v>0.33170999116650524</v>
      </c>
      <c r="O53">
        <v>-0.5699341604176732</v>
      </c>
      <c r="P53">
        <v>-0.28049279254032983</v>
      </c>
      <c r="Q53">
        <f t="shared" si="5"/>
        <v>0.94773988860111169</v>
      </c>
      <c r="R53">
        <f t="shared" si="6"/>
        <v>4.693993009473818E-3</v>
      </c>
      <c r="S53">
        <f t="shared" si="14"/>
        <v>287594092420.4137</v>
      </c>
      <c r="T53">
        <f t="shared" si="1"/>
        <v>1.6390694340504843</v>
      </c>
      <c r="U53">
        <f t="shared" si="7"/>
        <v>9.5507605674481466E-2</v>
      </c>
      <c r="V53">
        <f t="shared" si="8"/>
        <v>8.6503136923532509E-4</v>
      </c>
      <c r="W53">
        <f t="shared" si="15"/>
        <v>131.5497420273569</v>
      </c>
      <c r="X53">
        <f t="shared" si="3"/>
        <v>0.94655650454875506</v>
      </c>
      <c r="Y53">
        <f t="shared" si="9"/>
        <v>1.0372809942107912E-3</v>
      </c>
      <c r="Z53">
        <f t="shared" si="10"/>
        <v>-6692.5024551898005</v>
      </c>
      <c r="AA53">
        <f t="shared" si="11"/>
        <v>1037.2809942107913</v>
      </c>
      <c r="AB53" s="13">
        <f t="shared" si="4"/>
        <v>6.497021992894382E-2</v>
      </c>
      <c r="AC53">
        <f t="shared" si="12"/>
        <v>133846.1175006156</v>
      </c>
      <c r="AD53">
        <f t="shared" si="13"/>
        <v>133517</v>
      </c>
    </row>
    <row r="54" spans="1:30">
      <c r="A54" s="1">
        <v>44823</v>
      </c>
      <c r="B54">
        <v>36</v>
      </c>
      <c r="C54">
        <v>1093</v>
      </c>
      <c r="D54">
        <v>143496</v>
      </c>
      <c r="E54">
        <v>13201</v>
      </c>
      <c r="F54">
        <v>128.91999999999999</v>
      </c>
      <c r="G54">
        <v>0.25166711395714286</v>
      </c>
      <c r="H54" s="17">
        <v>1519.89</v>
      </c>
      <c r="I54">
        <v>-0.71276776484268323</v>
      </c>
      <c r="J54">
        <v>0.60043120546169915</v>
      </c>
      <c r="K54">
        <v>-0.59000297942277991</v>
      </c>
      <c r="L54">
        <v>-0.47643543317387926</v>
      </c>
      <c r="M54">
        <v>-0.71276776484268323</v>
      </c>
      <c r="N54">
        <v>0.60043120546169915</v>
      </c>
      <c r="O54">
        <v>-0.59000297942277991</v>
      </c>
      <c r="P54">
        <v>-0.47643543317387926</v>
      </c>
      <c r="Q54">
        <f t="shared" si="5"/>
        <v>0.95206709661844391</v>
      </c>
      <c r="R54">
        <f t="shared" si="6"/>
        <v>4.327208017332218E-3</v>
      </c>
      <c r="S54">
        <f t="shared" si="14"/>
        <v>357536703107.33972</v>
      </c>
      <c r="T54">
        <f t="shared" si="1"/>
        <v>1.7098920698269715</v>
      </c>
      <c r="U54">
        <f t="shared" si="7"/>
        <v>9.6369641119321559E-2</v>
      </c>
      <c r="V54">
        <f t="shared" si="8"/>
        <v>8.6203544484009242E-4</v>
      </c>
      <c r="W54">
        <f t="shared" si="15"/>
        <v>136.79109643642565</v>
      </c>
      <c r="X54">
        <f t="shared" si="3"/>
        <v>0.97053688859336351</v>
      </c>
      <c r="Y54">
        <f t="shared" si="9"/>
        <v>1.0179196589347164E-3</v>
      </c>
      <c r="Z54">
        <f t="shared" si="10"/>
        <v>-7530.7637529197436</v>
      </c>
      <c r="AA54">
        <f t="shared" si="11"/>
        <v>1017.9196589347164</v>
      </c>
      <c r="AB54" s="13">
        <f t="shared" si="4"/>
        <v>6.8691986336032587E-2</v>
      </c>
      <c r="AC54">
        <f t="shared" si="12"/>
        <v>134864.03715955032</v>
      </c>
      <c r="AD54">
        <f t="shared" si="13"/>
        <v>134610</v>
      </c>
    </row>
    <row r="55" spans="1:30">
      <c r="A55" s="1">
        <v>44830</v>
      </c>
      <c r="B55">
        <v>37</v>
      </c>
      <c r="C55">
        <v>957</v>
      </c>
      <c r="D55">
        <v>144589</v>
      </c>
      <c r="E55">
        <v>22794</v>
      </c>
      <c r="F55">
        <v>115.21</v>
      </c>
      <c r="G55">
        <v>0.2038354194</v>
      </c>
      <c r="H55" s="17">
        <v>1316.1</v>
      </c>
      <c r="I55">
        <v>-0.34984260527050354</v>
      </c>
      <c r="J55">
        <v>0.22791676178251696</v>
      </c>
      <c r="K55">
        <v>-0.62946094018481136</v>
      </c>
      <c r="L55">
        <v>-0.74009440137930094</v>
      </c>
      <c r="M55">
        <v>-0.34984260527050354</v>
      </c>
      <c r="N55">
        <v>0.22791676178251696</v>
      </c>
      <c r="O55">
        <v>-0.62946094018481136</v>
      </c>
      <c r="P55">
        <v>-0.74009440137930094</v>
      </c>
      <c r="Q55">
        <f t="shared" si="5"/>
        <v>0.95573162976287918</v>
      </c>
      <c r="R55">
        <f t="shared" si="6"/>
        <v>3.6645331444352669E-3</v>
      </c>
      <c r="S55">
        <f t="shared" si="14"/>
        <v>436823250955.46436</v>
      </c>
      <c r="T55">
        <f t="shared" si="1"/>
        <v>1.6277365886393103</v>
      </c>
      <c r="U55">
        <f t="shared" si="7"/>
        <v>9.7272621841855922E-2</v>
      </c>
      <c r="V55">
        <f t="shared" si="8"/>
        <v>9.0298072253436334E-4</v>
      </c>
      <c r="W55">
        <f t="shared" si="15"/>
        <v>142.50724888256991</v>
      </c>
      <c r="X55">
        <f t="shared" si="3"/>
        <v>1.0472857184571567</v>
      </c>
      <c r="Y55">
        <f t="shared" si="9"/>
        <v>1.0272118885047E-3</v>
      </c>
      <c r="Z55">
        <f t="shared" si="10"/>
        <v>-6585.0280481854879</v>
      </c>
      <c r="AA55">
        <f t="shared" si="11"/>
        <v>1027.2118885047</v>
      </c>
      <c r="AB55" s="13">
        <f t="shared" si="4"/>
        <v>7.3366654654858962E-2</v>
      </c>
      <c r="AC55">
        <f t="shared" si="12"/>
        <v>135891.24904805503</v>
      </c>
      <c r="AD55">
        <f t="shared" si="13"/>
        <v>135567</v>
      </c>
    </row>
    <row r="56" spans="1:30">
      <c r="A56" s="1">
        <v>44837</v>
      </c>
      <c r="B56">
        <v>38</v>
      </c>
      <c r="C56">
        <v>1219</v>
      </c>
      <c r="D56">
        <v>145546</v>
      </c>
      <c r="E56">
        <v>36678</v>
      </c>
      <c r="F56">
        <v>94.75</v>
      </c>
      <c r="G56">
        <v>0.19983675261428571</v>
      </c>
      <c r="H56" s="17">
        <v>1322.14</v>
      </c>
      <c r="I56">
        <v>0.17542091140833962</v>
      </c>
      <c r="J56">
        <v>-0.32800194847831948</v>
      </c>
      <c r="K56">
        <v>-0.63275957383331527</v>
      </c>
      <c r="L56">
        <v>-0.73227998375350578</v>
      </c>
      <c r="M56">
        <v>0.17542091140833962</v>
      </c>
      <c r="N56">
        <v>-0.32800194847831948</v>
      </c>
      <c r="O56">
        <v>-0.63275957383331527</v>
      </c>
      <c r="P56">
        <v>-0.73227998375350578</v>
      </c>
      <c r="Q56">
        <f t="shared" si="5"/>
        <v>0.95879134371837016</v>
      </c>
      <c r="R56">
        <f t="shared" si="6"/>
        <v>3.0597139554909836E-3</v>
      </c>
      <c r="S56">
        <f t="shared" si="14"/>
        <v>523159434686.90106</v>
      </c>
      <c r="T56">
        <f t="shared" si="1"/>
        <v>1.495491428516516</v>
      </c>
      <c r="U56">
        <f t="shared" si="7"/>
        <v>9.8176008210485666E-2</v>
      </c>
      <c r="V56">
        <f t="shared" si="8"/>
        <v>9.0338636862974386E-4</v>
      </c>
      <c r="W56">
        <f t="shared" si="15"/>
        <v>148.46703701563516</v>
      </c>
      <c r="X56">
        <f t="shared" si="3"/>
        <v>1.0807110707001435</v>
      </c>
      <c r="Y56">
        <f t="shared" si="9"/>
        <v>1.0003908970266295E-3</v>
      </c>
      <c r="Z56">
        <f t="shared" si="10"/>
        <v>-8420.077274711397</v>
      </c>
      <c r="AA56">
        <f t="shared" si="11"/>
        <v>1000.3908970266295</v>
      </c>
      <c r="AB56" s="13">
        <f t="shared" si="4"/>
        <v>0.17933478504788389</v>
      </c>
      <c r="AC56">
        <f t="shared" si="12"/>
        <v>136891.63994508167</v>
      </c>
      <c r="AD56">
        <f t="shared" si="13"/>
        <v>136786</v>
      </c>
    </row>
    <row r="57" spans="1:30">
      <c r="A57" s="1">
        <v>44844</v>
      </c>
      <c r="B57">
        <v>39</v>
      </c>
      <c r="C57">
        <v>808</v>
      </c>
      <c r="D57">
        <v>146765</v>
      </c>
      <c r="E57">
        <v>13702</v>
      </c>
      <c r="F57">
        <v>63.45</v>
      </c>
      <c r="G57">
        <v>0.21805280062857141</v>
      </c>
      <c r="H57" s="17">
        <v>1331.09</v>
      </c>
      <c r="I57">
        <v>-0.69381378746900846</v>
      </c>
      <c r="J57">
        <v>-1.1784543253680646</v>
      </c>
      <c r="K57">
        <v>-0.61773254804127931</v>
      </c>
      <c r="L57">
        <v>-0.72070067286760131</v>
      </c>
      <c r="M57">
        <v>-0.69381378746900846</v>
      </c>
      <c r="N57">
        <v>-1.1784543253680646</v>
      </c>
      <c r="O57">
        <v>-0.61773254804127931</v>
      </c>
      <c r="P57">
        <v>-0.72070067286760131</v>
      </c>
      <c r="Q57">
        <f t="shared" si="5"/>
        <v>0.96125940809004273</v>
      </c>
      <c r="R57">
        <f t="shared" si="6"/>
        <v>2.4680643716725736E-3</v>
      </c>
      <c r="S57">
        <f t="shared" si="14"/>
        <v>611186229470.95154</v>
      </c>
      <c r="T57">
        <f t="shared" si="1"/>
        <v>1.2922703925032502</v>
      </c>
      <c r="U57">
        <f t="shared" si="7"/>
        <v>9.9097574054643811E-2</v>
      </c>
      <c r="V57">
        <f t="shared" si="8"/>
        <v>9.2156584415814535E-4</v>
      </c>
      <c r="W57">
        <f t="shared" si="15"/>
        <v>154.80602043908308</v>
      </c>
      <c r="X57">
        <f t="shared" si="3"/>
        <v>1.1379777782241165</v>
      </c>
      <c r="Y57">
        <f t="shared" si="9"/>
        <v>9.9113660939905237E-4</v>
      </c>
      <c r="Z57">
        <f t="shared" si="10"/>
        <v>-5588.6598119328683</v>
      </c>
      <c r="AA57">
        <f t="shared" si="11"/>
        <v>991.13660939905242</v>
      </c>
      <c r="AB57" s="13">
        <f t="shared" si="4"/>
        <v>0.22665421955328269</v>
      </c>
      <c r="AC57">
        <f t="shared" si="12"/>
        <v>137882.77655448072</v>
      </c>
      <c r="AD57">
        <f t="shared" si="13"/>
        <v>137594</v>
      </c>
    </row>
    <row r="58" spans="1:30">
      <c r="A58" s="1">
        <v>44851</v>
      </c>
      <c r="B58">
        <v>40</v>
      </c>
      <c r="C58">
        <v>1246</v>
      </c>
      <c r="D58">
        <v>147573</v>
      </c>
      <c r="E58">
        <v>28010</v>
      </c>
      <c r="F58">
        <v>71.33</v>
      </c>
      <c r="G58">
        <v>0.21605420281428572</v>
      </c>
      <c r="H58" s="17">
        <v>1289.8800000000001</v>
      </c>
      <c r="I58">
        <v>-0.15250937975935072</v>
      </c>
      <c r="J58">
        <v>-0.96434682601051858</v>
      </c>
      <c r="K58">
        <v>-0.61938125806222499</v>
      </c>
      <c r="L58">
        <v>-0.77401725405286737</v>
      </c>
      <c r="M58">
        <v>-0.15250937975935072</v>
      </c>
      <c r="N58">
        <v>-0.96434682601051858</v>
      </c>
      <c r="O58">
        <v>-0.61938125806222499</v>
      </c>
      <c r="P58">
        <v>-0.77401725405286737</v>
      </c>
      <c r="Q58">
        <f t="shared" si="5"/>
        <v>0.96365675956668506</v>
      </c>
      <c r="R58">
        <f t="shared" si="6"/>
        <v>2.3973514766423287E-3</v>
      </c>
      <c r="S58">
        <f t="shared" si="14"/>
        <v>717839891491.89343</v>
      </c>
      <c r="T58">
        <f t="shared" si="1"/>
        <v>1.332610404376634</v>
      </c>
      <c r="U58">
        <f t="shared" si="7"/>
        <v>9.9989373093228973E-2</v>
      </c>
      <c r="V58">
        <f t="shared" si="8"/>
        <v>8.9179903858516152E-4</v>
      </c>
      <c r="W58">
        <f t="shared" si="15"/>
        <v>161.20036250106614</v>
      </c>
      <c r="X58">
        <f t="shared" si="3"/>
        <v>1.1367300730872389</v>
      </c>
      <c r="Y58">
        <f t="shared" si="9"/>
        <v>9.5952780350955832E-4</v>
      </c>
      <c r="Z58">
        <f t="shared" si="10"/>
        <v>-8658.5403052553229</v>
      </c>
      <c r="AA58">
        <f t="shared" si="11"/>
        <v>959.52780350955834</v>
      </c>
      <c r="AB58" s="13">
        <f t="shared" si="4"/>
        <v>0.22991348032940742</v>
      </c>
      <c r="AC58">
        <f t="shared" si="12"/>
        <v>138842.30435799027</v>
      </c>
      <c r="AD58">
        <f t="shared" si="13"/>
        <v>138840</v>
      </c>
    </row>
    <row r="59" spans="1:30">
      <c r="A59" s="1">
        <v>44858</v>
      </c>
      <c r="B59">
        <v>41</v>
      </c>
      <c r="C59">
        <v>1436</v>
      </c>
      <c r="D59">
        <v>148819</v>
      </c>
      <c r="E59">
        <v>11265</v>
      </c>
      <c r="F59">
        <v>64.680000000000007</v>
      </c>
      <c r="G59">
        <v>0.21966654464285715</v>
      </c>
      <c r="H59" s="17">
        <v>1312.49</v>
      </c>
      <c r="I59">
        <v>-0.78601107860602526</v>
      </c>
      <c r="J59">
        <v>-1.1450339923465185</v>
      </c>
      <c r="K59">
        <v>-0.6164013167607405</v>
      </c>
      <c r="L59">
        <v>-0.74476493906624119</v>
      </c>
      <c r="M59">
        <v>-0.78601107860602526</v>
      </c>
      <c r="N59">
        <v>-1.1450339923465185</v>
      </c>
      <c r="O59">
        <v>-0.6164013167607405</v>
      </c>
      <c r="P59">
        <v>-0.74476493906624119</v>
      </c>
      <c r="Q59">
        <f t="shared" si="5"/>
        <v>0.96584179246134216</v>
      </c>
      <c r="R59">
        <f t="shared" si="6"/>
        <v>2.1850328946571018E-3</v>
      </c>
      <c r="S59">
        <f t="shared" si="14"/>
        <v>839130252932.31104</v>
      </c>
      <c r="T59">
        <f t="shared" si="1"/>
        <v>1.295066668715374</v>
      </c>
      <c r="U59">
        <f t="shared" si="7"/>
        <v>0.10085827293052196</v>
      </c>
      <c r="V59">
        <f t="shared" si="8"/>
        <v>8.6889983729299125E-4</v>
      </c>
      <c r="W59">
        <f t="shared" si="15"/>
        <v>167.68712859736888</v>
      </c>
      <c r="X59">
        <f t="shared" si="3"/>
        <v>1.1422032132777908</v>
      </c>
      <c r="Y59">
        <f t="shared" si="9"/>
        <v>9.2810738410316535E-4</v>
      </c>
      <c r="Z59">
        <f t="shared" si="10"/>
        <v>-10026.67343492667</v>
      </c>
      <c r="AA59">
        <f t="shared" si="11"/>
        <v>928.10738410316537</v>
      </c>
      <c r="AB59" s="13">
        <f t="shared" si="4"/>
        <v>0.35368566566631937</v>
      </c>
      <c r="AC59">
        <f t="shared" si="12"/>
        <v>139770.41174209345</v>
      </c>
      <c r="AD59">
        <f t="shared" si="13"/>
        <v>140276</v>
      </c>
    </row>
    <row r="60" spans="1:30">
      <c r="A60" s="1">
        <v>44865</v>
      </c>
      <c r="B60">
        <v>42</v>
      </c>
      <c r="C60">
        <v>1793</v>
      </c>
      <c r="D60">
        <v>150255</v>
      </c>
      <c r="E60">
        <v>17981</v>
      </c>
      <c r="F60">
        <v>149.5</v>
      </c>
      <c r="G60">
        <v>0.21935797992857142</v>
      </c>
      <c r="H60" s="17">
        <v>1521.21</v>
      </c>
      <c r="I60">
        <v>-0.53192941784434911</v>
      </c>
      <c r="J60">
        <v>1.1596104360173209</v>
      </c>
      <c r="K60">
        <v>-0.61665586208892842</v>
      </c>
      <c r="L60">
        <v>-0.47472764654042743</v>
      </c>
      <c r="M60">
        <v>-0.53192941784434911</v>
      </c>
      <c r="N60">
        <v>1.1596104360173209</v>
      </c>
      <c r="O60">
        <v>-0.61665586208892842</v>
      </c>
      <c r="P60">
        <v>-0.47472764654042743</v>
      </c>
      <c r="Q60">
        <f t="shared" si="5"/>
        <v>0.96872366698990597</v>
      </c>
      <c r="R60">
        <f t="shared" si="6"/>
        <v>2.8818745285638103E-3</v>
      </c>
      <c r="S60">
        <f t="shared" si="14"/>
        <v>1047626996872.1583</v>
      </c>
      <c r="T60">
        <f t="shared" si="1"/>
        <v>1.9097113151220344</v>
      </c>
      <c r="U60">
        <f t="shared" si="7"/>
        <v>0.10154979823456178</v>
      </c>
      <c r="V60">
        <f t="shared" si="8"/>
        <v>6.9152530403981949E-4</v>
      </c>
      <c r="W60">
        <f t="shared" si="15"/>
        <v>173.03778714253599</v>
      </c>
      <c r="X60">
        <f t="shared" si="3"/>
        <v>0.93342016313478782</v>
      </c>
      <c r="Y60">
        <f t="shared" si="9"/>
        <v>7.9006032944322377E-4</v>
      </c>
      <c r="Z60">
        <f t="shared" si="10"/>
        <v>-12808.118439520013</v>
      </c>
      <c r="AA60">
        <f t="shared" si="11"/>
        <v>790.06032944322374</v>
      </c>
      <c r="AB60" s="13">
        <f t="shared" si="4"/>
        <v>0.55936401034956851</v>
      </c>
      <c r="AC60">
        <f t="shared" si="12"/>
        <v>140560.47207153667</v>
      </c>
      <c r="AD60">
        <f t="shared" si="13"/>
        <v>142069</v>
      </c>
    </row>
    <row r="61" spans="1:30">
      <c r="A61" s="1">
        <v>44872</v>
      </c>
      <c r="B61">
        <v>43</v>
      </c>
      <c r="C61">
        <v>1089</v>
      </c>
      <c r="D61">
        <v>152048</v>
      </c>
      <c r="E61">
        <v>17935</v>
      </c>
      <c r="F61">
        <v>114.76</v>
      </c>
      <c r="G61">
        <v>0.2216446034</v>
      </c>
      <c r="H61" s="17">
        <v>1577.94</v>
      </c>
      <c r="I61">
        <v>-0.53366970319203189</v>
      </c>
      <c r="J61">
        <v>0.21568981067707366</v>
      </c>
      <c r="K61">
        <v>-0.61476955009332523</v>
      </c>
      <c r="L61">
        <v>-0.4013316346345755</v>
      </c>
      <c r="M61">
        <v>-0.53366970319203189</v>
      </c>
      <c r="N61">
        <v>0.21568981067707366</v>
      </c>
      <c r="O61">
        <v>-0.61476955009332523</v>
      </c>
      <c r="P61">
        <v>-0.4013316346345755</v>
      </c>
      <c r="Q61">
        <f t="shared" si="5"/>
        <v>0.97090834933917503</v>
      </c>
      <c r="R61">
        <f t="shared" si="6"/>
        <v>2.1846823492690515E-3</v>
      </c>
      <c r="S61">
        <f t="shared" si="14"/>
        <v>1257131379887.5757</v>
      </c>
      <c r="T61">
        <f t="shared" si="1"/>
        <v>1.6521488339127408</v>
      </c>
      <c r="U61">
        <f t="shared" si="7"/>
        <v>0.10225383276707622</v>
      </c>
      <c r="V61">
        <f t="shared" si="8"/>
        <v>7.0403453251444148E-4</v>
      </c>
      <c r="W61">
        <f t="shared" si="15"/>
        <v>178.66267161964893</v>
      </c>
      <c r="X61">
        <f t="shared" si="3"/>
        <v>0.97237700239690961</v>
      </c>
      <c r="Y61">
        <f t="shared" si="9"/>
        <v>7.7064293842702694E-4</v>
      </c>
      <c r="Z61">
        <f t="shared" si="10"/>
        <v>-7806.2628077355639</v>
      </c>
      <c r="AA61">
        <f t="shared" si="11"/>
        <v>770.64293842702693</v>
      </c>
      <c r="AB61" s="13">
        <f t="shared" si="4"/>
        <v>0.29233889951604508</v>
      </c>
      <c r="AC61">
        <f t="shared" si="12"/>
        <v>141331.11500996369</v>
      </c>
      <c r="AD61">
        <f t="shared" si="13"/>
        <v>143158</v>
      </c>
    </row>
    <row r="62" spans="1:30">
      <c r="A62" s="1">
        <v>44879</v>
      </c>
      <c r="B62">
        <v>44</v>
      </c>
      <c r="C62">
        <v>1007</v>
      </c>
      <c r="D62">
        <v>153137</v>
      </c>
      <c r="E62">
        <v>9664</v>
      </c>
      <c r="F62">
        <v>167.38</v>
      </c>
      <c r="G62">
        <v>0.15677741579999999</v>
      </c>
      <c r="H62" s="17">
        <v>1295.5999999999999</v>
      </c>
      <c r="I62">
        <v>-0.846580575163417</v>
      </c>
      <c r="J62">
        <v>1.6454279599402808</v>
      </c>
      <c r="K62">
        <v>-0.66828065746181609</v>
      </c>
      <c r="L62">
        <v>-0.76661684530790952</v>
      </c>
      <c r="M62">
        <v>-0.846580575163417</v>
      </c>
      <c r="N62">
        <v>1.6454279599402808</v>
      </c>
      <c r="O62">
        <v>-0.66828065746181609</v>
      </c>
      <c r="P62">
        <v>-0.76661684530790952</v>
      </c>
      <c r="Q62">
        <f t="shared" si="5"/>
        <v>0.9733335817953529</v>
      </c>
      <c r="R62">
        <f t="shared" si="6"/>
        <v>2.4252324561778726E-3</v>
      </c>
      <c r="S62">
        <f t="shared" si="14"/>
        <v>1565146008261.2981</v>
      </c>
      <c r="T62">
        <f t="shared" si="1"/>
        <v>2.098583883735246</v>
      </c>
      <c r="U62">
        <f t="shared" si="7"/>
        <v>0.1029333111886177</v>
      </c>
      <c r="V62">
        <f t="shared" si="8"/>
        <v>6.7947842154147953E-4</v>
      </c>
      <c r="W62">
        <f t="shared" si="15"/>
        <v>184.26675135742514</v>
      </c>
      <c r="X62">
        <f t="shared" si="3"/>
        <v>0.9602147119809249</v>
      </c>
      <c r="Y62">
        <f t="shared" si="9"/>
        <v>7.5801289276872209E-4</v>
      </c>
      <c r="Z62">
        <f t="shared" si="10"/>
        <v>-7235.1038346815976</v>
      </c>
      <c r="AA62">
        <f t="shared" si="11"/>
        <v>758.01289276872205</v>
      </c>
      <c r="AB62" s="13">
        <f t="shared" si="4"/>
        <v>0.24725631303999795</v>
      </c>
      <c r="AC62">
        <f t="shared" si="12"/>
        <v>142089.12790273241</v>
      </c>
      <c r="AD62">
        <f t="shared" si="13"/>
        <v>144165</v>
      </c>
    </row>
    <row r="63" spans="1:30">
      <c r="A63" s="1">
        <v>44886</v>
      </c>
      <c r="B63">
        <v>45</v>
      </c>
      <c r="C63">
        <v>917</v>
      </c>
      <c r="D63">
        <v>154144</v>
      </c>
      <c r="E63">
        <v>17092</v>
      </c>
      <c r="F63">
        <v>72.099999999999994</v>
      </c>
      <c r="G63">
        <v>0.13525605318571429</v>
      </c>
      <c r="H63" s="17">
        <v>1210.75</v>
      </c>
      <c r="I63">
        <v>-0.56556232380282589</v>
      </c>
      <c r="J63">
        <v>-0.94342515411898187</v>
      </c>
      <c r="K63">
        <v>-0.68603434755041293</v>
      </c>
      <c r="L63">
        <v>-0.87639388761729664</v>
      </c>
      <c r="M63">
        <v>-0.56556232380282589</v>
      </c>
      <c r="N63">
        <v>-0.94342515411898187</v>
      </c>
      <c r="O63">
        <v>-0.68603434755041293</v>
      </c>
      <c r="P63">
        <v>-0.87639388761729664</v>
      </c>
      <c r="Q63">
        <f t="shared" si="5"/>
        <v>0.97478588875399541</v>
      </c>
      <c r="R63">
        <f t="shared" si="6"/>
        <v>1.452306958642513E-3</v>
      </c>
      <c r="S63">
        <f t="shared" si="14"/>
        <v>1802121211845.8457</v>
      </c>
      <c r="T63">
        <f t="shared" si="1"/>
        <v>1.3995857067768007</v>
      </c>
      <c r="U63">
        <f t="shared" si="7"/>
        <v>0.10372602297683542</v>
      </c>
      <c r="V63">
        <f t="shared" si="8"/>
        <v>7.9271178821771482E-4</v>
      </c>
      <c r="W63">
        <f t="shared" si="15"/>
        <v>191.03003648158511</v>
      </c>
      <c r="X63">
        <f t="shared" si="3"/>
        <v>1.1488210817529101</v>
      </c>
      <c r="Y63">
        <f t="shared" si="9"/>
        <v>8.223843290829253E-4</v>
      </c>
      <c r="Z63">
        <f t="shared" si="10"/>
        <v>-6513.7285929088566</v>
      </c>
      <c r="AA63">
        <f t="shared" si="11"/>
        <v>822.38432908292532</v>
      </c>
      <c r="AB63" s="13">
        <f t="shared" si="4"/>
        <v>0.1031795757001905</v>
      </c>
      <c r="AC63">
        <f t="shared" si="12"/>
        <v>142911.51223181534</v>
      </c>
      <c r="AD63">
        <f t="shared" si="13"/>
        <v>145082</v>
      </c>
    </row>
    <row r="64" spans="1:30">
      <c r="A64" s="1">
        <v>44893</v>
      </c>
      <c r="B64">
        <v>46</v>
      </c>
      <c r="C64">
        <v>1106</v>
      </c>
      <c r="D64">
        <v>155061</v>
      </c>
      <c r="E64">
        <v>13986</v>
      </c>
      <c r="F64">
        <v>62.11</v>
      </c>
      <c r="G64">
        <v>0.12764351057142859</v>
      </c>
      <c r="H64" s="17">
        <v>1176.2</v>
      </c>
      <c r="I64">
        <v>-0.68306941706157609</v>
      </c>
      <c r="J64">
        <v>-1.2148634686598301</v>
      </c>
      <c r="K64">
        <v>-0.69231418794818378</v>
      </c>
      <c r="L64">
        <v>-0.92109390897014665</v>
      </c>
      <c r="M64">
        <v>-0.68306941706157609</v>
      </c>
      <c r="N64">
        <v>-1.2148634686598301</v>
      </c>
      <c r="O64">
        <v>-0.69231418794818378</v>
      </c>
      <c r="P64">
        <v>-0.92109390897014665</v>
      </c>
      <c r="Q64">
        <f t="shared" si="5"/>
        <v>0.97610655776552813</v>
      </c>
      <c r="R64">
        <f t="shared" si="6"/>
        <v>1.3206690115327158E-3</v>
      </c>
      <c r="S64">
        <f t="shared" si="14"/>
        <v>2063504413865.426</v>
      </c>
      <c r="T64">
        <f t="shared" si="1"/>
        <v>1.3424386700001749</v>
      </c>
      <c r="U64">
        <f t="shared" si="7"/>
        <v>0.10451688085629696</v>
      </c>
      <c r="V64">
        <f t="shared" si="8"/>
        <v>7.9085787946153729E-4</v>
      </c>
      <c r="W64">
        <f t="shared" si="15"/>
        <v>198.02803888655095</v>
      </c>
      <c r="X64">
        <f t="shared" si="3"/>
        <v>1.1786455265807221</v>
      </c>
      <c r="Y64">
        <f t="shared" si="9"/>
        <v>8.146919570474918E-4</v>
      </c>
      <c r="Z64">
        <f t="shared" si="10"/>
        <v>-7866.6467341800435</v>
      </c>
      <c r="AA64">
        <f t="shared" si="11"/>
        <v>814.69195704749177</v>
      </c>
      <c r="AB64" s="13">
        <f t="shared" si="4"/>
        <v>0.26338882726266566</v>
      </c>
      <c r="AC64">
        <f t="shared" si="12"/>
        <v>143726.20418886284</v>
      </c>
      <c r="AD64">
        <f t="shared" si="13"/>
        <v>146188</v>
      </c>
    </row>
    <row r="65" spans="1:30">
      <c r="A65" s="1">
        <v>44900</v>
      </c>
      <c r="B65">
        <v>47</v>
      </c>
      <c r="C65">
        <v>1032</v>
      </c>
      <c r="D65">
        <v>156167</v>
      </c>
      <c r="E65">
        <v>10929</v>
      </c>
      <c r="F65">
        <v>48.67</v>
      </c>
      <c r="G65">
        <v>0.13921658998571426</v>
      </c>
      <c r="H65" s="17">
        <v>1252.95</v>
      </c>
      <c r="I65">
        <v>-0.7987227281021424</v>
      </c>
      <c r="J65">
        <v>-1.5800417416757462</v>
      </c>
      <c r="K65">
        <v>-0.6827671685993455</v>
      </c>
      <c r="L65">
        <v>-0.82179646645694138</v>
      </c>
      <c r="M65">
        <v>-0.7987227281021424</v>
      </c>
      <c r="N65">
        <v>-1.5800417416757462</v>
      </c>
      <c r="O65">
        <v>-0.6827671685993455</v>
      </c>
      <c r="P65">
        <v>-0.82179646645694138</v>
      </c>
      <c r="Q65">
        <f t="shared" si="5"/>
        <v>0.97729574893633253</v>
      </c>
      <c r="R65">
        <f t="shared" si="6"/>
        <v>1.1891911708044045E-3</v>
      </c>
      <c r="S65">
        <f t="shared" si="14"/>
        <v>2346506681514.3491</v>
      </c>
      <c r="T65">
        <f t="shared" si="1"/>
        <v>1.2677848506911438</v>
      </c>
      <c r="U65">
        <f t="shared" si="7"/>
        <v>0.10528702720503258</v>
      </c>
      <c r="V65">
        <f t="shared" si="8"/>
        <v>7.7014634873562304E-4</v>
      </c>
      <c r="W65">
        <f t="shared" si="15"/>
        <v>205.09233809902517</v>
      </c>
      <c r="X65">
        <f t="shared" si="3"/>
        <v>1.1799748937801724</v>
      </c>
      <c r="Y65">
        <f t="shared" si="9"/>
        <v>7.8899749435450747E-4</v>
      </c>
      <c r="Z65">
        <f t="shared" si="10"/>
        <v>-7373.379330057588</v>
      </c>
      <c r="AA65">
        <f t="shared" si="11"/>
        <v>788.99749435450747</v>
      </c>
      <c r="AB65" s="13">
        <f t="shared" si="4"/>
        <v>0.23546754423012842</v>
      </c>
      <c r="AC65">
        <f t="shared" si="12"/>
        <v>144515.20168321734</v>
      </c>
      <c r="AD65">
        <f t="shared" si="13"/>
        <v>147220</v>
      </c>
    </row>
    <row r="66" spans="1:30">
      <c r="A66" s="1">
        <v>44907</v>
      </c>
      <c r="B66">
        <v>48</v>
      </c>
      <c r="C66">
        <v>11492</v>
      </c>
      <c r="D66">
        <v>157199</v>
      </c>
      <c r="E66">
        <v>10976</v>
      </c>
      <c r="F66">
        <v>35.54</v>
      </c>
      <c r="G66">
        <v>0.14810307444285714</v>
      </c>
      <c r="H66" s="17">
        <v>1262.1500000000001</v>
      </c>
      <c r="I66">
        <v>-0.79694461046429277</v>
      </c>
      <c r="J66">
        <v>-1.9367970039301348</v>
      </c>
      <c r="K66">
        <v>-0.67543641106987007</v>
      </c>
      <c r="L66">
        <v>-0.80989371113288278</v>
      </c>
      <c r="M66">
        <v>-0.79694461046429277</v>
      </c>
      <c r="N66">
        <v>-1.9367970039301348</v>
      </c>
      <c r="O66">
        <v>-0.67543641106987007</v>
      </c>
      <c r="P66">
        <v>-0.80989371113288278</v>
      </c>
      <c r="Q66">
        <f t="shared" si="5"/>
        <v>0.97836896529160322</v>
      </c>
      <c r="R66">
        <f t="shared" si="6"/>
        <v>1.0732163552706897E-3</v>
      </c>
      <c r="S66">
        <f t="shared" si="14"/>
        <v>2650718523548.3477</v>
      </c>
      <c r="T66">
        <f t="shared" si="1"/>
        <v>1.192156334408969</v>
      </c>
      <c r="U66">
        <f t="shared" si="7"/>
        <v>0.10605176583508447</v>
      </c>
      <c r="V66">
        <f t="shared" si="8"/>
        <v>7.6473863005188658E-4</v>
      </c>
      <c r="W66">
        <f t="shared" si="15"/>
        <v>212.35978529574754</v>
      </c>
      <c r="X66">
        <f t="shared" si="3"/>
        <v>1.2040841611810413</v>
      </c>
      <c r="Y66">
        <f t="shared" si="9"/>
        <v>7.7861580550431914E-4</v>
      </c>
      <c r="Z66">
        <f t="shared" si="10"/>
        <v>-82259.653522963607</v>
      </c>
      <c r="AA66">
        <f t="shared" si="11"/>
        <v>778.61580550431916</v>
      </c>
      <c r="AB66" s="13">
        <f t="shared" si="4"/>
        <v>0.93224714536161501</v>
      </c>
      <c r="AC66">
        <f t="shared" si="12"/>
        <v>145293.81748872166</v>
      </c>
      <c r="AD66">
        <f t="shared" si="13"/>
        <v>158712</v>
      </c>
    </row>
    <row r="67" spans="1:30">
      <c r="A67" s="1">
        <v>44914</v>
      </c>
      <c r="B67">
        <v>49</v>
      </c>
      <c r="C67">
        <v>3788</v>
      </c>
      <c r="D67">
        <v>168691</v>
      </c>
      <c r="E67">
        <v>21806</v>
      </c>
      <c r="F67">
        <v>45.55</v>
      </c>
      <c r="G67">
        <v>0.16497730017142856</v>
      </c>
      <c r="H67" s="17">
        <v>1243.71</v>
      </c>
      <c r="I67">
        <v>-0.38722090795551489</v>
      </c>
      <c r="J67">
        <v>-1.6648152693401554</v>
      </c>
      <c r="K67">
        <v>-0.66151629925170741</v>
      </c>
      <c r="L67">
        <v>-0.83375097289110445</v>
      </c>
      <c r="M67">
        <v>-0.38722090795551489</v>
      </c>
      <c r="N67">
        <v>-1.6648152693401554</v>
      </c>
      <c r="O67">
        <v>-0.66151629925170741</v>
      </c>
      <c r="P67">
        <v>-0.83375097289110445</v>
      </c>
      <c r="Q67">
        <f t="shared" si="5"/>
        <v>0.97942850168810403</v>
      </c>
      <c r="R67">
        <f t="shared" si="6"/>
        <v>1.0595363965008042E-3</v>
      </c>
      <c r="S67">
        <f t="shared" si="14"/>
        <v>3007961975726.9229</v>
      </c>
      <c r="T67">
        <f t="shared" si="1"/>
        <v>1.2280974566199401</v>
      </c>
      <c r="U67">
        <f t="shared" si="7"/>
        <v>0.10678992007054411</v>
      </c>
      <c r="V67">
        <f t="shared" si="8"/>
        <v>7.3815423545964265E-4</v>
      </c>
      <c r="W67">
        <f t="shared" si="15"/>
        <v>219.62218432261332</v>
      </c>
      <c r="X67">
        <f t="shared" si="3"/>
        <v>1.1937128446325449</v>
      </c>
      <c r="Y67">
        <f t="shared" si="9"/>
        <v>7.5261192971580568E-4</v>
      </c>
      <c r="Z67">
        <f t="shared" si="10"/>
        <v>-27243.147618714556</v>
      </c>
      <c r="AA67">
        <f t="shared" si="11"/>
        <v>752.61192971580567</v>
      </c>
      <c r="AB67" s="13">
        <f t="shared" si="4"/>
        <v>0.80131680841715791</v>
      </c>
      <c r="AC67">
        <f t="shared" si="12"/>
        <v>146046.42941843747</v>
      </c>
      <c r="AD67">
        <f t="shared" si="13"/>
        <v>162500</v>
      </c>
    </row>
    <row r="68" spans="1:30">
      <c r="A68" s="1">
        <v>44921</v>
      </c>
      <c r="B68">
        <v>50</v>
      </c>
      <c r="C68">
        <v>1513</v>
      </c>
      <c r="D68">
        <v>172479</v>
      </c>
      <c r="E68">
        <v>9090</v>
      </c>
      <c r="F68">
        <v>32.549999999999997</v>
      </c>
      <c r="G68">
        <v>0.14682768262857146</v>
      </c>
      <c r="H68" s="17">
        <v>1210.8</v>
      </c>
      <c r="I68">
        <v>-0.86829630971928395</v>
      </c>
      <c r="J68">
        <v>-2.0180383012751935</v>
      </c>
      <c r="K68">
        <v>-0.67648852433138495</v>
      </c>
      <c r="L68">
        <v>-0.87632919872966597</v>
      </c>
      <c r="M68">
        <v>-0.86829630971928395</v>
      </c>
      <c r="N68">
        <v>-2.0180383012751935</v>
      </c>
      <c r="O68">
        <v>-0.67648852433138495</v>
      </c>
      <c r="P68">
        <v>-0.87632919872966597</v>
      </c>
      <c r="Q68">
        <f t="shared" si="5"/>
        <v>0.98039495486038031</v>
      </c>
      <c r="R68">
        <f t="shared" si="6"/>
        <v>9.6645317227628258E-4</v>
      </c>
      <c r="S68">
        <f t="shared" si="14"/>
        <v>3395326523727.1699</v>
      </c>
      <c r="T68">
        <f t="shared" si="1"/>
        <v>1.1712794582047368</v>
      </c>
      <c r="U68">
        <f t="shared" si="7"/>
        <v>0.10752974023146211</v>
      </c>
      <c r="V68">
        <f t="shared" si="8"/>
        <v>7.3982016091800329E-4</v>
      </c>
      <c r="W68">
        <f t="shared" si="15"/>
        <v>227.15378921804808</v>
      </c>
      <c r="X68">
        <f t="shared" si="3"/>
        <v>1.2283513636130519</v>
      </c>
      <c r="Y68">
        <f t="shared" si="9"/>
        <v>7.5001547099979682E-4</v>
      </c>
      <c r="Z68">
        <f t="shared" si="10"/>
        <v>-10886.665502877824</v>
      </c>
      <c r="AA68">
        <f t="shared" si="11"/>
        <v>750.01547099979678</v>
      </c>
      <c r="AB68" s="13">
        <f t="shared" si="4"/>
        <v>0.50428587508275169</v>
      </c>
      <c r="AC68">
        <f t="shared" si="12"/>
        <v>146796.44488943726</v>
      </c>
      <c r="AD68">
        <f t="shared" si="13"/>
        <v>164013</v>
      </c>
    </row>
    <row r="69" spans="1:30">
      <c r="A69" s="1"/>
      <c r="H69" s="17"/>
      <c r="AB69" s="13"/>
      <c r="AD69">
        <f t="shared" si="13"/>
        <v>164013</v>
      </c>
    </row>
    <row r="70" spans="1:30">
      <c r="Q70" s="17"/>
    </row>
    <row r="71" spans="1:30">
      <c r="Q71" s="1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5B50-628D-5341-B7DD-4CDAD3F2AA5E}">
  <dimension ref="A1:AE71"/>
  <sheetViews>
    <sheetView topLeftCell="E21" zoomScale="110" workbookViewId="0">
      <selection activeCell="AE18" activeCellId="2" sqref="C18:C68 AA18:AA68 AE18:AE68"/>
    </sheetView>
  </sheetViews>
  <sheetFormatPr baseColWidth="10" defaultRowHeight="16"/>
  <sheetData>
    <row r="1" spans="1:17">
      <c r="A1" t="s">
        <v>12</v>
      </c>
      <c r="B1">
        <v>1000000</v>
      </c>
      <c r="E1" t="s">
        <v>34</v>
      </c>
      <c r="F1" s="13">
        <f>AVERAGE(AB19:AB58)</f>
        <v>0.17802202584093862</v>
      </c>
      <c r="G1" s="13"/>
      <c r="H1" s="13"/>
    </row>
    <row r="2" spans="1:17">
      <c r="A2" t="s">
        <v>13</v>
      </c>
      <c r="B2">
        <v>0.39725358502679087</v>
      </c>
      <c r="E2" t="s">
        <v>35</v>
      </c>
      <c r="F2" s="13">
        <f>AVERAGE(AB59:AB68)</f>
        <v>0.46535001069338422</v>
      </c>
      <c r="G2" s="13"/>
      <c r="H2" s="13"/>
      <c r="Q2" s="17"/>
    </row>
    <row r="3" spans="1:17">
      <c r="A3" t="s">
        <v>14</v>
      </c>
      <c r="B3">
        <v>170729546.9358604</v>
      </c>
      <c r="E3" t="s">
        <v>50</v>
      </c>
      <c r="F3" s="13">
        <f>AVERAGE(AB19:AB68)</f>
        <v>0.23548762281142771</v>
      </c>
      <c r="G3" s="13"/>
      <c r="H3" s="13"/>
      <c r="Q3" s="17"/>
    </row>
    <row r="4" spans="1:17">
      <c r="A4" t="s">
        <v>15</v>
      </c>
      <c r="B4">
        <v>7.2885289787169993</v>
      </c>
      <c r="Q4" s="17"/>
    </row>
    <row r="5" spans="1:17">
      <c r="A5" t="s">
        <v>17</v>
      </c>
      <c r="B5">
        <v>0.15846597588407538</v>
      </c>
      <c r="Q5" s="17"/>
    </row>
    <row r="6" spans="1:17">
      <c r="A6" t="s">
        <v>49</v>
      </c>
      <c r="B6">
        <v>-0.81663426396586147</v>
      </c>
      <c r="E6" t="s">
        <v>54</v>
      </c>
      <c r="F6">
        <f>-2*B16+LN(B1)*13</f>
        <v>1771014.1610349794</v>
      </c>
      <c r="Q6" s="17"/>
    </row>
    <row r="7" spans="1:17">
      <c r="A7" t="s">
        <v>40</v>
      </c>
      <c r="B7">
        <v>8.5078294934838164E-2</v>
      </c>
      <c r="Q7" s="17"/>
    </row>
    <row r="8" spans="1:17">
      <c r="A8" t="s">
        <v>18</v>
      </c>
      <c r="B8">
        <v>4.4985988672567971E-2</v>
      </c>
      <c r="Q8" s="17"/>
    </row>
    <row r="9" spans="1:17">
      <c r="A9" t="s">
        <v>19</v>
      </c>
      <c r="B9">
        <v>2.4833121242988847E-2</v>
      </c>
      <c r="Q9" s="17"/>
    </row>
    <row r="10" spans="1:17">
      <c r="A10" t="s">
        <v>20</v>
      </c>
      <c r="B10">
        <v>2.3510482534376127</v>
      </c>
      <c r="Q10" s="17"/>
    </row>
    <row r="11" spans="1:17">
      <c r="A11" t="s">
        <v>21</v>
      </c>
      <c r="B11">
        <v>1.3818603350397152</v>
      </c>
      <c r="Q11" s="17"/>
    </row>
    <row r="12" spans="1:17">
      <c r="A12" t="s">
        <v>17</v>
      </c>
      <c r="B12">
        <v>-6.0760674968337022E-2</v>
      </c>
      <c r="Q12" s="17"/>
    </row>
    <row r="13" spans="1:17">
      <c r="A13" t="s">
        <v>49</v>
      </c>
      <c r="B13">
        <v>0.17360740035008299</v>
      </c>
      <c r="Q13" s="17"/>
    </row>
    <row r="14" spans="1:17">
      <c r="A14" t="s">
        <v>40</v>
      </c>
      <c r="B14">
        <v>-0.22879411137763866</v>
      </c>
      <c r="Q14" s="17"/>
    </row>
    <row r="15" spans="1:17">
      <c r="Q15" s="17"/>
    </row>
    <row r="16" spans="1:17">
      <c r="A16" t="s">
        <v>24</v>
      </c>
      <c r="B16">
        <f>SUM(Z19:Z58) + (B1-SUM(C19:C58))*IFERROR(LN(1-SUM(Y19:Y58)),-10000)</f>
        <v>-885417.27969886293</v>
      </c>
      <c r="Q16" s="17"/>
    </row>
    <row r="17" spans="1:31"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25</v>
      </c>
      <c r="U17" t="s">
        <v>30</v>
      </c>
      <c r="AB17" s="13"/>
    </row>
    <row r="18" spans="1:31">
      <c r="A18" t="s">
        <v>4</v>
      </c>
      <c r="B18" t="s">
        <v>7</v>
      </c>
      <c r="C18" t="s">
        <v>65</v>
      </c>
      <c r="D18" t="s">
        <v>10</v>
      </c>
      <c r="E18" t="s">
        <v>1</v>
      </c>
      <c r="F18" t="s">
        <v>2</v>
      </c>
      <c r="G18" t="s">
        <v>47</v>
      </c>
      <c r="H18" t="s">
        <v>51</v>
      </c>
      <c r="I18" t="s">
        <v>8</v>
      </c>
      <c r="J18" t="s">
        <v>9</v>
      </c>
      <c r="K18" t="s">
        <v>48</v>
      </c>
      <c r="L18" t="s">
        <v>52</v>
      </c>
      <c r="M18" t="s">
        <v>8</v>
      </c>
      <c r="N18" t="s">
        <v>9</v>
      </c>
      <c r="O18" t="s">
        <v>48</v>
      </c>
      <c r="P18" t="s">
        <v>52</v>
      </c>
      <c r="Q18" t="s">
        <v>26</v>
      </c>
      <c r="R18" t="s">
        <v>27</v>
      </c>
      <c r="S18" t="s">
        <v>28</v>
      </c>
      <c r="T18" t="s">
        <v>29</v>
      </c>
      <c r="U18" t="s">
        <v>26</v>
      </c>
      <c r="V18" t="s">
        <v>27</v>
      </c>
      <c r="W18" t="s">
        <v>28</v>
      </c>
      <c r="X18" t="s">
        <v>29</v>
      </c>
      <c r="Y18" t="s">
        <v>31</v>
      </c>
      <c r="Z18" t="s">
        <v>24</v>
      </c>
      <c r="AA18" t="s">
        <v>32</v>
      </c>
      <c r="AB18" s="13" t="s">
        <v>33</v>
      </c>
      <c r="AC18" t="s">
        <v>53</v>
      </c>
      <c r="AD18" t="s">
        <v>62</v>
      </c>
      <c r="AE18" t="s">
        <v>66</v>
      </c>
    </row>
    <row r="19" spans="1:31">
      <c r="A19" s="1">
        <v>44578</v>
      </c>
      <c r="B19">
        <v>1</v>
      </c>
      <c r="C19">
        <v>8445</v>
      </c>
      <c r="D19">
        <v>9979</v>
      </c>
      <c r="E19">
        <v>67488</v>
      </c>
      <c r="F19">
        <v>99.39</v>
      </c>
      <c r="G19">
        <v>3.7221770254333335</v>
      </c>
      <c r="H19" s="17">
        <v>3273.5</v>
      </c>
      <c r="I19">
        <v>1.3410337714540872</v>
      </c>
      <c r="J19">
        <v>-0.20192849707996746</v>
      </c>
      <c r="K19">
        <v>2.2729364413763786</v>
      </c>
      <c r="L19">
        <v>1.7923461715894025</v>
      </c>
      <c r="M19">
        <v>1.3410337714540872</v>
      </c>
      <c r="N19">
        <v>-0.20192849707996746</v>
      </c>
      <c r="O19">
        <v>2.2729364413763786</v>
      </c>
      <c r="P19">
        <v>1.7923461715894025</v>
      </c>
      <c r="Q19">
        <f>1-($B$3/($B$3+S19))^$B$2</f>
        <v>2.3268004190057923E-9</v>
      </c>
      <c r="R19">
        <f>Q19</f>
        <v>2.3268004190057923E-9</v>
      </c>
      <c r="S19">
        <f>B19^B4*T19</f>
        <v>1</v>
      </c>
      <c r="T19">
        <f>EXP(SUMPRODUCT($J$17:$L$17,J19:L19))</f>
        <v>1</v>
      </c>
      <c r="U19">
        <f>1-($B$10/($B$10+W19))^$B$9</f>
        <v>8.7625372571669136E-3</v>
      </c>
      <c r="V19">
        <f>U19</f>
        <v>8.7625372571669136E-3</v>
      </c>
      <c r="W19">
        <f>B19^B11*X19</f>
        <v>1</v>
      </c>
      <c r="X19">
        <f>EXP(SUMPRODUCT($N$17:$P$17,N19:P19))</f>
        <v>1</v>
      </c>
      <c r="Y19">
        <f>$B$8*R19+ (1-$B$8)*V19</f>
        <v>8.3683459600464652E-3</v>
      </c>
      <c r="Z19">
        <f>C19*IFERROR(LN(Y19),-10000)</f>
        <v>-40394.960302407992</v>
      </c>
      <c r="AA19">
        <f>$B$1*Y19</f>
        <v>8368.3459600464648</v>
      </c>
      <c r="AB19" s="13">
        <f>ABS(C19-AA19)/C19</f>
        <v>9.0768549382516488E-3</v>
      </c>
      <c r="AC19">
        <f>AA19</f>
        <v>8368.3459600464648</v>
      </c>
      <c r="AD19">
        <f>C19</f>
        <v>8445</v>
      </c>
      <c r="AE19">
        <v>8345.8498058997084</v>
      </c>
    </row>
    <row r="20" spans="1:31">
      <c r="A20" s="1">
        <v>44585</v>
      </c>
      <c r="B20">
        <v>2</v>
      </c>
      <c r="C20">
        <v>10083</v>
      </c>
      <c r="D20">
        <v>18424</v>
      </c>
      <c r="E20">
        <v>65229</v>
      </c>
      <c r="F20">
        <v>119.85</v>
      </c>
      <c r="G20">
        <v>4.7270996796142857</v>
      </c>
      <c r="H20" s="17">
        <v>2854.64</v>
      </c>
      <c r="I20">
        <v>1.2555706279667993</v>
      </c>
      <c r="J20">
        <v>0.35399021318086898</v>
      </c>
      <c r="K20">
        <v>3.1019306684192327</v>
      </c>
      <c r="L20">
        <v>1.2504344221290615</v>
      </c>
      <c r="M20">
        <v>1.2555706279667993</v>
      </c>
      <c r="N20">
        <v>0.35399021318086898</v>
      </c>
      <c r="O20">
        <v>3.1019306684192327</v>
      </c>
      <c r="P20">
        <v>1.2504344221290615</v>
      </c>
      <c r="Q20">
        <f>1-($B$3/($B$3+S20))^$B$2</f>
        <v>3.6376817935668271E-7</v>
      </c>
      <c r="R20">
        <f>Q20-Q19</f>
        <v>3.6144137893767692E-7</v>
      </c>
      <c r="S20">
        <f t="shared" ref="S20:S68" si="0">S19+(B20^$B$4-B19^$B$4)*T20</f>
        <v>156.33846619251776</v>
      </c>
      <c r="T20">
        <f t="shared" ref="T20:T68" si="1">EXP(SUMPRODUCT($J$17:$L$17,J20:L20))</f>
        <v>1</v>
      </c>
      <c r="U20">
        <f>1-($B$10/($B$10+W20))^$B$9</f>
        <v>1.8353933152595259E-2</v>
      </c>
      <c r="V20">
        <f>U20-U19</f>
        <v>9.5913958954283451E-3</v>
      </c>
      <c r="W20">
        <f t="shared" ref="W20:W68" si="2">W19+(B20^$B$11-B19^$B$11)*X20</f>
        <v>2.606041999827331</v>
      </c>
      <c r="X20">
        <f t="shared" ref="X20:X68" si="3">EXP(SUMPRODUCT($N$17:$P$17,N20:P20))</f>
        <v>1</v>
      </c>
      <c r="Y20">
        <f>$B$8*R20+ (1-$B$8)*V20</f>
        <v>9.1599337281202693E-3</v>
      </c>
      <c r="Z20">
        <f>C20*IFERROR(LN(Y20),-10000)</f>
        <v>-47318.67540826161</v>
      </c>
      <c r="AA20">
        <f>$B$1*Y20</f>
        <v>9159.9337281202697</v>
      </c>
      <c r="AB20" s="13">
        <f t="shared" ref="AB20:AB68" si="4">ABS(C20-AA20)/C20</f>
        <v>9.1546788840596083E-2</v>
      </c>
      <c r="AC20">
        <f>AA20+AC19</f>
        <v>17528.279688166735</v>
      </c>
      <c r="AD20">
        <f>C20+AD19</f>
        <v>18528</v>
      </c>
      <c r="AE20">
        <v>11047.828635848355</v>
      </c>
    </row>
    <row r="21" spans="1:31">
      <c r="A21" s="1">
        <v>44592</v>
      </c>
      <c r="B21">
        <v>3</v>
      </c>
      <c r="C21">
        <v>10956</v>
      </c>
      <c r="D21">
        <v>28507</v>
      </c>
      <c r="E21">
        <v>59440</v>
      </c>
      <c r="F21">
        <v>117.1</v>
      </c>
      <c r="G21">
        <v>4.2208489870142856</v>
      </c>
      <c r="H21" s="17">
        <v>2504.84</v>
      </c>
      <c r="I21">
        <v>1.0365595001899464</v>
      </c>
      <c r="J21">
        <v>0.27926995642538022</v>
      </c>
      <c r="K21">
        <v>2.6843075808554442</v>
      </c>
      <c r="L21">
        <v>0.79787096426431658</v>
      </c>
      <c r="M21">
        <v>1.0365595001899464</v>
      </c>
      <c r="N21">
        <v>0.27926995642538022</v>
      </c>
      <c r="O21">
        <v>2.6843075808554442</v>
      </c>
      <c r="P21">
        <v>0.79787096426431658</v>
      </c>
      <c r="Q21">
        <f t="shared" ref="Q21:Q68" si="5">1-($B$3/($B$3+S21))^$B$2</f>
        <v>6.9866002097018765E-6</v>
      </c>
      <c r="R21">
        <f t="shared" ref="R21:R68" si="6">Q21-Q20</f>
        <v>6.6228320303451937E-6</v>
      </c>
      <c r="S21">
        <f t="shared" si="0"/>
        <v>3002.7010192337793</v>
      </c>
      <c r="T21">
        <f t="shared" si="1"/>
        <v>1</v>
      </c>
      <c r="U21">
        <f t="shared" ref="U21:U68" si="7">1-($B$10/($B$10+W21))^$B$9</f>
        <v>2.6434109594766553E-2</v>
      </c>
      <c r="V21">
        <f t="shared" ref="V21:V68" si="8">U21-U20</f>
        <v>8.080176442171294E-3</v>
      </c>
      <c r="W21">
        <f t="shared" si="2"/>
        <v>4.563677397293306</v>
      </c>
      <c r="X21">
        <f t="shared" si="3"/>
        <v>1</v>
      </c>
      <c r="Y21">
        <f t="shared" ref="Y21:Y68" si="9">$B$8*R21+ (1-$B$8)*V21</f>
        <v>7.7169796509181229E-3</v>
      </c>
      <c r="Z21">
        <f t="shared" ref="Z21:Z68" si="10">C21*IFERROR(LN(Y21),-10000)</f>
        <v>-53293.623894638447</v>
      </c>
      <c r="AA21">
        <f t="shared" ref="AA21:AA68" si="11">$B$1*Y21</f>
        <v>7716.9796509181233</v>
      </c>
      <c r="AB21" s="13">
        <f t="shared" si="4"/>
        <v>0.29563895117578282</v>
      </c>
      <c r="AC21">
        <f t="shared" ref="AC21:AC68" si="12">AA21+AC20</f>
        <v>25245.259339084856</v>
      </c>
      <c r="AD21">
        <f t="shared" ref="AD21:AD69" si="13">C21+AD20</f>
        <v>29484</v>
      </c>
      <c r="AE21">
        <v>8999.063990143226</v>
      </c>
    </row>
    <row r="22" spans="1:31">
      <c r="A22" s="1">
        <v>44599</v>
      </c>
      <c r="B22">
        <v>4</v>
      </c>
      <c r="C22">
        <v>6183</v>
      </c>
      <c r="D22">
        <v>39463</v>
      </c>
      <c r="E22">
        <v>88268</v>
      </c>
      <c r="F22">
        <v>95.16</v>
      </c>
      <c r="G22">
        <v>4.7050768220714287</v>
      </c>
      <c r="H22" s="17">
        <v>2844.68</v>
      </c>
      <c r="I22">
        <v>2.1271887611246694</v>
      </c>
      <c r="J22">
        <v>-0.31686183747113761</v>
      </c>
      <c r="K22">
        <v>3.0837632784314972</v>
      </c>
      <c r="L22">
        <v>1.2375483957130156</v>
      </c>
      <c r="M22">
        <v>2.1271887611246694</v>
      </c>
      <c r="N22">
        <v>-0.31686183747113761</v>
      </c>
      <c r="O22">
        <v>3.0837632784314972</v>
      </c>
      <c r="P22">
        <v>1.2375483957130156</v>
      </c>
      <c r="Q22">
        <f t="shared" si="5"/>
        <v>5.6865308240783285E-5</v>
      </c>
      <c r="R22">
        <f t="shared" si="6"/>
        <v>4.9878708031081409E-5</v>
      </c>
      <c r="S22">
        <f t="shared" si="0"/>
        <v>24441.71601142902</v>
      </c>
      <c r="T22">
        <f t="shared" si="1"/>
        <v>1</v>
      </c>
      <c r="U22">
        <f t="shared" si="7"/>
        <v>3.3162834902507932E-2</v>
      </c>
      <c r="V22">
        <f t="shared" si="8"/>
        <v>6.7287253077413789E-3</v>
      </c>
      <c r="W22">
        <f t="shared" si="2"/>
        <v>6.7914549048640342</v>
      </c>
      <c r="X22">
        <f t="shared" si="3"/>
        <v>1</v>
      </c>
      <c r="Y22">
        <f t="shared" si="9"/>
        <v>6.4282707902609919E-3</v>
      </c>
      <c r="Z22">
        <f t="shared" si="10"/>
        <v>-31205.908327994137</v>
      </c>
      <c r="AA22">
        <f t="shared" si="11"/>
        <v>6428.2707902609918</v>
      </c>
      <c r="AB22" s="13">
        <f t="shared" si="4"/>
        <v>3.9668573550217016E-2</v>
      </c>
      <c r="AC22">
        <f t="shared" si="12"/>
        <v>31673.530129345847</v>
      </c>
      <c r="AD22">
        <f t="shared" si="13"/>
        <v>35667</v>
      </c>
      <c r="AE22">
        <v>7194.5590302105811</v>
      </c>
    </row>
    <row r="23" spans="1:31">
      <c r="A23" s="1">
        <v>44606</v>
      </c>
      <c r="B23">
        <v>5</v>
      </c>
      <c r="C23">
        <v>4890</v>
      </c>
      <c r="D23">
        <v>45646</v>
      </c>
      <c r="E23">
        <v>86692</v>
      </c>
      <c r="F23">
        <v>101.27</v>
      </c>
      <c r="G23">
        <v>3.1888229959857139</v>
      </c>
      <c r="H23" s="17">
        <v>3040.93</v>
      </c>
      <c r="I23">
        <v>2.0675650718214529</v>
      </c>
      <c r="J23">
        <v>-0.15084701246166979</v>
      </c>
      <c r="K23">
        <v>1.8329549069343207</v>
      </c>
      <c r="L23">
        <v>1.4914522796637195</v>
      </c>
      <c r="M23">
        <v>2.0675650718214529</v>
      </c>
      <c r="N23">
        <v>-0.15084701246166979</v>
      </c>
      <c r="O23">
        <v>1.8329549069343207</v>
      </c>
      <c r="P23">
        <v>1.4914522796637195</v>
      </c>
      <c r="Q23">
        <f t="shared" si="5"/>
        <v>2.8906895168279156E-4</v>
      </c>
      <c r="R23">
        <f t="shared" si="6"/>
        <v>2.3220364344200828E-4</v>
      </c>
      <c r="S23">
        <f t="shared" si="0"/>
        <v>124297.71125073203</v>
      </c>
      <c r="T23">
        <f t="shared" si="1"/>
        <v>1</v>
      </c>
      <c r="U23">
        <f t="shared" si="7"/>
        <v>3.885259558983023E-2</v>
      </c>
      <c r="V23">
        <f t="shared" si="8"/>
        <v>5.6897606873222983E-3</v>
      </c>
      <c r="W23">
        <f t="shared" si="2"/>
        <v>9.2444041610415173</v>
      </c>
      <c r="X23">
        <f t="shared" si="3"/>
        <v>1</v>
      </c>
      <c r="Y23">
        <f t="shared" si="9"/>
        <v>5.444247087966406E-3</v>
      </c>
      <c r="Z23">
        <f t="shared" si="10"/>
        <v>-25492.527501187353</v>
      </c>
      <c r="AA23">
        <f t="shared" si="11"/>
        <v>5444.2470879664061</v>
      </c>
      <c r="AB23" s="13">
        <f t="shared" si="4"/>
        <v>0.11334296277431617</v>
      </c>
      <c r="AC23">
        <f t="shared" si="12"/>
        <v>37117.77721731225</v>
      </c>
      <c r="AD23">
        <f t="shared" si="13"/>
        <v>40557</v>
      </c>
      <c r="AE23">
        <v>4587.1325798522303</v>
      </c>
    </row>
    <row r="24" spans="1:31">
      <c r="A24" s="1">
        <v>44613</v>
      </c>
      <c r="B24">
        <v>6</v>
      </c>
      <c r="C24">
        <v>3880</v>
      </c>
      <c r="D24">
        <v>50536</v>
      </c>
      <c r="E24">
        <v>53312</v>
      </c>
      <c r="F24">
        <v>91.46</v>
      </c>
      <c r="G24">
        <v>1.8084946292857143</v>
      </c>
      <c r="H24" s="17">
        <v>2898.17</v>
      </c>
      <c r="I24">
        <v>0.80472322604647539</v>
      </c>
      <c r="J24">
        <v>-0.41739454656034081</v>
      </c>
      <c r="K24">
        <v>0.69427598208669261</v>
      </c>
      <c r="L24">
        <v>1.3067525677003951</v>
      </c>
      <c r="M24">
        <v>0.80472322604647539</v>
      </c>
      <c r="N24">
        <v>-0.41739454656034081</v>
      </c>
      <c r="O24">
        <v>0.69427598208669261</v>
      </c>
      <c r="P24">
        <v>1.3067525677003951</v>
      </c>
      <c r="Q24">
        <f t="shared" si="5"/>
        <v>1.0901941582989183E-3</v>
      </c>
      <c r="R24">
        <f t="shared" si="6"/>
        <v>8.0112520661612674E-4</v>
      </c>
      <c r="S24">
        <f t="shared" si="0"/>
        <v>469437.67178171885</v>
      </c>
      <c r="T24">
        <f t="shared" si="1"/>
        <v>1</v>
      </c>
      <c r="U24">
        <f t="shared" si="7"/>
        <v>4.375063070096219E-2</v>
      </c>
      <c r="V24">
        <f t="shared" si="8"/>
        <v>4.8980351111319598E-3</v>
      </c>
      <c r="W24">
        <f t="shared" si="2"/>
        <v>11.893134971009031</v>
      </c>
      <c r="X24">
        <f t="shared" si="3"/>
        <v>1</v>
      </c>
      <c r="Y24">
        <f t="shared" si="9"/>
        <v>4.7137315685748787E-3</v>
      </c>
      <c r="Z24">
        <f t="shared" si="10"/>
        <v>-20786.228627814904</v>
      </c>
      <c r="AA24">
        <f t="shared" si="11"/>
        <v>4713.731568574879</v>
      </c>
      <c r="AB24" s="13">
        <f t="shared" si="4"/>
        <v>0.21487927025125747</v>
      </c>
      <c r="AC24">
        <f t="shared" si="12"/>
        <v>41831.508785887127</v>
      </c>
      <c r="AD24">
        <f t="shared" si="13"/>
        <v>44437</v>
      </c>
      <c r="AE24">
        <v>3606.3200895620685</v>
      </c>
    </row>
    <row r="25" spans="1:31">
      <c r="A25" s="1">
        <v>44620</v>
      </c>
      <c r="B25">
        <v>7</v>
      </c>
      <c r="C25">
        <v>2498</v>
      </c>
      <c r="D25">
        <v>54416</v>
      </c>
      <c r="E25">
        <v>52544</v>
      </c>
      <c r="F25">
        <v>122.79</v>
      </c>
      <c r="G25">
        <v>1.1994182602714285</v>
      </c>
      <c r="H25" s="17">
        <v>2648.79</v>
      </c>
      <c r="I25">
        <v>0.77566802719820749</v>
      </c>
      <c r="J25">
        <v>0.43387296040310097</v>
      </c>
      <c r="K25">
        <v>0.19182856323275663</v>
      </c>
      <c r="L25">
        <v>0.98411027175325316</v>
      </c>
      <c r="M25">
        <v>0.77566802719820749</v>
      </c>
      <c r="N25">
        <v>0.43387296040310097</v>
      </c>
      <c r="O25">
        <v>0.19182856323275663</v>
      </c>
      <c r="P25">
        <v>0.98411027175325316</v>
      </c>
      <c r="Q25">
        <f t="shared" si="5"/>
        <v>3.339830944593225E-3</v>
      </c>
      <c r="R25">
        <f t="shared" si="6"/>
        <v>2.2496367862943067E-3</v>
      </c>
      <c r="S25">
        <f t="shared" si="0"/>
        <v>1443848.2622500442</v>
      </c>
      <c r="T25">
        <f t="shared" si="1"/>
        <v>1</v>
      </c>
      <c r="U25">
        <f t="shared" si="7"/>
        <v>4.8035255201185678E-2</v>
      </c>
      <c r="V25">
        <f t="shared" si="8"/>
        <v>4.2846245002234884E-3</v>
      </c>
      <c r="W25">
        <f t="shared" si="2"/>
        <v>14.716599148946161</v>
      </c>
      <c r="X25">
        <f t="shared" si="3"/>
        <v>1</v>
      </c>
      <c r="Y25">
        <f t="shared" si="9"/>
        <v>4.193078565975855E-3</v>
      </c>
      <c r="Z25">
        <f t="shared" si="10"/>
        <v>-13674.851543741152</v>
      </c>
      <c r="AA25">
        <f t="shared" si="11"/>
        <v>4193.0785659758549</v>
      </c>
      <c r="AB25" s="13">
        <f t="shared" si="4"/>
        <v>0.67857428581899715</v>
      </c>
      <c r="AC25">
        <f t="shared" si="12"/>
        <v>46024.587351862981</v>
      </c>
      <c r="AD25">
        <f t="shared" si="13"/>
        <v>46935</v>
      </c>
      <c r="AE25">
        <v>3180.8103036237067</v>
      </c>
    </row>
    <row r="26" spans="1:31">
      <c r="A26" s="1">
        <v>44627</v>
      </c>
      <c r="B26">
        <v>8</v>
      </c>
      <c r="C26">
        <v>2994</v>
      </c>
      <c r="D26">
        <v>56914</v>
      </c>
      <c r="E26">
        <v>46868</v>
      </c>
      <c r="F26">
        <v>99.19</v>
      </c>
      <c r="G26">
        <v>1.3341380363142858</v>
      </c>
      <c r="H26" s="17">
        <v>2788.19</v>
      </c>
      <c r="I26">
        <v>0.56093194821022752</v>
      </c>
      <c r="J26">
        <v>-0.20736269757127582</v>
      </c>
      <c r="K26">
        <v>0.30296340146471956</v>
      </c>
      <c r="L26">
        <v>1.1644628904677916</v>
      </c>
      <c r="M26">
        <v>0.56093194821022752</v>
      </c>
      <c r="N26">
        <v>-0.20736269757127582</v>
      </c>
      <c r="O26">
        <v>0.30296340146471956</v>
      </c>
      <c r="P26">
        <v>1.1644628904677916</v>
      </c>
      <c r="Q26">
        <f t="shared" si="5"/>
        <v>8.7545399599719964E-3</v>
      </c>
      <c r="R26">
        <f t="shared" si="6"/>
        <v>5.4147090153787714E-3</v>
      </c>
      <c r="S26">
        <f t="shared" si="0"/>
        <v>3821180.3923399094</v>
      </c>
      <c r="T26">
        <f t="shared" si="1"/>
        <v>1</v>
      </c>
      <c r="U26">
        <f t="shared" si="7"/>
        <v>5.1834625905213705E-2</v>
      </c>
      <c r="V26">
        <f t="shared" si="8"/>
        <v>3.7993707040280267E-3</v>
      </c>
      <c r="W26">
        <f t="shared" si="2"/>
        <v>17.698816722008999</v>
      </c>
      <c r="X26">
        <f t="shared" si="3"/>
        <v>1</v>
      </c>
      <c r="Y26">
        <f t="shared" si="9"/>
        <v>3.8720382950048161E-3</v>
      </c>
      <c r="Z26">
        <f t="shared" si="10"/>
        <v>-16628.598812817334</v>
      </c>
      <c r="AA26">
        <f t="shared" si="11"/>
        <v>3872.0382950048161</v>
      </c>
      <c r="AB26" s="13">
        <f t="shared" si="4"/>
        <v>0.29326596359546292</v>
      </c>
      <c r="AC26">
        <f t="shared" si="12"/>
        <v>49896.625646867797</v>
      </c>
      <c r="AD26">
        <f t="shared" si="13"/>
        <v>49929</v>
      </c>
      <c r="AE26">
        <v>3093.330426611562</v>
      </c>
    </row>
    <row r="27" spans="1:31">
      <c r="A27" s="1">
        <v>44634</v>
      </c>
      <c r="B27">
        <v>9</v>
      </c>
      <c r="C27">
        <v>3040</v>
      </c>
      <c r="D27">
        <v>59908</v>
      </c>
      <c r="E27">
        <v>36179</v>
      </c>
      <c r="F27">
        <v>83.53</v>
      </c>
      <c r="G27">
        <v>1.0161608408285716</v>
      </c>
      <c r="H27" s="17">
        <v>2578.1</v>
      </c>
      <c r="I27">
        <v>0.15654259861499889</v>
      </c>
      <c r="J27">
        <v>-0.63286059604071376</v>
      </c>
      <c r="K27">
        <v>4.0653403484050478E-2</v>
      </c>
      <c r="L27">
        <v>0.89265312242089501</v>
      </c>
      <c r="M27">
        <v>0.15654259861499889</v>
      </c>
      <c r="N27">
        <v>-0.63286059604071376</v>
      </c>
      <c r="O27">
        <v>4.0653403484050478E-2</v>
      </c>
      <c r="P27">
        <v>0.89265312242089501</v>
      </c>
      <c r="Q27">
        <f t="shared" si="5"/>
        <v>2.023618650404424E-2</v>
      </c>
      <c r="R27">
        <f t="shared" si="6"/>
        <v>1.1481646544072244E-2</v>
      </c>
      <c r="S27">
        <f t="shared" si="0"/>
        <v>9016213.4109075777</v>
      </c>
      <c r="T27">
        <f t="shared" si="1"/>
        <v>1</v>
      </c>
      <c r="U27">
        <f t="shared" si="7"/>
        <v>5.5242402199166318E-2</v>
      </c>
      <c r="V27">
        <f t="shared" si="8"/>
        <v>3.4077762939526135E-3</v>
      </c>
      <c r="W27">
        <f t="shared" si="2"/>
        <v>20.827151386565802</v>
      </c>
      <c r="X27">
        <f t="shared" si="3"/>
        <v>1</v>
      </c>
      <c r="Y27">
        <f t="shared" si="9"/>
        <v>3.7709873295682789E-3</v>
      </c>
      <c r="Z27">
        <f t="shared" si="10"/>
        <v>-16964.471998859735</v>
      </c>
      <c r="AA27">
        <f t="shared" si="11"/>
        <v>3770.9873295682787</v>
      </c>
      <c r="AB27" s="13">
        <f t="shared" si="4"/>
        <v>0.24045635841061799</v>
      </c>
      <c r="AC27">
        <f t="shared" si="12"/>
        <v>53667.612976436074</v>
      </c>
      <c r="AD27">
        <f t="shared" si="13"/>
        <v>52969</v>
      </c>
      <c r="AE27">
        <v>3270.0286105944333</v>
      </c>
    </row>
    <row r="28" spans="1:31">
      <c r="A28" s="1">
        <v>44641</v>
      </c>
      <c r="B28">
        <v>10</v>
      </c>
      <c r="C28">
        <v>3217</v>
      </c>
      <c r="D28">
        <v>62948</v>
      </c>
      <c r="E28">
        <v>36640</v>
      </c>
      <c r="F28">
        <v>94.8</v>
      </c>
      <c r="G28">
        <v>1.294092406685714</v>
      </c>
      <c r="H28" s="17">
        <v>2792.05</v>
      </c>
      <c r="I28">
        <v>0.17398328438199304</v>
      </c>
      <c r="J28">
        <v>-0.3266433983554925</v>
      </c>
      <c r="K28">
        <v>0.26992842544714779</v>
      </c>
      <c r="L28">
        <v>1.1694568725928858</v>
      </c>
      <c r="M28">
        <v>0.17398328438199304</v>
      </c>
      <c r="N28">
        <v>-0.3266433983554925</v>
      </c>
      <c r="O28">
        <v>0.26992842544714779</v>
      </c>
      <c r="P28">
        <v>1.1694568725928858</v>
      </c>
      <c r="Q28">
        <f t="shared" si="5"/>
        <v>4.1918400700150071E-2</v>
      </c>
      <c r="R28">
        <f t="shared" si="6"/>
        <v>2.1682214196105831E-2</v>
      </c>
      <c r="S28">
        <f t="shared" si="0"/>
        <v>19432513.52817994</v>
      </c>
      <c r="T28">
        <f t="shared" si="1"/>
        <v>1</v>
      </c>
      <c r="U28">
        <f t="shared" si="7"/>
        <v>5.8328488621160912E-2</v>
      </c>
      <c r="V28">
        <f t="shared" si="8"/>
        <v>3.0860864219945938E-3</v>
      </c>
      <c r="W28">
        <f t="shared" si="2"/>
        <v>24.091305507052745</v>
      </c>
      <c r="X28">
        <f t="shared" si="3"/>
        <v>1</v>
      </c>
      <c r="Y28">
        <f t="shared" si="9"/>
        <v>3.9226516153943883E-3</v>
      </c>
      <c r="Z28">
        <f t="shared" si="10"/>
        <v>-17825.356534510433</v>
      </c>
      <c r="AA28">
        <f t="shared" si="11"/>
        <v>3922.6516153943885</v>
      </c>
      <c r="AB28" s="13">
        <f t="shared" si="4"/>
        <v>0.21935082853415869</v>
      </c>
      <c r="AC28">
        <f t="shared" si="12"/>
        <v>57590.264591830462</v>
      </c>
      <c r="AD28">
        <f t="shared" si="13"/>
        <v>56186</v>
      </c>
      <c r="AE28">
        <v>3298.0985574943948</v>
      </c>
    </row>
    <row r="29" spans="1:31">
      <c r="A29" s="1">
        <v>44648</v>
      </c>
      <c r="B29">
        <v>11</v>
      </c>
      <c r="C29">
        <v>4110</v>
      </c>
      <c r="D29">
        <v>66165</v>
      </c>
      <c r="E29">
        <v>51565</v>
      </c>
      <c r="F29">
        <v>105.45</v>
      </c>
      <c r="G29">
        <v>1.7944016392000002</v>
      </c>
      <c r="H29" s="17">
        <v>3079.03</v>
      </c>
      <c r="I29">
        <v>0.7386302151246994</v>
      </c>
      <c r="J29">
        <v>-3.727222219332664E-2</v>
      </c>
      <c r="K29">
        <v>0.68265020434725932</v>
      </c>
      <c r="L29">
        <v>1.5407452120383536</v>
      </c>
      <c r="M29">
        <v>0.7386302151246994</v>
      </c>
      <c r="N29">
        <v>-3.727222219332664E-2</v>
      </c>
      <c r="O29">
        <v>0.68265020434725932</v>
      </c>
      <c r="P29">
        <v>1.5407452120383536</v>
      </c>
      <c r="Q29">
        <f t="shared" si="5"/>
        <v>7.8347281354986031E-2</v>
      </c>
      <c r="R29">
        <f t="shared" si="6"/>
        <v>3.642888065483596E-2</v>
      </c>
      <c r="S29">
        <f t="shared" si="0"/>
        <v>38924295.776636459</v>
      </c>
      <c r="T29">
        <f t="shared" si="1"/>
        <v>1</v>
      </c>
      <c r="U29">
        <f t="shared" si="7"/>
        <v>6.1146157055136485E-2</v>
      </c>
      <c r="V29">
        <f t="shared" si="8"/>
        <v>2.8176684339755731E-3</v>
      </c>
      <c r="W29">
        <f t="shared" si="2"/>
        <v>27.482690360625632</v>
      </c>
      <c r="X29">
        <f t="shared" si="3"/>
        <v>1</v>
      </c>
      <c r="Y29">
        <f t="shared" si="9"/>
        <v>4.3297020462144762E-3</v>
      </c>
      <c r="Z29">
        <f t="shared" si="10"/>
        <v>-22367.674423924327</v>
      </c>
      <c r="AA29">
        <f t="shared" si="11"/>
        <v>4329.7020462144765</v>
      </c>
      <c r="AB29" s="13">
        <f t="shared" si="4"/>
        <v>5.3455485696952909E-2</v>
      </c>
      <c r="AC29">
        <f t="shared" si="12"/>
        <v>61919.966638044942</v>
      </c>
      <c r="AD29">
        <f t="shared" si="13"/>
        <v>60296</v>
      </c>
      <c r="AE29">
        <v>3340.3104393766662</v>
      </c>
    </row>
    <row r="30" spans="1:31">
      <c r="A30" s="1">
        <v>44655</v>
      </c>
      <c r="B30">
        <v>12</v>
      </c>
      <c r="C30">
        <v>3629</v>
      </c>
      <c r="D30">
        <v>70275</v>
      </c>
      <c r="E30">
        <v>36797</v>
      </c>
      <c r="F30">
        <v>133.03</v>
      </c>
      <c r="G30">
        <v>2.437171235342857</v>
      </c>
      <c r="H30" s="17">
        <v>3402.7</v>
      </c>
      <c r="I30">
        <v>0.17992295393821447</v>
      </c>
      <c r="J30">
        <v>0.7121040255580845</v>
      </c>
      <c r="K30">
        <v>1.2128922904463022</v>
      </c>
      <c r="L30">
        <v>1.9595022572272669</v>
      </c>
      <c r="M30">
        <v>0.17992295393821447</v>
      </c>
      <c r="N30">
        <v>0.7121040255580845</v>
      </c>
      <c r="O30">
        <v>1.2128922904463022</v>
      </c>
      <c r="P30">
        <v>1.9595022572272669</v>
      </c>
      <c r="Q30">
        <f t="shared" si="5"/>
        <v>0.13242279901471332</v>
      </c>
      <c r="R30">
        <f t="shared" si="6"/>
        <v>5.407551765972729E-2</v>
      </c>
      <c r="S30">
        <f t="shared" si="0"/>
        <v>73391165.579340503</v>
      </c>
      <c r="T30">
        <f t="shared" si="1"/>
        <v>1</v>
      </c>
      <c r="U30">
        <f t="shared" si="7"/>
        <v>6.373679128376486E-2</v>
      </c>
      <c r="V30">
        <f t="shared" si="8"/>
        <v>2.5906342286283746E-3</v>
      </c>
      <c r="W30">
        <f t="shared" si="2"/>
        <v>30.994009244064753</v>
      </c>
      <c r="X30">
        <f t="shared" si="3"/>
        <v>1</v>
      </c>
      <c r="Y30">
        <f t="shared" si="9"/>
        <v>4.9067326114682723E-3</v>
      </c>
      <c r="Z30">
        <f t="shared" si="10"/>
        <v>-19295.926515992644</v>
      </c>
      <c r="AA30">
        <f t="shared" si="11"/>
        <v>4906.7326114682719</v>
      </c>
      <c r="AB30" s="13">
        <f t="shared" si="4"/>
        <v>0.35208944928858416</v>
      </c>
      <c r="AC30">
        <f t="shared" si="12"/>
        <v>66826.699249513214</v>
      </c>
      <c r="AD30">
        <f t="shared" si="13"/>
        <v>63925</v>
      </c>
      <c r="AE30">
        <v>3335.4300345332713</v>
      </c>
    </row>
    <row r="31" spans="1:31">
      <c r="A31" s="1">
        <v>44662</v>
      </c>
      <c r="B31">
        <v>13</v>
      </c>
      <c r="C31">
        <v>3015</v>
      </c>
      <c r="D31">
        <v>73904</v>
      </c>
      <c r="E31">
        <v>35981</v>
      </c>
      <c r="F31">
        <v>115.16</v>
      </c>
      <c r="G31">
        <v>1.766401373542857</v>
      </c>
      <c r="H31" s="17">
        <v>3282.96</v>
      </c>
      <c r="I31">
        <v>0.14905180516192981</v>
      </c>
      <c r="J31">
        <v>0.22655821165968998</v>
      </c>
      <c r="K31">
        <v>0.65955185096765856</v>
      </c>
      <c r="L31">
        <v>1.8045853091291408</v>
      </c>
      <c r="M31">
        <v>0.14905180516192981</v>
      </c>
      <c r="N31">
        <v>0.22655821165968998</v>
      </c>
      <c r="O31">
        <v>0.65955185096765856</v>
      </c>
      <c r="P31">
        <v>1.8045853091291408</v>
      </c>
      <c r="Q31">
        <f t="shared" si="5"/>
        <v>0.20300497775570692</v>
      </c>
      <c r="R31">
        <f t="shared" si="6"/>
        <v>7.0582178740993595E-2</v>
      </c>
      <c r="S31">
        <f t="shared" si="0"/>
        <v>131525028.30665737</v>
      </c>
      <c r="T31">
        <f t="shared" si="1"/>
        <v>1</v>
      </c>
      <c r="U31">
        <f t="shared" si="7"/>
        <v>6.6133100546255208E-2</v>
      </c>
      <c r="V31">
        <f t="shared" si="8"/>
        <v>2.3963092624903481E-3</v>
      </c>
      <c r="W31">
        <f t="shared" si="2"/>
        <v>34.618969333408366</v>
      </c>
      <c r="X31">
        <f t="shared" si="3"/>
        <v>1</v>
      </c>
      <c r="Y31">
        <f t="shared" si="9"/>
        <v>5.4637180144794933E-3</v>
      </c>
      <c r="Z31">
        <f t="shared" si="10"/>
        <v>-15707.021684300444</v>
      </c>
      <c r="AA31">
        <f t="shared" si="11"/>
        <v>5463.7180144794929</v>
      </c>
      <c r="AB31" s="13">
        <f t="shared" si="4"/>
        <v>0.81217844593018007</v>
      </c>
      <c r="AC31">
        <f t="shared" si="12"/>
        <v>72290.417263992713</v>
      </c>
      <c r="AD31">
        <f t="shared" si="13"/>
        <v>66940</v>
      </c>
      <c r="AE31">
        <v>4543.4489018502545</v>
      </c>
    </row>
    <row r="32" spans="1:31">
      <c r="A32" s="1">
        <v>44669</v>
      </c>
      <c r="B32">
        <v>14</v>
      </c>
      <c r="C32">
        <v>6371</v>
      </c>
      <c r="D32">
        <v>76919</v>
      </c>
      <c r="E32">
        <v>46979</v>
      </c>
      <c r="F32">
        <v>104.52</v>
      </c>
      <c r="G32">
        <v>1.4673554365285713</v>
      </c>
      <c r="H32" s="17">
        <v>3033.49</v>
      </c>
      <c r="I32">
        <v>0.56513133241876623</v>
      </c>
      <c r="J32">
        <v>-6.2541254477910313E-2</v>
      </c>
      <c r="K32">
        <v>0.41285887974837882</v>
      </c>
      <c r="L32">
        <v>1.4818265731842635</v>
      </c>
      <c r="M32">
        <v>0.56513133241876623</v>
      </c>
      <c r="N32">
        <v>-6.2541254477910313E-2</v>
      </c>
      <c r="O32">
        <v>0.41285887974837882</v>
      </c>
      <c r="P32">
        <v>1.4818265731842635</v>
      </c>
      <c r="Q32">
        <f t="shared" si="5"/>
        <v>0.28443476183383765</v>
      </c>
      <c r="R32">
        <f t="shared" si="6"/>
        <v>8.1429784078130729E-2</v>
      </c>
      <c r="S32">
        <f t="shared" si="0"/>
        <v>225729022.73490363</v>
      </c>
      <c r="T32">
        <f t="shared" si="1"/>
        <v>1</v>
      </c>
      <c r="U32">
        <f t="shared" si="7"/>
        <v>6.8361339954019384E-2</v>
      </c>
      <c r="V32">
        <f t="shared" si="8"/>
        <v>2.2282394077641765E-3</v>
      </c>
      <c r="W32">
        <f t="shared" si="2"/>
        <v>38.352075476776847</v>
      </c>
      <c r="X32">
        <f t="shared" si="3"/>
        <v>1</v>
      </c>
      <c r="Y32">
        <f t="shared" si="9"/>
        <v>5.7911991991551719E-3</v>
      </c>
      <c r="Z32">
        <f t="shared" si="10"/>
        <v>-32819.670656035021</v>
      </c>
      <c r="AA32">
        <f t="shared" si="11"/>
        <v>5791.1991991551722</v>
      </c>
      <c r="AB32" s="13">
        <f t="shared" si="4"/>
        <v>9.100624718958214E-2</v>
      </c>
      <c r="AC32">
        <f t="shared" si="12"/>
        <v>78081.61646314789</v>
      </c>
      <c r="AD32">
        <f t="shared" si="13"/>
        <v>73311</v>
      </c>
      <c r="AE32">
        <v>5517.0341775463185</v>
      </c>
    </row>
    <row r="33" spans="1:31">
      <c r="A33" s="1">
        <v>44676</v>
      </c>
      <c r="B33">
        <v>15</v>
      </c>
      <c r="C33">
        <v>6041</v>
      </c>
      <c r="D33">
        <v>83290</v>
      </c>
      <c r="E33">
        <v>29330</v>
      </c>
      <c r="F33">
        <v>104.71</v>
      </c>
      <c r="G33">
        <v>1.7646736515000001</v>
      </c>
      <c r="H33" s="17">
        <v>3004.99</v>
      </c>
      <c r="I33">
        <v>-0.10257075673889025</v>
      </c>
      <c r="J33">
        <v>-5.737876401116751E-2</v>
      </c>
      <c r="K33">
        <v>0.65812659540843299</v>
      </c>
      <c r="L33">
        <v>1.4449539072347346</v>
      </c>
      <c r="M33">
        <v>-0.10257075673889025</v>
      </c>
      <c r="N33">
        <v>-5.737876401116751E-2</v>
      </c>
      <c r="O33">
        <v>0.65812659540843299</v>
      </c>
      <c r="P33">
        <v>1.4449539072347346</v>
      </c>
      <c r="Q33">
        <f t="shared" si="5"/>
        <v>0.36892736403256821</v>
      </c>
      <c r="R33">
        <f t="shared" si="6"/>
        <v>8.449260219873056E-2</v>
      </c>
      <c r="S33">
        <f t="shared" si="0"/>
        <v>373228864.26099837</v>
      </c>
      <c r="T33">
        <f t="shared" si="1"/>
        <v>1</v>
      </c>
      <c r="U33">
        <f t="shared" si="7"/>
        <v>7.0442875964707885E-2</v>
      </c>
      <c r="V33">
        <f t="shared" si="8"/>
        <v>2.0815360106885006E-3</v>
      </c>
      <c r="W33">
        <f t="shared" si="2"/>
        <v>42.188478321189351</v>
      </c>
      <c r="X33">
        <f t="shared" si="3"/>
        <v>1</v>
      </c>
      <c r="Y33">
        <f t="shared" si="9"/>
        <v>5.7888793007180098E-3</v>
      </c>
      <c r="Z33">
        <f t="shared" si="10"/>
        <v>-31122.123862316417</v>
      </c>
      <c r="AA33">
        <f t="shared" si="11"/>
        <v>5788.8793007180102</v>
      </c>
      <c r="AB33" s="13">
        <f t="shared" si="4"/>
        <v>4.1734927873198116E-2</v>
      </c>
      <c r="AC33">
        <f t="shared" si="12"/>
        <v>83870.495763865896</v>
      </c>
      <c r="AD33">
        <f t="shared" si="13"/>
        <v>79352</v>
      </c>
      <c r="AE33">
        <v>5117.6276687708778</v>
      </c>
    </row>
    <row r="34" spans="1:31">
      <c r="A34" s="1">
        <v>44683</v>
      </c>
      <c r="B34">
        <v>16</v>
      </c>
      <c r="C34">
        <v>6270</v>
      </c>
      <c r="D34">
        <v>89331</v>
      </c>
      <c r="E34">
        <v>159726</v>
      </c>
      <c r="F34">
        <v>124.87</v>
      </c>
      <c r="G34">
        <v>1.4882506558142856</v>
      </c>
      <c r="H34" s="17">
        <v>285.51</v>
      </c>
      <c r="I34">
        <v>4.830608551879263</v>
      </c>
      <c r="J34">
        <v>0.490388645512707</v>
      </c>
      <c r="K34">
        <v>0.43009604331373774</v>
      </c>
      <c r="L34">
        <v>-2.0734488154468478</v>
      </c>
      <c r="M34">
        <v>4.830608551879263</v>
      </c>
      <c r="N34">
        <v>0.490388645512707</v>
      </c>
      <c r="O34">
        <v>0.43009604331373774</v>
      </c>
      <c r="P34">
        <v>-2.0734488154468478</v>
      </c>
      <c r="Q34">
        <f t="shared" si="5"/>
        <v>0.44977032787102167</v>
      </c>
      <c r="R34">
        <f t="shared" si="6"/>
        <v>8.0842963838453463E-2</v>
      </c>
      <c r="S34">
        <f t="shared" si="0"/>
        <v>597397481.58334577</v>
      </c>
      <c r="T34">
        <f t="shared" si="1"/>
        <v>1</v>
      </c>
      <c r="U34">
        <f t="shared" si="7"/>
        <v>7.2395311551310848E-2</v>
      </c>
      <c r="V34">
        <f t="shared" si="8"/>
        <v>1.952435586602963E-3</v>
      </c>
      <c r="W34">
        <f t="shared" si="2"/>
        <v>46.123859724801754</v>
      </c>
      <c r="X34">
        <f t="shared" si="3"/>
        <v>1</v>
      </c>
      <c r="Y34">
        <f t="shared" si="9"/>
        <v>5.5014039969136135E-3</v>
      </c>
      <c r="Z34">
        <f t="shared" si="10"/>
        <v>-32621.254708655557</v>
      </c>
      <c r="AA34">
        <f t="shared" si="11"/>
        <v>5501.4039969136138</v>
      </c>
      <c r="AB34" s="13">
        <f t="shared" si="4"/>
        <v>0.12258309459113018</v>
      </c>
      <c r="AC34">
        <f t="shared" si="12"/>
        <v>89371.899760779517</v>
      </c>
      <c r="AD34">
        <f t="shared" si="13"/>
        <v>85622</v>
      </c>
      <c r="AE34">
        <v>6768.7256414274525</v>
      </c>
    </row>
    <row r="35" spans="1:31">
      <c r="A35" s="1">
        <v>44690</v>
      </c>
      <c r="B35">
        <v>17</v>
      </c>
      <c r="C35">
        <v>4668</v>
      </c>
      <c r="D35">
        <v>95601</v>
      </c>
      <c r="E35">
        <v>40479</v>
      </c>
      <c r="F35">
        <v>127.66</v>
      </c>
      <c r="G35">
        <v>1.5255078076714288</v>
      </c>
      <c r="H35" s="17">
        <v>2739.22</v>
      </c>
      <c r="I35">
        <v>0.31922144633316551</v>
      </c>
      <c r="J35">
        <v>0.5661957423664572</v>
      </c>
      <c r="K35">
        <v>0.4608307109790854</v>
      </c>
      <c r="L35">
        <v>1.101106593922232</v>
      </c>
      <c r="M35">
        <v>0.31922144633316551</v>
      </c>
      <c r="N35">
        <v>0.5661957423664572</v>
      </c>
      <c r="O35">
        <v>0.4608307109790854</v>
      </c>
      <c r="P35">
        <v>1.101106593922232</v>
      </c>
      <c r="Q35">
        <f t="shared" si="5"/>
        <v>0.52293055230984353</v>
      </c>
      <c r="R35">
        <f t="shared" si="6"/>
        <v>7.3160224438821864E-2</v>
      </c>
      <c r="S35">
        <f t="shared" si="0"/>
        <v>929314300.6559639</v>
      </c>
      <c r="T35">
        <f t="shared" si="1"/>
        <v>1</v>
      </c>
      <c r="U35">
        <f t="shared" si="7"/>
        <v>7.4233309522010793E-2</v>
      </c>
      <c r="V35">
        <f t="shared" si="8"/>
        <v>1.837997970699945E-3</v>
      </c>
      <c r="W35">
        <f t="shared" si="2"/>
        <v>50.154344504567568</v>
      </c>
      <c r="X35">
        <f t="shared" si="3"/>
        <v>1</v>
      </c>
      <c r="Y35">
        <f t="shared" si="9"/>
        <v>5.0464988426972054E-3</v>
      </c>
      <c r="Z35">
        <f t="shared" si="10"/>
        <v>-24689.334762294398</v>
      </c>
      <c r="AA35">
        <f t="shared" si="11"/>
        <v>5046.498842697205</v>
      </c>
      <c r="AB35" s="13">
        <f t="shared" si="4"/>
        <v>8.1083728084234141E-2</v>
      </c>
      <c r="AC35">
        <f t="shared" si="12"/>
        <v>94418.398603476729</v>
      </c>
      <c r="AD35">
        <f t="shared" si="13"/>
        <v>90290</v>
      </c>
      <c r="AE35">
        <v>5503.8066757959496</v>
      </c>
    </row>
    <row r="36" spans="1:31">
      <c r="A36" s="1">
        <v>44697</v>
      </c>
      <c r="B36">
        <v>18</v>
      </c>
      <c r="C36">
        <v>7607</v>
      </c>
      <c r="D36">
        <v>100269</v>
      </c>
      <c r="E36">
        <v>35326</v>
      </c>
      <c r="F36">
        <v>217.86</v>
      </c>
      <c r="G36">
        <v>0.80223200782857151</v>
      </c>
      <c r="H36" s="17">
        <v>2117.0300000000002</v>
      </c>
      <c r="I36">
        <v>0.12427165510253467</v>
      </c>
      <c r="J36">
        <v>3.0170201639464902</v>
      </c>
      <c r="K36">
        <v>-0.13582362867078537</v>
      </c>
      <c r="L36">
        <v>0.29613101402267322</v>
      </c>
      <c r="M36">
        <v>0.12427165510253467</v>
      </c>
      <c r="N36">
        <v>3.0170201639464902</v>
      </c>
      <c r="O36">
        <v>-0.13582362867078537</v>
      </c>
      <c r="P36">
        <v>0.29613101402267322</v>
      </c>
      <c r="Q36">
        <f t="shared" si="5"/>
        <v>0.58687570994831828</v>
      </c>
      <c r="R36">
        <f t="shared" si="6"/>
        <v>6.3945157638474748E-2</v>
      </c>
      <c r="S36">
        <f t="shared" si="0"/>
        <v>1409580975.5256946</v>
      </c>
      <c r="T36">
        <f t="shared" si="1"/>
        <v>1</v>
      </c>
      <c r="U36">
        <f t="shared" si="7"/>
        <v>7.5969204979684624E-2</v>
      </c>
      <c r="V36">
        <f t="shared" si="8"/>
        <v>1.7358954576738306E-3</v>
      </c>
      <c r="W36">
        <f t="shared" si="2"/>
        <v>54.276431250152477</v>
      </c>
      <c r="X36">
        <f t="shared" si="3"/>
        <v>1</v>
      </c>
      <c r="Y36">
        <f t="shared" si="9"/>
        <v>4.5344406214681519E-3</v>
      </c>
      <c r="Z36">
        <f t="shared" si="10"/>
        <v>-41047.779354834405</v>
      </c>
      <c r="AA36">
        <f t="shared" si="11"/>
        <v>4534.4406214681521</v>
      </c>
      <c r="AB36" s="13">
        <f t="shared" si="4"/>
        <v>0.40391210444746256</v>
      </c>
      <c r="AC36">
        <f t="shared" si="12"/>
        <v>98952.839224944881</v>
      </c>
      <c r="AD36">
        <f t="shared" si="13"/>
        <v>97897</v>
      </c>
      <c r="AE36">
        <v>7250.7057518431511</v>
      </c>
    </row>
    <row r="37" spans="1:31">
      <c r="A37" s="1">
        <v>44704</v>
      </c>
      <c r="B37">
        <v>19</v>
      </c>
      <c r="C37">
        <v>4605</v>
      </c>
      <c r="D37">
        <v>107876</v>
      </c>
      <c r="E37">
        <v>23102</v>
      </c>
      <c r="F37">
        <v>111.83</v>
      </c>
      <c r="G37">
        <v>0.55747842849999996</v>
      </c>
      <c r="H37" s="17">
        <v>2003.38</v>
      </c>
      <c r="I37">
        <v>-0.33819025989906276</v>
      </c>
      <c r="J37">
        <v>0.13607877347940722</v>
      </c>
      <c r="K37">
        <v>-0.33772902255090564</v>
      </c>
      <c r="L37">
        <v>0.1490931724379724</v>
      </c>
      <c r="M37">
        <v>-0.33819025989906276</v>
      </c>
      <c r="N37">
        <v>0.13607877347940722</v>
      </c>
      <c r="O37">
        <v>-0.33772902255090564</v>
      </c>
      <c r="P37">
        <v>0.1490931724379724</v>
      </c>
      <c r="Q37">
        <f t="shared" si="5"/>
        <v>0.6416778824671665</v>
      </c>
      <c r="R37">
        <f t="shared" si="6"/>
        <v>5.4802172518848224E-2</v>
      </c>
      <c r="S37">
        <f t="shared" si="0"/>
        <v>2090415789.9960003</v>
      </c>
      <c r="T37">
        <f t="shared" si="1"/>
        <v>1</v>
      </c>
      <c r="U37">
        <f t="shared" si="7"/>
        <v>7.7613467855019436E-2</v>
      </c>
      <c r="V37">
        <f t="shared" si="8"/>
        <v>1.6442628753348121E-3</v>
      </c>
      <c r="W37">
        <f t="shared" si="2"/>
        <v>58.486937239643716</v>
      </c>
      <c r="X37">
        <f t="shared" si="3"/>
        <v>1</v>
      </c>
      <c r="Y37">
        <f t="shared" si="9"/>
        <v>4.0356239964152978E-3</v>
      </c>
      <c r="Z37">
        <f t="shared" si="10"/>
        <v>-25385.496950735007</v>
      </c>
      <c r="AA37">
        <f t="shared" si="11"/>
        <v>4035.6239964152978</v>
      </c>
      <c r="AB37" s="13">
        <f t="shared" si="4"/>
        <v>0.12364299752110797</v>
      </c>
      <c r="AC37">
        <f t="shared" si="12"/>
        <v>102988.46322136017</v>
      </c>
      <c r="AD37">
        <f t="shared" si="13"/>
        <v>102502</v>
      </c>
      <c r="AE37">
        <v>4337.3383082380888</v>
      </c>
    </row>
    <row r="38" spans="1:31">
      <c r="A38" s="1">
        <v>44711</v>
      </c>
      <c r="B38">
        <v>20</v>
      </c>
      <c r="C38">
        <v>3661</v>
      </c>
      <c r="D38">
        <v>112481</v>
      </c>
      <c r="E38">
        <v>18383</v>
      </c>
      <c r="F38">
        <v>125.64</v>
      </c>
      <c r="G38">
        <v>0.52968492871428574</v>
      </c>
      <c r="H38" s="17">
        <v>1859.88</v>
      </c>
      <c r="I38">
        <v>-0.51672083719720896</v>
      </c>
      <c r="J38">
        <v>0.51131031740424371</v>
      </c>
      <c r="K38">
        <v>-0.36065680786434634</v>
      </c>
      <c r="L38">
        <v>-3.6563935062287597E-2</v>
      </c>
      <c r="M38">
        <v>-0.51672083719720896</v>
      </c>
      <c r="N38">
        <v>0.51131031740424371</v>
      </c>
      <c r="O38">
        <v>-0.36065680786434634</v>
      </c>
      <c r="P38">
        <v>-3.6563935062287597E-2</v>
      </c>
      <c r="Q38">
        <f t="shared" si="5"/>
        <v>0.68819248676185896</v>
      </c>
      <c r="R38">
        <f t="shared" si="6"/>
        <v>4.6514604294692452E-2</v>
      </c>
      <c r="S38">
        <f t="shared" si="0"/>
        <v>3038049359.2609925</v>
      </c>
      <c r="T38">
        <f t="shared" si="1"/>
        <v>1</v>
      </c>
      <c r="U38">
        <f t="shared" si="7"/>
        <v>7.917505707234318E-2</v>
      </c>
      <c r="V38">
        <f t="shared" si="8"/>
        <v>1.5615892173237444E-3</v>
      </c>
      <c r="W38">
        <f t="shared" si="2"/>
        <v>62.78295398205092</v>
      </c>
      <c r="X38">
        <f t="shared" si="3"/>
        <v>1</v>
      </c>
      <c r="Y38">
        <f t="shared" si="9"/>
        <v>3.5838450443920304E-3</v>
      </c>
      <c r="Z38">
        <f t="shared" si="10"/>
        <v>-20616.258932900277</v>
      </c>
      <c r="AA38">
        <f t="shared" si="11"/>
        <v>3583.8450443920306</v>
      </c>
      <c r="AB38" s="13">
        <f t="shared" si="4"/>
        <v>2.1074830813430603E-2</v>
      </c>
      <c r="AC38">
        <f t="shared" si="12"/>
        <v>106572.3082657522</v>
      </c>
      <c r="AD38">
        <f t="shared" si="13"/>
        <v>106163</v>
      </c>
      <c r="AE38">
        <v>3783.7566086029433</v>
      </c>
    </row>
    <row r="39" spans="1:31">
      <c r="A39" s="1">
        <v>44718</v>
      </c>
      <c r="B39">
        <v>21</v>
      </c>
      <c r="C39">
        <v>3115</v>
      </c>
      <c r="D39">
        <v>116142</v>
      </c>
      <c r="E39">
        <v>24484</v>
      </c>
      <c r="F39">
        <v>108.45</v>
      </c>
      <c r="G39">
        <v>0.46161938771428579</v>
      </c>
      <c r="H39" s="17">
        <v>1854.19</v>
      </c>
      <c r="I39">
        <v>-0.28590603488824734</v>
      </c>
      <c r="J39">
        <v>4.4240785176297495E-2</v>
      </c>
      <c r="K39">
        <v>-0.41680634366671887</v>
      </c>
      <c r="L39">
        <v>-4.3925530474667317E-2</v>
      </c>
      <c r="M39">
        <v>-0.28590603488824734</v>
      </c>
      <c r="N39">
        <v>4.4240785176297495E-2</v>
      </c>
      <c r="O39">
        <v>-0.41680634366671887</v>
      </c>
      <c r="P39">
        <v>-4.3925530474667317E-2</v>
      </c>
      <c r="Q39">
        <f t="shared" si="5"/>
        <v>0.72753902176920415</v>
      </c>
      <c r="R39">
        <f t="shared" si="6"/>
        <v>3.9346535007345196E-2</v>
      </c>
      <c r="S39">
        <f t="shared" si="0"/>
        <v>4335444648.6771364</v>
      </c>
      <c r="T39">
        <f t="shared" si="1"/>
        <v>1</v>
      </c>
      <c r="U39">
        <f t="shared" si="7"/>
        <v>8.0661695187865368E-2</v>
      </c>
      <c r="V39">
        <f t="shared" si="8"/>
        <v>1.4866381155221875E-3</v>
      </c>
      <c r="W39">
        <f t="shared" si="2"/>
        <v>67.161810901071476</v>
      </c>
      <c r="X39">
        <f t="shared" si="3"/>
        <v>1</v>
      </c>
      <c r="Y39">
        <f t="shared" si="9"/>
        <v>3.1898030082423289E-3</v>
      </c>
      <c r="Z39">
        <f t="shared" si="10"/>
        <v>-17904.384904437135</v>
      </c>
      <c r="AA39">
        <f t="shared" si="11"/>
        <v>3189.8030082423288</v>
      </c>
      <c r="AB39" s="13">
        <f t="shared" si="4"/>
        <v>2.4013806819367194E-2</v>
      </c>
      <c r="AC39">
        <f t="shared" si="12"/>
        <v>109762.11127399454</v>
      </c>
      <c r="AD39">
        <f t="shared" si="13"/>
        <v>109278</v>
      </c>
      <c r="AE39">
        <v>3204.6764770416485</v>
      </c>
    </row>
    <row r="40" spans="1:31">
      <c r="A40" s="1">
        <v>44725</v>
      </c>
      <c r="B40">
        <v>22</v>
      </c>
      <c r="C40">
        <v>2544</v>
      </c>
      <c r="D40">
        <v>119257</v>
      </c>
      <c r="E40">
        <v>23505</v>
      </c>
      <c r="F40">
        <v>133.69</v>
      </c>
      <c r="G40">
        <v>0.29564167069999997</v>
      </c>
      <c r="H40" s="17">
        <v>1697.81</v>
      </c>
      <c r="I40">
        <v>-0.32294384696175554</v>
      </c>
      <c r="J40">
        <v>0.73003688717940174</v>
      </c>
      <c r="K40">
        <v>-0.55372690033855543</v>
      </c>
      <c r="L40">
        <v>-0.24624649542860932</v>
      </c>
      <c r="M40">
        <v>-0.32294384696175554</v>
      </c>
      <c r="N40">
        <v>0.73003688717940174</v>
      </c>
      <c r="O40">
        <v>-0.55372690033855543</v>
      </c>
      <c r="P40">
        <v>-0.24624649542860932</v>
      </c>
      <c r="Q40">
        <f t="shared" si="5"/>
        <v>0.76083504624322984</v>
      </c>
      <c r="R40">
        <f t="shared" si="6"/>
        <v>3.3296024474025687E-2</v>
      </c>
      <c r="S40">
        <f t="shared" si="0"/>
        <v>6085364699.3432407</v>
      </c>
      <c r="T40">
        <f t="shared" si="1"/>
        <v>1</v>
      </c>
      <c r="U40">
        <f t="shared" si="7"/>
        <v>8.2080083840690099E-2</v>
      </c>
      <c r="V40">
        <f t="shared" si="8"/>
        <v>1.4183886528247314E-3</v>
      </c>
      <c r="W40">
        <f t="shared" si="2"/>
        <v>71.621045348040127</v>
      </c>
      <c r="X40">
        <f t="shared" si="3"/>
        <v>1</v>
      </c>
      <c r="Y40">
        <f t="shared" si="9"/>
        <v>2.8524356167855245E-3</v>
      </c>
      <c r="Z40">
        <f t="shared" si="10"/>
        <v>-14906.776728294028</v>
      </c>
      <c r="AA40">
        <f t="shared" si="11"/>
        <v>2852.4356167855244</v>
      </c>
      <c r="AB40" s="13">
        <f t="shared" si="4"/>
        <v>0.12124041540311495</v>
      </c>
      <c r="AC40">
        <f t="shared" si="12"/>
        <v>112614.54689078007</v>
      </c>
      <c r="AD40">
        <f t="shared" si="13"/>
        <v>111822</v>
      </c>
      <c r="AE40">
        <v>3026.1443751996894</v>
      </c>
    </row>
    <row r="41" spans="1:31">
      <c r="A41" s="1">
        <v>44732</v>
      </c>
      <c r="B41">
        <v>23</v>
      </c>
      <c r="C41">
        <v>3259</v>
      </c>
      <c r="D41">
        <v>121801</v>
      </c>
      <c r="E41">
        <v>19572</v>
      </c>
      <c r="F41">
        <v>192.98</v>
      </c>
      <c r="G41">
        <v>0.24477299168571434</v>
      </c>
      <c r="H41" s="17">
        <v>1133.48</v>
      </c>
      <c r="I41">
        <v>-0.47173824418862748</v>
      </c>
      <c r="J41">
        <v>2.3410056228277401</v>
      </c>
      <c r="K41">
        <v>-0.59569017090937237</v>
      </c>
      <c r="L41">
        <v>-0.97636409456186168</v>
      </c>
      <c r="M41">
        <v>-0.47173824418862748</v>
      </c>
      <c r="N41">
        <v>2.3410056228277401</v>
      </c>
      <c r="O41">
        <v>-0.59569017090937237</v>
      </c>
      <c r="P41">
        <v>-0.97636409456186168</v>
      </c>
      <c r="Q41">
        <f t="shared" si="5"/>
        <v>0.78908405661805314</v>
      </c>
      <c r="R41">
        <f t="shared" si="6"/>
        <v>2.8249010374823302E-2</v>
      </c>
      <c r="S41">
        <f t="shared" si="0"/>
        <v>8413811808.5595779</v>
      </c>
      <c r="T41">
        <f t="shared" si="1"/>
        <v>1</v>
      </c>
      <c r="U41">
        <f t="shared" si="7"/>
        <v>8.343607458091129E-2</v>
      </c>
      <c r="V41">
        <f t="shared" si="8"/>
        <v>1.3559907402211913E-3</v>
      </c>
      <c r="W41">
        <f t="shared" si="2"/>
        <v>76.158377600285192</v>
      </c>
      <c r="X41">
        <f t="shared" si="3"/>
        <v>1</v>
      </c>
      <c r="Y41">
        <f t="shared" si="9"/>
        <v>2.5657998168745495E-3</v>
      </c>
      <c r="Z41">
        <f t="shared" si="10"/>
        <v>-19441.515711208009</v>
      </c>
      <c r="AA41">
        <f t="shared" si="11"/>
        <v>2565.7998168745494</v>
      </c>
      <c r="AB41" s="13">
        <f t="shared" si="4"/>
        <v>0.21270333940639785</v>
      </c>
      <c r="AC41">
        <f t="shared" si="12"/>
        <v>115180.34670765462</v>
      </c>
      <c r="AD41">
        <f t="shared" si="13"/>
        <v>115081</v>
      </c>
      <c r="AE41">
        <v>2898.5520367105787</v>
      </c>
    </row>
    <row r="42" spans="1:31">
      <c r="A42" s="1">
        <v>44739</v>
      </c>
      <c r="B42">
        <v>24</v>
      </c>
      <c r="C42">
        <v>2364</v>
      </c>
      <c r="D42">
        <v>125060</v>
      </c>
      <c r="E42">
        <v>12355</v>
      </c>
      <c r="F42">
        <v>106.6</v>
      </c>
      <c r="G42">
        <v>0.38180058678571432</v>
      </c>
      <c r="H42" s="17">
        <v>1158.9000000000001</v>
      </c>
      <c r="I42">
        <v>-0.74477388232397834</v>
      </c>
      <c r="J42">
        <v>-6.0255693683042861E-3</v>
      </c>
      <c r="K42">
        <v>-0.48265153573595226</v>
      </c>
      <c r="L42">
        <v>-0.94347626409038698</v>
      </c>
      <c r="M42">
        <v>-0.74477388232397834</v>
      </c>
      <c r="N42">
        <v>-6.0255693683042861E-3</v>
      </c>
      <c r="O42">
        <v>-0.48265153573595226</v>
      </c>
      <c r="P42">
        <v>-0.94347626409038698</v>
      </c>
      <c r="Q42">
        <f t="shared" si="5"/>
        <v>0.81314264973666162</v>
      </c>
      <c r="R42">
        <f t="shared" si="6"/>
        <v>2.4058593118608473E-2</v>
      </c>
      <c r="S42">
        <f t="shared" si="0"/>
        <v>11473862258.755199</v>
      </c>
      <c r="T42">
        <f t="shared" si="1"/>
        <v>1</v>
      </c>
      <c r="U42">
        <f t="shared" si="7"/>
        <v>8.4734805650809597E-2</v>
      </c>
      <c r="V42">
        <f t="shared" si="8"/>
        <v>1.2987310698983068E-3</v>
      </c>
      <c r="W42">
        <f t="shared" si="2"/>
        <v>80.771689833069274</v>
      </c>
      <c r="X42">
        <f t="shared" si="3"/>
        <v>1</v>
      </c>
      <c r="Y42">
        <f t="shared" si="9"/>
        <v>2.3226059662107921E-3</v>
      </c>
      <c r="Z42">
        <f t="shared" si="10"/>
        <v>-14337.814753094972</v>
      </c>
      <c r="AA42">
        <f t="shared" si="11"/>
        <v>2322.6059662107923</v>
      </c>
      <c r="AB42" s="13">
        <f t="shared" si="4"/>
        <v>1.7510166577499025E-2</v>
      </c>
      <c r="AC42">
        <f t="shared" si="12"/>
        <v>117502.95267386541</v>
      </c>
      <c r="AD42">
        <f t="shared" si="13"/>
        <v>117445</v>
      </c>
      <c r="AE42">
        <v>2291.1447829988388</v>
      </c>
    </row>
    <row r="43" spans="1:31">
      <c r="A43" s="1">
        <v>44746</v>
      </c>
      <c r="B43">
        <v>25</v>
      </c>
      <c r="C43">
        <v>2043</v>
      </c>
      <c r="D43">
        <v>127424</v>
      </c>
      <c r="E43">
        <v>24910</v>
      </c>
      <c r="F43">
        <v>94.24</v>
      </c>
      <c r="G43">
        <v>0.29935135985714284</v>
      </c>
      <c r="H43" s="17">
        <v>1100.43</v>
      </c>
      <c r="I43">
        <v>-0.26978947927709879</v>
      </c>
      <c r="J43">
        <v>-0.34185915973115572</v>
      </c>
      <c r="K43">
        <v>-0.55066665397770354</v>
      </c>
      <c r="L43">
        <v>-1.019123449285789</v>
      </c>
      <c r="M43">
        <v>-0.26978947927709879</v>
      </c>
      <c r="N43">
        <v>-0.34185915973115572</v>
      </c>
      <c r="O43">
        <v>-0.55066665397770354</v>
      </c>
      <c r="P43">
        <v>-1.019123449285789</v>
      </c>
      <c r="Q43">
        <f t="shared" si="5"/>
        <v>0.83372359729863144</v>
      </c>
      <c r="R43">
        <f t="shared" si="6"/>
        <v>2.058094756196982E-2</v>
      </c>
      <c r="S43">
        <f t="shared" si="0"/>
        <v>15449921022.170355</v>
      </c>
      <c r="T43">
        <f t="shared" si="1"/>
        <v>1</v>
      </c>
      <c r="U43">
        <f t="shared" si="7"/>
        <v>8.5980812499899195E-2</v>
      </c>
      <c r="V43">
        <f t="shared" si="8"/>
        <v>1.2460068490895981E-3</v>
      </c>
      <c r="W43">
        <f t="shared" si="2"/>
        <v>85.459008292681716</v>
      </c>
      <c r="X43">
        <f t="shared" si="3"/>
        <v>1</v>
      </c>
      <c r="Y43">
        <f t="shared" si="9"/>
        <v>2.1158082729840011E-3</v>
      </c>
      <c r="Z43">
        <f t="shared" si="10"/>
        <v>-12581.444444868603</v>
      </c>
      <c r="AA43">
        <f t="shared" si="11"/>
        <v>2115.8082729840012</v>
      </c>
      <c r="AB43" s="13">
        <f t="shared" si="4"/>
        <v>3.5637921186491034E-2</v>
      </c>
      <c r="AC43">
        <f t="shared" si="12"/>
        <v>119618.7609468494</v>
      </c>
      <c r="AD43">
        <f t="shared" si="13"/>
        <v>119488</v>
      </c>
      <c r="AE43">
        <v>2168.8745435923302</v>
      </c>
    </row>
    <row r="44" spans="1:31">
      <c r="A44" s="1">
        <v>44753</v>
      </c>
      <c r="B44">
        <v>26</v>
      </c>
      <c r="C44">
        <v>2176</v>
      </c>
      <c r="D44">
        <v>129467</v>
      </c>
      <c r="E44">
        <v>16734</v>
      </c>
      <c r="F44">
        <v>95.59</v>
      </c>
      <c r="G44">
        <v>0.33765278748571431</v>
      </c>
      <c r="H44" s="17">
        <v>1187.19</v>
      </c>
      <c r="I44">
        <v>-0.57910628368261752</v>
      </c>
      <c r="J44">
        <v>-0.30517830641482463</v>
      </c>
      <c r="K44">
        <v>-0.51907052838586454</v>
      </c>
      <c r="L44">
        <v>-0.90687529146890722</v>
      </c>
      <c r="M44">
        <v>-0.57910628368261752</v>
      </c>
      <c r="N44">
        <v>-0.30517830641482463</v>
      </c>
      <c r="O44">
        <v>-0.51907052838586454</v>
      </c>
      <c r="P44">
        <v>-0.90687529146890722</v>
      </c>
      <c r="Q44">
        <f t="shared" si="5"/>
        <v>0.85141264179147103</v>
      </c>
      <c r="R44">
        <f t="shared" si="6"/>
        <v>1.768904449283959E-2</v>
      </c>
      <c r="S44">
        <f t="shared" si="0"/>
        <v>20562421191.390297</v>
      </c>
      <c r="T44">
        <f t="shared" si="1"/>
        <v>1</v>
      </c>
      <c r="U44">
        <f t="shared" si="7"/>
        <v>8.7178117827940715E-2</v>
      </c>
      <c r="V44">
        <f t="shared" si="8"/>
        <v>1.1973053280415202E-3</v>
      </c>
      <c r="W44">
        <f t="shared" si="2"/>
        <v>90.218488073596617</v>
      </c>
      <c r="X44">
        <f t="shared" si="3"/>
        <v>1</v>
      </c>
      <c r="Y44">
        <f t="shared" si="9"/>
        <v>1.9392025193000718E-3</v>
      </c>
      <c r="Z44">
        <f t="shared" si="10"/>
        <v>-13590.161135370732</v>
      </c>
      <c r="AA44">
        <f t="shared" si="11"/>
        <v>1939.2025193000718</v>
      </c>
      <c r="AB44" s="13">
        <f t="shared" si="4"/>
        <v>0.1088223716451876</v>
      </c>
      <c r="AC44">
        <f t="shared" si="12"/>
        <v>121557.96346614948</v>
      </c>
      <c r="AD44">
        <f t="shared" si="13"/>
        <v>121664</v>
      </c>
      <c r="AE44">
        <v>1984.2913924081395</v>
      </c>
    </row>
    <row r="45" spans="1:31">
      <c r="A45" s="1">
        <v>44760</v>
      </c>
      <c r="B45">
        <v>27</v>
      </c>
      <c r="C45">
        <v>2127</v>
      </c>
      <c r="D45">
        <v>131643</v>
      </c>
      <c r="E45">
        <v>26541</v>
      </c>
      <c r="F45">
        <v>111.49</v>
      </c>
      <c r="G45">
        <v>0.33439828051428572</v>
      </c>
      <c r="H45" s="17">
        <v>1195.5</v>
      </c>
      <c r="I45">
        <v>-0.20808501401469648</v>
      </c>
      <c r="J45">
        <v>0.12684063264418308</v>
      </c>
      <c r="K45">
        <v>-0.52175527977440206</v>
      </c>
      <c r="L45">
        <v>-0.89612399834467615</v>
      </c>
      <c r="M45">
        <v>-0.20808501401469648</v>
      </c>
      <c r="N45">
        <v>0.12684063264418308</v>
      </c>
      <c r="O45">
        <v>-0.52175527977440206</v>
      </c>
      <c r="P45">
        <v>-0.89612399834467615</v>
      </c>
      <c r="Q45">
        <f t="shared" si="5"/>
        <v>0.86668864872120654</v>
      </c>
      <c r="R45">
        <f t="shared" si="6"/>
        <v>1.5276006929735519E-2</v>
      </c>
      <c r="S45">
        <f t="shared" si="0"/>
        <v>27072993198.561451</v>
      </c>
      <c r="T45">
        <f t="shared" si="1"/>
        <v>1</v>
      </c>
      <c r="U45">
        <f t="shared" si="7"/>
        <v>8.8330305519576102E-2</v>
      </c>
      <c r="V45">
        <f t="shared" si="8"/>
        <v>1.1521876916353868E-3</v>
      </c>
      <c r="W45">
        <f t="shared" si="2"/>
        <v>95.048400032876259</v>
      </c>
      <c r="X45">
        <f t="shared" si="3"/>
        <v>1</v>
      </c>
      <c r="Y45">
        <f t="shared" si="9"/>
        <v>1.7875616638939572E-3</v>
      </c>
      <c r="Z45">
        <f t="shared" si="10"/>
        <v>-13457.322227327482</v>
      </c>
      <c r="AA45">
        <f t="shared" si="11"/>
        <v>1787.5616638939571</v>
      </c>
      <c r="AB45" s="13">
        <f t="shared" si="4"/>
        <v>0.15958548947157636</v>
      </c>
      <c r="AC45">
        <f t="shared" si="12"/>
        <v>123345.52513004343</v>
      </c>
      <c r="AD45">
        <f t="shared" si="13"/>
        <v>123791</v>
      </c>
      <c r="AE45">
        <v>1850.3397047526605</v>
      </c>
    </row>
    <row r="46" spans="1:31">
      <c r="A46" s="1">
        <v>44767</v>
      </c>
      <c r="B46">
        <v>28</v>
      </c>
      <c r="C46">
        <v>1434</v>
      </c>
      <c r="D46">
        <v>133770</v>
      </c>
      <c r="E46">
        <v>21332</v>
      </c>
      <c r="F46">
        <v>149.29</v>
      </c>
      <c r="G46">
        <v>0.41437820677142856</v>
      </c>
      <c r="H46" s="17">
        <v>1158.18</v>
      </c>
      <c r="I46">
        <v>-0.4051534134946802</v>
      </c>
      <c r="J46">
        <v>1.1539045255014471</v>
      </c>
      <c r="K46">
        <v>-0.45577717004562512</v>
      </c>
      <c r="L46">
        <v>-0.94440778407226988</v>
      </c>
      <c r="M46">
        <v>-0.4051534134946802</v>
      </c>
      <c r="N46">
        <v>1.1539045255014471</v>
      </c>
      <c r="O46">
        <v>-0.45577717004562512</v>
      </c>
      <c r="P46">
        <v>-0.94440778407226988</v>
      </c>
      <c r="Q46">
        <f t="shared" si="5"/>
        <v>0.87994273952053592</v>
      </c>
      <c r="R46">
        <f t="shared" si="6"/>
        <v>1.3254090799329377E-2</v>
      </c>
      <c r="S46">
        <f t="shared" si="0"/>
        <v>35290129189.510933</v>
      </c>
      <c r="T46">
        <f t="shared" si="1"/>
        <v>1</v>
      </c>
      <c r="U46">
        <f t="shared" si="7"/>
        <v>8.944058179163572E-2</v>
      </c>
      <c r="V46">
        <f t="shared" si="8"/>
        <v>1.1102762720596182E-3</v>
      </c>
      <c r="W46">
        <f t="shared" si="2"/>
        <v>99.947119473028295</v>
      </c>
      <c r="X46">
        <f t="shared" si="3"/>
        <v>1</v>
      </c>
      <c r="Y46">
        <f t="shared" si="9"/>
        <v>1.656577774825142E-3</v>
      </c>
      <c r="Z46">
        <f t="shared" si="10"/>
        <v>-9181.9039875648668</v>
      </c>
      <c r="AA46">
        <f t="shared" si="11"/>
        <v>1656.5777748251419</v>
      </c>
      <c r="AB46" s="13">
        <f t="shared" si="4"/>
        <v>0.15521462679577538</v>
      </c>
      <c r="AC46">
        <f t="shared" si="12"/>
        <v>125002.10290486857</v>
      </c>
      <c r="AD46">
        <f t="shared" si="13"/>
        <v>125225</v>
      </c>
      <c r="AE46">
        <v>1719.8847783386302</v>
      </c>
    </row>
    <row r="47" spans="1:31">
      <c r="A47" s="1">
        <v>44774</v>
      </c>
      <c r="B47">
        <v>29</v>
      </c>
      <c r="C47">
        <v>1897</v>
      </c>
      <c r="D47">
        <v>135204</v>
      </c>
      <c r="E47">
        <v>20714</v>
      </c>
      <c r="F47">
        <v>142.09</v>
      </c>
      <c r="G47">
        <v>0.37995910655714288</v>
      </c>
      <c r="H47" s="17">
        <v>1621.14</v>
      </c>
      <c r="I47">
        <v>-0.42853376881789579</v>
      </c>
      <c r="J47">
        <v>0.9582733078143495</v>
      </c>
      <c r="K47">
        <v>-0.48417063421815676</v>
      </c>
      <c r="L47">
        <v>-0.34544043572160521</v>
      </c>
      <c r="M47">
        <v>-0.42853376881789579</v>
      </c>
      <c r="N47">
        <v>0.9582733078143495</v>
      </c>
      <c r="O47">
        <v>-0.48417063421815676</v>
      </c>
      <c r="P47">
        <v>-0.34544043572160521</v>
      </c>
      <c r="Q47">
        <f t="shared" si="5"/>
        <v>0.89149486945839895</v>
      </c>
      <c r="R47">
        <f t="shared" si="6"/>
        <v>1.1552129937863032E-2</v>
      </c>
      <c r="S47">
        <f t="shared" si="0"/>
        <v>45575368213.679382</v>
      </c>
      <c r="T47">
        <f t="shared" si="1"/>
        <v>1</v>
      </c>
      <c r="U47">
        <f t="shared" si="7"/>
        <v>9.0511826105555859E-2</v>
      </c>
      <c r="V47">
        <f t="shared" si="8"/>
        <v>1.0712443139201389E-3</v>
      </c>
      <c r="W47">
        <f t="shared" si="2"/>
        <v>104.91311629917064</v>
      </c>
      <c r="X47">
        <f t="shared" si="3"/>
        <v>1</v>
      </c>
      <c r="Y47">
        <f t="shared" si="9"/>
        <v>1.5427373158773143E-3</v>
      </c>
      <c r="Z47">
        <f t="shared" si="10"/>
        <v>-12281.55163797344</v>
      </c>
      <c r="AA47">
        <f t="shared" si="11"/>
        <v>1542.7373158773144</v>
      </c>
      <c r="AB47" s="13">
        <f t="shared" si="4"/>
        <v>0.18674891097663976</v>
      </c>
      <c r="AC47">
        <f t="shared" si="12"/>
        <v>126544.84022074589</v>
      </c>
      <c r="AD47">
        <f t="shared" si="13"/>
        <v>127122</v>
      </c>
      <c r="AE47">
        <v>1473.0944751186123</v>
      </c>
    </row>
    <row r="48" spans="1:31">
      <c r="A48" s="1">
        <v>44781</v>
      </c>
      <c r="B48">
        <v>30</v>
      </c>
      <c r="C48">
        <v>1187</v>
      </c>
      <c r="D48">
        <v>137101</v>
      </c>
      <c r="E48">
        <v>24579</v>
      </c>
      <c r="F48">
        <v>108.43</v>
      </c>
      <c r="G48">
        <v>0.37603765702857139</v>
      </c>
      <c r="H48" s="17">
        <v>1674.16</v>
      </c>
      <c r="I48">
        <v>-0.2823119673223809</v>
      </c>
      <c r="J48">
        <v>4.3697365127166779E-2</v>
      </c>
      <c r="K48">
        <v>-0.4874055687748618</v>
      </c>
      <c r="L48">
        <v>-0.27684433927795515</v>
      </c>
      <c r="M48">
        <v>-0.2823119673223809</v>
      </c>
      <c r="N48">
        <v>4.3697365127166779E-2</v>
      </c>
      <c r="O48">
        <v>-0.4874055687748618</v>
      </c>
      <c r="P48">
        <v>-0.27684433927795515</v>
      </c>
      <c r="Q48">
        <f t="shared" si="5"/>
        <v>0.90160757503724742</v>
      </c>
      <c r="R48">
        <f t="shared" si="6"/>
        <v>1.0112705578848469E-2</v>
      </c>
      <c r="S48">
        <f t="shared" si="0"/>
        <v>58350028177.340103</v>
      </c>
      <c r="T48">
        <f t="shared" si="1"/>
        <v>1</v>
      </c>
      <c r="U48">
        <f t="shared" si="7"/>
        <v>9.1546633824651336E-2</v>
      </c>
      <c r="V48">
        <f t="shared" si="8"/>
        <v>1.0348077190954763E-3</v>
      </c>
      <c r="W48">
        <f t="shared" si="2"/>
        <v>109.94494641382427</v>
      </c>
      <c r="X48">
        <f t="shared" si="3"/>
        <v>1</v>
      </c>
      <c r="Y48">
        <f t="shared" si="9"/>
        <v>1.4431859293850533E-3</v>
      </c>
      <c r="Z48">
        <f t="shared" si="10"/>
        <v>-7764.0508618997928</v>
      </c>
      <c r="AA48">
        <f t="shared" si="11"/>
        <v>1443.1859293850534</v>
      </c>
      <c r="AB48" s="13">
        <f t="shared" si="4"/>
        <v>0.21582639375320425</v>
      </c>
      <c r="AC48">
        <f t="shared" si="12"/>
        <v>127988.02615013094</v>
      </c>
      <c r="AD48">
        <f t="shared" si="13"/>
        <v>128309</v>
      </c>
      <c r="AE48">
        <v>1359.4580390267424</v>
      </c>
    </row>
    <row r="49" spans="1:31">
      <c r="A49" s="1">
        <v>44788</v>
      </c>
      <c r="B49">
        <v>31</v>
      </c>
      <c r="C49">
        <v>1014</v>
      </c>
      <c r="D49">
        <v>138288</v>
      </c>
      <c r="E49">
        <v>12302</v>
      </c>
      <c r="F49">
        <v>127.82</v>
      </c>
      <c r="G49">
        <v>0.39911039851428576</v>
      </c>
      <c r="H49" s="17">
        <v>1870.17</v>
      </c>
      <c r="I49">
        <v>-0.74677899370283018</v>
      </c>
      <c r="J49">
        <v>0.57054310275950371</v>
      </c>
      <c r="K49">
        <v>-0.46837209449290457</v>
      </c>
      <c r="L49">
        <v>-2.3250961987878759E-2</v>
      </c>
      <c r="M49">
        <v>-0.74677899370283018</v>
      </c>
      <c r="N49">
        <v>0.57054310275950371</v>
      </c>
      <c r="O49">
        <v>-0.46837209449290457</v>
      </c>
      <c r="P49">
        <v>-2.3250961987878759E-2</v>
      </c>
      <c r="Q49">
        <f t="shared" si="5"/>
        <v>0.91049712053926801</v>
      </c>
      <c r="R49">
        <f t="shared" si="6"/>
        <v>8.8895455020205905E-3</v>
      </c>
      <c r="S49">
        <f t="shared" si="0"/>
        <v>74102510786.538773</v>
      </c>
      <c r="T49">
        <f t="shared" si="1"/>
        <v>1</v>
      </c>
      <c r="U49">
        <f t="shared" si="7"/>
        <v>9.2547352164999763E-2</v>
      </c>
      <c r="V49">
        <f t="shared" si="8"/>
        <v>1.0007183403484277E-3</v>
      </c>
      <c r="W49">
        <f t="shared" si="2"/>
        <v>115.04124415733355</v>
      </c>
      <c r="X49">
        <f t="shared" si="3"/>
        <v>1</v>
      </c>
      <c r="Y49">
        <f t="shared" si="9"/>
        <v>1.355605029683258E-3</v>
      </c>
      <c r="Z49">
        <f t="shared" si="10"/>
        <v>-6695.9565116489639</v>
      </c>
      <c r="AA49">
        <f t="shared" si="11"/>
        <v>1355.605029683258</v>
      </c>
      <c r="AB49" s="13">
        <f t="shared" si="4"/>
        <v>0.33688858943122085</v>
      </c>
      <c r="AC49">
        <f t="shared" si="12"/>
        <v>129343.6311798142</v>
      </c>
      <c r="AD49">
        <f t="shared" si="13"/>
        <v>129323</v>
      </c>
      <c r="AE49">
        <v>1234.1759660155801</v>
      </c>
    </row>
    <row r="50" spans="1:31">
      <c r="A50" s="1">
        <v>44795</v>
      </c>
      <c r="B50">
        <v>32</v>
      </c>
      <c r="C50">
        <v>1137</v>
      </c>
      <c r="D50">
        <v>139302</v>
      </c>
      <c r="E50">
        <v>20184</v>
      </c>
      <c r="F50">
        <v>131.38999999999999</v>
      </c>
      <c r="G50">
        <v>0.31019039245714286</v>
      </c>
      <c r="H50" s="17">
        <v>1751.57</v>
      </c>
      <c r="I50">
        <v>-0.44858488260641399</v>
      </c>
      <c r="J50">
        <v>0.66754358152935633</v>
      </c>
      <c r="K50">
        <v>-0.54172517433770795</v>
      </c>
      <c r="L50">
        <v>-0.17669300344802413</v>
      </c>
      <c r="M50">
        <v>-0.44858488260641399</v>
      </c>
      <c r="N50">
        <v>0.66754358152935633</v>
      </c>
      <c r="O50">
        <v>-0.54172517433770795</v>
      </c>
      <c r="P50">
        <v>-0.17669300344802413</v>
      </c>
      <c r="Q50">
        <f t="shared" si="5"/>
        <v>0.91834243377069658</v>
      </c>
      <c r="R50">
        <f t="shared" si="6"/>
        <v>7.8453132314285634E-3</v>
      </c>
      <c r="S50">
        <f t="shared" si="0"/>
        <v>93396205978.013153</v>
      </c>
      <c r="T50">
        <f t="shared" si="1"/>
        <v>1</v>
      </c>
      <c r="U50">
        <f t="shared" si="7"/>
        <v>9.351611066129506E-2</v>
      </c>
      <c r="V50">
        <f t="shared" si="8"/>
        <v>9.6875849629529664E-4</v>
      </c>
      <c r="W50">
        <f t="shared" si="2"/>
        <v>120.20071563697769</v>
      </c>
      <c r="X50">
        <f t="shared" si="3"/>
        <v>1</v>
      </c>
      <c r="Y50">
        <f t="shared" si="9"/>
        <v>1.2781071097162954E-3</v>
      </c>
      <c r="Z50">
        <f t="shared" si="10"/>
        <v>-7575.1205070273654</v>
      </c>
      <c r="AA50">
        <f t="shared" si="11"/>
        <v>1278.1071097162953</v>
      </c>
      <c r="AB50" s="13">
        <f t="shared" si="4"/>
        <v>0.12410475788592377</v>
      </c>
      <c r="AC50">
        <f t="shared" si="12"/>
        <v>130621.73828953049</v>
      </c>
      <c r="AD50">
        <f t="shared" si="13"/>
        <v>130460</v>
      </c>
      <c r="AE50">
        <v>1193.7983941501896</v>
      </c>
    </row>
    <row r="51" spans="1:31">
      <c r="A51" s="1">
        <v>44802</v>
      </c>
      <c r="B51">
        <v>33</v>
      </c>
      <c r="C51">
        <v>1121</v>
      </c>
      <c r="D51">
        <v>140439</v>
      </c>
      <c r="E51">
        <v>17565</v>
      </c>
      <c r="F51">
        <v>126.14</v>
      </c>
      <c r="G51">
        <v>0.26091453002857146</v>
      </c>
      <c r="H51" s="17">
        <v>1581.26</v>
      </c>
      <c r="I51">
        <v>-0.5476676505538276</v>
      </c>
      <c r="J51">
        <v>0.52489581863251444</v>
      </c>
      <c r="K51">
        <v>-0.58237447736206582</v>
      </c>
      <c r="L51">
        <v>-0.39703629249589362</v>
      </c>
      <c r="M51">
        <v>-0.5476676505538276</v>
      </c>
      <c r="N51">
        <v>0.52489581863251444</v>
      </c>
      <c r="O51">
        <v>-0.58237447736206582</v>
      </c>
      <c r="P51">
        <v>-0.39703629249589362</v>
      </c>
      <c r="Q51">
        <f t="shared" si="5"/>
        <v>0.92529223356513157</v>
      </c>
      <c r="R51">
        <f t="shared" si="6"/>
        <v>6.9497997944349965E-3</v>
      </c>
      <c r="S51">
        <f t="shared" si="0"/>
        <v>116878022601.46297</v>
      </c>
      <c r="T51">
        <f t="shared" si="1"/>
        <v>1</v>
      </c>
      <c r="U51">
        <f t="shared" si="7"/>
        <v>9.4454847118127905E-2</v>
      </c>
      <c r="V51">
        <f t="shared" si="8"/>
        <v>9.387364568328449E-4</v>
      </c>
      <c r="W51">
        <f t="shared" si="2"/>
        <v>125.42213281559783</v>
      </c>
      <c r="X51">
        <f t="shared" si="3"/>
        <v>1</v>
      </c>
      <c r="Y51">
        <f t="shared" si="9"/>
        <v>1.2091500840483039E-3</v>
      </c>
      <c r="Z51">
        <f t="shared" si="10"/>
        <v>-7530.6959227591342</v>
      </c>
      <c r="AA51">
        <f t="shared" si="11"/>
        <v>1209.1500840483038</v>
      </c>
      <c r="AB51" s="13">
        <f t="shared" si="4"/>
        <v>7.8635222166194313E-2</v>
      </c>
      <c r="AC51">
        <f t="shared" si="12"/>
        <v>131830.88837357878</v>
      </c>
      <c r="AD51">
        <f t="shared" si="13"/>
        <v>131581</v>
      </c>
      <c r="AE51">
        <v>1166.6328462301844</v>
      </c>
    </row>
    <row r="52" spans="1:31">
      <c r="A52" s="1">
        <v>44809</v>
      </c>
      <c r="B52">
        <v>34</v>
      </c>
      <c r="C52">
        <v>962</v>
      </c>
      <c r="D52">
        <v>141560</v>
      </c>
      <c r="E52">
        <v>18235</v>
      </c>
      <c r="F52">
        <v>112.94</v>
      </c>
      <c r="G52">
        <v>0.27300235331428568</v>
      </c>
      <c r="H52" s="17">
        <v>1561.19</v>
      </c>
      <c r="I52">
        <v>-0.52232001614192725</v>
      </c>
      <c r="J52">
        <v>0.16623858620616816</v>
      </c>
      <c r="K52">
        <v>-0.57240282861907021</v>
      </c>
      <c r="L52">
        <v>-0.42300241199087762</v>
      </c>
      <c r="M52">
        <v>-0.52232001614192725</v>
      </c>
      <c r="N52">
        <v>0.16623858620616816</v>
      </c>
      <c r="O52">
        <v>-0.57240282861907021</v>
      </c>
      <c r="P52">
        <v>-0.42300241199087762</v>
      </c>
      <c r="Q52">
        <f t="shared" si="5"/>
        <v>0.93147070781569141</v>
      </c>
      <c r="R52">
        <f t="shared" si="6"/>
        <v>6.17847425055984E-3</v>
      </c>
      <c r="S52">
        <f t="shared" si="0"/>
        <v>145287572375.32571</v>
      </c>
      <c r="T52">
        <f t="shared" si="1"/>
        <v>1</v>
      </c>
      <c r="U52">
        <f t="shared" si="7"/>
        <v>9.5365329823276834E-2</v>
      </c>
      <c r="V52">
        <f t="shared" si="8"/>
        <v>9.1048270514892948E-4</v>
      </c>
      <c r="W52">
        <f t="shared" si="2"/>
        <v>130.70432825271214</v>
      </c>
      <c r="X52">
        <f t="shared" si="3"/>
        <v>1</v>
      </c>
      <c r="Y52">
        <f t="shared" si="9"/>
        <v>1.1474685131379685E-3</v>
      </c>
      <c r="Z52">
        <f t="shared" si="10"/>
        <v>-6512.9295678116123</v>
      </c>
      <c r="AA52">
        <f t="shared" si="11"/>
        <v>1147.4685131379686</v>
      </c>
      <c r="AB52" s="13">
        <f t="shared" si="4"/>
        <v>0.19279471220163052</v>
      </c>
      <c r="AC52">
        <f t="shared" si="12"/>
        <v>132978.35688671676</v>
      </c>
      <c r="AD52">
        <f t="shared" si="13"/>
        <v>132543</v>
      </c>
      <c r="AE52">
        <v>1116.5624569957401</v>
      </c>
    </row>
    <row r="53" spans="1:31">
      <c r="A53" s="1">
        <v>44816</v>
      </c>
      <c r="B53">
        <v>35</v>
      </c>
      <c r="C53">
        <v>974</v>
      </c>
      <c r="D53">
        <v>142522</v>
      </c>
      <c r="E53">
        <v>18924</v>
      </c>
      <c r="F53">
        <v>119.03</v>
      </c>
      <c r="G53">
        <v>0.27599492011428567</v>
      </c>
      <c r="H53" s="17">
        <v>1671.34</v>
      </c>
      <c r="I53">
        <v>-0.49625356821685351</v>
      </c>
      <c r="J53">
        <v>0.33170999116650524</v>
      </c>
      <c r="K53">
        <v>-0.5699341604176732</v>
      </c>
      <c r="L53">
        <v>-0.28049279254032983</v>
      </c>
      <c r="M53">
        <v>-0.49625356821685351</v>
      </c>
      <c r="N53">
        <v>0.33170999116650524</v>
      </c>
      <c r="O53">
        <v>-0.5699341604176732</v>
      </c>
      <c r="P53">
        <v>-0.28049279254032983</v>
      </c>
      <c r="Q53">
        <f t="shared" si="5"/>
        <v>0.93698204158366882</v>
      </c>
      <c r="R53">
        <f t="shared" si="6"/>
        <v>5.511333767977411E-3</v>
      </c>
      <c r="S53">
        <f t="shared" si="0"/>
        <v>179467034391.02719</v>
      </c>
      <c r="T53">
        <f t="shared" si="1"/>
        <v>1</v>
      </c>
      <c r="U53">
        <f t="shared" si="7"/>
        <v>9.6249176648612211E-2</v>
      </c>
      <c r="V53">
        <f t="shared" si="8"/>
        <v>8.8384682533537706E-4</v>
      </c>
      <c r="W53">
        <f t="shared" si="2"/>
        <v>136.04619040889793</v>
      </c>
      <c r="X53">
        <f t="shared" si="3"/>
        <v>1</v>
      </c>
      <c r="Y53">
        <f t="shared" si="9"/>
        <v>1.0920189005195278E-3</v>
      </c>
      <c r="Z53">
        <f t="shared" si="10"/>
        <v>-6642.4141892064727</v>
      </c>
      <c r="AA53">
        <f t="shared" si="11"/>
        <v>1092.0189005195277</v>
      </c>
      <c r="AB53" s="13">
        <f t="shared" si="4"/>
        <v>0.12116930238144531</v>
      </c>
      <c r="AC53">
        <f t="shared" si="12"/>
        <v>134070.37578723629</v>
      </c>
      <c r="AD53">
        <f t="shared" si="13"/>
        <v>133517</v>
      </c>
      <c r="AE53">
        <v>1037.2809942107913</v>
      </c>
    </row>
    <row r="54" spans="1:31">
      <c r="A54" s="1">
        <v>44823</v>
      </c>
      <c r="B54">
        <v>36</v>
      </c>
      <c r="C54">
        <v>1093</v>
      </c>
      <c r="D54">
        <v>143496</v>
      </c>
      <c r="E54">
        <v>13201</v>
      </c>
      <c r="F54">
        <v>128.91999999999999</v>
      </c>
      <c r="G54">
        <v>0.25166711395714286</v>
      </c>
      <c r="H54" s="17">
        <v>1519.89</v>
      </c>
      <c r="I54">
        <v>-0.71276776484268323</v>
      </c>
      <c r="J54">
        <v>0.60043120546169915</v>
      </c>
      <c r="K54">
        <v>-0.59000297942277991</v>
      </c>
      <c r="L54">
        <v>-0.47643543317387926</v>
      </c>
      <c r="M54">
        <v>-0.71276776484268323</v>
      </c>
      <c r="N54">
        <v>0.60043120546169915</v>
      </c>
      <c r="O54">
        <v>-0.59000297942277991</v>
      </c>
      <c r="P54">
        <v>-0.47643543317387926</v>
      </c>
      <c r="Q54">
        <f t="shared" si="5"/>
        <v>0.94191403718101796</v>
      </c>
      <c r="R54">
        <f t="shared" si="6"/>
        <v>4.931995597349137E-3</v>
      </c>
      <c r="S54">
        <f t="shared" si="0"/>
        <v>220371727687.84079</v>
      </c>
      <c r="T54">
        <f t="shared" si="1"/>
        <v>1</v>
      </c>
      <c r="U54">
        <f t="shared" si="7"/>
        <v>9.710787154577516E-2</v>
      </c>
      <c r="V54">
        <f t="shared" si="8"/>
        <v>8.5869489716294822E-4</v>
      </c>
      <c r="W54">
        <f t="shared" si="2"/>
        <v>141.44665943863799</v>
      </c>
      <c r="X54">
        <f t="shared" si="3"/>
        <v>1</v>
      </c>
      <c r="Y54">
        <f t="shared" si="9"/>
        <v>1.0419363563214873E-3</v>
      </c>
      <c r="Z54">
        <f t="shared" si="10"/>
        <v>-7505.2751365815539</v>
      </c>
      <c r="AA54">
        <f t="shared" si="11"/>
        <v>1041.9363563214874</v>
      </c>
      <c r="AB54" s="13">
        <f t="shared" si="4"/>
        <v>4.6718795680249371E-2</v>
      </c>
      <c r="AC54">
        <f t="shared" si="12"/>
        <v>135112.31214355779</v>
      </c>
      <c r="AD54">
        <f t="shared" si="13"/>
        <v>134610</v>
      </c>
      <c r="AE54">
        <v>1017.9196589347164</v>
      </c>
    </row>
    <row r="55" spans="1:31">
      <c r="A55" s="1">
        <v>44830</v>
      </c>
      <c r="B55">
        <v>37</v>
      </c>
      <c r="C55">
        <v>957</v>
      </c>
      <c r="D55">
        <v>144589</v>
      </c>
      <c r="E55">
        <v>22794</v>
      </c>
      <c r="F55">
        <v>115.21</v>
      </c>
      <c r="G55">
        <v>0.2038354194</v>
      </c>
      <c r="H55" s="17">
        <v>1316.1</v>
      </c>
      <c r="I55">
        <v>-0.34984260527050354</v>
      </c>
      <c r="J55">
        <v>0.22791676178251696</v>
      </c>
      <c r="K55">
        <v>-0.62946094018481136</v>
      </c>
      <c r="L55">
        <v>-0.74009440137930094</v>
      </c>
      <c r="M55">
        <v>-0.34984260527050354</v>
      </c>
      <c r="N55">
        <v>0.22791676178251696</v>
      </c>
      <c r="O55">
        <v>-0.62946094018481136</v>
      </c>
      <c r="P55">
        <v>-0.74009440137930094</v>
      </c>
      <c r="Q55">
        <f t="shared" si="5"/>
        <v>0.94634101811771376</v>
      </c>
      <c r="R55">
        <f t="shared" si="6"/>
        <v>4.4269809366958013E-3</v>
      </c>
      <c r="S55">
        <f t="shared" si="0"/>
        <v>269081419662.26733</v>
      </c>
      <c r="T55">
        <f t="shared" si="1"/>
        <v>1</v>
      </c>
      <c r="U55">
        <f t="shared" si="7"/>
        <v>9.7942778850227397E-2</v>
      </c>
      <c r="V55">
        <f t="shared" si="8"/>
        <v>8.3490730445223704E-4</v>
      </c>
      <c r="W55">
        <f t="shared" si="2"/>
        <v>146.90472340857849</v>
      </c>
      <c r="X55">
        <f t="shared" si="3"/>
        <v>1</v>
      </c>
      <c r="Y55">
        <f t="shared" si="9"/>
        <v>9.9650028818337602E-4</v>
      </c>
      <c r="Z55">
        <f t="shared" si="10"/>
        <v>-6614.0769005639222</v>
      </c>
      <c r="AA55">
        <f t="shared" si="11"/>
        <v>996.50028818337603</v>
      </c>
      <c r="AB55" s="13">
        <f t="shared" si="4"/>
        <v>4.1275118268940467E-2</v>
      </c>
      <c r="AC55">
        <f t="shared" si="12"/>
        <v>136108.81243174116</v>
      </c>
      <c r="AD55">
        <f t="shared" si="13"/>
        <v>135567</v>
      </c>
      <c r="AE55">
        <v>1027.2118885047</v>
      </c>
    </row>
    <row r="56" spans="1:31">
      <c r="A56" s="1">
        <v>44837</v>
      </c>
      <c r="B56">
        <v>38</v>
      </c>
      <c r="C56">
        <v>1219</v>
      </c>
      <c r="D56">
        <v>145546</v>
      </c>
      <c r="E56">
        <v>36678</v>
      </c>
      <c r="F56">
        <v>94.75</v>
      </c>
      <c r="G56">
        <v>0.19983675261428571</v>
      </c>
      <c r="H56" s="17">
        <v>1322.14</v>
      </c>
      <c r="I56">
        <v>0.17542091140833962</v>
      </c>
      <c r="J56">
        <v>-0.32800194847831948</v>
      </c>
      <c r="K56">
        <v>-0.63275957383331527</v>
      </c>
      <c r="L56">
        <v>-0.73227998375350578</v>
      </c>
      <c r="M56">
        <v>0.17542091140833962</v>
      </c>
      <c r="N56">
        <v>-0.32800194847831948</v>
      </c>
      <c r="O56">
        <v>-0.63275957383331527</v>
      </c>
      <c r="P56">
        <v>-0.73227998375350578</v>
      </c>
      <c r="Q56">
        <f t="shared" si="5"/>
        <v>0.9503261677275926</v>
      </c>
      <c r="R56">
        <f t="shared" si="6"/>
        <v>3.9851496098788353E-3</v>
      </c>
      <c r="S56">
        <f t="shared" si="0"/>
        <v>326812398312.59613</v>
      </c>
      <c r="T56">
        <f t="shared" si="1"/>
        <v>1</v>
      </c>
      <c r="U56">
        <f t="shared" si="7"/>
        <v>9.8755155732866973E-2</v>
      </c>
      <c r="V56">
        <f t="shared" si="8"/>
        <v>8.1237688263957608E-4</v>
      </c>
      <c r="W56">
        <f t="shared" si="2"/>
        <v>152.4194148877767</v>
      </c>
      <c r="X56">
        <f t="shared" si="3"/>
        <v>1</v>
      </c>
      <c r="Y56">
        <f t="shared" si="9"/>
        <v>9.5510720060779401E-4</v>
      </c>
      <c r="Z56">
        <f t="shared" si="10"/>
        <v>-8476.5444186705081</v>
      </c>
      <c r="AA56">
        <f t="shared" si="11"/>
        <v>955.10720060779397</v>
      </c>
      <c r="AB56" s="13">
        <f t="shared" si="4"/>
        <v>0.21648301836932407</v>
      </c>
      <c r="AC56">
        <f t="shared" si="12"/>
        <v>137063.91963234896</v>
      </c>
      <c r="AD56">
        <f t="shared" si="13"/>
        <v>136786</v>
      </c>
      <c r="AE56">
        <v>1000.3908970266295</v>
      </c>
    </row>
    <row r="57" spans="1:31">
      <c r="A57" s="1">
        <v>44844</v>
      </c>
      <c r="B57">
        <v>39</v>
      </c>
      <c r="C57">
        <v>808</v>
      </c>
      <c r="D57">
        <v>146765</v>
      </c>
      <c r="E57">
        <v>13702</v>
      </c>
      <c r="F57">
        <v>63.45</v>
      </c>
      <c r="G57">
        <v>0.21805280062857141</v>
      </c>
      <c r="H57" s="17">
        <v>1331.09</v>
      </c>
      <c r="I57">
        <v>-0.69381378746900846</v>
      </c>
      <c r="J57">
        <v>-1.1784543253680646</v>
      </c>
      <c r="K57">
        <v>-0.61773254804127931</v>
      </c>
      <c r="L57">
        <v>-0.72070067286760131</v>
      </c>
      <c r="M57">
        <v>-0.69381378746900846</v>
      </c>
      <c r="N57">
        <v>-1.1784543253680646</v>
      </c>
      <c r="O57">
        <v>-0.61773254804127931</v>
      </c>
      <c r="P57">
        <v>-0.72070067286760131</v>
      </c>
      <c r="Q57">
        <f t="shared" si="5"/>
        <v>0.95392342049884959</v>
      </c>
      <c r="R57">
        <f t="shared" si="6"/>
        <v>3.5972527712569979E-3</v>
      </c>
      <c r="S57">
        <f t="shared" si="0"/>
        <v>394930336551.15179</v>
      </c>
      <c r="T57">
        <f t="shared" si="1"/>
        <v>1</v>
      </c>
      <c r="U57">
        <f t="shared" si="7"/>
        <v>9.9546163078878092E-2</v>
      </c>
      <c r="V57">
        <f t="shared" si="8"/>
        <v>7.9100734601111888E-4</v>
      </c>
      <c r="W57">
        <f t="shared" si="2"/>
        <v>157.98980786446583</v>
      </c>
      <c r="X57">
        <f t="shared" si="3"/>
        <v>1</v>
      </c>
      <c r="Y57">
        <f t="shared" si="9"/>
        <v>9.1724907092367565E-4</v>
      </c>
      <c r="Z57">
        <f t="shared" si="10"/>
        <v>-5651.2582581590896</v>
      </c>
      <c r="AA57">
        <f t="shared" si="11"/>
        <v>917.24907092367562</v>
      </c>
      <c r="AB57" s="13">
        <f t="shared" si="4"/>
        <v>0.13520924619266783</v>
      </c>
      <c r="AC57">
        <f t="shared" si="12"/>
        <v>137981.16870327265</v>
      </c>
      <c r="AD57">
        <f t="shared" si="13"/>
        <v>137594</v>
      </c>
      <c r="AE57">
        <v>991.13660939905242</v>
      </c>
    </row>
    <row r="58" spans="1:31">
      <c r="A58" s="1">
        <v>44851</v>
      </c>
      <c r="B58">
        <v>40</v>
      </c>
      <c r="C58">
        <v>1246</v>
      </c>
      <c r="D58">
        <v>147573</v>
      </c>
      <c r="E58">
        <v>28010</v>
      </c>
      <c r="F58">
        <v>71.33</v>
      </c>
      <c r="G58">
        <v>0.21605420281428572</v>
      </c>
      <c r="H58" s="17">
        <v>1289.8800000000001</v>
      </c>
      <c r="I58">
        <v>-0.15250937975935072</v>
      </c>
      <c r="J58">
        <v>-0.96434682601051858</v>
      </c>
      <c r="K58">
        <v>-0.61938125806222499</v>
      </c>
      <c r="L58">
        <v>-0.77401725405286737</v>
      </c>
      <c r="M58">
        <v>-0.15250937975935072</v>
      </c>
      <c r="N58">
        <v>-0.96434682601051858</v>
      </c>
      <c r="O58">
        <v>-0.61938125806222499</v>
      </c>
      <c r="P58">
        <v>-0.77401725405286737</v>
      </c>
      <c r="Q58">
        <f t="shared" si="5"/>
        <v>0.95717899837155784</v>
      </c>
      <c r="R58">
        <f t="shared" si="6"/>
        <v>3.2555778727082485E-3</v>
      </c>
      <c r="S58">
        <f t="shared" si="0"/>
        <v>474963977044.02496</v>
      </c>
      <c r="T58">
        <f t="shared" si="1"/>
        <v>1</v>
      </c>
      <c r="U58">
        <f t="shared" si="7"/>
        <v>0.10031687502557241</v>
      </c>
      <c r="V58">
        <f t="shared" si="8"/>
        <v>7.7071194669431353E-4</v>
      </c>
      <c r="W58">
        <f t="shared" si="2"/>
        <v>163.61501495045124</v>
      </c>
      <c r="X58">
        <f t="shared" si="3"/>
        <v>1</v>
      </c>
      <c r="Y58">
        <f t="shared" si="9"/>
        <v>8.8249609709482651E-4</v>
      </c>
      <c r="Z58">
        <f t="shared" si="10"/>
        <v>-8762.8142148856605</v>
      </c>
      <c r="AA58">
        <f t="shared" si="11"/>
        <v>882.4960970948265</v>
      </c>
      <c r="AB58" s="13">
        <f t="shared" si="4"/>
        <v>0.29173667969917616</v>
      </c>
      <c r="AC58">
        <f t="shared" si="12"/>
        <v>138863.66480036746</v>
      </c>
      <c r="AD58">
        <f t="shared" si="13"/>
        <v>138840</v>
      </c>
      <c r="AE58">
        <v>959.52780350955834</v>
      </c>
    </row>
    <row r="59" spans="1:31">
      <c r="A59" s="1">
        <v>44858</v>
      </c>
      <c r="B59">
        <v>41</v>
      </c>
      <c r="C59">
        <v>1436</v>
      </c>
      <c r="D59">
        <v>148819</v>
      </c>
      <c r="E59">
        <v>11265</v>
      </c>
      <c r="F59">
        <v>64.680000000000007</v>
      </c>
      <c r="G59">
        <v>0.21966654464285715</v>
      </c>
      <c r="H59" s="17">
        <v>1312.49</v>
      </c>
      <c r="I59">
        <v>-0.78601107860602526</v>
      </c>
      <c r="J59">
        <v>-1.1450339923465185</v>
      </c>
      <c r="K59">
        <v>-0.6164013167607405</v>
      </c>
      <c r="L59">
        <v>-0.74476493906624119</v>
      </c>
      <c r="M59">
        <v>-0.78601107860602526</v>
      </c>
      <c r="N59">
        <v>-1.1450339923465185</v>
      </c>
      <c r="O59">
        <v>-0.6164013167607405</v>
      </c>
      <c r="P59">
        <v>-0.74476493906624119</v>
      </c>
      <c r="Q59">
        <f t="shared" si="5"/>
        <v>0.96013266418669951</v>
      </c>
      <c r="R59">
        <f t="shared" si="6"/>
        <v>2.9536658151416706E-3</v>
      </c>
      <c r="S59">
        <f t="shared" si="0"/>
        <v>568619666260.95935</v>
      </c>
      <c r="T59">
        <f t="shared" si="1"/>
        <v>1</v>
      </c>
      <c r="U59">
        <f t="shared" si="7"/>
        <v>0.10106828735219642</v>
      </c>
      <c r="V59">
        <f t="shared" si="8"/>
        <v>7.5141232662401247E-4</v>
      </c>
      <c r="W59">
        <f t="shared" si="2"/>
        <v>169.29418483974581</v>
      </c>
      <c r="X59">
        <f t="shared" si="3"/>
        <v>1</v>
      </c>
      <c r="Y59">
        <f t="shared" si="9"/>
        <v>8.5048287711259106E-4</v>
      </c>
      <c r="Z59">
        <f t="shared" si="10"/>
        <v>-10152.098216732549</v>
      </c>
      <c r="AA59">
        <f t="shared" si="11"/>
        <v>850.48287711259104</v>
      </c>
      <c r="AB59" s="13">
        <f t="shared" si="4"/>
        <v>0.40774172903022909</v>
      </c>
      <c r="AC59">
        <f t="shared" si="12"/>
        <v>139714.14767748007</v>
      </c>
      <c r="AD59">
        <f t="shared" si="13"/>
        <v>140276</v>
      </c>
      <c r="AE59">
        <v>928.10738410316537</v>
      </c>
    </row>
    <row r="60" spans="1:31">
      <c r="A60" s="1">
        <v>44865</v>
      </c>
      <c r="B60">
        <v>42</v>
      </c>
      <c r="C60">
        <v>1793</v>
      </c>
      <c r="D60">
        <v>150255</v>
      </c>
      <c r="E60">
        <v>17981</v>
      </c>
      <c r="F60">
        <v>149.5</v>
      </c>
      <c r="G60">
        <v>0.21935797992857142</v>
      </c>
      <c r="H60" s="17">
        <v>1521.21</v>
      </c>
      <c r="I60">
        <v>-0.53192941784434911</v>
      </c>
      <c r="J60">
        <v>1.1596104360173209</v>
      </c>
      <c r="K60">
        <v>-0.61665586208892842</v>
      </c>
      <c r="L60">
        <v>-0.47472764654042743</v>
      </c>
      <c r="M60">
        <v>-0.53192941784434911</v>
      </c>
      <c r="N60">
        <v>1.1596104360173209</v>
      </c>
      <c r="O60">
        <v>-0.61665586208892842</v>
      </c>
      <c r="P60">
        <v>-0.47472764654042743</v>
      </c>
      <c r="Q60">
        <f t="shared" si="5"/>
        <v>0.96281874888401597</v>
      </c>
      <c r="R60">
        <f t="shared" si="6"/>
        <v>2.6860846973164598E-3</v>
      </c>
      <c r="S60">
        <f t="shared" si="0"/>
        <v>677796766636.74255</v>
      </c>
      <c r="T60">
        <f t="shared" si="1"/>
        <v>1</v>
      </c>
      <c r="U60">
        <f t="shared" si="7"/>
        <v>0.10180132488312976</v>
      </c>
      <c r="V60">
        <f t="shared" si="8"/>
        <v>7.3303753093334478E-4</v>
      </c>
      <c r="W60">
        <f t="shared" si="2"/>
        <v>175.0264999926535</v>
      </c>
      <c r="X60">
        <f t="shared" si="3"/>
        <v>1</v>
      </c>
      <c r="Y60">
        <f t="shared" si="9"/>
        <v>8.208972886372466E-4</v>
      </c>
      <c r="Z60">
        <f t="shared" si="10"/>
        <v>-12739.46682282383</v>
      </c>
      <c r="AA60">
        <f t="shared" si="11"/>
        <v>820.89728863724656</v>
      </c>
      <c r="AB60" s="13">
        <f t="shared" si="4"/>
        <v>0.54216548319171975</v>
      </c>
      <c r="AC60">
        <f t="shared" si="12"/>
        <v>140535.0449661173</v>
      </c>
      <c r="AD60">
        <f t="shared" si="13"/>
        <v>142069</v>
      </c>
      <c r="AE60">
        <v>790.06032944322374</v>
      </c>
    </row>
    <row r="61" spans="1:31">
      <c r="A61" s="1">
        <v>44872</v>
      </c>
      <c r="B61">
        <v>43</v>
      </c>
      <c r="C61">
        <v>1089</v>
      </c>
      <c r="D61">
        <v>152048</v>
      </c>
      <c r="E61">
        <v>17935</v>
      </c>
      <c r="F61">
        <v>114.76</v>
      </c>
      <c r="G61">
        <v>0.2216446034</v>
      </c>
      <c r="H61" s="17">
        <v>1577.94</v>
      </c>
      <c r="I61">
        <v>-0.53366970319203189</v>
      </c>
      <c r="J61">
        <v>0.21568981067707366</v>
      </c>
      <c r="K61">
        <v>-0.61476955009332523</v>
      </c>
      <c r="L61">
        <v>-0.4013316346345755</v>
      </c>
      <c r="M61">
        <v>-0.53366970319203189</v>
      </c>
      <c r="N61">
        <v>0.21568981067707366</v>
      </c>
      <c r="O61">
        <v>-0.61476955009332523</v>
      </c>
      <c r="P61">
        <v>-0.4013316346345755</v>
      </c>
      <c r="Q61">
        <f t="shared" si="5"/>
        <v>0.96526699695719209</v>
      </c>
      <c r="R61">
        <f t="shared" si="6"/>
        <v>2.448248073176118E-3</v>
      </c>
      <c r="S61">
        <f t="shared" si="0"/>
        <v>804603975960.1626</v>
      </c>
      <c r="T61">
        <f t="shared" si="1"/>
        <v>1</v>
      </c>
      <c r="U61">
        <f t="shared" si="7"/>
        <v>0.10251684804008976</v>
      </c>
      <c r="V61">
        <f t="shared" si="8"/>
        <v>7.1552315695999624E-4</v>
      </c>
      <c r="W61">
        <f t="shared" si="2"/>
        <v>180.81117452038049</v>
      </c>
      <c r="X61">
        <f t="shared" si="3"/>
        <v>1</v>
      </c>
      <c r="Y61">
        <f t="shared" si="9"/>
        <v>7.9347150041357106E-4</v>
      </c>
      <c r="Z61">
        <f t="shared" si="10"/>
        <v>-7774.4722061559914</v>
      </c>
      <c r="AA61">
        <f t="shared" si="11"/>
        <v>793.47150041357111</v>
      </c>
      <c r="AB61" s="13">
        <f t="shared" si="4"/>
        <v>0.2713760326780798</v>
      </c>
      <c r="AC61">
        <f t="shared" si="12"/>
        <v>141328.51646653088</v>
      </c>
      <c r="AD61">
        <f t="shared" si="13"/>
        <v>143158</v>
      </c>
      <c r="AE61">
        <v>770.64293842702693</v>
      </c>
    </row>
    <row r="62" spans="1:31">
      <c r="A62" s="1">
        <v>44879</v>
      </c>
      <c r="B62">
        <v>44</v>
      </c>
      <c r="C62">
        <v>1007</v>
      </c>
      <c r="D62">
        <v>153137</v>
      </c>
      <c r="E62">
        <v>9664</v>
      </c>
      <c r="F62">
        <v>167.38</v>
      </c>
      <c r="G62">
        <v>0.15677741579999999</v>
      </c>
      <c r="H62" s="17">
        <v>1295.5999999999999</v>
      </c>
      <c r="I62">
        <v>-0.846580575163417</v>
      </c>
      <c r="J62">
        <v>1.6454279599402808</v>
      </c>
      <c r="K62">
        <v>-0.66828065746181609</v>
      </c>
      <c r="L62">
        <v>-0.76661684530790952</v>
      </c>
      <c r="M62">
        <v>-0.846580575163417</v>
      </c>
      <c r="N62">
        <v>1.6454279599402808</v>
      </c>
      <c r="O62">
        <v>-0.66828065746181609</v>
      </c>
      <c r="P62">
        <v>-0.76661684530790952</v>
      </c>
      <c r="Q62">
        <f t="shared" si="5"/>
        <v>0.96750326529155717</v>
      </c>
      <c r="R62">
        <f t="shared" si="6"/>
        <v>2.2362683343650769E-3</v>
      </c>
      <c r="S62">
        <f t="shared" si="0"/>
        <v>951376583317.41089</v>
      </c>
      <c r="T62">
        <f t="shared" si="1"/>
        <v>1</v>
      </c>
      <c r="U62">
        <f t="shared" si="7"/>
        <v>0.10321565865775373</v>
      </c>
      <c r="V62">
        <f t="shared" si="8"/>
        <v>6.9881061766396968E-4</v>
      </c>
      <c r="W62">
        <f t="shared" si="2"/>
        <v>186.64745224853044</v>
      </c>
      <c r="X62">
        <f t="shared" si="3"/>
        <v>1</v>
      </c>
      <c r="Y62">
        <f t="shared" si="9"/>
        <v>7.6797467309203799E-4</v>
      </c>
      <c r="Z62">
        <f t="shared" si="10"/>
        <v>-7221.9560797268578</v>
      </c>
      <c r="AA62">
        <f t="shared" si="11"/>
        <v>767.97467309203796</v>
      </c>
      <c r="AB62" s="13">
        <f t="shared" si="4"/>
        <v>0.2373637804448481</v>
      </c>
      <c r="AC62">
        <f t="shared" si="12"/>
        <v>142096.49113962293</v>
      </c>
      <c r="AD62">
        <f t="shared" si="13"/>
        <v>144165</v>
      </c>
      <c r="AE62">
        <v>758.01289276872205</v>
      </c>
    </row>
    <row r="63" spans="1:31">
      <c r="A63" s="1">
        <v>44886</v>
      </c>
      <c r="B63">
        <v>45</v>
      </c>
      <c r="C63">
        <v>917</v>
      </c>
      <c r="D63">
        <v>154144</v>
      </c>
      <c r="E63">
        <v>17092</v>
      </c>
      <c r="F63">
        <v>72.099999999999994</v>
      </c>
      <c r="G63">
        <v>0.13525605318571429</v>
      </c>
      <c r="H63" s="17">
        <v>1210.75</v>
      </c>
      <c r="I63">
        <v>-0.56556232380282589</v>
      </c>
      <c r="J63">
        <v>-0.94342515411898187</v>
      </c>
      <c r="K63">
        <v>-0.68603434755041293</v>
      </c>
      <c r="L63">
        <v>-0.87639388761729664</v>
      </c>
      <c r="M63">
        <v>-0.56556232380282589</v>
      </c>
      <c r="N63">
        <v>-0.94342515411898187</v>
      </c>
      <c r="O63">
        <v>-0.68603434755041293</v>
      </c>
      <c r="P63">
        <v>-0.87639388761729664</v>
      </c>
      <c r="Q63">
        <f t="shared" si="5"/>
        <v>0.96955010321133162</v>
      </c>
      <c r="R63">
        <f t="shared" si="6"/>
        <v>2.0468379197744468E-3</v>
      </c>
      <c r="S63">
        <f t="shared" si="0"/>
        <v>1120694691123.9658</v>
      </c>
      <c r="T63">
        <f t="shared" si="1"/>
        <v>1</v>
      </c>
      <c r="U63">
        <f t="shared" si="7"/>
        <v>0.10389850515969956</v>
      </c>
      <c r="V63">
        <f t="shared" si="8"/>
        <v>6.8284650194583296E-4</v>
      </c>
      <c r="W63">
        <f t="shared" si="2"/>
        <v>192.53460494061051</v>
      </c>
      <c r="X63">
        <f t="shared" si="3"/>
        <v>1</v>
      </c>
      <c r="Y63">
        <f t="shared" si="9"/>
        <v>7.4420700441775098E-4</v>
      </c>
      <c r="Z63">
        <f t="shared" si="10"/>
        <v>-6605.3264496890151</v>
      </c>
      <c r="AA63">
        <f t="shared" si="11"/>
        <v>744.20700441775102</v>
      </c>
      <c r="AB63" s="13">
        <f t="shared" si="4"/>
        <v>0.1884329286611221</v>
      </c>
      <c r="AC63">
        <f t="shared" si="12"/>
        <v>142840.69814404068</v>
      </c>
      <c r="AD63">
        <f t="shared" si="13"/>
        <v>145082</v>
      </c>
      <c r="AE63">
        <v>822.38432908292532</v>
      </c>
    </row>
    <row r="64" spans="1:31">
      <c r="A64" s="1">
        <v>44893</v>
      </c>
      <c r="B64">
        <v>46</v>
      </c>
      <c r="C64">
        <v>1106</v>
      </c>
      <c r="D64">
        <v>155061</v>
      </c>
      <c r="E64">
        <v>13986</v>
      </c>
      <c r="F64">
        <v>62.11</v>
      </c>
      <c r="G64">
        <v>0.12764351057142859</v>
      </c>
      <c r="H64" s="17">
        <v>1176.2</v>
      </c>
      <c r="I64">
        <v>-0.68306941706157609</v>
      </c>
      <c r="J64">
        <v>-1.2148634686598301</v>
      </c>
      <c r="K64">
        <v>-0.69231418794818378</v>
      </c>
      <c r="L64">
        <v>-0.92109390897014665</v>
      </c>
      <c r="M64">
        <v>-0.68306941706157609</v>
      </c>
      <c r="N64">
        <v>-1.2148634686598301</v>
      </c>
      <c r="O64">
        <v>-0.69231418794818378</v>
      </c>
      <c r="P64">
        <v>-0.92109390897014665</v>
      </c>
      <c r="Q64">
        <f t="shared" si="5"/>
        <v>0.97142723587104995</v>
      </c>
      <c r="R64">
        <f t="shared" si="6"/>
        <v>1.8771326597183391E-3</v>
      </c>
      <c r="S64">
        <f t="shared" si="0"/>
        <v>1315402432982.7029</v>
      </c>
      <c r="T64">
        <f t="shared" si="1"/>
        <v>1</v>
      </c>
      <c r="U64">
        <f t="shared" si="7"/>
        <v>0.10456608717704752</v>
      </c>
      <c r="V64">
        <f t="shared" si="8"/>
        <v>6.675820173479563E-4</v>
      </c>
      <c r="W64">
        <f t="shared" si="2"/>
        <v>198.47193066505218</v>
      </c>
      <c r="X64">
        <f t="shared" si="3"/>
        <v>1</v>
      </c>
      <c r="Y64">
        <f t="shared" si="9"/>
        <v>7.2199484884452765E-4</v>
      </c>
      <c r="Z64">
        <f t="shared" si="10"/>
        <v>-8000.2427643493593</v>
      </c>
      <c r="AA64">
        <f t="shared" si="11"/>
        <v>721.99484884452761</v>
      </c>
      <c r="AB64" s="13">
        <f t="shared" si="4"/>
        <v>0.34720176415503834</v>
      </c>
      <c r="AC64">
        <f t="shared" si="12"/>
        <v>143562.69299288522</v>
      </c>
      <c r="AD64">
        <f t="shared" si="13"/>
        <v>146188</v>
      </c>
      <c r="AE64">
        <v>814.69195704749177</v>
      </c>
    </row>
    <row r="65" spans="1:31">
      <c r="A65" s="1">
        <v>44900</v>
      </c>
      <c r="B65">
        <v>47</v>
      </c>
      <c r="C65">
        <v>1032</v>
      </c>
      <c r="D65">
        <v>156167</v>
      </c>
      <c r="E65">
        <v>10929</v>
      </c>
      <c r="F65">
        <v>48.67</v>
      </c>
      <c r="G65">
        <v>0.13921658998571426</v>
      </c>
      <c r="H65" s="17">
        <v>1252.95</v>
      </c>
      <c r="I65">
        <v>-0.7987227281021424</v>
      </c>
      <c r="J65">
        <v>-1.5800417416757462</v>
      </c>
      <c r="K65">
        <v>-0.6827671685993455</v>
      </c>
      <c r="L65">
        <v>-0.82179646645694138</v>
      </c>
      <c r="M65">
        <v>-0.7987227281021424</v>
      </c>
      <c r="N65">
        <v>-1.5800417416757462</v>
      </c>
      <c r="O65">
        <v>-0.6827671685993455</v>
      </c>
      <c r="P65">
        <v>-0.82179646645694138</v>
      </c>
      <c r="Q65">
        <f t="shared" si="5"/>
        <v>0.97315196867093701</v>
      </c>
      <c r="R65">
        <f t="shared" si="6"/>
        <v>1.7247327998870521E-3</v>
      </c>
      <c r="S65">
        <f t="shared" si="0"/>
        <v>1538628217306.1565</v>
      </c>
      <c r="T65">
        <f t="shared" si="1"/>
        <v>1</v>
      </c>
      <c r="U65">
        <f t="shared" si="7"/>
        <v>0.10521905968009837</v>
      </c>
      <c r="V65">
        <f t="shared" si="8"/>
        <v>6.5297250305085264E-4</v>
      </c>
      <c r="W65">
        <f t="shared" si="2"/>
        <v>204.45875229126747</v>
      </c>
      <c r="X65">
        <f t="shared" si="3"/>
        <v>1</v>
      </c>
      <c r="Y65">
        <f t="shared" si="9"/>
        <v>7.0118669962403396E-4</v>
      </c>
      <c r="Z65">
        <f t="shared" si="10"/>
        <v>-7495.1439370573407</v>
      </c>
      <c r="AA65">
        <f t="shared" si="11"/>
        <v>701.18669962403396</v>
      </c>
      <c r="AB65" s="13">
        <f t="shared" si="4"/>
        <v>0.32055552362012213</v>
      </c>
      <c r="AC65">
        <f t="shared" si="12"/>
        <v>144263.87969250925</v>
      </c>
      <c r="AD65">
        <f t="shared" si="13"/>
        <v>147220</v>
      </c>
      <c r="AE65">
        <v>788.99749435450747</v>
      </c>
    </row>
    <row r="66" spans="1:31">
      <c r="A66" s="1">
        <v>44907</v>
      </c>
      <c r="B66">
        <v>48</v>
      </c>
      <c r="C66">
        <v>11492</v>
      </c>
      <c r="D66">
        <v>157199</v>
      </c>
      <c r="E66">
        <v>10976</v>
      </c>
      <c r="F66">
        <v>35.54</v>
      </c>
      <c r="G66">
        <v>0.14810307444285714</v>
      </c>
      <c r="H66" s="17">
        <v>1262.1500000000001</v>
      </c>
      <c r="I66">
        <v>-0.79694461046429277</v>
      </c>
      <c r="J66">
        <v>-1.9367970039301348</v>
      </c>
      <c r="K66">
        <v>-0.67543641106987007</v>
      </c>
      <c r="L66">
        <v>-0.80989371113288278</v>
      </c>
      <c r="M66">
        <v>-0.79694461046429277</v>
      </c>
      <c r="N66">
        <v>-1.9367970039301348</v>
      </c>
      <c r="O66">
        <v>-0.67543641106987007</v>
      </c>
      <c r="P66">
        <v>-0.80989371113288278</v>
      </c>
      <c r="Q66">
        <f t="shared" si="5"/>
        <v>0.97473952687682686</v>
      </c>
      <c r="R66">
        <f t="shared" si="6"/>
        <v>1.5875582058898496E-3</v>
      </c>
      <c r="S66">
        <f t="shared" si="0"/>
        <v>1793806026838.0051</v>
      </c>
      <c r="T66">
        <f t="shared" si="1"/>
        <v>1</v>
      </c>
      <c r="U66">
        <f t="shared" si="7"/>
        <v>0.10585803668315297</v>
      </c>
      <c r="V66">
        <f t="shared" si="8"/>
        <v>6.3897700305459715E-4</v>
      </c>
      <c r="W66">
        <f t="shared" si="2"/>
        <v>210.49441610200475</v>
      </c>
      <c r="X66">
        <f t="shared" si="3"/>
        <v>1</v>
      </c>
      <c r="Y66">
        <f t="shared" si="9"/>
        <v>6.8164986630035469E-4</v>
      </c>
      <c r="Z66">
        <f t="shared" si="10"/>
        <v>-83788.107926047727</v>
      </c>
      <c r="AA66">
        <f t="shared" si="11"/>
        <v>681.64986630035469</v>
      </c>
      <c r="AB66" s="13">
        <f t="shared" si="4"/>
        <v>0.94068483585969764</v>
      </c>
      <c r="AC66">
        <f t="shared" si="12"/>
        <v>144945.52955880959</v>
      </c>
      <c r="AD66">
        <f t="shared" si="13"/>
        <v>158712</v>
      </c>
      <c r="AE66">
        <v>778.61580550431916</v>
      </c>
    </row>
    <row r="67" spans="1:31">
      <c r="A67" s="1">
        <v>44914</v>
      </c>
      <c r="B67">
        <v>49</v>
      </c>
      <c r="C67">
        <v>3788</v>
      </c>
      <c r="D67">
        <v>168691</v>
      </c>
      <c r="E67">
        <v>21806</v>
      </c>
      <c r="F67">
        <v>45.55</v>
      </c>
      <c r="G67">
        <v>0.16497730017142856</v>
      </c>
      <c r="H67" s="17">
        <v>1243.71</v>
      </c>
      <c r="I67">
        <v>-0.38722090795551489</v>
      </c>
      <c r="J67">
        <v>-1.6648152693401554</v>
      </c>
      <c r="K67">
        <v>-0.66151629925170741</v>
      </c>
      <c r="L67">
        <v>-0.83375097289110445</v>
      </c>
      <c r="M67">
        <v>-0.38722090795551489</v>
      </c>
      <c r="N67">
        <v>-1.6648152693401554</v>
      </c>
      <c r="O67">
        <v>-0.66151629925170741</v>
      </c>
      <c r="P67">
        <v>-0.83375097289110445</v>
      </c>
      <c r="Q67">
        <f t="shared" si="5"/>
        <v>0.97620334186594782</v>
      </c>
      <c r="R67">
        <f t="shared" si="6"/>
        <v>1.4638149891209595E-3</v>
      </c>
      <c r="S67">
        <f t="shared" si="0"/>
        <v>2084697804402.4719</v>
      </c>
      <c r="T67">
        <f t="shared" si="1"/>
        <v>1</v>
      </c>
      <c r="U67">
        <f t="shared" si="7"/>
        <v>0.10648359457421641</v>
      </c>
      <c r="V67">
        <f t="shared" si="8"/>
        <v>6.2555789106344406E-4</v>
      </c>
      <c r="W67">
        <f t="shared" si="2"/>
        <v>216.57829051076286</v>
      </c>
      <c r="X67">
        <f t="shared" si="3"/>
        <v>1</v>
      </c>
      <c r="Y67">
        <f t="shared" si="9"/>
        <v>6.6326771538135912E-4</v>
      </c>
      <c r="Z67">
        <f t="shared" si="10"/>
        <v>-27721.841068037553</v>
      </c>
      <c r="AA67">
        <f t="shared" si="11"/>
        <v>663.26771538135915</v>
      </c>
      <c r="AB67" s="13">
        <f t="shared" si="4"/>
        <v>0.82490292624568129</v>
      </c>
      <c r="AC67">
        <f t="shared" si="12"/>
        <v>145608.79727419096</v>
      </c>
      <c r="AD67">
        <f t="shared" si="13"/>
        <v>162500</v>
      </c>
      <c r="AE67">
        <v>752.61192971580567</v>
      </c>
    </row>
    <row r="68" spans="1:31">
      <c r="A68" s="1">
        <v>44921</v>
      </c>
      <c r="B68">
        <v>50</v>
      </c>
      <c r="C68">
        <v>1513</v>
      </c>
      <c r="D68">
        <v>172479</v>
      </c>
      <c r="E68">
        <v>9090</v>
      </c>
      <c r="F68">
        <v>32.549999999999997</v>
      </c>
      <c r="G68">
        <v>0.14682768262857146</v>
      </c>
      <c r="H68" s="17">
        <v>1210.8</v>
      </c>
      <c r="I68">
        <v>-0.86829630971928395</v>
      </c>
      <c r="J68">
        <v>-2.0180383012751935</v>
      </c>
      <c r="K68">
        <v>-0.67648852433138495</v>
      </c>
      <c r="L68">
        <v>-0.87632919872966597</v>
      </c>
      <c r="M68">
        <v>-0.86829630971928395</v>
      </c>
      <c r="N68">
        <v>-2.0180383012751935</v>
      </c>
      <c r="O68">
        <v>-0.67648852433138495</v>
      </c>
      <c r="P68">
        <v>-0.87632919872966597</v>
      </c>
      <c r="Q68">
        <f t="shared" si="5"/>
        <v>0.97755529323541079</v>
      </c>
      <c r="R68">
        <f t="shared" si="6"/>
        <v>1.3519513694629781E-3</v>
      </c>
      <c r="S68">
        <f t="shared" si="0"/>
        <v>2415416955401.6494</v>
      </c>
      <c r="T68">
        <f t="shared" si="1"/>
        <v>1</v>
      </c>
      <c r="U68">
        <f t="shared" si="7"/>
        <v>0.10709627511414233</v>
      </c>
      <c r="V68">
        <f t="shared" si="8"/>
        <v>6.1268053992591387E-4</v>
      </c>
      <c r="W68">
        <f t="shared" si="2"/>
        <v>222.70976487432071</v>
      </c>
      <c r="X68">
        <f t="shared" si="3"/>
        <v>1</v>
      </c>
      <c r="Y68">
        <f t="shared" si="9"/>
        <v>6.4593736908942815E-4</v>
      </c>
      <c r="Z68">
        <f t="shared" si="10"/>
        <v>-11112.694520273464</v>
      </c>
      <c r="AA68">
        <f t="shared" si="11"/>
        <v>645.9373690894281</v>
      </c>
      <c r="AB68" s="13">
        <f t="shared" si="4"/>
        <v>0.57307510304730458</v>
      </c>
      <c r="AC68">
        <f t="shared" si="12"/>
        <v>146254.73464328039</v>
      </c>
      <c r="AD68">
        <f t="shared" si="13"/>
        <v>164013</v>
      </c>
      <c r="AE68">
        <v>750.01547099979678</v>
      </c>
    </row>
    <row r="69" spans="1:31">
      <c r="A69" s="1"/>
      <c r="H69" s="17"/>
      <c r="AB69" s="13"/>
      <c r="AD69">
        <f t="shared" si="13"/>
        <v>164013</v>
      </c>
    </row>
    <row r="70" spans="1:31">
      <c r="Q70" s="17"/>
    </row>
    <row r="71" spans="1:31">
      <c r="Q71" s="1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43D9-A9D6-A34F-B952-D2D81CEB4AF8}">
  <dimension ref="A1:AC70"/>
  <sheetViews>
    <sheetView workbookViewId="0">
      <selection sqref="A1:F16"/>
    </sheetView>
  </sheetViews>
  <sheetFormatPr baseColWidth="10" defaultRowHeight="16"/>
  <sheetData>
    <row r="1" spans="1:17">
      <c r="A1" t="s">
        <v>12</v>
      </c>
      <c r="B1">
        <v>1000000</v>
      </c>
      <c r="E1" t="s">
        <v>34</v>
      </c>
      <c r="F1" s="13">
        <f>AVERAGE(AB19:AB58)</f>
        <v>0.22781315856609602</v>
      </c>
      <c r="G1" s="13"/>
      <c r="H1" s="13"/>
    </row>
    <row r="2" spans="1:17">
      <c r="A2" t="s">
        <v>13</v>
      </c>
      <c r="B2">
        <v>0.7831584732472594</v>
      </c>
      <c r="E2" t="s">
        <v>35</v>
      </c>
      <c r="F2" s="13">
        <f>AVERAGE(AB59:AB68)</f>
        <v>0.77821370178864024</v>
      </c>
      <c r="G2" s="13"/>
      <c r="H2" s="13"/>
      <c r="Q2" s="17"/>
    </row>
    <row r="3" spans="1:17">
      <c r="A3" t="s">
        <v>14</v>
      </c>
      <c r="B3">
        <v>202714.34337406585</v>
      </c>
      <c r="E3" t="s">
        <v>50</v>
      </c>
      <c r="F3" s="13">
        <f>AVERAGE(AB19:AB68)</f>
        <v>0.33789326721060481</v>
      </c>
      <c r="G3" s="13"/>
      <c r="H3" s="13"/>
      <c r="Q3" s="17"/>
    </row>
    <row r="4" spans="1:17">
      <c r="A4" t="s">
        <v>15</v>
      </c>
      <c r="B4">
        <v>4.4883465550713293</v>
      </c>
      <c r="Q4" s="17"/>
    </row>
    <row r="5" spans="1:17">
      <c r="A5" t="s">
        <v>17</v>
      </c>
      <c r="B5">
        <v>0.27855676461322043</v>
      </c>
      <c r="Q5" s="17"/>
    </row>
    <row r="6" spans="1:17">
      <c r="A6" t="s">
        <v>49</v>
      </c>
      <c r="B6">
        <v>-0.55678042600544242</v>
      </c>
      <c r="E6" t="s">
        <v>54</v>
      </c>
      <c r="F6">
        <f>-2*B16+LN(B1)*13</f>
        <v>2109577.6856895885</v>
      </c>
      <c r="Q6" s="17"/>
    </row>
    <row r="7" spans="1:17">
      <c r="A7" t="s">
        <v>40</v>
      </c>
      <c r="B7">
        <v>1.7524670252832143E-2</v>
      </c>
      <c r="Q7" s="17"/>
    </row>
    <row r="8" spans="1:17">
      <c r="A8" t="s">
        <v>18</v>
      </c>
      <c r="B8">
        <v>5.3153493536023916E-2</v>
      </c>
      <c r="F8" t="str">
        <f>IF(F6&gt;'LR 2 Seg + 3 COV'!F6,"t","f")</f>
        <v>t</v>
      </c>
      <c r="Q8" s="17"/>
    </row>
    <row r="9" spans="1:17">
      <c r="A9" t="s">
        <v>19</v>
      </c>
      <c r="B9">
        <v>23.271883712614027</v>
      </c>
      <c r="Q9" s="17"/>
    </row>
    <row r="10" spans="1:17">
      <c r="A10" t="s">
        <v>20</v>
      </c>
      <c r="B10">
        <v>5390.8311560934617</v>
      </c>
      <c r="Q10" s="17"/>
    </row>
    <row r="11" spans="1:17">
      <c r="A11" t="s">
        <v>21</v>
      </c>
      <c r="B11">
        <v>0.79896269291826871</v>
      </c>
      <c r="Q11" s="17"/>
    </row>
    <row r="12" spans="1:17">
      <c r="A12" t="s">
        <v>17</v>
      </c>
      <c r="B12">
        <v>-0.54163176579366779</v>
      </c>
      <c r="Q12" s="17"/>
    </row>
    <row r="13" spans="1:17">
      <c r="A13" t="s">
        <v>49</v>
      </c>
      <c r="B13">
        <v>0.50086201412984477</v>
      </c>
      <c r="Q13" s="17"/>
    </row>
    <row r="14" spans="1:17">
      <c r="A14" t="s">
        <v>40</v>
      </c>
      <c r="B14">
        <v>-0.22350201684044316</v>
      </c>
      <c r="Q14" s="17"/>
    </row>
    <row r="15" spans="1:17">
      <c r="Q15" s="17"/>
    </row>
    <row r="16" spans="1:17">
      <c r="A16" t="s">
        <v>24</v>
      </c>
      <c r="B16">
        <f>SUM(Z19:Z68) + (B1-SUM(C19:C68))*IFERROR(LN(1-SUM(Y19:Y68)),-10000)</f>
        <v>-1054699.0420261675</v>
      </c>
      <c r="Q16" s="17"/>
    </row>
    <row r="17" spans="1:29">
      <c r="I17">
        <v>0</v>
      </c>
      <c r="J17">
        <f>B5</f>
        <v>0.27855676461322043</v>
      </c>
      <c r="K17">
        <f>B6</f>
        <v>-0.55678042600544242</v>
      </c>
      <c r="L17">
        <f>B7</f>
        <v>1.7524670252832143E-2</v>
      </c>
      <c r="M17">
        <v>0</v>
      </c>
      <c r="N17">
        <f>B12</f>
        <v>-0.54163176579366779</v>
      </c>
      <c r="O17">
        <f>B13</f>
        <v>0.50086201412984477</v>
      </c>
      <c r="P17">
        <f>B14</f>
        <v>-0.22350201684044316</v>
      </c>
      <c r="Q17" t="s">
        <v>25</v>
      </c>
      <c r="U17" t="s">
        <v>30</v>
      </c>
      <c r="AB17" s="13"/>
    </row>
    <row r="18" spans="1:29">
      <c r="A18" t="s">
        <v>4</v>
      </c>
      <c r="B18" t="s">
        <v>7</v>
      </c>
      <c r="C18" t="s">
        <v>3</v>
      </c>
      <c r="D18" t="s">
        <v>10</v>
      </c>
      <c r="E18" t="s">
        <v>1</v>
      </c>
      <c r="F18" t="s">
        <v>2</v>
      </c>
      <c r="G18" t="s">
        <v>47</v>
      </c>
      <c r="H18" t="s">
        <v>51</v>
      </c>
      <c r="I18" t="s">
        <v>8</v>
      </c>
      <c r="J18" t="s">
        <v>9</v>
      </c>
      <c r="K18" t="s">
        <v>48</v>
      </c>
      <c r="L18" t="s">
        <v>52</v>
      </c>
      <c r="M18" t="s">
        <v>8</v>
      </c>
      <c r="N18" t="s">
        <v>9</v>
      </c>
      <c r="O18" t="s">
        <v>48</v>
      </c>
      <c r="P18" t="s">
        <v>52</v>
      </c>
      <c r="Q18" t="s">
        <v>26</v>
      </c>
      <c r="R18" t="s">
        <v>27</v>
      </c>
      <c r="S18" t="s">
        <v>28</v>
      </c>
      <c r="T18" t="s">
        <v>29</v>
      </c>
      <c r="U18" t="s">
        <v>26</v>
      </c>
      <c r="V18" t="s">
        <v>27</v>
      </c>
      <c r="W18" t="s">
        <v>28</v>
      </c>
      <c r="X18" t="s">
        <v>29</v>
      </c>
      <c r="Y18" t="s">
        <v>31</v>
      </c>
      <c r="Z18" t="s">
        <v>24</v>
      </c>
      <c r="AA18" t="s">
        <v>32</v>
      </c>
      <c r="AB18" s="13" t="s">
        <v>33</v>
      </c>
      <c r="AC18" t="s">
        <v>53</v>
      </c>
    </row>
    <row r="19" spans="1:29">
      <c r="A19" s="1">
        <v>44578</v>
      </c>
      <c r="B19">
        <v>1</v>
      </c>
      <c r="C19">
        <v>8445</v>
      </c>
      <c r="D19">
        <v>9979</v>
      </c>
      <c r="E19">
        <v>67488</v>
      </c>
      <c r="F19">
        <v>99.39</v>
      </c>
      <c r="G19">
        <v>3.7221770254333335</v>
      </c>
      <c r="H19" s="17">
        <v>3273.5</v>
      </c>
      <c r="I19">
        <v>1.3410337714540872</v>
      </c>
      <c r="J19">
        <v>-0.20192849707996746</v>
      </c>
      <c r="K19">
        <v>2.2729364413763786</v>
      </c>
      <c r="L19">
        <v>1.7923461715894025</v>
      </c>
      <c r="M19">
        <v>1.3410337714540872</v>
      </c>
      <c r="N19">
        <v>-0.20192849707996746</v>
      </c>
      <c r="O19">
        <v>2.2729364413763786</v>
      </c>
      <c r="P19">
        <v>1.7923461715894025</v>
      </c>
      <c r="Q19">
        <f>1-($B$3/($B$3+S19))^$B$2</f>
        <v>1.0630809531564367E-6</v>
      </c>
      <c r="R19">
        <f>Q19</f>
        <v>1.0630809531564367E-6</v>
      </c>
      <c r="S19">
        <f>B19^B4*T19</f>
        <v>0.27517038446406267</v>
      </c>
      <c r="T19">
        <f>EXP(SUMPRODUCT($J$17:$L$17,J19:L19))</f>
        <v>0.27517038446406267</v>
      </c>
      <c r="U19">
        <f>1-($B$10/($B$10+W19))^$B$9</f>
        <v>1.0019215213895705E-2</v>
      </c>
      <c r="V19">
        <f>U19</f>
        <v>1.0019215213895705E-2</v>
      </c>
      <c r="W19">
        <f>B19^B11*X19</f>
        <v>2.3331176682623074</v>
      </c>
      <c r="X19">
        <f>EXP(SUMPRODUCT($N$17:$P$17,N19:P19))</f>
        <v>2.3331176682623074</v>
      </c>
      <c r="Y19">
        <f>$B$8*R19+ (1-$B$8)*V19</f>
        <v>9.486715429254439E-3</v>
      </c>
      <c r="Z19">
        <f>C19*IFERROR(LN(Y19),-10000)</f>
        <v>-39335.651640591779</v>
      </c>
      <c r="AA19">
        <f>$B$1*Y19</f>
        <v>9486.7154292544383</v>
      </c>
      <c r="AB19" s="13">
        <f>ABS(C19-AA19)/C19</f>
        <v>0.12335292235102881</v>
      </c>
      <c r="AC19">
        <f>AA19</f>
        <v>9486.7154292544383</v>
      </c>
    </row>
    <row r="20" spans="1:29">
      <c r="A20" s="1">
        <v>44585</v>
      </c>
      <c r="B20">
        <v>2</v>
      </c>
      <c r="C20">
        <v>10083</v>
      </c>
      <c r="D20">
        <v>18424</v>
      </c>
      <c r="E20">
        <v>65229</v>
      </c>
      <c r="F20">
        <v>119.85</v>
      </c>
      <c r="G20">
        <v>4.7270996796142857</v>
      </c>
      <c r="H20" s="17">
        <v>2854.64</v>
      </c>
      <c r="I20">
        <v>1.2555706279667993</v>
      </c>
      <c r="J20">
        <v>0.35399021318086898</v>
      </c>
      <c r="K20">
        <v>3.1019306684192327</v>
      </c>
      <c r="L20">
        <v>1.2504344221290615</v>
      </c>
      <c r="M20">
        <v>1.2555706279667993</v>
      </c>
      <c r="N20">
        <v>0.35399021318086898</v>
      </c>
      <c r="O20">
        <v>3.1019306684192327</v>
      </c>
      <c r="P20">
        <v>1.2504344221290615</v>
      </c>
      <c r="Q20">
        <f>1-($B$3/($B$3+S20))^$B$2</f>
        <v>1.7680486125049022E-5</v>
      </c>
      <c r="R20">
        <f>Q20-Q19</f>
        <v>1.6617405171892585E-5</v>
      </c>
      <c r="S20">
        <f t="shared" ref="S20:S68" si="0">S19+(B20^$B$4-B19^$B$4)*T20</f>
        <v>4.576545361345338</v>
      </c>
      <c r="T20">
        <f t="shared" ref="T20:T68" si="1">EXP(SUMPRODUCT($J$17:$L$17,J20:L20))</f>
        <v>0.2005735112876548</v>
      </c>
      <c r="U20">
        <f>1-($B$10/($B$10+W20))^$B$9</f>
        <v>1.9302897817255804E-2</v>
      </c>
      <c r="V20">
        <f>U20-U19</f>
        <v>9.2836826033600994E-3</v>
      </c>
      <c r="W20">
        <f t="shared" ref="W20:W68" si="2">W19+(B20^$B$11-B19^$B$11)*X20</f>
        <v>4.5170434608385337</v>
      </c>
      <c r="X20">
        <f t="shared" ref="X20:X68" si="3">EXP(SUMPRODUCT($N$17:$P$17,N20:P20))</f>
        <v>2.9518505618112907</v>
      </c>
      <c r="Y20">
        <f>$B$8*R20+ (1-$B$8)*V20</f>
        <v>8.7911057132502909E-3</v>
      </c>
      <c r="Z20">
        <f>C20*IFERROR(LN(Y20),-10000)</f>
        <v>-47733.071057166249</v>
      </c>
      <c r="AA20">
        <f>$B$1*Y20</f>
        <v>8791.1057132502901</v>
      </c>
      <c r="AB20" s="13">
        <f t="shared" ref="AB20:AB68" si="4">ABS(C20-AA20)/C20</f>
        <v>0.12812598301593869</v>
      </c>
      <c r="AC20">
        <f>AA20+AC19</f>
        <v>18277.821142504727</v>
      </c>
    </row>
    <row r="21" spans="1:29">
      <c r="A21" s="1">
        <v>44592</v>
      </c>
      <c r="B21">
        <v>3</v>
      </c>
      <c r="C21">
        <v>10956</v>
      </c>
      <c r="D21">
        <v>28507</v>
      </c>
      <c r="E21">
        <v>59440</v>
      </c>
      <c r="F21">
        <v>117.1</v>
      </c>
      <c r="G21">
        <v>4.2208489870142856</v>
      </c>
      <c r="H21" s="17">
        <v>2504.84</v>
      </c>
      <c r="I21">
        <v>1.0365595001899464</v>
      </c>
      <c r="J21">
        <v>0.27926995642538022</v>
      </c>
      <c r="K21">
        <v>2.6843075808554442</v>
      </c>
      <c r="L21">
        <v>0.79787096426431658</v>
      </c>
      <c r="M21">
        <v>1.0365595001899464</v>
      </c>
      <c r="N21">
        <v>0.27926995642538022</v>
      </c>
      <c r="O21">
        <v>2.6843075808554442</v>
      </c>
      <c r="P21">
        <v>0.79787096426431658</v>
      </c>
      <c r="Q21">
        <f t="shared" ref="Q21:Q68" si="5">1-($B$3/($B$3+S21))^$B$2</f>
        <v>1.2792885879586713E-4</v>
      </c>
      <c r="R21">
        <f t="shared" ref="R21:R68" si="6">Q21-Q20</f>
        <v>1.1024837267081811E-4</v>
      </c>
      <c r="S21">
        <f t="shared" si="0"/>
        <v>33.118191134231203</v>
      </c>
      <c r="T21">
        <f t="shared" si="1"/>
        <v>0.24590869823443093</v>
      </c>
      <c r="U21">
        <f t="shared" ref="U21:U68" si="7">1-($B$10/($B$10+W21))^$B$9</f>
        <v>2.7039417160563906E-2</v>
      </c>
      <c r="V21">
        <f t="shared" ref="V21:V68" si="8">U21-U20</f>
        <v>7.7365193433081014E-3</v>
      </c>
      <c r="W21">
        <f t="shared" si="2"/>
        <v>6.3535448229238289</v>
      </c>
      <c r="X21">
        <f t="shared" si="3"/>
        <v>2.7590335411815197</v>
      </c>
      <c r="Y21">
        <f t="shared" ref="Y21:Y68" si="9">$B$8*R21+ (1-$B$8)*V21</f>
        <v>7.3311563985663658E-3</v>
      </c>
      <c r="Z21">
        <f t="shared" ref="Z21:Z68" si="10">C21*IFERROR(LN(Y21),-10000)</f>
        <v>-53855.554775556149</v>
      </c>
      <c r="AA21">
        <f t="shared" ref="AA21:AA68" si="11">$B$1*Y21</f>
        <v>7331.1563985663661</v>
      </c>
      <c r="AB21" s="13">
        <f t="shared" si="4"/>
        <v>0.33085465511442441</v>
      </c>
      <c r="AC21">
        <f t="shared" ref="AC21:AC68" si="12">AA21+AC20</f>
        <v>25608.977541071094</v>
      </c>
    </row>
    <row r="22" spans="1:29">
      <c r="A22" s="1">
        <v>44599</v>
      </c>
      <c r="B22">
        <v>4</v>
      </c>
      <c r="C22">
        <v>6183</v>
      </c>
      <c r="D22">
        <v>39463</v>
      </c>
      <c r="E22">
        <v>88268</v>
      </c>
      <c r="F22">
        <v>95.16</v>
      </c>
      <c r="G22">
        <v>4.7050768220714287</v>
      </c>
      <c r="H22" s="17">
        <v>2844.68</v>
      </c>
      <c r="I22">
        <v>2.1271887611246694</v>
      </c>
      <c r="J22">
        <v>-0.31686183747113761</v>
      </c>
      <c r="K22">
        <v>3.0837632784314972</v>
      </c>
      <c r="L22">
        <v>1.2375483957130156</v>
      </c>
      <c r="M22">
        <v>2.1271887611246694</v>
      </c>
      <c r="N22">
        <v>-0.31686183747113761</v>
      </c>
      <c r="O22">
        <v>3.0837632784314972</v>
      </c>
      <c r="P22">
        <v>1.2375483957130156</v>
      </c>
      <c r="Q22">
        <f t="shared" si="5"/>
        <v>3.6493707044726875E-4</v>
      </c>
      <c r="R22">
        <f t="shared" si="6"/>
        <v>2.3700821165140162E-4</v>
      </c>
      <c r="S22">
        <f t="shared" si="0"/>
        <v>94.500319178538604</v>
      </c>
      <c r="T22">
        <f t="shared" si="1"/>
        <v>0.1680396336895594</v>
      </c>
      <c r="U22">
        <f t="shared" si="7"/>
        <v>3.7976600701306151E-2</v>
      </c>
      <c r="V22">
        <f t="shared" si="8"/>
        <v>1.0937183540742246E-2</v>
      </c>
      <c r="W22">
        <f t="shared" si="2"/>
        <v>8.9759752625163038</v>
      </c>
      <c r="X22">
        <f t="shared" si="3"/>
        <v>4.2188718614453622</v>
      </c>
      <c r="Y22">
        <f t="shared" si="9"/>
        <v>1.0368431840553093E-2</v>
      </c>
      <c r="Z22">
        <f t="shared" si="10"/>
        <v>-28250.062010188332</v>
      </c>
      <c r="AA22">
        <f t="shared" si="11"/>
        <v>10368.431840553094</v>
      </c>
      <c r="AB22" s="13">
        <f t="shared" si="4"/>
        <v>0.6769257384041879</v>
      </c>
      <c r="AC22">
        <f t="shared" si="12"/>
        <v>35977.409381624188</v>
      </c>
    </row>
    <row r="23" spans="1:29">
      <c r="A23" s="1">
        <v>44606</v>
      </c>
      <c r="B23">
        <v>5</v>
      </c>
      <c r="C23">
        <v>4890</v>
      </c>
      <c r="D23">
        <v>45646</v>
      </c>
      <c r="E23">
        <v>86692</v>
      </c>
      <c r="F23">
        <v>101.27</v>
      </c>
      <c r="G23">
        <v>3.1888229959857139</v>
      </c>
      <c r="H23" s="17">
        <v>3040.93</v>
      </c>
      <c r="I23">
        <v>2.0675650718214529</v>
      </c>
      <c r="J23">
        <v>-0.15084701246166979</v>
      </c>
      <c r="K23">
        <v>1.8329549069343207</v>
      </c>
      <c r="L23">
        <v>1.4914522796637195</v>
      </c>
      <c r="M23">
        <v>2.0675650718214529</v>
      </c>
      <c r="N23">
        <v>-0.15084701246166979</v>
      </c>
      <c r="O23">
        <v>1.8329549069343207</v>
      </c>
      <c r="P23">
        <v>1.4914522796637195</v>
      </c>
      <c r="Q23">
        <f t="shared" si="5"/>
        <v>1.5515481246793916E-3</v>
      </c>
      <c r="R23">
        <f t="shared" si="6"/>
        <v>1.1866110542321229E-3</v>
      </c>
      <c r="S23">
        <f t="shared" si="0"/>
        <v>402.31647344977091</v>
      </c>
      <c r="T23">
        <f t="shared" si="1"/>
        <v>0.35471676242805728</v>
      </c>
      <c r="U23">
        <f t="shared" si="7"/>
        <v>4.2733911763754517E-2</v>
      </c>
      <c r="V23">
        <f t="shared" si="8"/>
        <v>4.7573110624483661E-3</v>
      </c>
      <c r="W23">
        <f t="shared" si="2"/>
        <v>10.126364784093829</v>
      </c>
      <c r="X23">
        <f t="shared" si="3"/>
        <v>1.9472505975655137</v>
      </c>
      <c r="Y23">
        <f t="shared" si="9"/>
        <v>4.5675158826425635E-3</v>
      </c>
      <c r="Z23">
        <f t="shared" si="10"/>
        <v>-26351.162524844694</v>
      </c>
      <c r="AA23">
        <f t="shared" si="11"/>
        <v>4567.5158826425632</v>
      </c>
      <c r="AB23" s="13">
        <f t="shared" si="4"/>
        <v>6.5947672261234533E-2</v>
      </c>
      <c r="AC23">
        <f t="shared" si="12"/>
        <v>40544.925264266749</v>
      </c>
    </row>
    <row r="24" spans="1:29">
      <c r="A24" s="1">
        <v>44613</v>
      </c>
      <c r="B24">
        <v>6</v>
      </c>
      <c r="C24">
        <v>3880</v>
      </c>
      <c r="D24">
        <v>50536</v>
      </c>
      <c r="E24">
        <v>53312</v>
      </c>
      <c r="F24">
        <v>91.46</v>
      </c>
      <c r="G24">
        <v>1.8084946292857143</v>
      </c>
      <c r="H24" s="17">
        <v>2898.17</v>
      </c>
      <c r="I24">
        <v>0.80472322604647539</v>
      </c>
      <c r="J24">
        <v>-0.41739454656034081</v>
      </c>
      <c r="K24">
        <v>0.69427598208669261</v>
      </c>
      <c r="L24">
        <v>1.3067525677003951</v>
      </c>
      <c r="M24">
        <v>0.80472322604647539</v>
      </c>
      <c r="N24">
        <v>-0.41739454656034081</v>
      </c>
      <c r="O24">
        <v>0.69427598208669261</v>
      </c>
      <c r="P24">
        <v>1.3067525677003951</v>
      </c>
      <c r="Q24">
        <f t="shared" si="5"/>
        <v>5.6710723952644315E-3</v>
      </c>
      <c r="R24">
        <f t="shared" si="6"/>
        <v>4.1195242705850399E-3</v>
      </c>
      <c r="S24">
        <f t="shared" si="0"/>
        <v>1477.4481596696965</v>
      </c>
      <c r="T24">
        <f t="shared" si="1"/>
        <v>0.61882859949642033</v>
      </c>
      <c r="U24">
        <f t="shared" si="7"/>
        <v>4.5830280276766611E-2</v>
      </c>
      <c r="V24">
        <f t="shared" si="8"/>
        <v>3.0963685130120933E-3</v>
      </c>
      <c r="W24">
        <f t="shared" si="2"/>
        <v>10.878321348017341</v>
      </c>
      <c r="X24">
        <f t="shared" si="3"/>
        <v>1.3254456965658752</v>
      </c>
      <c r="Y24">
        <f t="shared" si="9"/>
        <v>3.1507528159585925E-3</v>
      </c>
      <c r="Z24">
        <f t="shared" si="10"/>
        <v>-22349.241798158466</v>
      </c>
      <c r="AA24">
        <f t="shared" si="11"/>
        <v>3150.7528159585927</v>
      </c>
      <c r="AB24" s="13">
        <f t="shared" si="4"/>
        <v>0.18795030516531117</v>
      </c>
      <c r="AC24">
        <f t="shared" si="12"/>
        <v>43695.678080225342</v>
      </c>
    </row>
    <row r="25" spans="1:29">
      <c r="A25" s="1">
        <v>44620</v>
      </c>
      <c r="B25">
        <v>7</v>
      </c>
      <c r="C25">
        <v>2498</v>
      </c>
      <c r="D25">
        <v>54416</v>
      </c>
      <c r="E25">
        <v>52544</v>
      </c>
      <c r="F25">
        <v>122.79</v>
      </c>
      <c r="G25">
        <v>1.1994182602714285</v>
      </c>
      <c r="H25" s="17">
        <v>2648.79</v>
      </c>
      <c r="I25">
        <v>0.77566802719820749</v>
      </c>
      <c r="J25">
        <v>0.43387296040310097</v>
      </c>
      <c r="K25">
        <v>0.19182856323275663</v>
      </c>
      <c r="L25">
        <v>0.98411027175325316</v>
      </c>
      <c r="M25">
        <v>0.77566802719820749</v>
      </c>
      <c r="N25">
        <v>0.43387296040310097</v>
      </c>
      <c r="O25">
        <v>0.19182856323275663</v>
      </c>
      <c r="P25">
        <v>0.98411027175325316</v>
      </c>
      <c r="Q25">
        <f t="shared" si="5"/>
        <v>1.770547239864928E-2</v>
      </c>
      <c r="R25">
        <f t="shared" si="6"/>
        <v>1.2034400003384849E-2</v>
      </c>
      <c r="S25">
        <f t="shared" si="0"/>
        <v>4677.117937539284</v>
      </c>
      <c r="T25">
        <f t="shared" si="1"/>
        <v>1.0317930014510297</v>
      </c>
      <c r="U25">
        <f t="shared" si="7"/>
        <v>4.7403904250193585E-2</v>
      </c>
      <c r="V25">
        <f t="shared" si="8"/>
        <v>1.5736239734269741E-3</v>
      </c>
      <c r="W25">
        <f t="shared" si="2"/>
        <v>11.26145366506171</v>
      </c>
      <c r="X25">
        <f t="shared" si="3"/>
        <v>0.69846488912453297</v>
      </c>
      <c r="Y25">
        <f t="shared" si="9"/>
        <v>2.1296507645171339E-3</v>
      </c>
      <c r="Z25">
        <f t="shared" si="10"/>
        <v>-15367.189588014853</v>
      </c>
      <c r="AA25">
        <f t="shared" si="11"/>
        <v>2129.6507645171341</v>
      </c>
      <c r="AB25" s="13">
        <f t="shared" si="4"/>
        <v>0.14745766032140348</v>
      </c>
      <c r="AC25">
        <f t="shared" si="12"/>
        <v>45825.328844742478</v>
      </c>
    </row>
    <row r="26" spans="1:29">
      <c r="A26" s="1">
        <v>44627</v>
      </c>
      <c r="B26">
        <v>8</v>
      </c>
      <c r="C26">
        <v>2994</v>
      </c>
      <c r="D26">
        <v>56914</v>
      </c>
      <c r="E26">
        <v>46868</v>
      </c>
      <c r="F26">
        <v>99.19</v>
      </c>
      <c r="G26">
        <v>1.3341380363142858</v>
      </c>
      <c r="H26" s="17">
        <v>2788.19</v>
      </c>
      <c r="I26">
        <v>0.56093194821022752</v>
      </c>
      <c r="J26">
        <v>-0.20736269757127582</v>
      </c>
      <c r="K26">
        <v>0.30296340146471956</v>
      </c>
      <c r="L26">
        <v>1.1644628904677916</v>
      </c>
      <c r="M26">
        <v>0.56093194821022752</v>
      </c>
      <c r="N26">
        <v>-0.20736269757127582</v>
      </c>
      <c r="O26">
        <v>0.30296340146471956</v>
      </c>
      <c r="P26">
        <v>1.1644628904677916</v>
      </c>
      <c r="Q26">
        <f t="shared" si="5"/>
        <v>3.2824851809804545E-2</v>
      </c>
      <c r="R26">
        <f t="shared" si="6"/>
        <v>1.5119379411155265E-2</v>
      </c>
      <c r="S26">
        <f t="shared" si="0"/>
        <v>8825.7547745725424</v>
      </c>
      <c r="T26">
        <f t="shared" si="1"/>
        <v>0.81380089332758698</v>
      </c>
      <c r="U26">
        <f t="shared" si="7"/>
        <v>4.9596658442118025E-2</v>
      </c>
      <c r="V26">
        <f t="shared" si="8"/>
        <v>2.1927541919244398E-3</v>
      </c>
      <c r="W26">
        <f t="shared" si="2"/>
        <v>11.796428641650369</v>
      </c>
      <c r="X26">
        <f t="shared" si="3"/>
        <v>1.0038044977532159</v>
      </c>
      <c r="Y26">
        <f t="shared" si="9"/>
        <v>2.8798494819574291E-3</v>
      </c>
      <c r="Z26">
        <f t="shared" si="10"/>
        <v>-17514.951644731376</v>
      </c>
      <c r="AA26">
        <f t="shared" si="11"/>
        <v>2879.8494819574289</v>
      </c>
      <c r="AB26" s="13">
        <f t="shared" si="4"/>
        <v>3.8126425531920874E-2</v>
      </c>
      <c r="AC26">
        <f t="shared" si="12"/>
        <v>48705.178326699905</v>
      </c>
    </row>
    <row r="27" spans="1:29">
      <c r="A27" s="1">
        <v>44634</v>
      </c>
      <c r="B27">
        <v>9</v>
      </c>
      <c r="C27">
        <v>3040</v>
      </c>
      <c r="D27">
        <v>59908</v>
      </c>
      <c r="E27">
        <v>36179</v>
      </c>
      <c r="F27">
        <v>83.53</v>
      </c>
      <c r="G27">
        <v>1.0161608408285716</v>
      </c>
      <c r="H27" s="17">
        <v>2578.1</v>
      </c>
      <c r="I27">
        <v>0.15654259861499889</v>
      </c>
      <c r="J27">
        <v>-0.63286059604071376</v>
      </c>
      <c r="K27">
        <v>4.0653403484050478E-2</v>
      </c>
      <c r="L27">
        <v>0.89265312242089501</v>
      </c>
      <c r="M27">
        <v>0.15654259861499889</v>
      </c>
      <c r="N27">
        <v>-0.63286059604071376</v>
      </c>
      <c r="O27">
        <v>4.0653403484050478E-2</v>
      </c>
      <c r="P27">
        <v>0.89265312242089501</v>
      </c>
      <c r="Q27">
        <f t="shared" si="5"/>
        <v>5.5676987644015297E-2</v>
      </c>
      <c r="R27">
        <f t="shared" si="6"/>
        <v>2.2852135834210752E-2</v>
      </c>
      <c r="S27">
        <f t="shared" si="0"/>
        <v>15384.087384605646</v>
      </c>
      <c r="T27">
        <f t="shared" si="1"/>
        <v>0.83253570615241457</v>
      </c>
      <c r="U27">
        <f t="shared" si="7"/>
        <v>5.2098962094500045E-2</v>
      </c>
      <c r="V27">
        <f t="shared" si="8"/>
        <v>2.5023036523820208E-3</v>
      </c>
      <c r="W27">
        <f t="shared" si="2"/>
        <v>12.408500624854568</v>
      </c>
      <c r="X27">
        <f t="shared" si="3"/>
        <v>1.1777777197171373</v>
      </c>
      <c r="Y27">
        <f t="shared" si="9"/>
        <v>3.5839683257180258E-3</v>
      </c>
      <c r="Z27">
        <f t="shared" si="10"/>
        <v>-17119.105249660315</v>
      </c>
      <c r="AA27">
        <f t="shared" si="11"/>
        <v>3583.9683257180259</v>
      </c>
      <c r="AB27" s="13">
        <f t="shared" si="4"/>
        <v>0.17893694924935061</v>
      </c>
      <c r="AC27">
        <f t="shared" si="12"/>
        <v>52289.146652417927</v>
      </c>
    </row>
    <row r="28" spans="1:29">
      <c r="A28" s="1">
        <v>44641</v>
      </c>
      <c r="B28">
        <v>10</v>
      </c>
      <c r="C28">
        <v>3217</v>
      </c>
      <c r="D28">
        <v>62948</v>
      </c>
      <c r="E28">
        <v>36640</v>
      </c>
      <c r="F28">
        <v>94.8</v>
      </c>
      <c r="G28">
        <v>1.294092406685714</v>
      </c>
      <c r="H28" s="17">
        <v>2792.05</v>
      </c>
      <c r="I28">
        <v>0.17398328438199304</v>
      </c>
      <c r="J28">
        <v>-0.3266433983554925</v>
      </c>
      <c r="K28">
        <v>0.26992842544714779</v>
      </c>
      <c r="L28">
        <v>1.1694568725928858</v>
      </c>
      <c r="M28">
        <v>0.17398328438199304</v>
      </c>
      <c r="N28">
        <v>-0.3266433983554925</v>
      </c>
      <c r="O28">
        <v>0.26992842544714779</v>
      </c>
      <c r="P28">
        <v>1.1694568725928858</v>
      </c>
      <c r="Q28">
        <f t="shared" si="5"/>
        <v>8.6065526025692285E-2</v>
      </c>
      <c r="R28">
        <f t="shared" si="6"/>
        <v>3.0388538381676988E-2</v>
      </c>
      <c r="S28">
        <f t="shared" si="0"/>
        <v>24686.090150383385</v>
      </c>
      <c r="T28">
        <f t="shared" si="1"/>
        <v>0.80188887074500415</v>
      </c>
      <c r="U28">
        <f t="shared" si="7"/>
        <v>5.4279038214398057E-2</v>
      </c>
      <c r="V28">
        <f t="shared" si="8"/>
        <v>2.1800761198980112E-3</v>
      </c>
      <c r="W28">
        <f t="shared" si="2"/>
        <v>12.943129895514687</v>
      </c>
      <c r="X28">
        <f t="shared" si="3"/>
        <v>1.0520507618326829</v>
      </c>
      <c r="Y28">
        <f t="shared" si="9"/>
        <v>3.6794544363906545E-3</v>
      </c>
      <c r="Z28">
        <f t="shared" si="10"/>
        <v>-18031.255367480684</v>
      </c>
      <c r="AA28">
        <f t="shared" si="11"/>
        <v>3679.4544363906543</v>
      </c>
      <c r="AB28" s="13">
        <f t="shared" si="4"/>
        <v>0.14375332184975267</v>
      </c>
      <c r="AC28">
        <f t="shared" si="12"/>
        <v>55968.60108880858</v>
      </c>
    </row>
    <row r="29" spans="1:29">
      <c r="A29" s="1">
        <v>44648</v>
      </c>
      <c r="B29">
        <v>11</v>
      </c>
      <c r="C29">
        <v>4110</v>
      </c>
      <c r="D29">
        <v>66165</v>
      </c>
      <c r="E29">
        <v>51565</v>
      </c>
      <c r="F29">
        <v>105.45</v>
      </c>
      <c r="G29">
        <v>1.7944016392000002</v>
      </c>
      <c r="H29" s="17">
        <v>3079.03</v>
      </c>
      <c r="I29">
        <v>0.7386302151246994</v>
      </c>
      <c r="J29">
        <v>-3.727222219332664E-2</v>
      </c>
      <c r="K29">
        <v>0.68265020434725932</v>
      </c>
      <c r="L29">
        <v>1.5407452120383536</v>
      </c>
      <c r="M29">
        <v>0.7386302151246994</v>
      </c>
      <c r="N29">
        <v>-3.727222219332664E-2</v>
      </c>
      <c r="O29">
        <v>0.68265020434725932</v>
      </c>
      <c r="P29">
        <v>1.5407452120383536</v>
      </c>
      <c r="Q29">
        <f t="shared" si="5"/>
        <v>0.12049194816160325</v>
      </c>
      <c r="R29">
        <f t="shared" si="6"/>
        <v>3.4426422135910961E-2</v>
      </c>
      <c r="S29">
        <f t="shared" si="0"/>
        <v>36112.743480528552</v>
      </c>
      <c r="T29">
        <f t="shared" si="1"/>
        <v>0.69526121894999393</v>
      </c>
      <c r="U29">
        <f t="shared" si="7"/>
        <v>5.6341458352478613E-2</v>
      </c>
      <c r="V29">
        <f t="shared" si="8"/>
        <v>2.0624201380805562E-3</v>
      </c>
      <c r="W29">
        <f t="shared" si="2"/>
        <v>13.450090418849081</v>
      </c>
      <c r="X29">
        <f t="shared" si="3"/>
        <v>1.0179000325861944</v>
      </c>
      <c r="Y29">
        <f t="shared" si="9"/>
        <v>3.7826799090720994E-3</v>
      </c>
      <c r="Z29">
        <f t="shared" si="10"/>
        <v>-22922.795680079209</v>
      </c>
      <c r="AA29">
        <f t="shared" si="11"/>
        <v>3782.6799090720992</v>
      </c>
      <c r="AB29" s="13">
        <f t="shared" si="4"/>
        <v>7.963992479997585E-2</v>
      </c>
      <c r="AC29">
        <f t="shared" si="12"/>
        <v>59751.280997880676</v>
      </c>
    </row>
    <row r="30" spans="1:29">
      <c r="A30" s="1">
        <v>44655</v>
      </c>
      <c r="B30">
        <v>12</v>
      </c>
      <c r="C30">
        <v>3629</v>
      </c>
      <c r="D30">
        <v>70275</v>
      </c>
      <c r="E30">
        <v>36797</v>
      </c>
      <c r="F30">
        <v>133.03</v>
      </c>
      <c r="G30">
        <v>2.437171235342857</v>
      </c>
      <c r="H30" s="17">
        <v>3402.7</v>
      </c>
      <c r="I30">
        <v>0.17992295393821447</v>
      </c>
      <c r="J30">
        <v>0.7121040255580845</v>
      </c>
      <c r="K30">
        <v>1.2128922904463022</v>
      </c>
      <c r="L30">
        <v>1.9595022572272669</v>
      </c>
      <c r="M30">
        <v>0.17992295393821447</v>
      </c>
      <c r="N30">
        <v>0.7121040255580845</v>
      </c>
      <c r="O30">
        <v>1.2128922904463022</v>
      </c>
      <c r="P30">
        <v>1.9595022572272669</v>
      </c>
      <c r="Q30">
        <f t="shared" si="5"/>
        <v>0.16014719151652312</v>
      </c>
      <c r="R30">
        <f t="shared" si="6"/>
        <v>3.9655243354919878E-2</v>
      </c>
      <c r="S30">
        <f t="shared" si="0"/>
        <v>50604.783749316666</v>
      </c>
      <c r="T30">
        <f t="shared" si="1"/>
        <v>0.64235532553793806</v>
      </c>
      <c r="U30">
        <f t="shared" si="7"/>
        <v>5.7940895984046281E-2</v>
      </c>
      <c r="V30">
        <f t="shared" si="8"/>
        <v>1.5994376315676684E-3</v>
      </c>
      <c r="W30">
        <f t="shared" si="2"/>
        <v>13.844042117606255</v>
      </c>
      <c r="X30">
        <f t="shared" si="3"/>
        <v>0.80560704565355801</v>
      </c>
      <c r="Y30">
        <f t="shared" si="9"/>
        <v>3.6222366550920518E-3</v>
      </c>
      <c r="Z30">
        <f t="shared" si="10"/>
        <v>-20397.388144227614</v>
      </c>
      <c r="AA30">
        <f t="shared" si="11"/>
        <v>3622.2366550920519</v>
      </c>
      <c r="AB30" s="13">
        <f t="shared" si="4"/>
        <v>1.8636938296908423E-3</v>
      </c>
      <c r="AC30">
        <f t="shared" si="12"/>
        <v>63373.517652972725</v>
      </c>
    </row>
    <row r="31" spans="1:29">
      <c r="A31" s="1">
        <v>44662</v>
      </c>
      <c r="B31">
        <v>13</v>
      </c>
      <c r="C31">
        <v>3015</v>
      </c>
      <c r="D31">
        <v>73904</v>
      </c>
      <c r="E31">
        <v>35981</v>
      </c>
      <c r="F31">
        <v>115.16</v>
      </c>
      <c r="G31">
        <v>1.766401373542857</v>
      </c>
      <c r="H31" s="17">
        <v>3282.96</v>
      </c>
      <c r="I31">
        <v>0.14905180516192981</v>
      </c>
      <c r="J31">
        <v>0.22655821165968998</v>
      </c>
      <c r="K31">
        <v>0.65955185096765856</v>
      </c>
      <c r="L31">
        <v>1.8045853091291408</v>
      </c>
      <c r="M31">
        <v>0.14905180516192981</v>
      </c>
      <c r="N31">
        <v>0.22655821165968998</v>
      </c>
      <c r="O31">
        <v>0.65955185096765856</v>
      </c>
      <c r="P31">
        <v>1.8045853091291408</v>
      </c>
      <c r="Q31">
        <f t="shared" si="5"/>
        <v>0.21533908968656157</v>
      </c>
      <c r="R31">
        <f t="shared" si="6"/>
        <v>5.5191898170038445E-2</v>
      </c>
      <c r="S31">
        <f t="shared" si="0"/>
        <v>73574.269479033013</v>
      </c>
      <c r="T31">
        <f t="shared" si="1"/>
        <v>0.76147992028231681</v>
      </c>
      <c r="U31">
        <f t="shared" si="7"/>
        <v>5.9543402837063941E-2</v>
      </c>
      <c r="V31">
        <f t="shared" si="8"/>
        <v>1.60250685301766E-3</v>
      </c>
      <c r="W31">
        <f t="shared" si="2"/>
        <v>14.239450012462104</v>
      </c>
      <c r="X31">
        <f t="shared" si="3"/>
        <v>0.82226289464567659</v>
      </c>
      <c r="Y31">
        <f t="shared" si="9"/>
        <v>4.450970217986381E-3</v>
      </c>
      <c r="Z31">
        <f t="shared" si="10"/>
        <v>-16325.119037864381</v>
      </c>
      <c r="AA31">
        <f t="shared" si="11"/>
        <v>4450.9702179863807</v>
      </c>
      <c r="AB31" s="13">
        <f t="shared" si="4"/>
        <v>0.4762753625162125</v>
      </c>
      <c r="AC31">
        <f t="shared" si="12"/>
        <v>67824.487870959099</v>
      </c>
    </row>
    <row r="32" spans="1:29">
      <c r="A32" s="1">
        <v>44669</v>
      </c>
      <c r="B32">
        <v>14</v>
      </c>
      <c r="C32">
        <v>6371</v>
      </c>
      <c r="D32">
        <v>76919</v>
      </c>
      <c r="E32">
        <v>46979</v>
      </c>
      <c r="F32">
        <v>104.52</v>
      </c>
      <c r="G32">
        <v>1.4673554365285713</v>
      </c>
      <c r="H32" s="17">
        <v>3033.49</v>
      </c>
      <c r="I32">
        <v>0.56513133241876623</v>
      </c>
      <c r="J32">
        <v>-6.2541254477910313E-2</v>
      </c>
      <c r="K32">
        <v>0.41285887974837882</v>
      </c>
      <c r="L32">
        <v>1.4818265731842635</v>
      </c>
      <c r="M32">
        <v>0.56513133241876623</v>
      </c>
      <c r="N32">
        <v>-6.2541254477910313E-2</v>
      </c>
      <c r="O32">
        <v>0.41285887974837882</v>
      </c>
      <c r="P32">
        <v>1.4818265731842635</v>
      </c>
      <c r="Q32">
        <f t="shared" si="5"/>
        <v>0.27916042772802574</v>
      </c>
      <c r="R32">
        <f t="shared" si="6"/>
        <v>6.3821338041464171E-2</v>
      </c>
      <c r="S32">
        <f t="shared" si="0"/>
        <v>105184.18416143069</v>
      </c>
      <c r="T32">
        <f t="shared" si="1"/>
        <v>0.80145655711286767</v>
      </c>
      <c r="U32">
        <f t="shared" si="7"/>
        <v>6.1293012330147834E-2</v>
      </c>
      <c r="V32">
        <f t="shared" si="8"/>
        <v>1.7496094930838924E-3</v>
      </c>
      <c r="W32">
        <f t="shared" si="2"/>
        <v>14.67195773703104</v>
      </c>
      <c r="X32">
        <f t="shared" si="3"/>
        <v>0.91344549820530885</v>
      </c>
      <c r="Y32">
        <f t="shared" si="9"/>
        <v>5.0489387152500547E-3</v>
      </c>
      <c r="Z32">
        <f t="shared" si="10"/>
        <v>-33693.525425148357</v>
      </c>
      <c r="AA32">
        <f t="shared" si="11"/>
        <v>5048.9387152500549</v>
      </c>
      <c r="AB32" s="13">
        <f t="shared" si="4"/>
        <v>0.207512366151302</v>
      </c>
      <c r="AC32">
        <f t="shared" si="12"/>
        <v>72873.426586209156</v>
      </c>
    </row>
    <row r="33" spans="1:29">
      <c r="A33" s="1">
        <v>44676</v>
      </c>
      <c r="B33">
        <v>15</v>
      </c>
      <c r="C33">
        <v>6041</v>
      </c>
      <c r="D33">
        <v>83290</v>
      </c>
      <c r="E33">
        <v>29330</v>
      </c>
      <c r="F33">
        <v>104.71</v>
      </c>
      <c r="G33">
        <v>1.7646736515000001</v>
      </c>
      <c r="H33" s="17">
        <v>3004.99</v>
      </c>
      <c r="I33">
        <v>-0.10257075673889025</v>
      </c>
      <c r="J33">
        <v>-5.737876401116751E-2</v>
      </c>
      <c r="K33">
        <v>0.65812659540843299</v>
      </c>
      <c r="L33">
        <v>1.4449539072347346</v>
      </c>
      <c r="M33">
        <v>-0.10257075673889025</v>
      </c>
      <c r="N33">
        <v>-5.737876401116751E-2</v>
      </c>
      <c r="O33">
        <v>0.65812659540843299</v>
      </c>
      <c r="P33">
        <v>1.4449539072347346</v>
      </c>
      <c r="Q33">
        <f t="shared" si="5"/>
        <v>0.33805310992364646</v>
      </c>
      <c r="R33">
        <f t="shared" si="6"/>
        <v>5.8892682195620716E-2</v>
      </c>
      <c r="S33">
        <f t="shared" si="0"/>
        <v>140584.19897077966</v>
      </c>
      <c r="T33">
        <f t="shared" si="1"/>
        <v>0.69970748610770517</v>
      </c>
      <c r="U33">
        <f t="shared" si="7"/>
        <v>6.3249694755857622E-2</v>
      </c>
      <c r="V33">
        <f t="shared" si="8"/>
        <v>1.9566824257097881E-3</v>
      </c>
      <c r="W33">
        <f t="shared" si="2"/>
        <v>15.156651434337917</v>
      </c>
      <c r="X33">
        <f t="shared" si="3"/>
        <v>1.0384805766557133</v>
      </c>
      <c r="Y33">
        <f t="shared" si="9"/>
        <v>4.9830297214468076E-3</v>
      </c>
      <c r="Z33">
        <f t="shared" si="10"/>
        <v>-32027.67357579097</v>
      </c>
      <c r="AA33">
        <f t="shared" si="11"/>
        <v>4983.0297214468073</v>
      </c>
      <c r="AB33" s="13">
        <f t="shared" si="4"/>
        <v>0.17513164683880031</v>
      </c>
      <c r="AC33">
        <f t="shared" si="12"/>
        <v>77856.456307655957</v>
      </c>
    </row>
    <row r="34" spans="1:29">
      <c r="A34" s="1">
        <v>44683</v>
      </c>
      <c r="B34">
        <v>16</v>
      </c>
      <c r="C34">
        <v>6270</v>
      </c>
      <c r="D34">
        <v>89331</v>
      </c>
      <c r="E34">
        <v>159726</v>
      </c>
      <c r="F34">
        <v>124.87</v>
      </c>
      <c r="G34">
        <v>1.4882506558142856</v>
      </c>
      <c r="H34" s="17">
        <v>285.51</v>
      </c>
      <c r="I34">
        <v>4.830608551879263</v>
      </c>
      <c r="J34">
        <v>0.490388645512707</v>
      </c>
      <c r="K34">
        <v>0.43009604331373774</v>
      </c>
      <c r="L34">
        <v>-2.0734488154468478</v>
      </c>
      <c r="M34">
        <v>4.830608551879263</v>
      </c>
      <c r="N34">
        <v>0.490388645512707</v>
      </c>
      <c r="O34">
        <v>0.43009604331373774</v>
      </c>
      <c r="P34">
        <v>-2.0734488154468478</v>
      </c>
      <c r="Q34">
        <f t="shared" si="5"/>
        <v>0.41139579387622927</v>
      </c>
      <c r="R34">
        <f t="shared" si="6"/>
        <v>7.334268395258281E-2</v>
      </c>
      <c r="S34">
        <f t="shared" si="0"/>
        <v>196120.05173131445</v>
      </c>
      <c r="T34">
        <f t="shared" si="1"/>
        <v>0.87005009328791383</v>
      </c>
      <c r="U34">
        <f t="shared" si="7"/>
        <v>6.6052599659918054E-2</v>
      </c>
      <c r="V34">
        <f t="shared" si="8"/>
        <v>2.8029049040604326E-3</v>
      </c>
      <c r="W34">
        <f t="shared" si="2"/>
        <v>15.85280741080204</v>
      </c>
      <c r="X34">
        <f t="shared" si="3"/>
        <v>1.511690701901206</v>
      </c>
      <c r="Y34">
        <f t="shared" si="9"/>
        <v>6.5523405937486217E-3</v>
      </c>
      <c r="Z34">
        <f t="shared" si="10"/>
        <v>-31525.139600322069</v>
      </c>
      <c r="AA34">
        <f t="shared" si="11"/>
        <v>6552.3405937486214</v>
      </c>
      <c r="AB34" s="13">
        <f t="shared" si="4"/>
        <v>4.5030397727052848E-2</v>
      </c>
      <c r="AC34">
        <f t="shared" si="12"/>
        <v>84408.796901404581</v>
      </c>
    </row>
    <row r="35" spans="1:29">
      <c r="A35" s="1">
        <v>44690</v>
      </c>
      <c r="B35">
        <v>17</v>
      </c>
      <c r="C35">
        <v>4668</v>
      </c>
      <c r="D35">
        <v>95601</v>
      </c>
      <c r="E35">
        <v>40479</v>
      </c>
      <c r="F35">
        <v>127.66</v>
      </c>
      <c r="G35">
        <v>1.5255078076714288</v>
      </c>
      <c r="H35" s="17">
        <v>2739.22</v>
      </c>
      <c r="I35">
        <v>0.31922144633316551</v>
      </c>
      <c r="J35">
        <v>0.5661957423664572</v>
      </c>
      <c r="K35">
        <v>0.4608307109790854</v>
      </c>
      <c r="L35">
        <v>1.101106593922232</v>
      </c>
      <c r="M35">
        <v>0.31922144633316551</v>
      </c>
      <c r="N35">
        <v>0.5661957423664572</v>
      </c>
      <c r="O35">
        <v>0.4608307109790854</v>
      </c>
      <c r="P35">
        <v>1.101106593922232</v>
      </c>
      <c r="Q35">
        <f t="shared" si="5"/>
        <v>0.4842516624573372</v>
      </c>
      <c r="R35">
        <f t="shared" si="6"/>
        <v>7.285586858110793E-2</v>
      </c>
      <c r="S35">
        <f t="shared" si="0"/>
        <v>269421.61441924266</v>
      </c>
      <c r="T35">
        <f t="shared" si="1"/>
        <v>0.92351583250021696</v>
      </c>
      <c r="U35">
        <f t="shared" si="7"/>
        <v>6.7376516312990131E-2</v>
      </c>
      <c r="V35">
        <f t="shared" si="8"/>
        <v>1.323916653072077E-3</v>
      </c>
      <c r="W35">
        <f t="shared" si="2"/>
        <v>16.182385938445133</v>
      </c>
      <c r="X35">
        <f t="shared" si="3"/>
        <v>0.72472968194284915</v>
      </c>
      <c r="Y35">
        <f t="shared" si="9"/>
        <v>5.1260897974981044E-3</v>
      </c>
      <c r="Z35">
        <f t="shared" si="10"/>
        <v>-24616.287837538632</v>
      </c>
      <c r="AA35">
        <f t="shared" si="11"/>
        <v>5126.0897974981044</v>
      </c>
      <c r="AB35" s="13">
        <f t="shared" si="4"/>
        <v>9.8134061160690747E-2</v>
      </c>
      <c r="AC35">
        <f t="shared" si="12"/>
        <v>89534.886698902686</v>
      </c>
    </row>
    <row r="36" spans="1:29">
      <c r="A36" s="1">
        <v>44697</v>
      </c>
      <c r="B36">
        <v>18</v>
      </c>
      <c r="C36">
        <v>7607</v>
      </c>
      <c r="D36">
        <v>100269</v>
      </c>
      <c r="E36">
        <v>35326</v>
      </c>
      <c r="F36">
        <v>217.86</v>
      </c>
      <c r="G36">
        <v>0.80223200782857151</v>
      </c>
      <c r="H36" s="17">
        <v>2117.0300000000002</v>
      </c>
      <c r="I36">
        <v>0.12427165510253467</v>
      </c>
      <c r="J36">
        <v>3.0170201639464902</v>
      </c>
      <c r="K36">
        <v>-0.13582362867078537</v>
      </c>
      <c r="L36">
        <v>0.29613101402267322</v>
      </c>
      <c r="M36">
        <v>0.12427165510253467</v>
      </c>
      <c r="N36">
        <v>3.0170201639464902</v>
      </c>
      <c r="O36">
        <v>-0.13582362867078537</v>
      </c>
      <c r="P36">
        <v>0.29613101402267322</v>
      </c>
      <c r="Q36">
        <f t="shared" si="5"/>
        <v>0.62815865205527088</v>
      </c>
      <c r="R36">
        <f t="shared" si="6"/>
        <v>0.14390698959793369</v>
      </c>
      <c r="S36">
        <f t="shared" si="0"/>
        <v>514231.74160492275</v>
      </c>
      <c r="T36">
        <f t="shared" si="1"/>
        <v>2.5123659327125667</v>
      </c>
      <c r="U36">
        <f t="shared" si="7"/>
        <v>6.7684249281164233E-2</v>
      </c>
      <c r="V36">
        <f t="shared" si="8"/>
        <v>3.0773296817410145E-4</v>
      </c>
      <c r="W36">
        <f t="shared" si="2"/>
        <v>16.259063507928126</v>
      </c>
      <c r="X36">
        <f t="shared" si="3"/>
        <v>0.17061789858239235</v>
      </c>
      <c r="Y36">
        <f t="shared" si="9"/>
        <v>7.940535127221867E-3</v>
      </c>
      <c r="Z36">
        <f t="shared" si="10"/>
        <v>-36785.737455368515</v>
      </c>
      <c r="AA36">
        <f t="shared" si="11"/>
        <v>7940.5351272218668</v>
      </c>
      <c r="AB36" s="13">
        <f t="shared" si="4"/>
        <v>4.384581664544062E-2</v>
      </c>
      <c r="AC36">
        <f t="shared" si="12"/>
        <v>97475.421826124555</v>
      </c>
    </row>
    <row r="37" spans="1:29">
      <c r="A37" s="1">
        <v>44704</v>
      </c>
      <c r="B37">
        <v>19</v>
      </c>
      <c r="C37">
        <v>4605</v>
      </c>
      <c r="D37">
        <v>107876</v>
      </c>
      <c r="E37">
        <v>23102</v>
      </c>
      <c r="F37">
        <v>111.83</v>
      </c>
      <c r="G37">
        <v>0.55747842849999996</v>
      </c>
      <c r="H37" s="17">
        <v>2003.38</v>
      </c>
      <c r="I37">
        <v>-0.33819025989906276</v>
      </c>
      <c r="J37">
        <v>0.13607877347940722</v>
      </c>
      <c r="K37">
        <v>-0.33772902255090564</v>
      </c>
      <c r="L37">
        <v>0.1490931724379724</v>
      </c>
      <c r="M37">
        <v>-0.33819025989906276</v>
      </c>
      <c r="N37">
        <v>0.13607877347940722</v>
      </c>
      <c r="O37">
        <v>-0.33772902255090564</v>
      </c>
      <c r="P37">
        <v>0.1490931724379724</v>
      </c>
      <c r="Q37">
        <f t="shared" si="5"/>
        <v>0.67916927819125261</v>
      </c>
      <c r="R37">
        <f t="shared" si="6"/>
        <v>5.1010626135981729E-2</v>
      </c>
      <c r="S37">
        <f t="shared" si="0"/>
        <v>662873.6620984968</v>
      </c>
      <c r="T37">
        <f t="shared" si="1"/>
        <v>1.2567881517597341</v>
      </c>
      <c r="U37">
        <f t="shared" si="7"/>
        <v>6.9036160361192089E-2</v>
      </c>
      <c r="V37">
        <f t="shared" si="8"/>
        <v>1.3519110800278566E-3</v>
      </c>
      <c r="W37">
        <f t="shared" si="2"/>
        <v>16.596231073739592</v>
      </c>
      <c r="X37">
        <f t="shared" si="3"/>
        <v>0.75867419482844356</v>
      </c>
      <c r="Y37">
        <f t="shared" si="9"/>
        <v>3.9914452697617543E-3</v>
      </c>
      <c r="Z37">
        <f t="shared" si="10"/>
        <v>-25436.186706532328</v>
      </c>
      <c r="AA37">
        <f t="shared" si="11"/>
        <v>3991.4452697617544</v>
      </c>
      <c r="AB37" s="13">
        <f t="shared" si="4"/>
        <v>0.13323664065977103</v>
      </c>
      <c r="AC37">
        <f t="shared" si="12"/>
        <v>101466.86709588631</v>
      </c>
    </row>
    <row r="38" spans="1:29">
      <c r="A38" s="1">
        <v>44711</v>
      </c>
      <c r="B38">
        <v>20</v>
      </c>
      <c r="C38">
        <v>3661</v>
      </c>
      <c r="D38">
        <v>112481</v>
      </c>
      <c r="E38">
        <v>18383</v>
      </c>
      <c r="F38">
        <v>125.64</v>
      </c>
      <c r="G38">
        <v>0.52968492871428574</v>
      </c>
      <c r="H38" s="17">
        <v>1859.88</v>
      </c>
      <c r="I38">
        <v>-0.51672083719720896</v>
      </c>
      <c r="J38">
        <v>0.51131031740424371</v>
      </c>
      <c r="K38">
        <v>-0.36065680786434634</v>
      </c>
      <c r="L38">
        <v>-3.6563935062287597E-2</v>
      </c>
      <c r="M38">
        <v>-0.51672083719720896</v>
      </c>
      <c r="N38">
        <v>0.51131031740424371</v>
      </c>
      <c r="O38">
        <v>-0.36065680786434634</v>
      </c>
      <c r="P38">
        <v>-3.6563935062287597E-2</v>
      </c>
      <c r="Q38">
        <f t="shared" si="5"/>
        <v>0.72740160390303943</v>
      </c>
      <c r="R38">
        <f t="shared" si="6"/>
        <v>4.8232325711786816E-2</v>
      </c>
      <c r="S38">
        <f t="shared" si="0"/>
        <v>863032.19625366596</v>
      </c>
      <c r="T38">
        <f t="shared" si="1"/>
        <v>1.4085979217808049</v>
      </c>
      <c r="U38">
        <f t="shared" si="7"/>
        <v>7.0159515960527274E-2</v>
      </c>
      <c r="V38">
        <f t="shared" si="8"/>
        <v>1.1233555993351851E-3</v>
      </c>
      <c r="W38">
        <f t="shared" si="2"/>
        <v>16.876785432581421</v>
      </c>
      <c r="X38">
        <f t="shared" si="3"/>
        <v>0.63800504250819889</v>
      </c>
      <c r="Y38">
        <f t="shared" si="9"/>
        <v>3.6273619376961264E-3</v>
      </c>
      <c r="Z38">
        <f t="shared" si="10"/>
        <v>-20572.07290946924</v>
      </c>
      <c r="AA38">
        <f t="shared" si="11"/>
        <v>3627.3619376961265</v>
      </c>
      <c r="AB38" s="13">
        <f t="shared" si="4"/>
        <v>9.1882169636365862E-3</v>
      </c>
      <c r="AC38">
        <f t="shared" si="12"/>
        <v>105094.22903358244</v>
      </c>
    </row>
    <row r="39" spans="1:29">
      <c r="A39" s="1">
        <v>44718</v>
      </c>
      <c r="B39">
        <v>21</v>
      </c>
      <c r="C39">
        <v>3115</v>
      </c>
      <c r="D39">
        <v>116142</v>
      </c>
      <c r="E39">
        <v>24484</v>
      </c>
      <c r="F39">
        <v>108.45</v>
      </c>
      <c r="G39">
        <v>0.46161938771428579</v>
      </c>
      <c r="H39" s="17">
        <v>1854.19</v>
      </c>
      <c r="I39">
        <v>-0.28590603488824734</v>
      </c>
      <c r="J39">
        <v>4.4240785176297495E-2</v>
      </c>
      <c r="K39">
        <v>-0.41680634366671887</v>
      </c>
      <c r="L39">
        <v>-4.3925530474667317E-2</v>
      </c>
      <c r="M39">
        <v>-0.28590603488824734</v>
      </c>
      <c r="N39">
        <v>4.4240785176297495E-2</v>
      </c>
      <c r="O39">
        <v>-0.41680634366671887</v>
      </c>
      <c r="P39">
        <v>-4.3925530474667317E-2</v>
      </c>
      <c r="Q39">
        <f t="shared" si="5"/>
        <v>0.76406137111016648</v>
      </c>
      <c r="R39">
        <f t="shared" si="6"/>
        <v>3.6659767207127048E-2</v>
      </c>
      <c r="S39">
        <f t="shared" si="0"/>
        <v>1078864.4542476782</v>
      </c>
      <c r="T39">
        <f t="shared" si="1"/>
        <v>1.2758637537121067</v>
      </c>
      <c r="U39">
        <f t="shared" si="7"/>
        <v>7.1552369166234309E-2</v>
      </c>
      <c r="V39">
        <f t="shared" si="8"/>
        <v>1.3928532057070342E-3</v>
      </c>
      <c r="W39">
        <f t="shared" si="2"/>
        <v>17.225137228357578</v>
      </c>
      <c r="X39">
        <f t="shared" si="3"/>
        <v>0.80018907560392116</v>
      </c>
      <c r="Y39">
        <f t="shared" si="9"/>
        <v>3.2674128911170238E-3</v>
      </c>
      <c r="Z39">
        <f t="shared" si="10"/>
        <v>-17829.502344795674</v>
      </c>
      <c r="AA39">
        <f t="shared" si="11"/>
        <v>3267.4128911170237</v>
      </c>
      <c r="AB39" s="13">
        <f t="shared" si="4"/>
        <v>4.8928696987808579E-2</v>
      </c>
      <c r="AC39">
        <f t="shared" si="12"/>
        <v>108361.64192469946</v>
      </c>
    </row>
    <row r="40" spans="1:29">
      <c r="A40" s="1">
        <v>44725</v>
      </c>
      <c r="B40">
        <v>22</v>
      </c>
      <c r="C40">
        <v>2544</v>
      </c>
      <c r="D40">
        <v>119257</v>
      </c>
      <c r="E40">
        <v>23505</v>
      </c>
      <c r="F40">
        <v>133.69</v>
      </c>
      <c r="G40">
        <v>0.29564167069999997</v>
      </c>
      <c r="H40" s="17">
        <v>1697.81</v>
      </c>
      <c r="I40">
        <v>-0.32294384696175554</v>
      </c>
      <c r="J40">
        <v>0.73003688717940174</v>
      </c>
      <c r="K40">
        <v>-0.55372690033855543</v>
      </c>
      <c r="L40">
        <v>-0.24624649542860932</v>
      </c>
      <c r="M40">
        <v>-0.32294384696175554</v>
      </c>
      <c r="N40">
        <v>0.73003688717940174</v>
      </c>
      <c r="O40">
        <v>-0.55372690033855543</v>
      </c>
      <c r="P40">
        <v>-0.24624649542860932</v>
      </c>
      <c r="Q40">
        <f t="shared" si="5"/>
        <v>0.8029813824574733</v>
      </c>
      <c r="R40">
        <f t="shared" si="6"/>
        <v>3.8920011347306827E-2</v>
      </c>
      <c r="S40">
        <f t="shared" si="0"/>
        <v>1410583.6281907531</v>
      </c>
      <c r="T40">
        <f t="shared" si="1"/>
        <v>1.6608767476392621</v>
      </c>
      <c r="U40">
        <f t="shared" si="7"/>
        <v>7.2480730280616745E-2</v>
      </c>
      <c r="V40">
        <f t="shared" si="8"/>
        <v>9.2836111438243663E-4</v>
      </c>
      <c r="W40">
        <f t="shared" si="2"/>
        <v>17.457622661545621</v>
      </c>
      <c r="X40">
        <f t="shared" si="3"/>
        <v>0.53917485708270285</v>
      </c>
      <c r="Y40">
        <f t="shared" si="9"/>
        <v>2.9477500494610649E-3</v>
      </c>
      <c r="Z40">
        <f t="shared" si="10"/>
        <v>-14823.15811298862</v>
      </c>
      <c r="AA40">
        <f t="shared" si="11"/>
        <v>2947.7500494610649</v>
      </c>
      <c r="AB40" s="13">
        <f t="shared" si="4"/>
        <v>0.15870678044853181</v>
      </c>
      <c r="AC40">
        <f t="shared" si="12"/>
        <v>111309.39197416054</v>
      </c>
    </row>
    <row r="41" spans="1:29">
      <c r="A41" s="1">
        <v>44732</v>
      </c>
      <c r="B41">
        <v>23</v>
      </c>
      <c r="C41">
        <v>3259</v>
      </c>
      <c r="D41">
        <v>121801</v>
      </c>
      <c r="E41">
        <v>19572</v>
      </c>
      <c r="F41">
        <v>192.98</v>
      </c>
      <c r="G41">
        <v>0.24477299168571434</v>
      </c>
      <c r="H41" s="17">
        <v>1133.48</v>
      </c>
      <c r="I41">
        <v>-0.47173824418862748</v>
      </c>
      <c r="J41">
        <v>2.3410056228277401</v>
      </c>
      <c r="K41">
        <v>-0.59569017090937237</v>
      </c>
      <c r="L41">
        <v>-0.97636409456186168</v>
      </c>
      <c r="M41">
        <v>-0.47173824418862748</v>
      </c>
      <c r="N41">
        <v>2.3410056228277401</v>
      </c>
      <c r="O41">
        <v>-0.59569017090937237</v>
      </c>
      <c r="P41">
        <v>-0.97636409456186168</v>
      </c>
      <c r="Q41">
        <f t="shared" si="5"/>
        <v>0.84702681362335275</v>
      </c>
      <c r="R41">
        <f t="shared" si="6"/>
        <v>4.4045431165879445E-2</v>
      </c>
      <c r="S41">
        <f t="shared" si="0"/>
        <v>2025892.7673106468</v>
      </c>
      <c r="T41">
        <f t="shared" si="1"/>
        <v>2.6291513685350107</v>
      </c>
      <c r="U41">
        <f t="shared" si="7"/>
        <v>7.2923531795541563E-2</v>
      </c>
      <c r="V41">
        <f t="shared" si="8"/>
        <v>4.4280151492481767E-4</v>
      </c>
      <c r="W41">
        <f t="shared" si="2"/>
        <v>17.568597017965605</v>
      </c>
      <c r="X41">
        <f t="shared" si="3"/>
        <v>0.25973270259844572</v>
      </c>
      <c r="Y41">
        <f t="shared" si="9"/>
        <v>2.7604336082304791E-3</v>
      </c>
      <c r="Z41">
        <f t="shared" si="10"/>
        <v>-19203.225705838853</v>
      </c>
      <c r="AA41">
        <f t="shared" si="11"/>
        <v>2760.433608230479</v>
      </c>
      <c r="AB41" s="13">
        <f t="shared" si="4"/>
        <v>0.15298140281359959</v>
      </c>
      <c r="AC41">
        <f t="shared" si="12"/>
        <v>114069.82558239101</v>
      </c>
    </row>
    <row r="42" spans="1:29">
      <c r="A42" s="1">
        <v>44739</v>
      </c>
      <c r="B42">
        <v>24</v>
      </c>
      <c r="C42">
        <v>2364</v>
      </c>
      <c r="D42">
        <v>125060</v>
      </c>
      <c r="E42">
        <v>12355</v>
      </c>
      <c r="F42">
        <v>106.6</v>
      </c>
      <c r="G42">
        <v>0.38180058678571432</v>
      </c>
      <c r="H42" s="17">
        <v>1158.9000000000001</v>
      </c>
      <c r="I42">
        <v>-0.74477388232397834</v>
      </c>
      <c r="J42">
        <v>-6.0255693683042861E-3</v>
      </c>
      <c r="K42">
        <v>-0.48265153573595226</v>
      </c>
      <c r="L42">
        <v>-0.94347626409038698</v>
      </c>
      <c r="M42">
        <v>-0.74477388232397834</v>
      </c>
      <c r="N42">
        <v>-6.0255693683042861E-3</v>
      </c>
      <c r="O42">
        <v>-0.48265153573595226</v>
      </c>
      <c r="P42">
        <v>-0.94347626409038698</v>
      </c>
      <c r="Q42">
        <f t="shared" si="5"/>
        <v>0.86353676399174639</v>
      </c>
      <c r="R42">
        <f t="shared" si="6"/>
        <v>1.6509950368393644E-2</v>
      </c>
      <c r="S42">
        <f t="shared" si="0"/>
        <v>2375780.9800562626</v>
      </c>
      <c r="T42">
        <f t="shared" si="1"/>
        <v>1.2846911691259753</v>
      </c>
      <c r="U42">
        <f t="shared" si="7"/>
        <v>7.4565576266258371E-2</v>
      </c>
      <c r="V42">
        <f t="shared" si="8"/>
        <v>1.642044470716808E-3</v>
      </c>
      <c r="W42">
        <f t="shared" si="2"/>
        <v>17.98060728820186</v>
      </c>
      <c r="X42">
        <f t="shared" si="3"/>
        <v>0.97276832138188374</v>
      </c>
      <c r="Y42">
        <f t="shared" si="9"/>
        <v>2.4323256107431856E-3</v>
      </c>
      <c r="Z42">
        <f t="shared" si="10"/>
        <v>-14228.697183062674</v>
      </c>
      <c r="AA42">
        <f t="shared" si="11"/>
        <v>2432.3256107431857</v>
      </c>
      <c r="AB42" s="13">
        <f t="shared" si="4"/>
        <v>2.89025426155608E-2</v>
      </c>
      <c r="AC42">
        <f t="shared" si="12"/>
        <v>116502.1511931342</v>
      </c>
    </row>
    <row r="43" spans="1:29">
      <c r="A43" s="1">
        <v>44746</v>
      </c>
      <c r="B43">
        <v>25</v>
      </c>
      <c r="C43">
        <v>2043</v>
      </c>
      <c r="D43">
        <v>127424</v>
      </c>
      <c r="E43">
        <v>24910</v>
      </c>
      <c r="F43">
        <v>94.24</v>
      </c>
      <c r="G43">
        <v>0.29935135985714284</v>
      </c>
      <c r="H43" s="17">
        <v>1100.43</v>
      </c>
      <c r="I43">
        <v>-0.26978947927709879</v>
      </c>
      <c r="J43">
        <v>-0.34185915973115572</v>
      </c>
      <c r="K43">
        <v>-0.55066665397770354</v>
      </c>
      <c r="L43">
        <v>-1.019123449285789</v>
      </c>
      <c r="M43">
        <v>-0.26978947927709879</v>
      </c>
      <c r="N43">
        <v>-0.34185915973115572</v>
      </c>
      <c r="O43">
        <v>-0.55066665397770354</v>
      </c>
      <c r="P43">
        <v>-1.019123449285789</v>
      </c>
      <c r="Q43">
        <f t="shared" si="5"/>
        <v>0.87753681594120658</v>
      </c>
      <c r="R43">
        <f t="shared" si="6"/>
        <v>1.400005194946019E-2</v>
      </c>
      <c r="S43">
        <f t="shared" si="0"/>
        <v>2757973.8034143676</v>
      </c>
      <c r="T43">
        <f t="shared" si="1"/>
        <v>1.2135056841934315</v>
      </c>
      <c r="U43">
        <f t="shared" si="7"/>
        <v>7.6481685784521414E-2</v>
      </c>
      <c r="V43">
        <f t="shared" si="8"/>
        <v>1.9161095182630428E-3</v>
      </c>
      <c r="W43">
        <f t="shared" si="2"/>
        <v>18.462349096373234</v>
      </c>
      <c r="X43">
        <f t="shared" si="3"/>
        <v>1.1469771509438633</v>
      </c>
      <c r="Y43">
        <f t="shared" si="9"/>
        <v>2.5584132741693654E-3</v>
      </c>
      <c r="Z43">
        <f t="shared" si="10"/>
        <v>-12193.375880045303</v>
      </c>
      <c r="AA43">
        <f t="shared" si="11"/>
        <v>2558.4132741693656</v>
      </c>
      <c r="AB43" s="13">
        <f t="shared" si="4"/>
        <v>0.25228256200164739</v>
      </c>
      <c r="AC43">
        <f t="shared" si="12"/>
        <v>119060.56446730356</v>
      </c>
    </row>
    <row r="44" spans="1:29">
      <c r="A44" s="1">
        <v>44753</v>
      </c>
      <c r="B44">
        <v>26</v>
      </c>
      <c r="C44">
        <v>2176</v>
      </c>
      <c r="D44">
        <v>129467</v>
      </c>
      <c r="E44">
        <v>16734</v>
      </c>
      <c r="F44">
        <v>95.59</v>
      </c>
      <c r="G44">
        <v>0.33765278748571431</v>
      </c>
      <c r="H44" s="17">
        <v>1187.19</v>
      </c>
      <c r="I44">
        <v>-0.57910628368261752</v>
      </c>
      <c r="J44">
        <v>-0.30517830641482463</v>
      </c>
      <c r="K44">
        <v>-0.51907052838586454</v>
      </c>
      <c r="L44">
        <v>-0.90687529146890722</v>
      </c>
      <c r="M44">
        <v>-0.57910628368261752</v>
      </c>
      <c r="N44">
        <v>-0.30517830641482463</v>
      </c>
      <c r="O44">
        <v>-0.51907052838586454</v>
      </c>
      <c r="P44">
        <v>-0.90687529146890722</v>
      </c>
      <c r="Q44">
        <f t="shared" si="5"/>
        <v>0.89005490520613184</v>
      </c>
      <c r="R44">
        <f t="shared" si="6"/>
        <v>1.2518089264925258E-2</v>
      </c>
      <c r="S44">
        <f t="shared" si="0"/>
        <v>3195013.54249583</v>
      </c>
      <c r="T44">
        <f t="shared" si="1"/>
        <v>1.2069616128175273</v>
      </c>
      <c r="U44">
        <f t="shared" si="7"/>
        <v>7.8323960178540375E-2</v>
      </c>
      <c r="V44">
        <f t="shared" si="8"/>
        <v>1.8422743940189612E-3</v>
      </c>
      <c r="W44">
        <f t="shared" si="2"/>
        <v>18.92651152054292</v>
      </c>
      <c r="X44">
        <f t="shared" si="3"/>
        <v>1.1140477580071371</v>
      </c>
      <c r="Y44">
        <f t="shared" si="9"/>
        <v>2.4097312507514669E-3</v>
      </c>
      <c r="Z44">
        <f t="shared" si="10"/>
        <v>-13117.45035295345</v>
      </c>
      <c r="AA44">
        <f t="shared" si="11"/>
        <v>2409.7312507514671</v>
      </c>
      <c r="AB44" s="13">
        <f t="shared" si="4"/>
        <v>0.10741325861740215</v>
      </c>
      <c r="AC44">
        <f t="shared" si="12"/>
        <v>121470.29571805503</v>
      </c>
    </row>
    <row r="45" spans="1:29">
      <c r="A45" s="1">
        <v>44760</v>
      </c>
      <c r="B45">
        <v>27</v>
      </c>
      <c r="C45">
        <v>2127</v>
      </c>
      <c r="D45">
        <v>131643</v>
      </c>
      <c r="E45">
        <v>26541</v>
      </c>
      <c r="F45">
        <v>111.49</v>
      </c>
      <c r="G45">
        <v>0.33439828051428572</v>
      </c>
      <c r="H45" s="17">
        <v>1195.5</v>
      </c>
      <c r="I45">
        <v>-0.20808501401469648</v>
      </c>
      <c r="J45">
        <v>0.12684063264418308</v>
      </c>
      <c r="K45">
        <v>-0.52175527977440206</v>
      </c>
      <c r="L45">
        <v>-0.89612399834467615</v>
      </c>
      <c r="M45">
        <v>-0.20808501401469648</v>
      </c>
      <c r="N45">
        <v>0.12684063264418308</v>
      </c>
      <c r="O45">
        <v>-0.52175527977440206</v>
      </c>
      <c r="P45">
        <v>-0.89612399834467615</v>
      </c>
      <c r="Q45">
        <f t="shared" si="5"/>
        <v>0.90252636097331984</v>
      </c>
      <c r="R45">
        <f t="shared" si="6"/>
        <v>1.2471455767188E-2</v>
      </c>
      <c r="S45">
        <f t="shared" si="0"/>
        <v>3759655.432926408</v>
      </c>
      <c r="T45">
        <f t="shared" si="1"/>
        <v>1.3636039603583032</v>
      </c>
      <c r="U45">
        <f t="shared" si="7"/>
        <v>7.9762556415303054E-2</v>
      </c>
      <c r="V45">
        <f t="shared" si="8"/>
        <v>1.4385962367626792E-3</v>
      </c>
      <c r="W45">
        <f t="shared" si="2"/>
        <v>19.28964026274917</v>
      </c>
      <c r="X45">
        <f t="shared" si="3"/>
        <v>0.87832131034961158</v>
      </c>
      <c r="Y45">
        <f t="shared" si="9"/>
        <v>2.0250312644970016E-3</v>
      </c>
      <c r="Z45">
        <f t="shared" si="10"/>
        <v>-13192.01588625928</v>
      </c>
      <c r="AA45">
        <f t="shared" si="11"/>
        <v>2025.0312644970015</v>
      </c>
      <c r="AB45" s="13">
        <f t="shared" si="4"/>
        <v>4.7940167138222127E-2</v>
      </c>
      <c r="AC45">
        <f t="shared" si="12"/>
        <v>123495.32698255203</v>
      </c>
    </row>
    <row r="46" spans="1:29">
      <c r="A46" s="1">
        <v>44767</v>
      </c>
      <c r="B46">
        <v>28</v>
      </c>
      <c r="C46">
        <v>1434</v>
      </c>
      <c r="D46">
        <v>133770</v>
      </c>
      <c r="E46">
        <v>21332</v>
      </c>
      <c r="F46">
        <v>149.29</v>
      </c>
      <c r="G46">
        <v>0.41437820677142856</v>
      </c>
      <c r="H46" s="17">
        <v>1158.18</v>
      </c>
      <c r="I46">
        <v>-0.4051534134946802</v>
      </c>
      <c r="J46">
        <v>1.1539045255014471</v>
      </c>
      <c r="K46">
        <v>-0.45577717004562512</v>
      </c>
      <c r="L46">
        <v>-0.94440778407226988</v>
      </c>
      <c r="M46">
        <v>-0.4051534134946802</v>
      </c>
      <c r="N46">
        <v>1.1539045255014471</v>
      </c>
      <c r="O46">
        <v>-0.45577717004562512</v>
      </c>
      <c r="P46">
        <v>-0.94440778407226988</v>
      </c>
      <c r="Q46">
        <f t="shared" si="5"/>
        <v>0.91592924398194431</v>
      </c>
      <c r="R46">
        <f t="shared" si="6"/>
        <v>1.3402883008624467E-2</v>
      </c>
      <c r="S46">
        <f t="shared" si="0"/>
        <v>4583417.6032983623</v>
      </c>
      <c r="T46">
        <f t="shared" si="1"/>
        <v>1.748302440586988</v>
      </c>
      <c r="U46">
        <f t="shared" si="7"/>
        <v>8.0616806019064513E-2</v>
      </c>
      <c r="V46">
        <f t="shared" si="8"/>
        <v>8.5424960376145886E-4</v>
      </c>
      <c r="W46">
        <f t="shared" si="2"/>
        <v>19.505549204958768</v>
      </c>
      <c r="X46">
        <f t="shared" si="3"/>
        <v>0.52613587998987887</v>
      </c>
      <c r="Y46">
        <f t="shared" si="9"/>
        <v>1.5212533083327783E-3</v>
      </c>
      <c r="Z46">
        <f t="shared" si="10"/>
        <v>-9304.108539609304</v>
      </c>
      <c r="AA46">
        <f t="shared" si="11"/>
        <v>1521.2533083327783</v>
      </c>
      <c r="AB46" s="13">
        <f t="shared" si="4"/>
        <v>6.0846100650472988E-2</v>
      </c>
      <c r="AC46">
        <f t="shared" si="12"/>
        <v>125016.5802908848</v>
      </c>
    </row>
    <row r="47" spans="1:29">
      <c r="A47" s="1">
        <v>44774</v>
      </c>
      <c r="B47">
        <v>29</v>
      </c>
      <c r="C47">
        <v>1897</v>
      </c>
      <c r="D47">
        <v>135204</v>
      </c>
      <c r="E47">
        <v>20714</v>
      </c>
      <c r="F47">
        <v>142.09</v>
      </c>
      <c r="G47">
        <v>0.37995910655714288</v>
      </c>
      <c r="H47" s="17">
        <v>1621.14</v>
      </c>
      <c r="I47">
        <v>-0.42853376881789579</v>
      </c>
      <c r="J47">
        <v>0.9582733078143495</v>
      </c>
      <c r="K47">
        <v>-0.48417063421815676</v>
      </c>
      <c r="L47">
        <v>-0.34544043572160521</v>
      </c>
      <c r="M47">
        <v>-0.42853376881789579</v>
      </c>
      <c r="N47">
        <v>0.9582733078143495</v>
      </c>
      <c r="O47">
        <v>-0.48417063421815676</v>
      </c>
      <c r="P47">
        <v>-0.34544043572160521</v>
      </c>
      <c r="Q47">
        <f t="shared" si="5"/>
        <v>0.92661373948336068</v>
      </c>
      <c r="R47">
        <f t="shared" si="6"/>
        <v>1.0684495501416369E-2</v>
      </c>
      <c r="S47">
        <f t="shared" si="0"/>
        <v>5490521.6726146918</v>
      </c>
      <c r="T47">
        <f t="shared" si="1"/>
        <v>1.6997080728974643</v>
      </c>
      <c r="U47">
        <f t="shared" si="7"/>
        <v>8.1429183405329231E-2</v>
      </c>
      <c r="V47">
        <f t="shared" si="8"/>
        <v>8.1237738626471767E-4</v>
      </c>
      <c r="W47">
        <f t="shared" si="2"/>
        <v>19.711069262810245</v>
      </c>
      <c r="X47">
        <f t="shared" si="3"/>
        <v>0.50442944072602325</v>
      </c>
      <c r="Y47">
        <f t="shared" si="9"/>
        <v>1.3371149526852956E-3</v>
      </c>
      <c r="Z47">
        <f t="shared" si="10"/>
        <v>-12552.906189300083</v>
      </c>
      <c r="AA47">
        <f t="shared" si="11"/>
        <v>1337.1149526852955</v>
      </c>
      <c r="AB47" s="13">
        <f t="shared" si="4"/>
        <v>0.29514235493658642</v>
      </c>
      <c r="AC47">
        <f t="shared" si="12"/>
        <v>126353.6952435701</v>
      </c>
    </row>
    <row r="48" spans="1:29">
      <c r="A48" s="1">
        <v>44781</v>
      </c>
      <c r="B48">
        <v>30</v>
      </c>
      <c r="C48">
        <v>1187</v>
      </c>
      <c r="D48">
        <v>137101</v>
      </c>
      <c r="E48">
        <v>24579</v>
      </c>
      <c r="F48">
        <v>108.43</v>
      </c>
      <c r="G48">
        <v>0.37603765702857139</v>
      </c>
      <c r="H48" s="17">
        <v>1674.16</v>
      </c>
      <c r="I48">
        <v>-0.2823119673223809</v>
      </c>
      <c r="J48">
        <v>4.3697365127166779E-2</v>
      </c>
      <c r="K48">
        <v>-0.4874055687748618</v>
      </c>
      <c r="L48">
        <v>-0.27684433927795515</v>
      </c>
      <c r="M48">
        <v>-0.2823119673223809</v>
      </c>
      <c r="N48">
        <v>4.3697365127166779E-2</v>
      </c>
      <c r="O48">
        <v>-0.4874055687748618</v>
      </c>
      <c r="P48">
        <v>-0.27684433927795515</v>
      </c>
      <c r="Q48">
        <f t="shared" si="5"/>
        <v>0.93375714446698965</v>
      </c>
      <c r="R48">
        <f t="shared" si="6"/>
        <v>7.1434049836289759E-3</v>
      </c>
      <c r="S48">
        <f t="shared" si="0"/>
        <v>6285861.2854349706</v>
      </c>
      <c r="T48">
        <f t="shared" si="1"/>
        <v>1.3214088408575713</v>
      </c>
      <c r="U48">
        <f t="shared" si="7"/>
        <v>8.2729344345810918E-2</v>
      </c>
      <c r="V48">
        <f t="shared" si="8"/>
        <v>1.3001609404816872E-3</v>
      </c>
      <c r="W48">
        <f t="shared" si="2"/>
        <v>20.040386509469187</v>
      </c>
      <c r="X48">
        <f t="shared" si="3"/>
        <v>0.81390180923626221</v>
      </c>
      <c r="Y48">
        <f t="shared" si="9"/>
        <v>1.6107497749585269E-3</v>
      </c>
      <c r="Z48">
        <f t="shared" si="10"/>
        <v>-7633.6628899637626</v>
      </c>
      <c r="AA48">
        <f t="shared" si="11"/>
        <v>1610.7497749585268</v>
      </c>
      <c r="AB48" s="13">
        <f t="shared" si="4"/>
        <v>0.35699222827171595</v>
      </c>
      <c r="AC48">
        <f t="shared" si="12"/>
        <v>127964.44501852863</v>
      </c>
    </row>
    <row r="49" spans="1:29">
      <c r="A49" s="1">
        <v>44788</v>
      </c>
      <c r="B49">
        <v>31</v>
      </c>
      <c r="C49">
        <v>1014</v>
      </c>
      <c r="D49">
        <v>138288</v>
      </c>
      <c r="E49">
        <v>12302</v>
      </c>
      <c r="F49">
        <v>127.82</v>
      </c>
      <c r="G49">
        <v>0.39911039851428576</v>
      </c>
      <c r="H49" s="17">
        <v>1870.17</v>
      </c>
      <c r="I49">
        <v>-0.74677899370283018</v>
      </c>
      <c r="J49">
        <v>0.57054310275950371</v>
      </c>
      <c r="K49">
        <v>-0.46837209449290457</v>
      </c>
      <c r="L49">
        <v>-2.3250961987878759E-2</v>
      </c>
      <c r="M49">
        <v>-0.74677899370283018</v>
      </c>
      <c r="N49">
        <v>0.57054310275950371</v>
      </c>
      <c r="O49">
        <v>-0.46837209449290457</v>
      </c>
      <c r="P49">
        <v>-2.3250961987878759E-2</v>
      </c>
      <c r="Q49">
        <f t="shared" si="5"/>
        <v>0.94096549702224175</v>
      </c>
      <c r="R49">
        <f t="shared" si="6"/>
        <v>7.2083525552520955E-3</v>
      </c>
      <c r="S49">
        <f t="shared" si="0"/>
        <v>7314132.7885694318</v>
      </c>
      <c r="T49">
        <f t="shared" si="1"/>
        <v>1.5208989729971261</v>
      </c>
      <c r="U49">
        <f t="shared" si="7"/>
        <v>8.3654326120797595E-2</v>
      </c>
      <c r="V49">
        <f t="shared" si="8"/>
        <v>9.2498177498667733E-4</v>
      </c>
      <c r="W49">
        <f t="shared" si="2"/>
        <v>20.274971294126118</v>
      </c>
      <c r="X49">
        <f t="shared" si="3"/>
        <v>0.58367122713083552</v>
      </c>
      <c r="Y49">
        <f t="shared" si="9"/>
        <v>1.2589648831399568E-3</v>
      </c>
      <c r="Z49">
        <f t="shared" si="10"/>
        <v>-6770.949932807388</v>
      </c>
      <c r="AA49">
        <f t="shared" si="11"/>
        <v>1258.9648831399568</v>
      </c>
      <c r="AB49" s="13">
        <f t="shared" si="4"/>
        <v>0.24158272499009545</v>
      </c>
      <c r="AC49">
        <f t="shared" si="12"/>
        <v>129223.40990166858</v>
      </c>
    </row>
    <row r="50" spans="1:29">
      <c r="A50" s="1">
        <v>44795</v>
      </c>
      <c r="B50">
        <v>32</v>
      </c>
      <c r="C50">
        <v>1137</v>
      </c>
      <c r="D50">
        <v>139302</v>
      </c>
      <c r="E50">
        <v>20184</v>
      </c>
      <c r="F50">
        <v>131.38999999999999</v>
      </c>
      <c r="G50">
        <v>0.31019039245714286</v>
      </c>
      <c r="H50" s="17">
        <v>1751.57</v>
      </c>
      <c r="I50">
        <v>-0.44858488260641399</v>
      </c>
      <c r="J50">
        <v>0.66754358152935633</v>
      </c>
      <c r="K50">
        <v>-0.54172517433770795</v>
      </c>
      <c r="L50">
        <v>-0.17669300344802413</v>
      </c>
      <c r="M50">
        <v>-0.44858488260641399</v>
      </c>
      <c r="N50">
        <v>0.66754358152935633</v>
      </c>
      <c r="O50">
        <v>-0.54172517433770795</v>
      </c>
      <c r="P50">
        <v>-0.17669300344802413</v>
      </c>
      <c r="Q50">
        <f t="shared" si="5"/>
        <v>0.94756382812297546</v>
      </c>
      <c r="R50">
        <f t="shared" si="6"/>
        <v>6.598331100733712E-3</v>
      </c>
      <c r="S50">
        <f t="shared" si="0"/>
        <v>8542351.2332266048</v>
      </c>
      <c r="T50">
        <f t="shared" si="1"/>
        <v>1.623321350916193</v>
      </c>
      <c r="U50">
        <f t="shared" si="7"/>
        <v>8.4523273986781167E-2</v>
      </c>
      <c r="V50">
        <f t="shared" si="8"/>
        <v>8.6894786598357143E-4</v>
      </c>
      <c r="W50">
        <f t="shared" si="2"/>
        <v>20.495570401104224</v>
      </c>
      <c r="X50">
        <f t="shared" si="3"/>
        <v>0.55244514913660969</v>
      </c>
      <c r="Y50">
        <f t="shared" si="9"/>
        <v>1.1734846007172668E-3</v>
      </c>
      <c r="Z50">
        <f t="shared" si="10"/>
        <v>-7672.223205427902</v>
      </c>
      <c r="AA50">
        <f t="shared" si="11"/>
        <v>1173.4846007172669</v>
      </c>
      <c r="AB50" s="13">
        <f t="shared" si="4"/>
        <v>3.2088479082908405E-2</v>
      </c>
      <c r="AC50">
        <f t="shared" si="12"/>
        <v>130396.89450238584</v>
      </c>
    </row>
    <row r="51" spans="1:29">
      <c r="A51" s="1">
        <v>44802</v>
      </c>
      <c r="B51">
        <v>33</v>
      </c>
      <c r="C51">
        <v>1121</v>
      </c>
      <c r="D51">
        <v>140439</v>
      </c>
      <c r="E51">
        <v>17565</v>
      </c>
      <c r="F51">
        <v>126.14</v>
      </c>
      <c r="G51">
        <v>0.26091453002857146</v>
      </c>
      <c r="H51" s="17">
        <v>1581.26</v>
      </c>
      <c r="I51">
        <v>-0.5476676505538276</v>
      </c>
      <c r="J51">
        <v>0.52489581863251444</v>
      </c>
      <c r="K51">
        <v>-0.58237447736206582</v>
      </c>
      <c r="L51">
        <v>-0.39703629249589362</v>
      </c>
      <c r="M51">
        <v>-0.5476676505538276</v>
      </c>
      <c r="N51">
        <v>0.52489581863251444</v>
      </c>
      <c r="O51">
        <v>-0.58237447736206582</v>
      </c>
      <c r="P51">
        <v>-0.39703629249589362</v>
      </c>
      <c r="Q51">
        <f t="shared" si="5"/>
        <v>0.95310794885549022</v>
      </c>
      <c r="R51">
        <f t="shared" si="6"/>
        <v>5.5441207325147568E-3</v>
      </c>
      <c r="S51">
        <f t="shared" si="0"/>
        <v>9883596.0065207556</v>
      </c>
      <c r="T51">
        <f t="shared" si="1"/>
        <v>1.589643950246316</v>
      </c>
      <c r="U51">
        <f t="shared" si="7"/>
        <v>8.5482482238000257E-2</v>
      </c>
      <c r="V51">
        <f t="shared" si="8"/>
        <v>9.5920825121909026E-4</v>
      </c>
      <c r="W51">
        <f t="shared" si="2"/>
        <v>20.739337572572623</v>
      </c>
      <c r="X51">
        <f t="shared" si="3"/>
        <v>0.61431276536705559</v>
      </c>
      <c r="Y51">
        <f t="shared" si="9"/>
        <v>1.2029123671568748E-3</v>
      </c>
      <c r="Z51">
        <f t="shared" si="10"/>
        <v>-7536.4938623768585</v>
      </c>
      <c r="AA51">
        <f t="shared" si="11"/>
        <v>1202.9123671568748</v>
      </c>
      <c r="AB51" s="13">
        <f t="shared" si="4"/>
        <v>7.3070800318353946E-2</v>
      </c>
      <c r="AC51">
        <f t="shared" si="12"/>
        <v>131599.80686954272</v>
      </c>
    </row>
    <row r="52" spans="1:29">
      <c r="A52" s="1">
        <v>44809</v>
      </c>
      <c r="B52">
        <v>34</v>
      </c>
      <c r="C52">
        <v>962</v>
      </c>
      <c r="D52">
        <v>141560</v>
      </c>
      <c r="E52">
        <v>18235</v>
      </c>
      <c r="F52">
        <v>112.94</v>
      </c>
      <c r="G52">
        <v>0.27300235331428568</v>
      </c>
      <c r="H52" s="17">
        <v>1561.19</v>
      </c>
      <c r="I52">
        <v>-0.52232001614192725</v>
      </c>
      <c r="J52">
        <v>0.16623858620616816</v>
      </c>
      <c r="K52">
        <v>-0.57240282861907021</v>
      </c>
      <c r="L52">
        <v>-0.42300241199087762</v>
      </c>
      <c r="M52">
        <v>-0.52232001614192725</v>
      </c>
      <c r="N52">
        <v>0.16623858620616816</v>
      </c>
      <c r="O52">
        <v>-0.57240282861907021</v>
      </c>
      <c r="P52">
        <v>-0.42300241199087762</v>
      </c>
      <c r="Q52">
        <f t="shared" si="5"/>
        <v>0.957475002264914</v>
      </c>
      <c r="R52">
        <f t="shared" si="6"/>
        <v>4.3670534094237823E-3</v>
      </c>
      <c r="S52">
        <f t="shared" si="0"/>
        <v>11224548.374086384</v>
      </c>
      <c r="T52">
        <f t="shared" si="1"/>
        <v>1.4298886808845561</v>
      </c>
      <c r="U52">
        <f t="shared" si="7"/>
        <v>8.6651430303980703E-2</v>
      </c>
      <c r="V52">
        <f t="shared" si="8"/>
        <v>1.1689480659804463E-3</v>
      </c>
      <c r="W52">
        <f t="shared" si="2"/>
        <v>21.036767464139668</v>
      </c>
      <c r="X52">
        <f t="shared" si="3"/>
        <v>0.75412809327920016</v>
      </c>
      <c r="Y52">
        <f t="shared" si="9"/>
        <v>1.3389385376806854E-3</v>
      </c>
      <c r="Z52">
        <f t="shared" si="10"/>
        <v>-6364.4747466146619</v>
      </c>
      <c r="AA52">
        <f t="shared" si="11"/>
        <v>1338.9385376806854</v>
      </c>
      <c r="AB52" s="13">
        <f t="shared" si="4"/>
        <v>0.39182800174707422</v>
      </c>
      <c r="AC52">
        <f t="shared" si="12"/>
        <v>132938.74540722341</v>
      </c>
    </row>
    <row r="53" spans="1:29">
      <c r="A53" s="1">
        <v>44816</v>
      </c>
      <c r="B53">
        <v>35</v>
      </c>
      <c r="C53">
        <v>974</v>
      </c>
      <c r="D53">
        <v>142522</v>
      </c>
      <c r="E53">
        <v>18924</v>
      </c>
      <c r="F53">
        <v>119.03</v>
      </c>
      <c r="G53">
        <v>0.27599492011428567</v>
      </c>
      <c r="H53" s="17">
        <v>1671.34</v>
      </c>
      <c r="I53">
        <v>-0.49625356821685351</v>
      </c>
      <c r="J53">
        <v>0.33170999116650524</v>
      </c>
      <c r="K53">
        <v>-0.5699341604176732</v>
      </c>
      <c r="L53">
        <v>-0.28049279254032983</v>
      </c>
      <c r="M53">
        <v>-0.49625356821685351</v>
      </c>
      <c r="N53">
        <v>0.33170999116650524</v>
      </c>
      <c r="O53">
        <v>-0.5699341604176732</v>
      </c>
      <c r="P53">
        <v>-0.28049279254032983</v>
      </c>
      <c r="Q53">
        <f t="shared" si="5"/>
        <v>0.96152476557190125</v>
      </c>
      <c r="R53">
        <f t="shared" si="6"/>
        <v>4.049763306987253E-3</v>
      </c>
      <c r="S53">
        <f t="shared" si="0"/>
        <v>12782206.682835162</v>
      </c>
      <c r="T53">
        <f t="shared" si="1"/>
        <v>1.4990217112888893</v>
      </c>
      <c r="U53">
        <f t="shared" si="7"/>
        <v>8.7680542245102466E-2</v>
      </c>
      <c r="V53">
        <f t="shared" si="8"/>
        <v>1.0291119411217631E-3</v>
      </c>
      <c r="W53">
        <f t="shared" si="2"/>
        <v>21.29894593113756</v>
      </c>
      <c r="X53">
        <f t="shared" si="3"/>
        <v>0.66869158446951449</v>
      </c>
      <c r="Y53">
        <f t="shared" si="9"/>
        <v>1.1896701139718761E-3</v>
      </c>
      <c r="Z53">
        <f t="shared" si="10"/>
        <v>-6558.9931655781756</v>
      </c>
      <c r="AA53">
        <f t="shared" si="11"/>
        <v>1189.6701139718762</v>
      </c>
      <c r="AB53" s="13">
        <f t="shared" si="4"/>
        <v>0.22142722173703919</v>
      </c>
      <c r="AC53">
        <f t="shared" si="12"/>
        <v>134128.41552119527</v>
      </c>
    </row>
    <row r="54" spans="1:29">
      <c r="A54" s="1">
        <v>44823</v>
      </c>
      <c r="B54">
        <v>36</v>
      </c>
      <c r="C54">
        <v>1093</v>
      </c>
      <c r="D54">
        <v>143496</v>
      </c>
      <c r="E54">
        <v>13201</v>
      </c>
      <c r="F54">
        <v>128.91999999999999</v>
      </c>
      <c r="G54">
        <v>0.25166711395714286</v>
      </c>
      <c r="H54" s="17">
        <v>1519.89</v>
      </c>
      <c r="I54">
        <v>-0.71276776484268323</v>
      </c>
      <c r="J54">
        <v>0.60043120546169915</v>
      </c>
      <c r="K54">
        <v>-0.59000297942277991</v>
      </c>
      <c r="L54">
        <v>-0.47643543317387926</v>
      </c>
      <c r="M54">
        <v>-0.71276776484268323</v>
      </c>
      <c r="N54">
        <v>0.60043120546169915</v>
      </c>
      <c r="O54">
        <v>-0.59000297942277991</v>
      </c>
      <c r="P54">
        <v>-0.47643543317387926</v>
      </c>
      <c r="Q54">
        <f t="shared" si="5"/>
        <v>0.96537083061060547</v>
      </c>
      <c r="R54">
        <f t="shared" si="6"/>
        <v>3.8460650387042161E-3</v>
      </c>
      <c r="S54">
        <f t="shared" si="0"/>
        <v>14651265.072008554</v>
      </c>
      <c r="T54">
        <f t="shared" si="1"/>
        <v>1.6280889608278948</v>
      </c>
      <c r="U54">
        <f t="shared" si="7"/>
        <v>8.8594505202963525E-2</v>
      </c>
      <c r="V54">
        <f t="shared" si="8"/>
        <v>9.1396295786105863E-4</v>
      </c>
      <c r="W54">
        <f t="shared" si="2"/>
        <v>21.5320475709146</v>
      </c>
      <c r="X54">
        <f t="shared" si="3"/>
        <v>0.59795581575443491</v>
      </c>
      <c r="Y54">
        <f t="shared" si="9"/>
        <v>1.0698144268621176E-3</v>
      </c>
      <c r="Z54">
        <f t="shared" si="10"/>
        <v>-7476.4151956788264</v>
      </c>
      <c r="AA54">
        <f t="shared" si="11"/>
        <v>1069.8144268621177</v>
      </c>
      <c r="AB54" s="13">
        <f t="shared" si="4"/>
        <v>2.1212784206662699E-2</v>
      </c>
      <c r="AC54">
        <f t="shared" si="12"/>
        <v>135198.22994805739</v>
      </c>
    </row>
    <row r="55" spans="1:29">
      <c r="A55" s="1">
        <v>44830</v>
      </c>
      <c r="B55">
        <v>37</v>
      </c>
      <c r="C55">
        <v>957</v>
      </c>
      <c r="D55">
        <v>144589</v>
      </c>
      <c r="E55">
        <v>22794</v>
      </c>
      <c r="F55">
        <v>115.21</v>
      </c>
      <c r="G55">
        <v>0.2038354194</v>
      </c>
      <c r="H55" s="17">
        <v>1316.1</v>
      </c>
      <c r="I55">
        <v>-0.34984260527050354</v>
      </c>
      <c r="J55">
        <v>0.22791676178251696</v>
      </c>
      <c r="K55">
        <v>-0.62946094018481136</v>
      </c>
      <c r="L55">
        <v>-0.74009440137930094</v>
      </c>
      <c r="M55">
        <v>-0.34984260527050354</v>
      </c>
      <c r="N55">
        <v>0.22791676178251696</v>
      </c>
      <c r="O55">
        <v>-0.62946094018481136</v>
      </c>
      <c r="P55">
        <v>-0.74009440137930094</v>
      </c>
      <c r="Q55">
        <f t="shared" si="5"/>
        <v>0.96846947959797447</v>
      </c>
      <c r="R55">
        <f t="shared" si="6"/>
        <v>3.0986489873690015E-3</v>
      </c>
      <c r="S55">
        <f t="shared" si="0"/>
        <v>16539998.527994003</v>
      </c>
      <c r="T55">
        <f t="shared" si="1"/>
        <v>1.493301403362068</v>
      </c>
      <c r="U55">
        <f t="shared" si="7"/>
        <v>8.9749616348041683E-2</v>
      </c>
      <c r="V55">
        <f t="shared" si="8"/>
        <v>1.1551111450781582E-3</v>
      </c>
      <c r="W55">
        <f t="shared" si="2"/>
        <v>21.82700186050285</v>
      </c>
      <c r="X55">
        <f t="shared" si="3"/>
        <v>0.7608588323947254</v>
      </c>
      <c r="Y55">
        <f t="shared" si="9"/>
        <v>1.2584169712153823E-3</v>
      </c>
      <c r="Z55">
        <f t="shared" si="10"/>
        <v>-6390.7509890084875</v>
      </c>
      <c r="AA55">
        <f t="shared" si="11"/>
        <v>1258.4169712153823</v>
      </c>
      <c r="AB55" s="13">
        <f t="shared" si="4"/>
        <v>0.31496026250301185</v>
      </c>
      <c r="AC55">
        <f t="shared" si="12"/>
        <v>136456.64691927278</v>
      </c>
    </row>
    <row r="56" spans="1:29">
      <c r="A56" s="1">
        <v>44837</v>
      </c>
      <c r="B56">
        <v>38</v>
      </c>
      <c r="C56">
        <v>1219</v>
      </c>
      <c r="D56">
        <v>145546</v>
      </c>
      <c r="E56">
        <v>36678</v>
      </c>
      <c r="F56">
        <v>94.75</v>
      </c>
      <c r="G56">
        <v>0.19983675261428571</v>
      </c>
      <c r="H56" s="17">
        <v>1322.14</v>
      </c>
      <c r="I56">
        <v>0.17542091140833962</v>
      </c>
      <c r="J56">
        <v>-0.32800194847831948</v>
      </c>
      <c r="K56">
        <v>-0.63275957383331527</v>
      </c>
      <c r="L56">
        <v>-0.73227998375350578</v>
      </c>
      <c r="M56">
        <v>0.17542091140833962</v>
      </c>
      <c r="N56">
        <v>-0.32800194847831948</v>
      </c>
      <c r="O56">
        <v>-0.63275957383331527</v>
      </c>
      <c r="P56">
        <v>-0.73227998375350578</v>
      </c>
      <c r="Q56">
        <f t="shared" si="5"/>
        <v>0.9708697114779522</v>
      </c>
      <c r="R56">
        <f t="shared" si="6"/>
        <v>2.4002318799777322E-3</v>
      </c>
      <c r="S56">
        <f t="shared" si="0"/>
        <v>18321214.41163509</v>
      </c>
      <c r="T56">
        <f t="shared" si="1"/>
        <v>1.2815983607615913</v>
      </c>
      <c r="U56">
        <f t="shared" si="7"/>
        <v>9.1294455575993916E-2</v>
      </c>
      <c r="V56">
        <f t="shared" si="8"/>
        <v>1.5448392279522327E-3</v>
      </c>
      <c r="W56">
        <f t="shared" si="2"/>
        <v>22.222082841523434</v>
      </c>
      <c r="X56">
        <f t="shared" si="3"/>
        <v>1.0246971373664597</v>
      </c>
      <c r="Y56">
        <f t="shared" si="9"/>
        <v>1.5903063357524325E-3</v>
      </c>
      <c r="Z56">
        <f t="shared" si="10"/>
        <v>-7855.0270845034265</v>
      </c>
      <c r="AA56">
        <f t="shared" si="11"/>
        <v>1590.3063357524325</v>
      </c>
      <c r="AB56" s="13">
        <f t="shared" si="4"/>
        <v>0.30459912695031377</v>
      </c>
      <c r="AC56">
        <f t="shared" si="12"/>
        <v>138046.9532550252</v>
      </c>
    </row>
    <row r="57" spans="1:29">
      <c r="A57" s="1">
        <v>44844</v>
      </c>
      <c r="B57">
        <v>39</v>
      </c>
      <c r="C57">
        <v>808</v>
      </c>
      <c r="D57">
        <v>146765</v>
      </c>
      <c r="E57">
        <v>13702</v>
      </c>
      <c r="F57">
        <v>63.45</v>
      </c>
      <c r="G57">
        <v>0.21805280062857141</v>
      </c>
      <c r="H57" s="17">
        <v>1331.09</v>
      </c>
      <c r="I57">
        <v>-0.69381378746900846</v>
      </c>
      <c r="J57">
        <v>-1.1784543253680646</v>
      </c>
      <c r="K57">
        <v>-0.61773254804127931</v>
      </c>
      <c r="L57">
        <v>-0.72070067286760131</v>
      </c>
      <c r="M57">
        <v>-0.69381378746900846</v>
      </c>
      <c r="N57">
        <v>-1.1784543253680646</v>
      </c>
      <c r="O57">
        <v>-0.61773254804127931</v>
      </c>
      <c r="P57">
        <v>-0.72070067286760131</v>
      </c>
      <c r="Q57">
        <f t="shared" si="5"/>
        <v>0.9726230905316271</v>
      </c>
      <c r="R57">
        <f t="shared" si="6"/>
        <v>1.7533790536748972E-3</v>
      </c>
      <c r="S57">
        <f t="shared" si="0"/>
        <v>19849312.414802372</v>
      </c>
      <c r="T57">
        <f t="shared" si="1"/>
        <v>1.0030495659882914</v>
      </c>
      <c r="U57">
        <f t="shared" si="7"/>
        <v>9.3736682188877651E-2</v>
      </c>
      <c r="V57">
        <f t="shared" si="8"/>
        <v>2.4422266128837355E-3</v>
      </c>
      <c r="W57">
        <f t="shared" si="2"/>
        <v>22.848095205184165</v>
      </c>
      <c r="X57">
        <f t="shared" si="3"/>
        <v>1.6322633058140181</v>
      </c>
      <c r="Y57">
        <f t="shared" si="9"/>
        <v>2.4056119585980228E-3</v>
      </c>
      <c r="Z57">
        <f t="shared" si="10"/>
        <v>-4872.2003717632078</v>
      </c>
      <c r="AA57">
        <f t="shared" si="11"/>
        <v>2405.6119585980227</v>
      </c>
      <c r="AB57" s="13">
        <f t="shared" si="4"/>
        <v>1.9772425230173549</v>
      </c>
      <c r="AC57">
        <f t="shared" si="12"/>
        <v>140452.56521362322</v>
      </c>
    </row>
    <row r="58" spans="1:29">
      <c r="A58" s="1">
        <v>44851</v>
      </c>
      <c r="B58">
        <v>40</v>
      </c>
      <c r="C58">
        <v>1246</v>
      </c>
      <c r="D58">
        <v>147573</v>
      </c>
      <c r="E58">
        <v>28010</v>
      </c>
      <c r="F58">
        <v>71.33</v>
      </c>
      <c r="G58">
        <v>0.21605420281428572</v>
      </c>
      <c r="H58" s="17">
        <v>1289.8800000000001</v>
      </c>
      <c r="I58">
        <v>-0.15250937975935072</v>
      </c>
      <c r="J58">
        <v>-0.96434682601051858</v>
      </c>
      <c r="K58">
        <v>-0.61938125806222499</v>
      </c>
      <c r="L58">
        <v>-0.77401725405286737</v>
      </c>
      <c r="M58">
        <v>-0.15250937975935072</v>
      </c>
      <c r="N58">
        <v>-0.96434682601051858</v>
      </c>
      <c r="O58">
        <v>-0.61938125806222499</v>
      </c>
      <c r="P58">
        <v>-0.77401725405286737</v>
      </c>
      <c r="Q58">
        <f t="shared" si="5"/>
        <v>0.97438139318648687</v>
      </c>
      <c r="R58">
        <f t="shared" si="6"/>
        <v>1.7583026548597669E-3</v>
      </c>
      <c r="S58">
        <f t="shared" si="0"/>
        <v>21623044.806232154</v>
      </c>
      <c r="T58">
        <f t="shared" si="1"/>
        <v>1.0646750463004186</v>
      </c>
      <c r="U58">
        <f t="shared" si="7"/>
        <v>9.5918628688822172E-2</v>
      </c>
      <c r="V58">
        <f t="shared" si="8"/>
        <v>2.1819464999445204E-3</v>
      </c>
      <c r="W58">
        <f t="shared" si="2"/>
        <v>23.408880358285376</v>
      </c>
      <c r="X58">
        <f t="shared" si="3"/>
        <v>1.4697476907778859</v>
      </c>
      <c r="Y58">
        <f t="shared" si="9"/>
        <v>2.1594283495632318E-3</v>
      </c>
      <c r="Z58">
        <f t="shared" si="10"/>
        <v>-7647.8380346348649</v>
      </c>
      <c r="AA58">
        <f t="shared" si="11"/>
        <v>2159.4283495632317</v>
      </c>
      <c r="AB58" s="13">
        <f t="shared" si="4"/>
        <v>0.73308856305235293</v>
      </c>
      <c r="AC58">
        <f t="shared" si="12"/>
        <v>142611.99356318646</v>
      </c>
    </row>
    <row r="59" spans="1:29">
      <c r="A59" s="1">
        <v>44858</v>
      </c>
      <c r="B59">
        <v>41</v>
      </c>
      <c r="C59">
        <v>1436</v>
      </c>
      <c r="D59">
        <v>148819</v>
      </c>
      <c r="E59">
        <v>11265</v>
      </c>
      <c r="F59">
        <v>64.680000000000007</v>
      </c>
      <c r="G59">
        <v>0.21966654464285715</v>
      </c>
      <c r="H59" s="17">
        <v>1312.49</v>
      </c>
      <c r="I59">
        <v>-0.78601107860602526</v>
      </c>
      <c r="J59">
        <v>-1.1450339923465185</v>
      </c>
      <c r="K59">
        <v>-0.6164013167607405</v>
      </c>
      <c r="L59">
        <v>-0.74476493906624119</v>
      </c>
      <c r="M59">
        <v>-0.78601107860602526</v>
      </c>
      <c r="N59">
        <v>-1.1450339923465185</v>
      </c>
      <c r="O59">
        <v>-0.6164013167607405</v>
      </c>
      <c r="P59">
        <v>-0.74476493906624119</v>
      </c>
      <c r="Q59">
        <f t="shared" si="5"/>
        <v>0.97595349821840305</v>
      </c>
      <c r="R59">
        <f t="shared" si="6"/>
        <v>1.5721050319161822E-3</v>
      </c>
      <c r="S59">
        <f t="shared" si="0"/>
        <v>23461286.94720405</v>
      </c>
      <c r="T59">
        <f t="shared" si="1"/>
        <v>1.0112543221853629</v>
      </c>
      <c r="U59">
        <f t="shared" si="7"/>
        <v>9.8294542403915663E-2</v>
      </c>
      <c r="V59">
        <f t="shared" si="8"/>
        <v>2.3759137150934917E-3</v>
      </c>
      <c r="W59">
        <f t="shared" si="2"/>
        <v>24.02112494174046</v>
      </c>
      <c r="X59">
        <f t="shared" si="3"/>
        <v>1.6127023401783578</v>
      </c>
      <c r="Y59">
        <f t="shared" si="9"/>
        <v>2.3331884754480268E-3</v>
      </c>
      <c r="Z59">
        <f t="shared" si="10"/>
        <v>-8702.9060055511472</v>
      </c>
      <c r="AA59">
        <f t="shared" si="11"/>
        <v>2333.188475448027</v>
      </c>
      <c r="AB59" s="13">
        <f t="shared" si="4"/>
        <v>0.62478306089695479</v>
      </c>
      <c r="AC59">
        <f t="shared" si="12"/>
        <v>144945.18203863449</v>
      </c>
    </row>
    <row r="60" spans="1:29">
      <c r="A60" s="1">
        <v>44865</v>
      </c>
      <c r="B60">
        <v>42</v>
      </c>
      <c r="C60">
        <v>1793</v>
      </c>
      <c r="D60">
        <v>150255</v>
      </c>
      <c r="E60">
        <v>17981</v>
      </c>
      <c r="F60">
        <v>149.5</v>
      </c>
      <c r="G60">
        <v>0.21935797992857142</v>
      </c>
      <c r="H60" s="17">
        <v>1521.21</v>
      </c>
      <c r="I60">
        <v>-0.53192941784434911</v>
      </c>
      <c r="J60">
        <v>1.1596104360173209</v>
      </c>
      <c r="K60">
        <v>-0.61665586208892842</v>
      </c>
      <c r="L60">
        <v>-0.47472764654042743</v>
      </c>
      <c r="M60">
        <v>-0.53192941784434911</v>
      </c>
      <c r="N60">
        <v>1.1596104360173209</v>
      </c>
      <c r="O60">
        <v>-0.61665586208892842</v>
      </c>
      <c r="P60">
        <v>-0.47472764654042743</v>
      </c>
      <c r="Q60">
        <f t="shared" si="5"/>
        <v>0.97861396842664983</v>
      </c>
      <c r="R60">
        <f t="shared" si="6"/>
        <v>2.660470208246779E-3</v>
      </c>
      <c r="S60">
        <f t="shared" si="0"/>
        <v>27283132.511088517</v>
      </c>
      <c r="T60">
        <f t="shared" si="1"/>
        <v>1.9310034679814756</v>
      </c>
      <c r="U60">
        <f t="shared" si="7"/>
        <v>9.8932162129487078E-2</v>
      </c>
      <c r="V60">
        <f t="shared" si="8"/>
        <v>6.3761972557141444E-4</v>
      </c>
      <c r="W60">
        <f t="shared" si="2"/>
        <v>24.185718304155394</v>
      </c>
      <c r="X60">
        <f t="shared" si="3"/>
        <v>0.43568369950735031</v>
      </c>
      <c r="Y60">
        <f t="shared" si="9"/>
        <v>7.4514129562664225E-4</v>
      </c>
      <c r="Z60">
        <f t="shared" si="10"/>
        <v>-12913.072501322014</v>
      </c>
      <c r="AA60">
        <f t="shared" si="11"/>
        <v>745.1412956266422</v>
      </c>
      <c r="AB60" s="13">
        <f t="shared" si="4"/>
        <v>0.58441645531140984</v>
      </c>
      <c r="AC60">
        <f t="shared" si="12"/>
        <v>145690.32333426113</v>
      </c>
    </row>
    <row r="61" spans="1:29">
      <c r="A61" s="1">
        <v>44872</v>
      </c>
      <c r="B61">
        <v>43</v>
      </c>
      <c r="C61">
        <v>1089</v>
      </c>
      <c r="D61">
        <v>152048</v>
      </c>
      <c r="E61">
        <v>17935</v>
      </c>
      <c r="F61">
        <v>114.76</v>
      </c>
      <c r="G61">
        <v>0.2216446034</v>
      </c>
      <c r="H61" s="17">
        <v>1577.94</v>
      </c>
      <c r="I61">
        <v>-0.53366970319203189</v>
      </c>
      <c r="J61">
        <v>0.21568981067707366</v>
      </c>
      <c r="K61">
        <v>-0.61476955009332523</v>
      </c>
      <c r="L61">
        <v>-0.4013316346345755</v>
      </c>
      <c r="M61">
        <v>-0.53366970319203189</v>
      </c>
      <c r="N61">
        <v>0.21568981067707366</v>
      </c>
      <c r="O61">
        <v>-0.61476955009332523</v>
      </c>
      <c r="P61">
        <v>-0.4013316346345755</v>
      </c>
      <c r="Q61">
        <f t="shared" si="5"/>
        <v>0.98037788735657605</v>
      </c>
      <c r="R61">
        <f t="shared" si="6"/>
        <v>1.7639189299262226E-3</v>
      </c>
      <c r="S61">
        <f t="shared" si="0"/>
        <v>30476525.459645469</v>
      </c>
      <c r="T61">
        <f t="shared" si="1"/>
        <v>1.4848894176595315</v>
      </c>
      <c r="U61">
        <f t="shared" si="7"/>
        <v>9.9973000099979337E-2</v>
      </c>
      <c r="V61">
        <f t="shared" si="8"/>
        <v>1.0408379704922588E-3</v>
      </c>
      <c r="W61">
        <f t="shared" si="2"/>
        <v>24.454658458934631</v>
      </c>
      <c r="X61">
        <f t="shared" si="3"/>
        <v>0.71530894525748689</v>
      </c>
      <c r="Y61">
        <f t="shared" si="9"/>
        <v>1.0792722495955539E-3</v>
      </c>
      <c r="Z61">
        <f t="shared" si="10"/>
        <v>-7439.4689873546113</v>
      </c>
      <c r="AA61">
        <f t="shared" si="11"/>
        <v>1079.2722495955538</v>
      </c>
      <c r="AB61" s="13">
        <f t="shared" si="4"/>
        <v>8.9327368268559866E-3</v>
      </c>
      <c r="AC61">
        <f t="shared" si="12"/>
        <v>146769.59558385669</v>
      </c>
    </row>
    <row r="62" spans="1:29">
      <c r="A62" s="1">
        <v>44879</v>
      </c>
      <c r="B62">
        <v>44</v>
      </c>
      <c r="C62">
        <v>1007</v>
      </c>
      <c r="D62">
        <v>153137</v>
      </c>
      <c r="E62">
        <v>9664</v>
      </c>
      <c r="F62">
        <v>167.38</v>
      </c>
      <c r="G62">
        <v>0.15677741579999999</v>
      </c>
      <c r="H62" s="17">
        <v>1295.5999999999999</v>
      </c>
      <c r="I62">
        <v>-0.846580575163417</v>
      </c>
      <c r="J62">
        <v>1.6454279599402808</v>
      </c>
      <c r="K62">
        <v>-0.66828065746181609</v>
      </c>
      <c r="L62">
        <v>-0.76661684530790952</v>
      </c>
      <c r="M62">
        <v>-0.846580575163417</v>
      </c>
      <c r="N62">
        <v>1.6454279599402808</v>
      </c>
      <c r="O62">
        <v>-0.66828065746181609</v>
      </c>
      <c r="P62">
        <v>-0.76661684530790952</v>
      </c>
      <c r="Q62">
        <f t="shared" si="5"/>
        <v>0.98267242036681812</v>
      </c>
      <c r="R62">
        <f t="shared" si="6"/>
        <v>2.2945330102420725E-3</v>
      </c>
      <c r="S62">
        <f t="shared" si="0"/>
        <v>35756168.743030243</v>
      </c>
      <c r="T62">
        <f t="shared" si="1"/>
        <v>2.26368942385227</v>
      </c>
      <c r="U62">
        <f t="shared" si="7"/>
        <v>0.10047704203283714</v>
      </c>
      <c r="V62">
        <f t="shared" si="8"/>
        <v>5.0404193285780163E-4</v>
      </c>
      <c r="W62">
        <f t="shared" si="2"/>
        <v>24.585013502705326</v>
      </c>
      <c r="X62">
        <f t="shared" si="3"/>
        <v>0.34833450610134165</v>
      </c>
      <c r="Y62">
        <f t="shared" si="9"/>
        <v>5.9921278876585494E-4</v>
      </c>
      <c r="Z62">
        <f t="shared" si="10"/>
        <v>-7471.833039402296</v>
      </c>
      <c r="AA62">
        <f t="shared" si="11"/>
        <v>599.21278876585495</v>
      </c>
      <c r="AB62" s="13">
        <f t="shared" si="4"/>
        <v>0.40495254343013409</v>
      </c>
      <c r="AC62">
        <f t="shared" si="12"/>
        <v>147368.80837262253</v>
      </c>
    </row>
    <row r="63" spans="1:29">
      <c r="A63" s="1">
        <v>44886</v>
      </c>
      <c r="B63">
        <v>45</v>
      </c>
      <c r="C63">
        <v>917</v>
      </c>
      <c r="D63">
        <v>154144</v>
      </c>
      <c r="E63">
        <v>17092</v>
      </c>
      <c r="F63">
        <v>72.099999999999994</v>
      </c>
      <c r="G63">
        <v>0.13525605318571429</v>
      </c>
      <c r="H63" s="17">
        <v>1210.75</v>
      </c>
      <c r="I63">
        <v>-0.56556232380282589</v>
      </c>
      <c r="J63">
        <v>-0.94342515411898187</v>
      </c>
      <c r="K63">
        <v>-0.68603434755041293</v>
      </c>
      <c r="L63">
        <v>-0.87639388761729664</v>
      </c>
      <c r="M63">
        <v>-0.56556232380282589</v>
      </c>
      <c r="N63">
        <v>-0.94342515411898187</v>
      </c>
      <c r="O63">
        <v>-0.68603434755041293</v>
      </c>
      <c r="P63">
        <v>-0.87639388761729664</v>
      </c>
      <c r="Q63">
        <f t="shared" si="5"/>
        <v>0.98366097592282853</v>
      </c>
      <c r="R63">
        <f t="shared" si="6"/>
        <v>9.8855555601040646E-4</v>
      </c>
      <c r="S63">
        <f t="shared" si="0"/>
        <v>38557101.84579464</v>
      </c>
      <c r="T63">
        <f t="shared" si="1"/>
        <v>1.1093946695302819</v>
      </c>
      <c r="U63">
        <f t="shared" si="7"/>
        <v>0.10254526697363398</v>
      </c>
      <c r="V63">
        <f t="shared" si="8"/>
        <v>2.0682249407968367E-3</v>
      </c>
      <c r="W63">
        <f t="shared" si="2"/>
        <v>25.120695499767326</v>
      </c>
      <c r="X63">
        <f t="shared" si="3"/>
        <v>1.4380043559581208</v>
      </c>
      <c r="Y63">
        <f t="shared" si="9"/>
        <v>2.0108367411315483E-3</v>
      </c>
      <c r="Z63">
        <f t="shared" si="10"/>
        <v>-5693.840392998789</v>
      </c>
      <c r="AA63">
        <f t="shared" si="11"/>
        <v>2010.8367411315483</v>
      </c>
      <c r="AB63" s="13">
        <f t="shared" si="4"/>
        <v>1.1928426838948181</v>
      </c>
      <c r="AC63">
        <f t="shared" si="12"/>
        <v>149379.64511375409</v>
      </c>
    </row>
    <row r="64" spans="1:29">
      <c r="A64" s="1">
        <v>44893</v>
      </c>
      <c r="B64">
        <v>46</v>
      </c>
      <c r="C64">
        <v>1106</v>
      </c>
      <c r="D64">
        <v>155061</v>
      </c>
      <c r="E64">
        <v>13986</v>
      </c>
      <c r="F64">
        <v>62.11</v>
      </c>
      <c r="G64">
        <v>0.12764351057142859</v>
      </c>
      <c r="H64" s="17">
        <v>1176.2</v>
      </c>
      <c r="I64">
        <v>-0.68306941706157609</v>
      </c>
      <c r="J64">
        <v>-1.2148634686598301</v>
      </c>
      <c r="K64">
        <v>-0.69231418794818378</v>
      </c>
      <c r="L64">
        <v>-0.92109390897014665</v>
      </c>
      <c r="M64">
        <v>-0.68306941706157609</v>
      </c>
      <c r="N64">
        <v>-1.2148634686598301</v>
      </c>
      <c r="O64">
        <v>-0.69231418794818378</v>
      </c>
      <c r="P64">
        <v>-0.92109390897014665</v>
      </c>
      <c r="Q64">
        <f t="shared" si="5"/>
        <v>0.98453360599359108</v>
      </c>
      <c r="R64">
        <f t="shared" si="6"/>
        <v>8.7263007076254784E-4</v>
      </c>
      <c r="S64">
        <f t="shared" si="0"/>
        <v>41370994.573569186</v>
      </c>
      <c r="T64">
        <f t="shared" si="1"/>
        <v>1.0313995684184023</v>
      </c>
      <c r="U64">
        <f t="shared" si="7"/>
        <v>0.10494053141982707</v>
      </c>
      <c r="V64">
        <f t="shared" si="8"/>
        <v>2.3952644461930905E-3</v>
      </c>
      <c r="W64">
        <f t="shared" si="2"/>
        <v>25.742693962043425</v>
      </c>
      <c r="X64">
        <f t="shared" si="3"/>
        <v>1.6771922466273259</v>
      </c>
      <c r="Y64">
        <f t="shared" si="9"/>
        <v>2.314331109760915E-3</v>
      </c>
      <c r="Z64">
        <f t="shared" si="10"/>
        <v>-6711.9098351529456</v>
      </c>
      <c r="AA64">
        <f t="shared" si="11"/>
        <v>2314.3311097609148</v>
      </c>
      <c r="AB64" s="13">
        <f t="shared" si="4"/>
        <v>1.0925236073787656</v>
      </c>
      <c r="AC64">
        <f t="shared" si="12"/>
        <v>151693.976223515</v>
      </c>
    </row>
    <row r="65" spans="1:29">
      <c r="A65" s="1">
        <v>44900</v>
      </c>
      <c r="B65">
        <v>47</v>
      </c>
      <c r="C65">
        <v>1032</v>
      </c>
      <c r="D65">
        <v>156167</v>
      </c>
      <c r="E65">
        <v>10929</v>
      </c>
      <c r="F65">
        <v>48.67</v>
      </c>
      <c r="G65">
        <v>0.13921658998571426</v>
      </c>
      <c r="H65" s="17">
        <v>1252.95</v>
      </c>
      <c r="I65">
        <v>-0.7987227281021424</v>
      </c>
      <c r="J65">
        <v>-1.5800417416757462</v>
      </c>
      <c r="K65">
        <v>-0.6827671685993455</v>
      </c>
      <c r="L65">
        <v>-0.82179646645694138</v>
      </c>
      <c r="M65">
        <v>-0.7987227281021424</v>
      </c>
      <c r="N65">
        <v>-1.5800417416757462</v>
      </c>
      <c r="O65">
        <v>-0.6827671685993455</v>
      </c>
      <c r="P65">
        <v>-0.82179646645694138</v>
      </c>
      <c r="Q65">
        <f t="shared" si="5"/>
        <v>0.98528567071548512</v>
      </c>
      <c r="R65">
        <f t="shared" si="6"/>
        <v>7.5206472189404128E-4</v>
      </c>
      <c r="S65">
        <f t="shared" si="0"/>
        <v>44103174.219415702</v>
      </c>
      <c r="T65">
        <f t="shared" si="1"/>
        <v>0.92831735005839888</v>
      </c>
      <c r="U65">
        <f t="shared" si="7"/>
        <v>0.10778805119163026</v>
      </c>
      <c r="V65">
        <f t="shared" si="8"/>
        <v>2.8475197718031975E-3</v>
      </c>
      <c r="W65">
        <f t="shared" si="2"/>
        <v>26.484395986983927</v>
      </c>
      <c r="X65">
        <f t="shared" si="3"/>
        <v>2.0087282834026796</v>
      </c>
      <c r="Y65">
        <f t="shared" si="9"/>
        <v>2.7361390153528226E-3</v>
      </c>
      <c r="Z65">
        <f t="shared" si="10"/>
        <v>-6090.0461098734677</v>
      </c>
      <c r="AA65">
        <f t="shared" si="11"/>
        <v>2736.1390153528228</v>
      </c>
      <c r="AB65" s="13">
        <f t="shared" si="4"/>
        <v>1.6512974954969213</v>
      </c>
      <c r="AC65">
        <f t="shared" si="12"/>
        <v>154430.11523886782</v>
      </c>
    </row>
    <row r="66" spans="1:29">
      <c r="A66" s="1">
        <v>44907</v>
      </c>
      <c r="B66">
        <v>48</v>
      </c>
      <c r="C66">
        <v>11492</v>
      </c>
      <c r="D66">
        <v>157199</v>
      </c>
      <c r="E66">
        <v>10976</v>
      </c>
      <c r="F66">
        <v>35.54</v>
      </c>
      <c r="G66">
        <v>0.14810307444285714</v>
      </c>
      <c r="H66" s="17">
        <v>1262.1500000000001</v>
      </c>
      <c r="I66">
        <v>-0.79694461046429277</v>
      </c>
      <c r="J66">
        <v>-1.9367970039301348</v>
      </c>
      <c r="K66">
        <v>-0.67543641106987007</v>
      </c>
      <c r="L66">
        <v>-0.80989371113288278</v>
      </c>
      <c r="M66">
        <v>-0.79694461046429277</v>
      </c>
      <c r="N66">
        <v>-1.9367970039301348</v>
      </c>
      <c r="O66">
        <v>-0.67543641106987007</v>
      </c>
      <c r="P66">
        <v>-0.80989371113288278</v>
      </c>
      <c r="Q66">
        <f t="shared" si="5"/>
        <v>0.98594102906936931</v>
      </c>
      <c r="R66">
        <f t="shared" si="6"/>
        <v>6.553583538841945E-4</v>
      </c>
      <c r="S66">
        <f t="shared" si="0"/>
        <v>46757169.202499531</v>
      </c>
      <c r="T66">
        <f t="shared" si="1"/>
        <v>0.8372510990153339</v>
      </c>
      <c r="U66">
        <f t="shared" si="7"/>
        <v>0.11121867290457388</v>
      </c>
      <c r="V66">
        <f t="shared" si="8"/>
        <v>3.4306217129436156E-3</v>
      </c>
      <c r="W66">
        <f t="shared" si="2"/>
        <v>27.381266256869022</v>
      </c>
      <c r="X66">
        <f t="shared" si="3"/>
        <v>2.4393783147941082</v>
      </c>
      <c r="Y66">
        <f t="shared" si="9"/>
        <v>3.2831067699270865E-3</v>
      </c>
      <c r="Z66">
        <f t="shared" si="10"/>
        <v>-65722.347146746557</v>
      </c>
      <c r="AA66">
        <f t="shared" si="11"/>
        <v>3283.1067699270866</v>
      </c>
      <c r="AB66" s="13">
        <f t="shared" si="4"/>
        <v>0.71431371650477848</v>
      </c>
      <c r="AC66">
        <f t="shared" si="12"/>
        <v>157713.2220087949</v>
      </c>
    </row>
    <row r="67" spans="1:29">
      <c r="A67" s="1">
        <v>44914</v>
      </c>
      <c r="B67">
        <v>49</v>
      </c>
      <c r="C67">
        <v>3788</v>
      </c>
      <c r="D67">
        <v>168691</v>
      </c>
      <c r="E67">
        <v>21806</v>
      </c>
      <c r="F67">
        <v>45.55</v>
      </c>
      <c r="G67">
        <v>0.16497730017142856</v>
      </c>
      <c r="H67" s="17">
        <v>1243.71</v>
      </c>
      <c r="I67">
        <v>-0.38722090795551489</v>
      </c>
      <c r="J67">
        <v>-1.6648152693401554</v>
      </c>
      <c r="K67">
        <v>-0.66151629925170741</v>
      </c>
      <c r="L67">
        <v>-0.83375097289110445</v>
      </c>
      <c r="M67">
        <v>-0.38722090795551489</v>
      </c>
      <c r="N67">
        <v>-1.6648152693401554</v>
      </c>
      <c r="O67">
        <v>-0.66151629925170741</v>
      </c>
      <c r="P67">
        <v>-0.83375097289110445</v>
      </c>
      <c r="Q67">
        <f t="shared" si="5"/>
        <v>0.98661784472545777</v>
      </c>
      <c r="R67">
        <f t="shared" si="6"/>
        <v>6.7681565608845862E-4</v>
      </c>
      <c r="S67">
        <f t="shared" si="0"/>
        <v>49810795.50276947</v>
      </c>
      <c r="T67">
        <f t="shared" si="1"/>
        <v>0.89580059672560808</v>
      </c>
      <c r="U67">
        <f t="shared" si="7"/>
        <v>0.11419231143634512</v>
      </c>
      <c r="V67">
        <f t="shared" si="8"/>
        <v>2.9736385317712388E-3</v>
      </c>
      <c r="W67">
        <f t="shared" si="2"/>
        <v>28.161593105338032</v>
      </c>
      <c r="X67">
        <f t="shared" si="3"/>
        <v>2.1313028768921169</v>
      </c>
      <c r="Y67">
        <f t="shared" si="9"/>
        <v>2.8515543718952421E-3</v>
      </c>
      <c r="Z67">
        <f t="shared" si="10"/>
        <v>-22197.26725848658</v>
      </c>
      <c r="AA67">
        <f t="shared" si="11"/>
        <v>2851.5543718952422</v>
      </c>
      <c r="AB67" s="13">
        <f t="shared" si="4"/>
        <v>0.24721373498013671</v>
      </c>
      <c r="AC67">
        <f t="shared" si="12"/>
        <v>160564.77638069013</v>
      </c>
    </row>
    <row r="68" spans="1:29">
      <c r="A68" s="1">
        <v>44921</v>
      </c>
      <c r="B68">
        <v>50</v>
      </c>
      <c r="C68">
        <v>1513</v>
      </c>
      <c r="D68">
        <v>172479</v>
      </c>
      <c r="E68">
        <v>9090</v>
      </c>
      <c r="F68">
        <v>32.549999999999997</v>
      </c>
      <c r="G68">
        <v>0.14682768262857146</v>
      </c>
      <c r="H68" s="17">
        <v>1210.8</v>
      </c>
      <c r="I68">
        <v>-0.86829630971928395</v>
      </c>
      <c r="J68">
        <v>-2.0180383012751935</v>
      </c>
      <c r="K68">
        <v>-0.67648852433138495</v>
      </c>
      <c r="L68">
        <v>-0.87632919872966597</v>
      </c>
      <c r="M68">
        <v>-0.86829630971928395</v>
      </c>
      <c r="N68">
        <v>-2.0180383012751935</v>
      </c>
      <c r="O68">
        <v>-0.67648852433138495</v>
      </c>
      <c r="P68">
        <v>-0.87632919872966597</v>
      </c>
      <c r="Q68">
        <f t="shared" si="5"/>
        <v>0.9872135713192387</v>
      </c>
      <c r="R68">
        <f t="shared" si="6"/>
        <v>5.9572659378093196E-4</v>
      </c>
      <c r="S68">
        <f t="shared" si="0"/>
        <v>52805106.970053218</v>
      </c>
      <c r="T68">
        <f t="shared" si="1"/>
        <v>0.8180432822080429</v>
      </c>
      <c r="U68">
        <f t="shared" si="7"/>
        <v>0.11777157977048536</v>
      </c>
      <c r="V68">
        <f t="shared" si="8"/>
        <v>3.5792683341402398E-3</v>
      </c>
      <c r="W68">
        <f t="shared" si="2"/>
        <v>29.104477675204731</v>
      </c>
      <c r="X68">
        <f t="shared" si="3"/>
        <v>2.5858844257326479</v>
      </c>
      <c r="Y68">
        <f t="shared" si="9"/>
        <v>3.4206826675295936E-3</v>
      </c>
      <c r="Z68">
        <f t="shared" si="10"/>
        <v>-8590.6856029442333</v>
      </c>
      <c r="AA68">
        <f t="shared" si="11"/>
        <v>3420.6826675295938</v>
      </c>
      <c r="AB68" s="13">
        <f t="shared" si="4"/>
        <v>1.260860983165627</v>
      </c>
      <c r="AC68">
        <f t="shared" si="12"/>
        <v>163985.45904821972</v>
      </c>
    </row>
    <row r="69" spans="1:29">
      <c r="Q69" s="17"/>
    </row>
    <row r="70" spans="1:29">
      <c r="Q70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4ABD-67ED-FF49-993B-49A2FCDA5BD3}">
  <dimension ref="A2:N57"/>
  <sheetViews>
    <sheetView workbookViewId="0">
      <selection activeCell="J35" sqref="J35"/>
    </sheetView>
  </sheetViews>
  <sheetFormatPr baseColWidth="10" defaultRowHeight="16"/>
  <cols>
    <col min="4" max="4" width="19.1640625" bestFit="1" customWidth="1"/>
    <col min="6" max="6" width="14.83203125" bestFit="1" customWidth="1"/>
    <col min="7" max="8" width="16.6640625" bestFit="1" customWidth="1"/>
    <col min="9" max="9" width="13.1640625" bestFit="1" customWidth="1"/>
    <col min="10" max="10" width="18.1640625" bestFit="1" customWidth="1"/>
    <col min="11" max="11" width="12.1640625" bestFit="1" customWidth="1"/>
  </cols>
  <sheetData>
    <row r="2" spans="1:14">
      <c r="D2" t="s">
        <v>5</v>
      </c>
      <c r="E2">
        <f>AVERAGE(E5:E55)</f>
        <v>32041.196078431374</v>
      </c>
      <c r="F2">
        <f>AVERAGE(F5:F55)</f>
        <v>106.82176470588237</v>
      </c>
      <c r="I2" s="17">
        <f>AVERAGE(I5:I55)</f>
        <v>1888.1413725490199</v>
      </c>
      <c r="K2">
        <f>AVERAGE(K5:K55)</f>
        <v>205496.73017058821</v>
      </c>
      <c r="N2">
        <f>AVERAGE(M5:M55)</f>
        <v>0.96688000774435123</v>
      </c>
    </row>
    <row r="3" spans="1:14">
      <c r="D3" t="s">
        <v>6</v>
      </c>
      <c r="E3">
        <f>STDEV(E5:E55)</f>
        <v>26432.446875020563</v>
      </c>
      <c r="F3">
        <f>STDEV(F5:F55)</f>
        <v>36.803942055485386</v>
      </c>
      <c r="I3" s="17">
        <f>STDEV(I5:I55)</f>
        <v>772.93027954665854</v>
      </c>
      <c r="K3">
        <f>STDEV(K5:K55)</f>
        <v>107236.62594674357</v>
      </c>
      <c r="N3">
        <f>STDEV(M5:M55)</f>
        <v>1.2122191221592231</v>
      </c>
    </row>
    <row r="4" spans="1:14">
      <c r="A4" t="s">
        <v>4</v>
      </c>
      <c r="B4" t="s">
        <v>7</v>
      </c>
      <c r="C4" t="s">
        <v>3</v>
      </c>
      <c r="D4" t="s">
        <v>10</v>
      </c>
      <c r="E4" t="s">
        <v>1</v>
      </c>
      <c r="F4" t="s">
        <v>2</v>
      </c>
      <c r="G4" t="s">
        <v>8</v>
      </c>
      <c r="H4" t="s">
        <v>9</v>
      </c>
      <c r="I4" s="16" t="s">
        <v>38</v>
      </c>
      <c r="J4" t="s">
        <v>41</v>
      </c>
      <c r="K4" t="s">
        <v>42</v>
      </c>
      <c r="M4" t="s">
        <v>47</v>
      </c>
      <c r="N4" t="s">
        <v>48</v>
      </c>
    </row>
    <row r="5" spans="1:14">
      <c r="A5" s="1">
        <v>44578</v>
      </c>
      <c r="B5">
        <v>1</v>
      </c>
      <c r="C5">
        <v>9979</v>
      </c>
      <c r="D5">
        <f>C5</f>
        <v>9979</v>
      </c>
      <c r="E5">
        <v>67488</v>
      </c>
      <c r="F5">
        <v>99.39</v>
      </c>
      <c r="G5">
        <f>(E5-$E$2)/$E$3</f>
        <v>1.3410337714540872</v>
      </c>
      <c r="H5">
        <f>(F5-$F$2)/$F$3</f>
        <v>-0.20192849707996746</v>
      </c>
      <c r="I5" s="17">
        <v>3273.5</v>
      </c>
      <c r="J5">
        <f>(I5-$I$2)/$I$3</f>
        <v>1.7923461715894025</v>
      </c>
      <c r="K5">
        <f>F5*I5</f>
        <v>325353.16499999998</v>
      </c>
      <c r="L5">
        <f>(K5-$K$2)/$K$3</f>
        <v>1.1176818905971129</v>
      </c>
      <c r="M5">
        <v>3.7221770254333335</v>
      </c>
      <c r="N5">
        <f>(M5-$N$2)/$N$3</f>
        <v>2.2729364413763786</v>
      </c>
    </row>
    <row r="6" spans="1:14">
      <c r="A6" s="1">
        <v>44585</v>
      </c>
      <c r="B6">
        <v>2</v>
      </c>
      <c r="C6">
        <v>8445</v>
      </c>
      <c r="D6">
        <f>C6+D5</f>
        <v>18424</v>
      </c>
      <c r="E6">
        <v>65229</v>
      </c>
      <c r="F6">
        <v>119.85</v>
      </c>
      <c r="G6">
        <f t="shared" ref="G6:G55" si="0">(E6-$E$2)/$E$3</f>
        <v>1.2555706279667993</v>
      </c>
      <c r="H6">
        <f t="shared" ref="H6:H55" si="1">(F6-$F$2)/$F$3</f>
        <v>0.35399021318086898</v>
      </c>
      <c r="I6" s="17">
        <v>2854.64</v>
      </c>
      <c r="J6">
        <f t="shared" ref="J6:J55" si="2">(I6-$I$2)/$I$3</f>
        <v>1.2504344221290615</v>
      </c>
      <c r="K6">
        <f t="shared" ref="K6:K55" si="3">F6*I6</f>
        <v>342128.60399999999</v>
      </c>
      <c r="L6">
        <f t="shared" ref="L6:L55" si="4">(K6-$K$2)/$K$3</f>
        <v>1.2741157475177056</v>
      </c>
      <c r="M6">
        <v>4.7270996796142857</v>
      </c>
      <c r="N6">
        <f t="shared" ref="N6:N55" si="5">(M6-$N$2)/$N$3</f>
        <v>3.1019306684192327</v>
      </c>
    </row>
    <row r="7" spans="1:14">
      <c r="A7" s="1">
        <v>44592</v>
      </c>
      <c r="B7">
        <v>3</v>
      </c>
      <c r="C7">
        <v>10083</v>
      </c>
      <c r="D7">
        <f t="shared" ref="D7:D55" si="6">C7+D6</f>
        <v>28507</v>
      </c>
      <c r="E7">
        <v>59440</v>
      </c>
      <c r="F7">
        <v>117.1</v>
      </c>
      <c r="G7">
        <f t="shared" si="0"/>
        <v>1.0365595001899464</v>
      </c>
      <c r="H7">
        <f t="shared" si="1"/>
        <v>0.27926995642538022</v>
      </c>
      <c r="I7" s="17">
        <v>2504.84</v>
      </c>
      <c r="J7">
        <f t="shared" si="2"/>
        <v>0.79787096426431658</v>
      </c>
      <c r="K7">
        <f t="shared" si="3"/>
        <v>293316.76400000002</v>
      </c>
      <c r="L7">
        <f t="shared" si="4"/>
        <v>0.81893693553008151</v>
      </c>
      <c r="M7">
        <v>4.2208489870142856</v>
      </c>
      <c r="N7">
        <f t="shared" si="5"/>
        <v>2.6843075808554442</v>
      </c>
    </row>
    <row r="8" spans="1:14">
      <c r="A8" s="1">
        <v>44599</v>
      </c>
      <c r="B8">
        <v>4</v>
      </c>
      <c r="C8">
        <v>10956</v>
      </c>
      <c r="D8">
        <f t="shared" si="6"/>
        <v>39463</v>
      </c>
      <c r="E8">
        <v>88268</v>
      </c>
      <c r="F8">
        <v>95.16</v>
      </c>
      <c r="G8">
        <f t="shared" si="0"/>
        <v>2.1271887611246694</v>
      </c>
      <c r="H8">
        <f t="shared" si="1"/>
        <v>-0.31686183747113761</v>
      </c>
      <c r="I8" s="17">
        <v>2844.68</v>
      </c>
      <c r="J8">
        <f t="shared" si="2"/>
        <v>1.2375483957130156</v>
      </c>
      <c r="K8">
        <f t="shared" si="3"/>
        <v>270699.7488</v>
      </c>
      <c r="L8">
        <f t="shared" si="4"/>
        <v>0.6080293747939558</v>
      </c>
      <c r="M8">
        <v>4.7050768220714287</v>
      </c>
      <c r="N8">
        <f t="shared" si="5"/>
        <v>3.0837632784314972</v>
      </c>
    </row>
    <row r="9" spans="1:14">
      <c r="A9" s="1">
        <v>44606</v>
      </c>
      <c r="B9">
        <v>5</v>
      </c>
      <c r="C9">
        <v>6183</v>
      </c>
      <c r="D9">
        <f t="shared" si="6"/>
        <v>45646</v>
      </c>
      <c r="E9">
        <v>86692</v>
      </c>
      <c r="F9">
        <v>101.27</v>
      </c>
      <c r="G9">
        <f t="shared" si="0"/>
        <v>2.0675650718214529</v>
      </c>
      <c r="H9">
        <f t="shared" si="1"/>
        <v>-0.15084701246166979</v>
      </c>
      <c r="I9" s="17">
        <v>3040.93</v>
      </c>
      <c r="J9">
        <f t="shared" si="2"/>
        <v>1.4914522796637195</v>
      </c>
      <c r="K9">
        <f t="shared" si="3"/>
        <v>307954.98109999998</v>
      </c>
      <c r="L9">
        <f t="shared" si="4"/>
        <v>0.95544083026535287</v>
      </c>
      <c r="M9">
        <v>3.1888229959857139</v>
      </c>
      <c r="N9">
        <f t="shared" si="5"/>
        <v>1.8329549069343207</v>
      </c>
    </row>
    <row r="10" spans="1:14">
      <c r="A10" s="1">
        <v>44613</v>
      </c>
      <c r="B10">
        <v>6</v>
      </c>
      <c r="C10">
        <v>4890</v>
      </c>
      <c r="D10">
        <f t="shared" si="6"/>
        <v>50536</v>
      </c>
      <c r="E10">
        <v>53312</v>
      </c>
      <c r="F10">
        <v>91.46</v>
      </c>
      <c r="G10">
        <f t="shared" si="0"/>
        <v>0.80472322604647539</v>
      </c>
      <c r="H10">
        <f t="shared" si="1"/>
        <v>-0.41739454656034081</v>
      </c>
      <c r="I10" s="17">
        <v>2898.17</v>
      </c>
      <c r="J10">
        <f t="shared" si="2"/>
        <v>1.3067525677003951</v>
      </c>
      <c r="K10">
        <f t="shared" si="3"/>
        <v>265066.62819999998</v>
      </c>
      <c r="L10">
        <f t="shared" si="4"/>
        <v>0.55549955533845019</v>
      </c>
      <c r="M10">
        <v>1.8084946292857143</v>
      </c>
      <c r="N10">
        <f t="shared" si="5"/>
        <v>0.69427598208669261</v>
      </c>
    </row>
    <row r="11" spans="1:14">
      <c r="A11" s="1">
        <v>44620</v>
      </c>
      <c r="B11">
        <v>7</v>
      </c>
      <c r="C11">
        <v>3880</v>
      </c>
      <c r="D11">
        <f t="shared" si="6"/>
        <v>54416</v>
      </c>
      <c r="E11">
        <v>52544</v>
      </c>
      <c r="F11">
        <v>122.79</v>
      </c>
      <c r="G11">
        <f t="shared" si="0"/>
        <v>0.77566802719820749</v>
      </c>
      <c r="H11">
        <f t="shared" si="1"/>
        <v>0.43387296040310097</v>
      </c>
      <c r="I11" s="17">
        <v>2648.79</v>
      </c>
      <c r="J11">
        <f t="shared" si="2"/>
        <v>0.98411027175325316</v>
      </c>
      <c r="K11">
        <f t="shared" si="3"/>
        <v>325244.9241</v>
      </c>
      <c r="L11">
        <f t="shared" si="4"/>
        <v>1.1166725255686596</v>
      </c>
      <c r="M11">
        <v>1.1994182602714285</v>
      </c>
      <c r="N11">
        <f t="shared" si="5"/>
        <v>0.19182856323275663</v>
      </c>
    </row>
    <row r="12" spans="1:14">
      <c r="A12" s="1">
        <v>44627</v>
      </c>
      <c r="B12">
        <v>8</v>
      </c>
      <c r="C12">
        <v>2498</v>
      </c>
      <c r="D12">
        <f t="shared" si="6"/>
        <v>56914</v>
      </c>
      <c r="E12">
        <v>46868</v>
      </c>
      <c r="F12">
        <v>99.19</v>
      </c>
      <c r="G12">
        <f t="shared" si="0"/>
        <v>0.56093194821022752</v>
      </c>
      <c r="H12">
        <f t="shared" si="1"/>
        <v>-0.20736269757127582</v>
      </c>
      <c r="I12" s="17">
        <v>2788.19</v>
      </c>
      <c r="J12">
        <f t="shared" si="2"/>
        <v>1.1644628904677916</v>
      </c>
      <c r="K12">
        <f t="shared" si="3"/>
        <v>276560.5661</v>
      </c>
      <c r="L12">
        <f t="shared" si="4"/>
        <v>0.66268250517974969</v>
      </c>
      <c r="M12">
        <v>1.3341380363142858</v>
      </c>
      <c r="N12">
        <f t="shared" si="5"/>
        <v>0.30296340146471956</v>
      </c>
    </row>
    <row r="13" spans="1:14">
      <c r="A13" s="1">
        <v>44634</v>
      </c>
      <c r="B13">
        <v>9</v>
      </c>
      <c r="C13">
        <v>2994</v>
      </c>
      <c r="D13">
        <f t="shared" si="6"/>
        <v>59908</v>
      </c>
      <c r="E13">
        <v>36179</v>
      </c>
      <c r="F13">
        <v>83.53</v>
      </c>
      <c r="G13">
        <f t="shared" si="0"/>
        <v>0.15654259861499889</v>
      </c>
      <c r="H13">
        <f t="shared" si="1"/>
        <v>-0.63286059604071376</v>
      </c>
      <c r="I13" s="17">
        <v>2578.1</v>
      </c>
      <c r="J13">
        <f t="shared" si="2"/>
        <v>0.89265312242089501</v>
      </c>
      <c r="K13">
        <f t="shared" si="3"/>
        <v>215348.693</v>
      </c>
      <c r="L13">
        <f t="shared" si="4"/>
        <v>9.1871249607429095E-2</v>
      </c>
      <c r="M13">
        <v>1.0161608408285716</v>
      </c>
      <c r="N13">
        <f t="shared" si="5"/>
        <v>4.0653403484050478E-2</v>
      </c>
    </row>
    <row r="14" spans="1:14">
      <c r="A14" s="1">
        <v>44641</v>
      </c>
      <c r="B14">
        <v>10</v>
      </c>
      <c r="C14">
        <v>3040</v>
      </c>
      <c r="D14">
        <f t="shared" si="6"/>
        <v>62948</v>
      </c>
      <c r="E14">
        <v>36640</v>
      </c>
      <c r="F14">
        <v>94.8</v>
      </c>
      <c r="G14">
        <f t="shared" si="0"/>
        <v>0.17398328438199304</v>
      </c>
      <c r="H14">
        <f t="shared" si="1"/>
        <v>-0.3266433983554925</v>
      </c>
      <c r="I14" s="17">
        <v>2792.05</v>
      </c>
      <c r="J14">
        <f t="shared" si="2"/>
        <v>1.1694568725928858</v>
      </c>
      <c r="K14">
        <f t="shared" si="3"/>
        <v>264686.34000000003</v>
      </c>
      <c r="L14">
        <f t="shared" si="4"/>
        <v>0.55195330239881735</v>
      </c>
      <c r="M14">
        <v>1.294092406685714</v>
      </c>
      <c r="N14">
        <f t="shared" si="5"/>
        <v>0.26992842544714779</v>
      </c>
    </row>
    <row r="15" spans="1:14">
      <c r="A15" s="1">
        <v>44648</v>
      </c>
      <c r="B15">
        <v>11</v>
      </c>
      <c r="C15">
        <v>3217</v>
      </c>
      <c r="D15">
        <f t="shared" si="6"/>
        <v>66165</v>
      </c>
      <c r="E15">
        <v>51565</v>
      </c>
      <c r="F15">
        <v>105.45</v>
      </c>
      <c r="G15">
        <f t="shared" si="0"/>
        <v>0.7386302151246994</v>
      </c>
      <c r="H15">
        <f t="shared" si="1"/>
        <v>-3.727222219332664E-2</v>
      </c>
      <c r="I15" s="17">
        <v>3079.03</v>
      </c>
      <c r="J15">
        <f t="shared" si="2"/>
        <v>1.5407452120383536</v>
      </c>
      <c r="K15">
        <f t="shared" si="3"/>
        <v>324683.71350000001</v>
      </c>
      <c r="L15">
        <f t="shared" si="4"/>
        <v>1.1114391400994197</v>
      </c>
      <c r="M15">
        <v>1.7944016392000002</v>
      </c>
      <c r="N15">
        <f t="shared" si="5"/>
        <v>0.68265020434725932</v>
      </c>
    </row>
    <row r="16" spans="1:14">
      <c r="A16" s="1">
        <v>44655</v>
      </c>
      <c r="B16">
        <v>12</v>
      </c>
      <c r="C16">
        <v>4110</v>
      </c>
      <c r="D16">
        <f t="shared" si="6"/>
        <v>70275</v>
      </c>
      <c r="E16">
        <v>36797</v>
      </c>
      <c r="F16">
        <v>133.03</v>
      </c>
      <c r="G16">
        <f t="shared" si="0"/>
        <v>0.17992295393821447</v>
      </c>
      <c r="H16">
        <f t="shared" si="1"/>
        <v>0.7121040255580845</v>
      </c>
      <c r="I16" s="17">
        <v>3402.7</v>
      </c>
      <c r="J16">
        <f t="shared" si="2"/>
        <v>1.9595022572272669</v>
      </c>
      <c r="K16">
        <f t="shared" si="3"/>
        <v>452661.18099999998</v>
      </c>
      <c r="L16">
        <f t="shared" si="4"/>
        <v>2.3048510585568023</v>
      </c>
      <c r="M16">
        <v>2.437171235342857</v>
      </c>
      <c r="N16">
        <f t="shared" si="5"/>
        <v>1.2128922904463022</v>
      </c>
    </row>
    <row r="17" spans="1:14">
      <c r="A17" s="1">
        <v>44662</v>
      </c>
      <c r="B17">
        <v>13</v>
      </c>
      <c r="C17">
        <v>3629</v>
      </c>
      <c r="D17">
        <f t="shared" si="6"/>
        <v>73904</v>
      </c>
      <c r="E17">
        <v>35981</v>
      </c>
      <c r="F17">
        <v>115.16</v>
      </c>
      <c r="G17">
        <f t="shared" si="0"/>
        <v>0.14905180516192981</v>
      </c>
      <c r="H17">
        <f t="shared" si="1"/>
        <v>0.22655821165968998</v>
      </c>
      <c r="I17" s="17">
        <v>3282.96</v>
      </c>
      <c r="J17">
        <f t="shared" si="2"/>
        <v>1.8045853091291408</v>
      </c>
      <c r="K17">
        <f t="shared" si="3"/>
        <v>378065.67359999998</v>
      </c>
      <c r="L17">
        <f t="shared" si="4"/>
        <v>1.609235108862096</v>
      </c>
      <c r="M17">
        <v>1.766401373542857</v>
      </c>
      <c r="N17">
        <f t="shared" si="5"/>
        <v>0.65955185096765856</v>
      </c>
    </row>
    <row r="18" spans="1:14">
      <c r="A18" s="1">
        <v>44669</v>
      </c>
      <c r="B18">
        <v>14</v>
      </c>
      <c r="C18">
        <v>3015</v>
      </c>
      <c r="D18">
        <f t="shared" si="6"/>
        <v>76919</v>
      </c>
      <c r="E18">
        <v>46979</v>
      </c>
      <c r="F18">
        <v>104.52</v>
      </c>
      <c r="G18">
        <f t="shared" si="0"/>
        <v>0.56513133241876623</v>
      </c>
      <c r="H18">
        <f t="shared" si="1"/>
        <v>-6.2541254477910313E-2</v>
      </c>
      <c r="I18" s="17">
        <v>3033.49</v>
      </c>
      <c r="J18">
        <f t="shared" si="2"/>
        <v>1.4818265731842635</v>
      </c>
      <c r="K18">
        <f t="shared" si="3"/>
        <v>317060.37479999999</v>
      </c>
      <c r="L18">
        <f t="shared" si="4"/>
        <v>1.0403501942033975</v>
      </c>
      <c r="M18">
        <v>1.4673554365285713</v>
      </c>
      <c r="N18">
        <f t="shared" si="5"/>
        <v>0.41285887974837882</v>
      </c>
    </row>
    <row r="19" spans="1:14">
      <c r="A19" s="1">
        <v>44676</v>
      </c>
      <c r="B19">
        <v>15</v>
      </c>
      <c r="C19">
        <v>6371</v>
      </c>
      <c r="D19">
        <f t="shared" si="6"/>
        <v>83290</v>
      </c>
      <c r="E19">
        <v>29330</v>
      </c>
      <c r="F19">
        <v>104.71</v>
      </c>
      <c r="G19">
        <f t="shared" si="0"/>
        <v>-0.10257075673889025</v>
      </c>
      <c r="H19">
        <f t="shared" si="1"/>
        <v>-5.737876401116751E-2</v>
      </c>
      <c r="I19" s="17">
        <v>3004.99</v>
      </c>
      <c r="J19">
        <f t="shared" si="2"/>
        <v>1.4449539072347346</v>
      </c>
      <c r="K19">
        <f t="shared" si="3"/>
        <v>314652.50289999996</v>
      </c>
      <c r="L19">
        <f t="shared" si="4"/>
        <v>1.0178963741699714</v>
      </c>
      <c r="M19">
        <v>1.7646736515000001</v>
      </c>
      <c r="N19">
        <f t="shared" si="5"/>
        <v>0.65812659540843299</v>
      </c>
    </row>
    <row r="20" spans="1:14">
      <c r="A20" s="1">
        <v>44683</v>
      </c>
      <c r="B20">
        <v>16</v>
      </c>
      <c r="C20">
        <v>6041</v>
      </c>
      <c r="D20">
        <f t="shared" si="6"/>
        <v>89331</v>
      </c>
      <c r="E20">
        <v>159726</v>
      </c>
      <c r="F20">
        <v>124.87</v>
      </c>
      <c r="G20">
        <f t="shared" si="0"/>
        <v>4.830608551879263</v>
      </c>
      <c r="H20">
        <f t="shared" si="1"/>
        <v>0.490388645512707</v>
      </c>
      <c r="I20" s="17">
        <v>285.51</v>
      </c>
      <c r="J20">
        <f t="shared" si="2"/>
        <v>-2.0734488154468478</v>
      </c>
      <c r="K20">
        <f t="shared" si="3"/>
        <v>35651.633699999998</v>
      </c>
      <c r="L20">
        <f t="shared" si="4"/>
        <v>-1.5838347670033706</v>
      </c>
      <c r="M20">
        <v>1.4882506558142856</v>
      </c>
      <c r="N20">
        <f t="shared" si="5"/>
        <v>0.43009604331373774</v>
      </c>
    </row>
    <row r="21" spans="1:14">
      <c r="A21" s="1">
        <v>44690</v>
      </c>
      <c r="B21">
        <v>17</v>
      </c>
      <c r="C21">
        <v>6270</v>
      </c>
      <c r="D21">
        <f t="shared" si="6"/>
        <v>95601</v>
      </c>
      <c r="E21">
        <v>40479</v>
      </c>
      <c r="F21">
        <v>127.66</v>
      </c>
      <c r="G21">
        <f t="shared" si="0"/>
        <v>0.31922144633316551</v>
      </c>
      <c r="H21">
        <f t="shared" si="1"/>
        <v>0.5661957423664572</v>
      </c>
      <c r="I21" s="17">
        <v>2739.22</v>
      </c>
      <c r="J21">
        <f t="shared" si="2"/>
        <v>1.101106593922232</v>
      </c>
      <c r="K21">
        <f t="shared" si="3"/>
        <v>349688.82519999996</v>
      </c>
      <c r="L21">
        <f t="shared" si="4"/>
        <v>1.3446161118592186</v>
      </c>
      <c r="M21">
        <v>1.5255078076714288</v>
      </c>
      <c r="N21">
        <f t="shared" si="5"/>
        <v>0.4608307109790854</v>
      </c>
    </row>
    <row r="22" spans="1:14">
      <c r="A22" s="1">
        <v>44697</v>
      </c>
      <c r="B22">
        <v>18</v>
      </c>
      <c r="C22">
        <v>4668</v>
      </c>
      <c r="D22">
        <f t="shared" si="6"/>
        <v>100269</v>
      </c>
      <c r="E22">
        <v>35326</v>
      </c>
      <c r="F22">
        <v>217.86</v>
      </c>
      <c r="G22">
        <f t="shared" si="0"/>
        <v>0.12427165510253467</v>
      </c>
      <c r="H22">
        <f t="shared" si="1"/>
        <v>3.0170201639464902</v>
      </c>
      <c r="I22" s="17">
        <v>2117.0300000000002</v>
      </c>
      <c r="J22">
        <f t="shared" si="2"/>
        <v>0.29613101402267322</v>
      </c>
      <c r="K22">
        <f t="shared" si="3"/>
        <v>461216.15580000007</v>
      </c>
      <c r="L22">
        <f t="shared" si="4"/>
        <v>2.3846276714861263</v>
      </c>
      <c r="M22">
        <v>0.80223200782857151</v>
      </c>
      <c r="N22">
        <f t="shared" si="5"/>
        <v>-0.13582362867078537</v>
      </c>
    </row>
    <row r="23" spans="1:14">
      <c r="A23" s="1">
        <v>44704</v>
      </c>
      <c r="B23">
        <v>19</v>
      </c>
      <c r="C23">
        <v>7607</v>
      </c>
      <c r="D23">
        <f t="shared" si="6"/>
        <v>107876</v>
      </c>
      <c r="E23">
        <v>23102</v>
      </c>
      <c r="F23">
        <v>111.83</v>
      </c>
      <c r="G23">
        <f t="shared" si="0"/>
        <v>-0.33819025989906276</v>
      </c>
      <c r="H23">
        <f t="shared" si="1"/>
        <v>0.13607877347940722</v>
      </c>
      <c r="I23" s="17">
        <v>2003.38</v>
      </c>
      <c r="J23">
        <f t="shared" si="2"/>
        <v>0.1490931724379724</v>
      </c>
      <c r="K23">
        <f t="shared" si="3"/>
        <v>224037.98540000001</v>
      </c>
      <c r="L23">
        <f t="shared" si="4"/>
        <v>0.17290039728235995</v>
      </c>
      <c r="M23">
        <v>0.55747842849999996</v>
      </c>
      <c r="N23">
        <f t="shared" si="5"/>
        <v>-0.33772902255090564</v>
      </c>
    </row>
    <row r="24" spans="1:14">
      <c r="A24" s="1">
        <v>44711</v>
      </c>
      <c r="B24">
        <v>20</v>
      </c>
      <c r="C24">
        <v>4605</v>
      </c>
      <c r="D24">
        <f t="shared" si="6"/>
        <v>112481</v>
      </c>
      <c r="E24">
        <v>18383</v>
      </c>
      <c r="F24">
        <v>125.64</v>
      </c>
      <c r="G24">
        <f t="shared" si="0"/>
        <v>-0.51672083719720896</v>
      </c>
      <c r="H24">
        <f t="shared" si="1"/>
        <v>0.51131031740424371</v>
      </c>
      <c r="I24" s="17">
        <v>1859.88</v>
      </c>
      <c r="J24">
        <f t="shared" si="2"/>
        <v>-3.6563935062287597E-2</v>
      </c>
      <c r="K24">
        <f t="shared" si="3"/>
        <v>233675.32320000001</v>
      </c>
      <c r="L24">
        <f t="shared" si="4"/>
        <v>0.26277023153829926</v>
      </c>
      <c r="M24">
        <v>0.52968492871428574</v>
      </c>
      <c r="N24">
        <f t="shared" si="5"/>
        <v>-0.36065680786434634</v>
      </c>
    </row>
    <row r="25" spans="1:14">
      <c r="A25" s="1">
        <v>44718</v>
      </c>
      <c r="B25">
        <v>21</v>
      </c>
      <c r="C25">
        <v>3661</v>
      </c>
      <c r="D25">
        <f t="shared" si="6"/>
        <v>116142</v>
      </c>
      <c r="E25">
        <v>24484</v>
      </c>
      <c r="F25">
        <v>108.45</v>
      </c>
      <c r="G25">
        <f t="shared" si="0"/>
        <v>-0.28590603488824734</v>
      </c>
      <c r="H25">
        <f t="shared" si="1"/>
        <v>4.4240785176297495E-2</v>
      </c>
      <c r="I25" s="17">
        <v>1854.19</v>
      </c>
      <c r="J25">
        <f t="shared" si="2"/>
        <v>-4.3925530474667317E-2</v>
      </c>
      <c r="K25">
        <f t="shared" si="3"/>
        <v>201086.90550000002</v>
      </c>
      <c r="L25">
        <f t="shared" si="4"/>
        <v>-4.1122374297548496E-2</v>
      </c>
      <c r="M25">
        <v>0.46161938771428579</v>
      </c>
      <c r="N25">
        <f t="shared" si="5"/>
        <v>-0.41680634366671887</v>
      </c>
    </row>
    <row r="26" spans="1:14">
      <c r="A26" s="1">
        <v>44725</v>
      </c>
      <c r="B26">
        <v>22</v>
      </c>
      <c r="C26">
        <v>3115</v>
      </c>
      <c r="D26">
        <f t="shared" si="6"/>
        <v>119257</v>
      </c>
      <c r="E26">
        <v>23505</v>
      </c>
      <c r="F26">
        <v>133.69</v>
      </c>
      <c r="G26">
        <f t="shared" si="0"/>
        <v>-0.32294384696175554</v>
      </c>
      <c r="H26">
        <f t="shared" si="1"/>
        <v>0.73003688717940174</v>
      </c>
      <c r="I26" s="17">
        <v>1697.81</v>
      </c>
      <c r="J26">
        <f t="shared" si="2"/>
        <v>-0.24624649542860932</v>
      </c>
      <c r="K26">
        <f t="shared" si="3"/>
        <v>226980.21889999998</v>
      </c>
      <c r="L26">
        <f t="shared" si="4"/>
        <v>0.20033723123740399</v>
      </c>
      <c r="M26">
        <v>0.29564167069999997</v>
      </c>
      <c r="N26">
        <f t="shared" si="5"/>
        <v>-0.55372690033855543</v>
      </c>
    </row>
    <row r="27" spans="1:14">
      <c r="A27" s="1">
        <v>44732</v>
      </c>
      <c r="B27">
        <v>23</v>
      </c>
      <c r="C27">
        <v>2544</v>
      </c>
      <c r="D27">
        <f t="shared" si="6"/>
        <v>121801</v>
      </c>
      <c r="E27">
        <v>19572</v>
      </c>
      <c r="F27">
        <v>192.98</v>
      </c>
      <c r="G27">
        <f t="shared" si="0"/>
        <v>-0.47173824418862748</v>
      </c>
      <c r="H27">
        <f t="shared" si="1"/>
        <v>2.3410056228277401</v>
      </c>
      <c r="I27" s="17">
        <v>1133.48</v>
      </c>
      <c r="J27">
        <f t="shared" si="2"/>
        <v>-0.97636409456186168</v>
      </c>
      <c r="K27">
        <f t="shared" si="3"/>
        <v>218738.97039999999</v>
      </c>
      <c r="L27">
        <f t="shared" si="4"/>
        <v>0.12348617007017929</v>
      </c>
      <c r="M27">
        <v>0.24477299168571434</v>
      </c>
      <c r="N27">
        <f t="shared" si="5"/>
        <v>-0.59569017090937237</v>
      </c>
    </row>
    <row r="28" spans="1:14">
      <c r="A28" s="1">
        <v>44739</v>
      </c>
      <c r="B28">
        <v>24</v>
      </c>
      <c r="C28">
        <v>3259</v>
      </c>
      <c r="D28">
        <f t="shared" si="6"/>
        <v>125060</v>
      </c>
      <c r="E28">
        <v>12355</v>
      </c>
      <c r="F28">
        <v>106.6</v>
      </c>
      <c r="G28">
        <f t="shared" si="0"/>
        <v>-0.74477388232397834</v>
      </c>
      <c r="H28">
        <f t="shared" si="1"/>
        <v>-6.0255693683042861E-3</v>
      </c>
      <c r="I28" s="17">
        <v>1158.9000000000001</v>
      </c>
      <c r="J28">
        <f t="shared" si="2"/>
        <v>-0.94347626409038698</v>
      </c>
      <c r="K28">
        <f t="shared" si="3"/>
        <v>123538.74</v>
      </c>
      <c r="L28">
        <f t="shared" si="4"/>
        <v>-0.76427236913711383</v>
      </c>
      <c r="M28">
        <v>0.38180058678571432</v>
      </c>
      <c r="N28">
        <f t="shared" si="5"/>
        <v>-0.48265153573595226</v>
      </c>
    </row>
    <row r="29" spans="1:14">
      <c r="A29" s="1">
        <v>44746</v>
      </c>
      <c r="B29">
        <v>25</v>
      </c>
      <c r="C29">
        <v>2364</v>
      </c>
      <c r="D29">
        <f t="shared" si="6"/>
        <v>127424</v>
      </c>
      <c r="E29">
        <v>24910</v>
      </c>
      <c r="F29">
        <v>94.24</v>
      </c>
      <c r="G29">
        <f t="shared" si="0"/>
        <v>-0.26978947927709879</v>
      </c>
      <c r="H29">
        <f t="shared" si="1"/>
        <v>-0.34185915973115572</v>
      </c>
      <c r="I29" s="17">
        <v>1100.43</v>
      </c>
      <c r="J29">
        <f t="shared" si="2"/>
        <v>-1.019123449285789</v>
      </c>
      <c r="K29">
        <f t="shared" si="3"/>
        <v>103704.5232</v>
      </c>
      <c r="L29">
        <f t="shared" si="4"/>
        <v>-0.94922985567580997</v>
      </c>
      <c r="M29">
        <v>0.29935135985714284</v>
      </c>
      <c r="N29">
        <f t="shared" si="5"/>
        <v>-0.55066665397770354</v>
      </c>
    </row>
    <row r="30" spans="1:14">
      <c r="A30" s="1">
        <v>44753</v>
      </c>
      <c r="B30">
        <v>26</v>
      </c>
      <c r="C30">
        <v>2043</v>
      </c>
      <c r="D30">
        <f t="shared" si="6"/>
        <v>129467</v>
      </c>
      <c r="E30">
        <v>16734</v>
      </c>
      <c r="F30">
        <v>95.59</v>
      </c>
      <c r="G30">
        <f t="shared" si="0"/>
        <v>-0.57910628368261752</v>
      </c>
      <c r="H30">
        <f t="shared" si="1"/>
        <v>-0.30517830641482463</v>
      </c>
      <c r="I30" s="17">
        <v>1187.19</v>
      </c>
      <c r="J30">
        <f t="shared" si="2"/>
        <v>-0.90687529146890722</v>
      </c>
      <c r="K30">
        <f t="shared" si="3"/>
        <v>113483.4921</v>
      </c>
      <c r="L30">
        <f t="shared" si="4"/>
        <v>-0.85803928702758991</v>
      </c>
      <c r="M30">
        <v>0.33765278748571431</v>
      </c>
      <c r="N30">
        <f t="shared" si="5"/>
        <v>-0.51907052838586454</v>
      </c>
    </row>
    <row r="31" spans="1:14">
      <c r="A31" s="1">
        <v>44760</v>
      </c>
      <c r="B31">
        <v>27</v>
      </c>
      <c r="C31">
        <v>2176</v>
      </c>
      <c r="D31">
        <f t="shared" si="6"/>
        <v>131643</v>
      </c>
      <c r="E31">
        <v>26541</v>
      </c>
      <c r="F31">
        <v>111.49</v>
      </c>
      <c r="G31">
        <f t="shared" si="0"/>
        <v>-0.20808501401469648</v>
      </c>
      <c r="H31">
        <f t="shared" si="1"/>
        <v>0.12684063264418308</v>
      </c>
      <c r="I31" s="17">
        <v>1195.5</v>
      </c>
      <c r="J31">
        <f t="shared" si="2"/>
        <v>-0.89612399834467615</v>
      </c>
      <c r="K31">
        <f t="shared" si="3"/>
        <v>133286.29499999998</v>
      </c>
      <c r="L31">
        <f t="shared" si="4"/>
        <v>-0.67337474051495949</v>
      </c>
      <c r="M31">
        <v>0.33439828051428572</v>
      </c>
      <c r="N31">
        <f t="shared" si="5"/>
        <v>-0.52175527977440206</v>
      </c>
    </row>
    <row r="32" spans="1:14">
      <c r="A32" s="1">
        <v>44767</v>
      </c>
      <c r="B32">
        <v>28</v>
      </c>
      <c r="C32">
        <v>2127</v>
      </c>
      <c r="D32">
        <f t="shared" si="6"/>
        <v>133770</v>
      </c>
      <c r="E32">
        <v>21332</v>
      </c>
      <c r="F32">
        <v>149.29</v>
      </c>
      <c r="G32">
        <f t="shared" si="0"/>
        <v>-0.4051534134946802</v>
      </c>
      <c r="H32">
        <f t="shared" si="1"/>
        <v>1.1539045255014471</v>
      </c>
      <c r="I32" s="17">
        <v>1158.18</v>
      </c>
      <c r="J32">
        <f t="shared" si="2"/>
        <v>-0.94440778407226988</v>
      </c>
      <c r="K32">
        <f t="shared" si="3"/>
        <v>172904.69219999999</v>
      </c>
      <c r="L32">
        <f t="shared" si="4"/>
        <v>-0.30392636548238894</v>
      </c>
      <c r="M32">
        <v>0.41437820677142856</v>
      </c>
      <c r="N32">
        <f t="shared" si="5"/>
        <v>-0.45577717004562512</v>
      </c>
    </row>
    <row r="33" spans="1:14">
      <c r="A33" s="1">
        <v>44774</v>
      </c>
      <c r="B33">
        <v>29</v>
      </c>
      <c r="C33">
        <v>1434</v>
      </c>
      <c r="D33">
        <f t="shared" si="6"/>
        <v>135204</v>
      </c>
      <c r="E33">
        <v>20714</v>
      </c>
      <c r="F33">
        <v>142.09</v>
      </c>
      <c r="G33">
        <f t="shared" si="0"/>
        <v>-0.42853376881789579</v>
      </c>
      <c r="H33">
        <f t="shared" si="1"/>
        <v>0.9582733078143495</v>
      </c>
      <c r="I33" s="17">
        <v>1621.14</v>
      </c>
      <c r="J33">
        <f t="shared" si="2"/>
        <v>-0.34544043572160521</v>
      </c>
      <c r="K33">
        <f t="shared" si="3"/>
        <v>230347.78260000001</v>
      </c>
      <c r="L33">
        <f t="shared" si="4"/>
        <v>0.23174034253701209</v>
      </c>
      <c r="M33">
        <v>0.37995910655714288</v>
      </c>
      <c r="N33">
        <f t="shared" si="5"/>
        <v>-0.48417063421815676</v>
      </c>
    </row>
    <row r="34" spans="1:14">
      <c r="A34" s="1">
        <v>44781</v>
      </c>
      <c r="B34">
        <v>30</v>
      </c>
      <c r="C34">
        <v>1897</v>
      </c>
      <c r="D34">
        <f t="shared" si="6"/>
        <v>137101</v>
      </c>
      <c r="E34">
        <v>24579</v>
      </c>
      <c r="F34">
        <v>108.43</v>
      </c>
      <c r="G34">
        <f t="shared" si="0"/>
        <v>-0.2823119673223809</v>
      </c>
      <c r="H34">
        <f t="shared" si="1"/>
        <v>4.3697365127166779E-2</v>
      </c>
      <c r="I34" s="17">
        <v>1674.16</v>
      </c>
      <c r="J34">
        <f t="shared" si="2"/>
        <v>-0.27684433927795515</v>
      </c>
      <c r="K34">
        <f t="shared" si="3"/>
        <v>181529.16880000001</v>
      </c>
      <c r="L34">
        <f t="shared" si="4"/>
        <v>-0.22350163630186479</v>
      </c>
      <c r="M34">
        <v>0.37603765702857139</v>
      </c>
      <c r="N34">
        <f t="shared" si="5"/>
        <v>-0.4874055687748618</v>
      </c>
    </row>
    <row r="35" spans="1:14">
      <c r="A35" s="1">
        <v>44788</v>
      </c>
      <c r="B35">
        <v>31</v>
      </c>
      <c r="C35">
        <v>1187</v>
      </c>
      <c r="D35">
        <f t="shared" si="6"/>
        <v>138288</v>
      </c>
      <c r="E35">
        <v>12302</v>
      </c>
      <c r="F35">
        <v>127.82</v>
      </c>
      <c r="G35">
        <f t="shared" si="0"/>
        <v>-0.74677899370283018</v>
      </c>
      <c r="H35">
        <f t="shared" si="1"/>
        <v>0.57054310275950371</v>
      </c>
      <c r="I35" s="17">
        <v>1870.17</v>
      </c>
      <c r="J35">
        <f t="shared" si="2"/>
        <v>-2.3250961987878759E-2</v>
      </c>
      <c r="K35">
        <f t="shared" si="3"/>
        <v>239045.12940000001</v>
      </c>
      <c r="L35">
        <f t="shared" si="4"/>
        <v>0.31284459887867766</v>
      </c>
      <c r="M35">
        <v>0.39911039851428576</v>
      </c>
      <c r="N35">
        <f t="shared" si="5"/>
        <v>-0.46837209449290457</v>
      </c>
    </row>
    <row r="36" spans="1:14">
      <c r="A36" s="1">
        <v>44795</v>
      </c>
      <c r="B36">
        <v>32</v>
      </c>
      <c r="C36">
        <v>1014</v>
      </c>
      <c r="D36">
        <f t="shared" si="6"/>
        <v>139302</v>
      </c>
      <c r="E36">
        <v>20184</v>
      </c>
      <c r="F36">
        <v>131.38999999999999</v>
      </c>
      <c r="G36">
        <f t="shared" si="0"/>
        <v>-0.44858488260641399</v>
      </c>
      <c r="H36">
        <f t="shared" si="1"/>
        <v>0.66754358152935633</v>
      </c>
      <c r="I36" s="17">
        <v>1751.57</v>
      </c>
      <c r="J36">
        <f t="shared" si="2"/>
        <v>-0.17669300344802413</v>
      </c>
      <c r="K36">
        <f t="shared" si="3"/>
        <v>230138.78229999996</v>
      </c>
      <c r="L36">
        <f t="shared" si="4"/>
        <v>0.22979137875570252</v>
      </c>
      <c r="M36">
        <v>0.31019039245714286</v>
      </c>
      <c r="N36">
        <f t="shared" si="5"/>
        <v>-0.54172517433770795</v>
      </c>
    </row>
    <row r="37" spans="1:14">
      <c r="A37" s="1">
        <v>44802</v>
      </c>
      <c r="B37">
        <v>33</v>
      </c>
      <c r="C37">
        <v>1137</v>
      </c>
      <c r="D37">
        <f t="shared" si="6"/>
        <v>140439</v>
      </c>
      <c r="E37">
        <v>17565</v>
      </c>
      <c r="F37">
        <v>126.14</v>
      </c>
      <c r="G37">
        <f t="shared" si="0"/>
        <v>-0.5476676505538276</v>
      </c>
      <c r="H37">
        <f t="shared" si="1"/>
        <v>0.52489581863251444</v>
      </c>
      <c r="I37" s="17">
        <v>1581.26</v>
      </c>
      <c r="J37">
        <f t="shared" si="2"/>
        <v>-0.39703629249589362</v>
      </c>
      <c r="K37">
        <f t="shared" si="3"/>
        <v>199460.13639999999</v>
      </c>
      <c r="L37">
        <f t="shared" si="4"/>
        <v>-5.6292276237655495E-2</v>
      </c>
      <c r="M37">
        <v>0.26091453002857146</v>
      </c>
      <c r="N37">
        <f t="shared" si="5"/>
        <v>-0.58237447736206582</v>
      </c>
    </row>
    <row r="38" spans="1:14">
      <c r="A38" s="1">
        <v>44809</v>
      </c>
      <c r="B38">
        <v>34</v>
      </c>
      <c r="C38">
        <v>1121</v>
      </c>
      <c r="D38">
        <f t="shared" si="6"/>
        <v>141560</v>
      </c>
      <c r="E38">
        <v>18235</v>
      </c>
      <c r="F38">
        <v>112.94</v>
      </c>
      <c r="G38">
        <f t="shared" si="0"/>
        <v>-0.52232001614192725</v>
      </c>
      <c r="H38">
        <f t="shared" si="1"/>
        <v>0.16623858620616816</v>
      </c>
      <c r="I38" s="17">
        <v>1561.19</v>
      </c>
      <c r="J38">
        <f t="shared" si="2"/>
        <v>-0.42300241199087762</v>
      </c>
      <c r="K38">
        <f t="shared" si="3"/>
        <v>176320.79860000001</v>
      </c>
      <c r="L38">
        <f t="shared" si="4"/>
        <v>-0.27207058514763149</v>
      </c>
      <c r="M38">
        <v>0.27300235331428568</v>
      </c>
      <c r="N38">
        <f t="shared" si="5"/>
        <v>-0.57240282861907021</v>
      </c>
    </row>
    <row r="39" spans="1:14">
      <c r="A39" s="1">
        <v>44816</v>
      </c>
      <c r="B39">
        <v>35</v>
      </c>
      <c r="C39">
        <v>962</v>
      </c>
      <c r="D39">
        <f t="shared" si="6"/>
        <v>142522</v>
      </c>
      <c r="E39">
        <v>18924</v>
      </c>
      <c r="F39">
        <v>119.03</v>
      </c>
      <c r="G39">
        <f t="shared" si="0"/>
        <v>-0.49625356821685351</v>
      </c>
      <c r="H39">
        <f t="shared" si="1"/>
        <v>0.33170999116650524</v>
      </c>
      <c r="I39" s="17">
        <v>1671.34</v>
      </c>
      <c r="J39">
        <f t="shared" si="2"/>
        <v>-0.28049279254032983</v>
      </c>
      <c r="K39">
        <f t="shared" si="3"/>
        <v>198939.60019999999</v>
      </c>
      <c r="L39">
        <f t="shared" si="4"/>
        <v>-6.1146365923939676E-2</v>
      </c>
      <c r="M39">
        <v>0.27599492011428567</v>
      </c>
      <c r="N39">
        <f t="shared" si="5"/>
        <v>-0.5699341604176732</v>
      </c>
    </row>
    <row r="40" spans="1:14">
      <c r="A40" s="1">
        <v>44823</v>
      </c>
      <c r="B40">
        <v>36</v>
      </c>
      <c r="C40">
        <v>974</v>
      </c>
      <c r="D40">
        <f t="shared" si="6"/>
        <v>143496</v>
      </c>
      <c r="E40">
        <v>13201</v>
      </c>
      <c r="F40">
        <v>128.91999999999999</v>
      </c>
      <c r="G40">
        <f t="shared" si="0"/>
        <v>-0.71276776484268323</v>
      </c>
      <c r="H40">
        <f t="shared" si="1"/>
        <v>0.60043120546169915</v>
      </c>
      <c r="I40" s="17">
        <v>1519.89</v>
      </c>
      <c r="J40">
        <f t="shared" si="2"/>
        <v>-0.47643543317387926</v>
      </c>
      <c r="K40">
        <f t="shared" si="3"/>
        <v>195944.2188</v>
      </c>
      <c r="L40">
        <f t="shared" si="4"/>
        <v>-8.9078813197015633E-2</v>
      </c>
      <c r="M40">
        <v>0.25166711395714286</v>
      </c>
      <c r="N40">
        <f t="shared" si="5"/>
        <v>-0.59000297942277991</v>
      </c>
    </row>
    <row r="41" spans="1:14">
      <c r="A41" s="1">
        <v>44830</v>
      </c>
      <c r="B41">
        <v>37</v>
      </c>
      <c r="C41">
        <v>1093</v>
      </c>
      <c r="D41">
        <f t="shared" si="6"/>
        <v>144589</v>
      </c>
      <c r="E41">
        <v>22794</v>
      </c>
      <c r="F41">
        <v>115.21</v>
      </c>
      <c r="G41">
        <f t="shared" si="0"/>
        <v>-0.34984260527050354</v>
      </c>
      <c r="H41">
        <f t="shared" si="1"/>
        <v>0.22791676178251696</v>
      </c>
      <c r="I41" s="17">
        <v>1316.1</v>
      </c>
      <c r="J41">
        <f t="shared" si="2"/>
        <v>-0.74009440137930094</v>
      </c>
      <c r="K41">
        <f t="shared" si="3"/>
        <v>151627.88099999999</v>
      </c>
      <c r="L41">
        <f t="shared" si="4"/>
        <v>-0.50233629317413298</v>
      </c>
      <c r="M41">
        <v>0.2038354194</v>
      </c>
      <c r="N41">
        <f t="shared" si="5"/>
        <v>-0.62946094018481136</v>
      </c>
    </row>
    <row r="42" spans="1:14">
      <c r="A42" s="1">
        <v>44837</v>
      </c>
      <c r="B42">
        <v>38</v>
      </c>
      <c r="C42">
        <v>957</v>
      </c>
      <c r="D42">
        <f t="shared" si="6"/>
        <v>145546</v>
      </c>
      <c r="E42">
        <v>36678</v>
      </c>
      <c r="F42">
        <v>94.75</v>
      </c>
      <c r="G42">
        <f t="shared" si="0"/>
        <v>0.17542091140833962</v>
      </c>
      <c r="H42">
        <f t="shared" si="1"/>
        <v>-0.32800194847831948</v>
      </c>
      <c r="I42" s="17">
        <v>1322.14</v>
      </c>
      <c r="J42">
        <f t="shared" si="2"/>
        <v>-0.73227998375350578</v>
      </c>
      <c r="K42">
        <f t="shared" si="3"/>
        <v>125272.76500000001</v>
      </c>
      <c r="L42">
        <f t="shared" si="4"/>
        <v>-0.748102287463142</v>
      </c>
      <c r="M42">
        <v>0.19983675261428571</v>
      </c>
      <c r="N42">
        <f t="shared" si="5"/>
        <v>-0.63275957383331527</v>
      </c>
    </row>
    <row r="43" spans="1:14">
      <c r="A43" s="1">
        <v>44844</v>
      </c>
      <c r="B43">
        <v>39</v>
      </c>
      <c r="C43">
        <v>1219</v>
      </c>
      <c r="D43">
        <f t="shared" si="6"/>
        <v>146765</v>
      </c>
      <c r="E43">
        <v>13702</v>
      </c>
      <c r="F43">
        <v>63.45</v>
      </c>
      <c r="G43">
        <f t="shared" si="0"/>
        <v>-0.69381378746900846</v>
      </c>
      <c r="H43">
        <f t="shared" si="1"/>
        <v>-1.1784543253680646</v>
      </c>
      <c r="I43" s="17">
        <v>1331.09</v>
      </c>
      <c r="J43">
        <f t="shared" si="2"/>
        <v>-0.72070067286760131</v>
      </c>
      <c r="K43">
        <f t="shared" si="3"/>
        <v>84457.660499999998</v>
      </c>
      <c r="L43">
        <f t="shared" si="4"/>
        <v>-1.1287101641066111</v>
      </c>
      <c r="M43">
        <v>0.21805280062857141</v>
      </c>
      <c r="N43">
        <f t="shared" si="5"/>
        <v>-0.61773254804127931</v>
      </c>
    </row>
    <row r="44" spans="1:14">
      <c r="A44" s="1">
        <v>44851</v>
      </c>
      <c r="B44">
        <v>40</v>
      </c>
      <c r="C44">
        <v>808</v>
      </c>
      <c r="D44">
        <f t="shared" si="6"/>
        <v>147573</v>
      </c>
      <c r="E44">
        <v>28010</v>
      </c>
      <c r="F44">
        <v>71.33</v>
      </c>
      <c r="G44">
        <f t="shared" si="0"/>
        <v>-0.15250937975935072</v>
      </c>
      <c r="H44">
        <f t="shared" si="1"/>
        <v>-0.96434682601051858</v>
      </c>
      <c r="I44" s="17">
        <v>1289.8800000000001</v>
      </c>
      <c r="J44">
        <f t="shared" si="2"/>
        <v>-0.77401725405286737</v>
      </c>
      <c r="K44">
        <f t="shared" si="3"/>
        <v>92007.140400000004</v>
      </c>
      <c r="L44">
        <f t="shared" si="4"/>
        <v>-1.0583099642369391</v>
      </c>
      <c r="M44">
        <v>0.21605420281428572</v>
      </c>
      <c r="N44">
        <f t="shared" si="5"/>
        <v>-0.61938125806222499</v>
      </c>
    </row>
    <row r="45" spans="1:14">
      <c r="A45" s="9">
        <v>44858</v>
      </c>
      <c r="B45" s="10">
        <v>41</v>
      </c>
      <c r="C45" s="10">
        <v>1246</v>
      </c>
      <c r="D45" s="10">
        <f t="shared" si="6"/>
        <v>148819</v>
      </c>
      <c r="E45" s="10">
        <v>11265</v>
      </c>
      <c r="F45" s="10">
        <v>64.680000000000007</v>
      </c>
      <c r="G45" s="10">
        <f t="shared" si="0"/>
        <v>-0.78601107860602526</v>
      </c>
      <c r="H45" s="10">
        <f t="shared" si="1"/>
        <v>-1.1450339923465185</v>
      </c>
      <c r="I45" s="17">
        <v>1312.49</v>
      </c>
      <c r="J45">
        <f t="shared" si="2"/>
        <v>-0.74476493906624119</v>
      </c>
      <c r="K45">
        <f t="shared" si="3"/>
        <v>84891.853200000012</v>
      </c>
      <c r="L45">
        <f t="shared" si="4"/>
        <v>-1.1246612424236813</v>
      </c>
      <c r="M45">
        <v>0.21966654464285715</v>
      </c>
      <c r="N45">
        <f t="shared" si="5"/>
        <v>-0.6164013167607405</v>
      </c>
    </row>
    <row r="46" spans="1:14">
      <c r="A46" s="9">
        <v>44865</v>
      </c>
      <c r="B46" s="10">
        <v>42</v>
      </c>
      <c r="C46" s="10">
        <v>1436</v>
      </c>
      <c r="D46" s="10">
        <f t="shared" si="6"/>
        <v>150255</v>
      </c>
      <c r="E46" s="10">
        <v>17981</v>
      </c>
      <c r="F46" s="10">
        <v>149.5</v>
      </c>
      <c r="G46" s="10">
        <f t="shared" si="0"/>
        <v>-0.53192941784434911</v>
      </c>
      <c r="H46" s="10">
        <f t="shared" si="1"/>
        <v>1.1596104360173209</v>
      </c>
      <c r="I46" s="17">
        <v>1521.21</v>
      </c>
      <c r="J46">
        <f t="shared" si="2"/>
        <v>-0.47472764654042743</v>
      </c>
      <c r="K46">
        <f t="shared" si="3"/>
        <v>227420.89500000002</v>
      </c>
      <c r="L46">
        <f t="shared" si="4"/>
        <v>0.20444661174158818</v>
      </c>
      <c r="M46">
        <v>0.21935797992857142</v>
      </c>
      <c r="N46">
        <f t="shared" si="5"/>
        <v>-0.61665586208892842</v>
      </c>
    </row>
    <row r="47" spans="1:14">
      <c r="A47" s="9">
        <v>44872</v>
      </c>
      <c r="B47" s="10">
        <v>43</v>
      </c>
      <c r="C47" s="10">
        <v>1793</v>
      </c>
      <c r="D47" s="10">
        <f t="shared" si="6"/>
        <v>152048</v>
      </c>
      <c r="E47" s="10">
        <v>17935</v>
      </c>
      <c r="F47" s="10">
        <v>114.76</v>
      </c>
      <c r="G47" s="10">
        <f t="shared" si="0"/>
        <v>-0.53366970319203189</v>
      </c>
      <c r="H47" s="10">
        <f t="shared" si="1"/>
        <v>0.21568981067707366</v>
      </c>
      <c r="I47" s="17">
        <v>1577.94</v>
      </c>
      <c r="J47">
        <f t="shared" si="2"/>
        <v>-0.4013316346345755</v>
      </c>
      <c r="K47">
        <f t="shared" si="3"/>
        <v>181084.39440000002</v>
      </c>
      <c r="L47">
        <f t="shared" si="4"/>
        <v>-0.22764923415915733</v>
      </c>
      <c r="M47">
        <v>0.2216446034</v>
      </c>
      <c r="N47">
        <f t="shared" si="5"/>
        <v>-0.61476955009332523</v>
      </c>
    </row>
    <row r="48" spans="1:14">
      <c r="A48" s="9">
        <v>44879</v>
      </c>
      <c r="B48" s="10">
        <v>44</v>
      </c>
      <c r="C48" s="10">
        <v>1089</v>
      </c>
      <c r="D48" s="10">
        <f t="shared" si="6"/>
        <v>153137</v>
      </c>
      <c r="E48" s="10">
        <v>9664</v>
      </c>
      <c r="F48" s="10">
        <v>167.38</v>
      </c>
      <c r="G48" s="10">
        <f t="shared" si="0"/>
        <v>-0.846580575163417</v>
      </c>
      <c r="H48" s="10">
        <f t="shared" si="1"/>
        <v>1.6454279599402808</v>
      </c>
      <c r="I48" s="17">
        <v>1295.5999999999999</v>
      </c>
      <c r="J48">
        <f t="shared" si="2"/>
        <v>-0.76661684530790952</v>
      </c>
      <c r="K48">
        <f t="shared" si="3"/>
        <v>216857.52799999999</v>
      </c>
      <c r="L48">
        <f t="shared" si="4"/>
        <v>0.10594139576019333</v>
      </c>
      <c r="M48">
        <v>0.15677741579999999</v>
      </c>
      <c r="N48">
        <f t="shared" si="5"/>
        <v>-0.66828065746181609</v>
      </c>
    </row>
    <row r="49" spans="1:14">
      <c r="A49" s="9">
        <v>44886</v>
      </c>
      <c r="B49" s="10">
        <v>45</v>
      </c>
      <c r="C49" s="10">
        <v>1007</v>
      </c>
      <c r="D49" s="10">
        <f t="shared" si="6"/>
        <v>154144</v>
      </c>
      <c r="E49" s="10">
        <v>17092</v>
      </c>
      <c r="F49" s="10">
        <v>72.099999999999994</v>
      </c>
      <c r="G49" s="10">
        <f t="shared" si="0"/>
        <v>-0.56556232380282589</v>
      </c>
      <c r="H49" s="10">
        <f t="shared" si="1"/>
        <v>-0.94342515411898187</v>
      </c>
      <c r="I49" s="17">
        <v>1210.75</v>
      </c>
      <c r="J49">
        <f t="shared" si="2"/>
        <v>-0.87639388761729664</v>
      </c>
      <c r="K49">
        <f t="shared" si="3"/>
        <v>87295.074999999997</v>
      </c>
      <c r="L49">
        <f t="shared" si="4"/>
        <v>-1.1022507853733681</v>
      </c>
      <c r="M49">
        <v>0.13525605318571429</v>
      </c>
      <c r="N49">
        <f t="shared" si="5"/>
        <v>-0.68603434755041293</v>
      </c>
    </row>
    <row r="50" spans="1:14">
      <c r="A50" s="9">
        <v>44893</v>
      </c>
      <c r="B50" s="10">
        <v>46</v>
      </c>
      <c r="C50" s="10">
        <v>917</v>
      </c>
      <c r="D50" s="10">
        <f t="shared" si="6"/>
        <v>155061</v>
      </c>
      <c r="E50" s="10">
        <v>13986</v>
      </c>
      <c r="F50" s="10">
        <v>62.11</v>
      </c>
      <c r="G50" s="10">
        <f t="shared" si="0"/>
        <v>-0.68306941706157609</v>
      </c>
      <c r="H50" s="10">
        <f t="shared" si="1"/>
        <v>-1.2148634686598301</v>
      </c>
      <c r="I50" s="17">
        <v>1176.2</v>
      </c>
      <c r="J50">
        <f t="shared" si="2"/>
        <v>-0.92109390897014665</v>
      </c>
      <c r="K50">
        <f t="shared" si="3"/>
        <v>73053.782000000007</v>
      </c>
      <c r="L50">
        <f t="shared" si="4"/>
        <v>-1.2350532945372856</v>
      </c>
      <c r="M50">
        <v>0.12764351057142859</v>
      </c>
      <c r="N50">
        <f t="shared" si="5"/>
        <v>-0.69231418794818378</v>
      </c>
    </row>
    <row r="51" spans="1:14">
      <c r="A51" s="9">
        <v>44900</v>
      </c>
      <c r="B51" s="10">
        <v>47</v>
      </c>
      <c r="C51" s="10">
        <v>1106</v>
      </c>
      <c r="D51" s="10">
        <f t="shared" si="6"/>
        <v>156167</v>
      </c>
      <c r="E51" s="10">
        <v>10929</v>
      </c>
      <c r="F51" s="10">
        <v>48.67</v>
      </c>
      <c r="G51" s="10">
        <f t="shared" si="0"/>
        <v>-0.7987227281021424</v>
      </c>
      <c r="H51" s="10">
        <f t="shared" si="1"/>
        <v>-1.5800417416757462</v>
      </c>
      <c r="I51" s="17">
        <v>1252.95</v>
      </c>
      <c r="J51">
        <f t="shared" si="2"/>
        <v>-0.82179646645694138</v>
      </c>
      <c r="K51">
        <f t="shared" si="3"/>
        <v>60981.076500000003</v>
      </c>
      <c r="L51">
        <f t="shared" si="4"/>
        <v>-1.3476333518956327</v>
      </c>
      <c r="M51">
        <v>0.13921658998571426</v>
      </c>
      <c r="N51">
        <f t="shared" si="5"/>
        <v>-0.6827671685993455</v>
      </c>
    </row>
    <row r="52" spans="1:14">
      <c r="A52" s="9">
        <v>44907</v>
      </c>
      <c r="B52" s="10">
        <v>48</v>
      </c>
      <c r="C52" s="10">
        <v>1032</v>
      </c>
      <c r="D52" s="10">
        <f t="shared" si="6"/>
        <v>157199</v>
      </c>
      <c r="E52" s="10">
        <v>10976</v>
      </c>
      <c r="F52" s="10">
        <v>35.54</v>
      </c>
      <c r="G52" s="10">
        <f t="shared" si="0"/>
        <v>-0.79694461046429277</v>
      </c>
      <c r="H52" s="10">
        <f t="shared" si="1"/>
        <v>-1.9367970039301348</v>
      </c>
      <c r="I52" s="17">
        <v>1262.1500000000001</v>
      </c>
      <c r="J52">
        <f t="shared" si="2"/>
        <v>-0.80989371113288278</v>
      </c>
      <c r="K52">
        <f t="shared" si="3"/>
        <v>44856.811000000002</v>
      </c>
      <c r="L52">
        <f t="shared" si="4"/>
        <v>-1.497994903815475</v>
      </c>
      <c r="M52">
        <v>0.14810307444285714</v>
      </c>
      <c r="N52">
        <f t="shared" si="5"/>
        <v>-0.67543641106987007</v>
      </c>
    </row>
    <row r="53" spans="1:14">
      <c r="A53" s="9">
        <v>44914</v>
      </c>
      <c r="B53" s="10">
        <v>49</v>
      </c>
      <c r="C53" s="10">
        <v>11492</v>
      </c>
      <c r="D53" s="10">
        <f t="shared" si="6"/>
        <v>168691</v>
      </c>
      <c r="E53" s="10">
        <v>21806</v>
      </c>
      <c r="F53" s="10">
        <v>45.55</v>
      </c>
      <c r="G53" s="10">
        <f t="shared" si="0"/>
        <v>-0.38722090795551489</v>
      </c>
      <c r="H53" s="10">
        <f t="shared" si="1"/>
        <v>-1.6648152693401554</v>
      </c>
      <c r="I53" s="17">
        <v>1243.71</v>
      </c>
      <c r="J53">
        <f t="shared" si="2"/>
        <v>-0.83375097289110445</v>
      </c>
      <c r="K53">
        <f t="shared" si="3"/>
        <v>56650.9905</v>
      </c>
      <c r="L53">
        <f t="shared" si="4"/>
        <v>-1.3880121493612527</v>
      </c>
      <c r="M53">
        <v>0.16497730017142856</v>
      </c>
      <c r="N53">
        <f t="shared" si="5"/>
        <v>-0.66151629925170741</v>
      </c>
    </row>
    <row r="54" spans="1:14">
      <c r="A54" s="9">
        <v>44921</v>
      </c>
      <c r="B54" s="10">
        <v>50</v>
      </c>
      <c r="C54" s="10">
        <v>3788</v>
      </c>
      <c r="D54" s="10">
        <f t="shared" si="6"/>
        <v>172479</v>
      </c>
      <c r="E54" s="10">
        <v>9090</v>
      </c>
      <c r="F54" s="10">
        <v>32.549999999999997</v>
      </c>
      <c r="G54" s="10">
        <f t="shared" si="0"/>
        <v>-0.86829630971928395</v>
      </c>
      <c r="H54" s="10">
        <f t="shared" si="1"/>
        <v>-2.0180383012751935</v>
      </c>
      <c r="I54" s="17">
        <v>1210.8</v>
      </c>
      <c r="J54">
        <f t="shared" si="2"/>
        <v>-0.87632919872966597</v>
      </c>
      <c r="K54">
        <f t="shared" si="3"/>
        <v>39411.539999999994</v>
      </c>
      <c r="L54">
        <f t="shared" si="4"/>
        <v>-1.5487729934087102</v>
      </c>
      <c r="M54">
        <v>0.14682768262857146</v>
      </c>
      <c r="N54">
        <f t="shared" si="5"/>
        <v>-0.67648852433138495</v>
      </c>
    </row>
    <row r="55" spans="1:14">
      <c r="A55" s="9">
        <v>44928</v>
      </c>
      <c r="B55" s="10">
        <v>51</v>
      </c>
      <c r="C55" s="10">
        <v>1513</v>
      </c>
      <c r="D55" s="10">
        <f t="shared" si="6"/>
        <v>173992</v>
      </c>
      <c r="E55" s="10">
        <v>6728</v>
      </c>
      <c r="F55" s="10">
        <v>25.97</v>
      </c>
      <c r="G55" s="10">
        <f t="shared" si="0"/>
        <v>-0.95765617909377454</v>
      </c>
      <c r="H55" s="10">
        <f t="shared" si="1"/>
        <v>-2.1968234974392358</v>
      </c>
      <c r="I55" s="17">
        <v>1203.72</v>
      </c>
      <c r="J55">
        <f t="shared" si="2"/>
        <v>-0.88548914521818045</v>
      </c>
      <c r="K55">
        <f t="shared" si="3"/>
        <v>31260.608400000001</v>
      </c>
      <c r="L55">
        <f t="shared" si="4"/>
        <v>-1.6247818339334761</v>
      </c>
      <c r="M55">
        <v>0.14765187311428571</v>
      </c>
      <c r="N55">
        <f t="shared" si="5"/>
        <v>-0.67580862210030468</v>
      </c>
    </row>
    <row r="56" spans="1:14">
      <c r="I56" s="17"/>
    </row>
    <row r="57" spans="1:14">
      <c r="I57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383D-1195-B247-B975-79EC25D37743}">
  <dimension ref="A2:M41"/>
  <sheetViews>
    <sheetView topLeftCell="A3" workbookViewId="0">
      <selection activeCell="N40" sqref="N40"/>
    </sheetView>
  </sheetViews>
  <sheetFormatPr baseColWidth="10" defaultRowHeight="16"/>
  <cols>
    <col min="1" max="1" width="13.5" bestFit="1" customWidth="1"/>
    <col min="2" max="2" width="13.5" customWidth="1"/>
    <col min="4" max="4" width="18.1640625" bestFit="1" customWidth="1"/>
    <col min="6" max="6" width="14.83203125" bestFit="1" customWidth="1"/>
    <col min="7" max="8" width="16.6640625" bestFit="1" customWidth="1"/>
    <col min="9" max="9" width="17" customWidth="1"/>
  </cols>
  <sheetData>
    <row r="2" spans="1:13">
      <c r="L2" t="s">
        <v>5</v>
      </c>
      <c r="M2">
        <f>AVERAGE(L5:L41)</f>
        <v>63.265135108108097</v>
      </c>
    </row>
    <row r="3" spans="1:13">
      <c r="L3" t="s">
        <v>59</v>
      </c>
      <c r="M3">
        <f>STDEV(L5:L41)</f>
        <v>17.880154922454231</v>
      </c>
    </row>
    <row r="4" spans="1:13">
      <c r="A4" t="s">
        <v>4</v>
      </c>
      <c r="B4" t="s">
        <v>7</v>
      </c>
      <c r="C4" t="s">
        <v>0</v>
      </c>
      <c r="D4" t="s">
        <v>11</v>
      </c>
      <c r="E4" t="s">
        <v>1</v>
      </c>
      <c r="F4" t="s">
        <v>2</v>
      </c>
      <c r="G4" t="s">
        <v>8</v>
      </c>
      <c r="H4" t="s">
        <v>9</v>
      </c>
      <c r="I4" t="s">
        <v>39</v>
      </c>
      <c r="J4" t="s">
        <v>41</v>
      </c>
      <c r="K4" t="s">
        <v>55</v>
      </c>
      <c r="L4" t="s">
        <v>56</v>
      </c>
      <c r="M4" t="s">
        <v>58</v>
      </c>
    </row>
    <row r="5" spans="1:13">
      <c r="A5" s="1">
        <v>44676</v>
      </c>
      <c r="B5">
        <v>1</v>
      </c>
      <c r="C5">
        <v>288</v>
      </c>
      <c r="D5">
        <f>C5</f>
        <v>288</v>
      </c>
      <c r="E5">
        <v>29330</v>
      </c>
      <c r="F5">
        <v>104.71</v>
      </c>
      <c r="G5">
        <f>VLOOKUP(A5,'LooksRare Preprocessing'!$A$4:$H$55,7,FALSE)</f>
        <v>-0.10257075673889025</v>
      </c>
      <c r="H5">
        <f>VLOOKUP(A5,'LooksRare Preprocessing'!$A$4:$H$55,8,FALSE)</f>
        <v>-5.737876401116751E-2</v>
      </c>
      <c r="I5" s="18">
        <v>3004.99</v>
      </c>
      <c r="J5" s="8">
        <v>1.4449539069999999</v>
      </c>
      <c r="K5">
        <v>1</v>
      </c>
      <c r="L5" s="8">
        <v>112.709999</v>
      </c>
      <c r="M5">
        <f>(L5-$M$2)/$M$3</f>
        <v>2.7653487403399462</v>
      </c>
    </row>
    <row r="6" spans="1:13">
      <c r="A6" s="1">
        <v>44683</v>
      </c>
      <c r="B6">
        <v>2</v>
      </c>
      <c r="C6">
        <v>488</v>
      </c>
      <c r="D6">
        <f>C6+D5</f>
        <v>776</v>
      </c>
      <c r="E6">
        <v>159726</v>
      </c>
      <c r="F6">
        <v>124.87</v>
      </c>
      <c r="G6">
        <f>VLOOKUP(A6,'LooksRare Preprocessing'!$A$4:$H$55,7,FALSE)</f>
        <v>4.830608551879263</v>
      </c>
      <c r="H6">
        <f>VLOOKUP(A6,'LooksRare Preprocessing'!$A$4:$H$55,8,FALSE)</f>
        <v>0.490388645512707</v>
      </c>
      <c r="I6" s="18">
        <v>285.51</v>
      </c>
      <c r="J6" s="8">
        <v>-2.0734488149999999</v>
      </c>
      <c r="K6">
        <v>0</v>
      </c>
      <c r="L6" s="8">
        <v>103.739998</v>
      </c>
      <c r="M6">
        <f t="shared" ref="M6:M41" si="0">(L6-$M$2)/$M$3</f>
        <v>2.2636751788466225</v>
      </c>
    </row>
    <row r="7" spans="1:13">
      <c r="A7" s="1">
        <v>44690</v>
      </c>
      <c r="B7">
        <v>3</v>
      </c>
      <c r="C7">
        <v>610</v>
      </c>
      <c r="D7">
        <f t="shared" ref="D7:D41" si="1">C7+D6</f>
        <v>1386</v>
      </c>
      <c r="E7">
        <v>40479</v>
      </c>
      <c r="F7">
        <v>127.66</v>
      </c>
      <c r="G7">
        <f>VLOOKUP(A7,'LooksRare Preprocessing'!$A$4:$H$55,7,FALSE)</f>
        <v>0.31922144633316551</v>
      </c>
      <c r="H7">
        <f>VLOOKUP(A7,'LooksRare Preprocessing'!$A$4:$H$55,8,FALSE)</f>
        <v>0.5661957423664572</v>
      </c>
      <c r="I7" s="18">
        <v>2739.22</v>
      </c>
      <c r="J7" s="8">
        <v>1.101106594</v>
      </c>
      <c r="K7">
        <v>1</v>
      </c>
      <c r="L7" s="8">
        <v>67.870002999999997</v>
      </c>
      <c r="M7">
        <f t="shared" si="0"/>
        <v>0.25754071549508895</v>
      </c>
    </row>
    <row r="8" spans="1:13">
      <c r="A8" s="1">
        <v>44697</v>
      </c>
      <c r="B8">
        <v>4</v>
      </c>
      <c r="C8">
        <v>812</v>
      </c>
      <c r="D8">
        <f t="shared" si="1"/>
        <v>2198</v>
      </c>
      <c r="E8">
        <v>35326</v>
      </c>
      <c r="F8">
        <v>217.86</v>
      </c>
      <c r="G8">
        <f>VLOOKUP(A8,'LooksRare Preprocessing'!$A$4:$H$55,7,FALSE)</f>
        <v>0.12427165510253467</v>
      </c>
      <c r="H8">
        <f>VLOOKUP(A8,'LooksRare Preprocessing'!$A$4:$H$55,8,FALSE)</f>
        <v>3.0170201639464902</v>
      </c>
      <c r="I8" s="18">
        <v>2117.0300000000002</v>
      </c>
      <c r="J8" s="8">
        <v>0.29613101400000003</v>
      </c>
      <c r="K8">
        <v>0</v>
      </c>
      <c r="L8" s="8">
        <v>66.150002000000001</v>
      </c>
      <c r="M8">
        <f t="shared" si="0"/>
        <v>0.16134462505517969</v>
      </c>
    </row>
    <row r="9" spans="1:13">
      <c r="A9" s="1">
        <v>44704</v>
      </c>
      <c r="B9">
        <v>5</v>
      </c>
      <c r="C9">
        <v>1028</v>
      </c>
      <c r="D9">
        <f t="shared" si="1"/>
        <v>3226</v>
      </c>
      <c r="E9">
        <v>23102</v>
      </c>
      <c r="F9">
        <v>111.83</v>
      </c>
      <c r="G9">
        <f>VLOOKUP(A9,'LooksRare Preprocessing'!$A$4:$H$55,7,FALSE)</f>
        <v>-0.33819025989906276</v>
      </c>
      <c r="H9">
        <f>VLOOKUP(A9,'LooksRare Preprocessing'!$A$4:$H$55,8,FALSE)</f>
        <v>0.13607877347940722</v>
      </c>
      <c r="I9" s="18">
        <v>2003.38</v>
      </c>
      <c r="J9" s="8">
        <v>0.149093172</v>
      </c>
      <c r="K9">
        <v>0</v>
      </c>
      <c r="L9" s="8">
        <v>75.319999999999993</v>
      </c>
      <c r="M9">
        <f t="shared" si="0"/>
        <v>0.674203604173092</v>
      </c>
    </row>
    <row r="10" spans="1:13">
      <c r="A10" s="1">
        <v>44711</v>
      </c>
      <c r="B10">
        <v>6</v>
      </c>
      <c r="C10">
        <v>625</v>
      </c>
      <c r="D10">
        <f t="shared" si="1"/>
        <v>3851</v>
      </c>
      <c r="E10">
        <v>18383</v>
      </c>
      <c r="F10">
        <v>125.64</v>
      </c>
      <c r="G10">
        <f>VLOOKUP(A10,'LooksRare Preprocessing'!$A$4:$H$55,7,FALSE)</f>
        <v>-0.51672083719720896</v>
      </c>
      <c r="H10">
        <f>VLOOKUP(A10,'LooksRare Preprocessing'!$A$4:$H$55,8,FALSE)</f>
        <v>0.51131031740424371</v>
      </c>
      <c r="I10" s="18">
        <v>1859.88</v>
      </c>
      <c r="J10" s="8">
        <v>-3.6563934999999999E-2</v>
      </c>
      <c r="K10">
        <v>0</v>
      </c>
      <c r="L10" s="8">
        <v>66.690002000000007</v>
      </c>
      <c r="M10">
        <f t="shared" si="0"/>
        <v>0.19154570565777918</v>
      </c>
    </row>
    <row r="11" spans="1:13">
      <c r="A11" s="1">
        <v>44718</v>
      </c>
      <c r="B11">
        <v>7</v>
      </c>
      <c r="C11">
        <v>1443</v>
      </c>
      <c r="D11">
        <f t="shared" si="1"/>
        <v>5294</v>
      </c>
      <c r="E11">
        <v>24484</v>
      </c>
      <c r="F11">
        <v>108.45</v>
      </c>
      <c r="G11">
        <f>VLOOKUP(A11,'LooksRare Preprocessing'!$A$4:$H$55,7,FALSE)</f>
        <v>-0.28590603488824734</v>
      </c>
      <c r="H11">
        <f>VLOOKUP(A11,'LooksRare Preprocessing'!$A$4:$H$55,8,FALSE)</f>
        <v>4.4240785176297495E-2</v>
      </c>
      <c r="I11" s="18">
        <v>1854.19</v>
      </c>
      <c r="J11" s="8">
        <v>-4.3925529999999997E-2</v>
      </c>
      <c r="K11">
        <v>1</v>
      </c>
      <c r="L11" s="8">
        <v>58.709999000000003</v>
      </c>
      <c r="M11">
        <f t="shared" si="0"/>
        <v>-0.2547593199199672</v>
      </c>
    </row>
    <row r="12" spans="1:13">
      <c r="A12" s="1">
        <v>44725</v>
      </c>
      <c r="B12">
        <v>8</v>
      </c>
      <c r="C12">
        <v>811</v>
      </c>
      <c r="D12">
        <f t="shared" si="1"/>
        <v>6105</v>
      </c>
      <c r="E12">
        <v>23505</v>
      </c>
      <c r="F12">
        <v>133.69</v>
      </c>
      <c r="G12">
        <f>VLOOKUP(A12,'LooksRare Preprocessing'!$A$4:$H$55,7,FALSE)</f>
        <v>-0.32294384696175554</v>
      </c>
      <c r="H12">
        <f>VLOOKUP(A12,'LooksRare Preprocessing'!$A$4:$H$55,8,FALSE)</f>
        <v>0.73003688717940174</v>
      </c>
      <c r="I12" s="18">
        <v>1697.81</v>
      </c>
      <c r="J12" s="8">
        <v>-0.24624649500000001</v>
      </c>
      <c r="K12">
        <v>0</v>
      </c>
      <c r="L12" s="8">
        <v>51.220001000000003</v>
      </c>
      <c r="M12">
        <f t="shared" si="0"/>
        <v>-0.67365938160757155</v>
      </c>
    </row>
    <row r="13" spans="1:13">
      <c r="A13" s="1">
        <v>44732</v>
      </c>
      <c r="B13">
        <v>9</v>
      </c>
      <c r="C13">
        <v>867</v>
      </c>
      <c r="D13">
        <f t="shared" si="1"/>
        <v>6972</v>
      </c>
      <c r="E13">
        <v>19572</v>
      </c>
      <c r="F13">
        <v>192.98</v>
      </c>
      <c r="G13">
        <f>VLOOKUP(A13,'LooksRare Preprocessing'!$A$4:$H$55,7,FALSE)</f>
        <v>-0.47173824418862748</v>
      </c>
      <c r="H13">
        <f>VLOOKUP(A13,'LooksRare Preprocessing'!$A$4:$H$55,8,FALSE)</f>
        <v>2.3410056228277401</v>
      </c>
      <c r="I13" s="18">
        <v>1133.48</v>
      </c>
      <c r="J13" s="8">
        <v>-0.97636409499999999</v>
      </c>
      <c r="K13">
        <v>0</v>
      </c>
      <c r="L13" s="8">
        <v>62.709999000000003</v>
      </c>
      <c r="M13">
        <f t="shared" si="0"/>
        <v>-3.1047611752566186E-2</v>
      </c>
    </row>
    <row r="14" spans="1:13">
      <c r="A14" s="1">
        <v>44739</v>
      </c>
      <c r="B14">
        <v>10</v>
      </c>
      <c r="C14">
        <v>753</v>
      </c>
      <c r="D14">
        <f t="shared" si="1"/>
        <v>7725</v>
      </c>
      <c r="E14">
        <v>12355</v>
      </c>
      <c r="F14">
        <v>106.6</v>
      </c>
      <c r="G14">
        <f>VLOOKUP(A14,'LooksRare Preprocessing'!$A$4:$H$55,7,FALSE)</f>
        <v>-0.74477388232397834</v>
      </c>
      <c r="H14">
        <f>VLOOKUP(A14,'LooksRare Preprocessing'!$A$4:$H$55,8,FALSE)</f>
        <v>-6.0255693683042861E-3</v>
      </c>
      <c r="I14" s="18">
        <v>1158.9000000000001</v>
      </c>
      <c r="J14" s="8">
        <v>-0.94347626399999995</v>
      </c>
      <c r="K14">
        <v>1</v>
      </c>
      <c r="L14" s="8">
        <v>49.040000999999997</v>
      </c>
      <c r="M14">
        <f t="shared" si="0"/>
        <v>-0.79558226255880549</v>
      </c>
    </row>
    <row r="15" spans="1:13">
      <c r="A15" s="1">
        <v>44746</v>
      </c>
      <c r="B15">
        <v>11</v>
      </c>
      <c r="C15">
        <v>620</v>
      </c>
      <c r="D15">
        <f t="shared" si="1"/>
        <v>8345</v>
      </c>
      <c r="E15">
        <v>24910</v>
      </c>
      <c r="F15">
        <v>94.24</v>
      </c>
      <c r="G15">
        <f>VLOOKUP(A15,'LooksRare Preprocessing'!$A$4:$H$55,7,FALSE)</f>
        <v>-0.26978947927709879</v>
      </c>
      <c r="H15">
        <f>VLOOKUP(A15,'LooksRare Preprocessing'!$A$4:$H$55,8,FALSE)</f>
        <v>-0.34185915973115572</v>
      </c>
      <c r="I15" s="18">
        <v>1100.43</v>
      </c>
      <c r="J15" s="8">
        <v>-1.0191234490000001</v>
      </c>
      <c r="K15">
        <v>1</v>
      </c>
      <c r="L15" s="8">
        <v>60.290000999999997</v>
      </c>
      <c r="M15">
        <f t="shared" si="0"/>
        <v>-0.16639308333799011</v>
      </c>
    </row>
    <row r="16" spans="1:13">
      <c r="A16" s="1">
        <v>44753</v>
      </c>
      <c r="B16">
        <v>12</v>
      </c>
      <c r="C16">
        <v>462</v>
      </c>
      <c r="D16">
        <f t="shared" si="1"/>
        <v>8807</v>
      </c>
      <c r="E16">
        <v>16734</v>
      </c>
      <c r="F16">
        <v>95.59</v>
      </c>
      <c r="G16">
        <f>VLOOKUP(A16,'LooksRare Preprocessing'!$A$4:$H$55,7,FALSE)</f>
        <v>-0.57910628368261752</v>
      </c>
      <c r="H16">
        <f>VLOOKUP(A16,'LooksRare Preprocessing'!$A$4:$H$55,8,FALSE)</f>
        <v>-0.30517830641482463</v>
      </c>
      <c r="I16" s="18">
        <v>1187.19</v>
      </c>
      <c r="J16" s="8">
        <v>-0.90687529099999997</v>
      </c>
      <c r="K16">
        <v>0</v>
      </c>
      <c r="L16" s="8">
        <v>53.790000999999997</v>
      </c>
      <c r="M16">
        <f t="shared" si="0"/>
        <v>-0.52992460911001682</v>
      </c>
    </row>
    <row r="17" spans="1:13">
      <c r="A17" s="1">
        <v>44760</v>
      </c>
      <c r="B17">
        <v>13</v>
      </c>
      <c r="C17">
        <v>745</v>
      </c>
      <c r="D17">
        <f t="shared" si="1"/>
        <v>9552</v>
      </c>
      <c r="E17">
        <v>26541</v>
      </c>
      <c r="F17">
        <v>111.49</v>
      </c>
      <c r="G17">
        <f>VLOOKUP(A17,'LooksRare Preprocessing'!$A$4:$H$55,7,FALSE)</f>
        <v>-0.20808501401469648</v>
      </c>
      <c r="H17">
        <f>VLOOKUP(A17,'LooksRare Preprocessing'!$A$4:$H$55,8,FALSE)</f>
        <v>0.12684063264418308</v>
      </c>
      <c r="I17" s="18">
        <v>1195.5</v>
      </c>
      <c r="J17" s="8">
        <v>-0.89612399799999998</v>
      </c>
      <c r="K17">
        <v>0</v>
      </c>
      <c r="L17" s="8">
        <v>70.819999999999993</v>
      </c>
      <c r="M17">
        <f t="shared" si="0"/>
        <v>0.42252793248476589</v>
      </c>
    </row>
    <row r="18" spans="1:13">
      <c r="A18" s="1">
        <v>44767</v>
      </c>
      <c r="B18">
        <v>14</v>
      </c>
      <c r="C18">
        <v>813</v>
      </c>
      <c r="D18">
        <f t="shared" si="1"/>
        <v>10365</v>
      </c>
      <c r="E18">
        <v>21332</v>
      </c>
      <c r="F18">
        <v>149.29</v>
      </c>
      <c r="G18">
        <f>VLOOKUP(A18,'LooksRare Preprocessing'!$A$4:$H$55,7,FALSE)</f>
        <v>-0.4051534134946802</v>
      </c>
      <c r="H18">
        <f>VLOOKUP(A18,'LooksRare Preprocessing'!$A$4:$H$55,8,FALSE)</f>
        <v>1.1539045255014471</v>
      </c>
      <c r="I18" s="18">
        <v>1158.18</v>
      </c>
      <c r="J18" s="8">
        <v>-0.94440778400000003</v>
      </c>
      <c r="K18">
        <v>1</v>
      </c>
      <c r="L18" s="8">
        <v>62.959999000000003</v>
      </c>
      <c r="M18">
        <f t="shared" si="0"/>
        <v>-1.706562999210362E-2</v>
      </c>
    </row>
    <row r="19" spans="1:13">
      <c r="A19" s="1">
        <v>44774</v>
      </c>
      <c r="B19">
        <v>15</v>
      </c>
      <c r="C19">
        <v>569</v>
      </c>
      <c r="D19">
        <f t="shared" si="1"/>
        <v>10934</v>
      </c>
      <c r="E19">
        <v>20714</v>
      </c>
      <c r="F19">
        <v>142.09</v>
      </c>
      <c r="G19">
        <f>VLOOKUP(A19,'LooksRare Preprocessing'!$A$4:$H$55,7,FALSE)</f>
        <v>-0.42853376881789579</v>
      </c>
      <c r="H19">
        <f>VLOOKUP(A19,'LooksRare Preprocessing'!$A$4:$H$55,8,FALSE)</f>
        <v>0.9582733078143495</v>
      </c>
      <c r="I19" s="18">
        <v>1621.14</v>
      </c>
      <c r="J19" s="8">
        <v>-0.34544043600000002</v>
      </c>
      <c r="K19">
        <v>0</v>
      </c>
      <c r="L19" s="8">
        <v>93.050003000000004</v>
      </c>
      <c r="M19">
        <f t="shared" si="0"/>
        <v>1.6658059184088789</v>
      </c>
    </row>
    <row r="20" spans="1:13">
      <c r="A20" s="1">
        <v>44781</v>
      </c>
      <c r="B20">
        <v>16</v>
      </c>
      <c r="C20">
        <v>343</v>
      </c>
      <c r="D20">
        <f t="shared" si="1"/>
        <v>11277</v>
      </c>
      <c r="E20">
        <v>24579</v>
      </c>
      <c r="F20">
        <v>108.43</v>
      </c>
      <c r="G20">
        <f>VLOOKUP(A20,'LooksRare Preprocessing'!$A$4:$H$55,7,FALSE)</f>
        <v>-0.2823119673223809</v>
      </c>
      <c r="H20">
        <f>VLOOKUP(A20,'LooksRare Preprocessing'!$A$4:$H$55,8,FALSE)</f>
        <v>4.3697365127166779E-2</v>
      </c>
      <c r="I20" s="18">
        <v>1674.16</v>
      </c>
      <c r="J20" s="8">
        <v>-0.27684433899999999</v>
      </c>
      <c r="K20">
        <v>1</v>
      </c>
      <c r="L20" s="8">
        <v>90.489998</v>
      </c>
      <c r="M20">
        <f t="shared" si="0"/>
        <v>1.5226301455421067</v>
      </c>
    </row>
    <row r="21" spans="1:13">
      <c r="A21" s="1">
        <v>44788</v>
      </c>
      <c r="B21">
        <v>17</v>
      </c>
      <c r="C21">
        <v>423</v>
      </c>
      <c r="D21">
        <f t="shared" si="1"/>
        <v>11700</v>
      </c>
      <c r="E21">
        <v>12302</v>
      </c>
      <c r="F21">
        <v>127.82</v>
      </c>
      <c r="G21">
        <f>VLOOKUP(A21,'LooksRare Preprocessing'!$A$4:$H$55,7,FALSE)</f>
        <v>-0.74677899370283018</v>
      </c>
      <c r="H21">
        <f>VLOOKUP(A21,'LooksRare Preprocessing'!$A$4:$H$55,8,FALSE)</f>
        <v>0.57054310275950371</v>
      </c>
      <c r="I21" s="18">
        <v>1870.17</v>
      </c>
      <c r="J21" s="8">
        <v>-2.3250962E-2</v>
      </c>
      <c r="K21">
        <v>0</v>
      </c>
      <c r="L21" s="8">
        <v>74.059997999999993</v>
      </c>
      <c r="M21">
        <f t="shared" si="0"/>
        <v>0.60373430424450658</v>
      </c>
    </row>
    <row r="22" spans="1:13">
      <c r="A22" s="1">
        <v>44795</v>
      </c>
      <c r="B22">
        <v>18</v>
      </c>
      <c r="C22">
        <v>370</v>
      </c>
      <c r="D22">
        <f t="shared" si="1"/>
        <v>12070</v>
      </c>
      <c r="E22">
        <v>20184</v>
      </c>
      <c r="F22">
        <v>131.38999999999999</v>
      </c>
      <c r="G22">
        <f>VLOOKUP(A22,'LooksRare Preprocessing'!$A$4:$H$55,7,FALSE)</f>
        <v>-0.44858488260641399</v>
      </c>
      <c r="H22">
        <f>VLOOKUP(A22,'LooksRare Preprocessing'!$A$4:$H$55,8,FALSE)</f>
        <v>0.66754358152935633</v>
      </c>
      <c r="I22" s="18">
        <v>1751.57</v>
      </c>
      <c r="J22" s="8">
        <v>-0.17669300299999999</v>
      </c>
      <c r="K22">
        <v>0</v>
      </c>
      <c r="L22" s="8">
        <v>66.739998</v>
      </c>
      <c r="M22">
        <f t="shared" si="0"/>
        <v>0.19434187829816313</v>
      </c>
    </row>
    <row r="23" spans="1:13">
      <c r="A23" s="1">
        <v>44802</v>
      </c>
      <c r="B23">
        <v>19</v>
      </c>
      <c r="C23">
        <v>390</v>
      </c>
      <c r="D23">
        <f t="shared" si="1"/>
        <v>12460</v>
      </c>
      <c r="E23">
        <v>17565</v>
      </c>
      <c r="F23">
        <v>126.14</v>
      </c>
      <c r="G23">
        <f>VLOOKUP(A23,'LooksRare Preprocessing'!$A$4:$H$55,7,FALSE)</f>
        <v>-0.5476676505538276</v>
      </c>
      <c r="H23">
        <f>VLOOKUP(A23,'LooksRare Preprocessing'!$A$4:$H$55,8,FALSE)</f>
        <v>0.52489581863251444</v>
      </c>
      <c r="I23" s="18">
        <v>1581.26</v>
      </c>
      <c r="J23" s="8">
        <v>-0.39703629200000001</v>
      </c>
      <c r="K23">
        <v>0</v>
      </c>
      <c r="L23" s="8">
        <v>65.260002</v>
      </c>
      <c r="M23">
        <f t="shared" si="0"/>
        <v>0.11156876998793291</v>
      </c>
    </row>
    <row r="24" spans="1:13">
      <c r="A24" s="1">
        <v>44809</v>
      </c>
      <c r="B24">
        <v>20</v>
      </c>
      <c r="C24">
        <v>490</v>
      </c>
      <c r="D24">
        <f t="shared" si="1"/>
        <v>12950</v>
      </c>
      <c r="E24">
        <v>18235</v>
      </c>
      <c r="F24">
        <v>112.94</v>
      </c>
      <c r="G24">
        <f>VLOOKUP(A24,'LooksRare Preprocessing'!$A$4:$H$55,7,FALSE)</f>
        <v>-0.52232001614192725</v>
      </c>
      <c r="H24">
        <f>VLOOKUP(A24,'LooksRare Preprocessing'!$A$4:$H$55,8,FALSE)</f>
        <v>0.16623858620616816</v>
      </c>
      <c r="I24" s="18">
        <v>1561.19</v>
      </c>
      <c r="J24" s="8">
        <v>-0.42300241199999999</v>
      </c>
      <c r="K24">
        <v>0</v>
      </c>
      <c r="L24" s="8">
        <v>80.870002999999997</v>
      </c>
      <c r="M24">
        <f t="shared" si="0"/>
        <v>0.98460376703914232</v>
      </c>
    </row>
    <row r="25" spans="1:13">
      <c r="A25" s="1">
        <v>44816</v>
      </c>
      <c r="B25">
        <v>21</v>
      </c>
      <c r="C25">
        <v>618</v>
      </c>
      <c r="D25">
        <f t="shared" si="1"/>
        <v>13568</v>
      </c>
      <c r="E25">
        <v>18924</v>
      </c>
      <c r="F25">
        <v>119.03</v>
      </c>
      <c r="G25">
        <f>VLOOKUP(A25,'LooksRare Preprocessing'!$A$4:$H$55,7,FALSE)</f>
        <v>-0.49625356821685351</v>
      </c>
      <c r="H25">
        <f>VLOOKUP(A25,'LooksRare Preprocessing'!$A$4:$H$55,8,FALSE)</f>
        <v>0.33170999116650524</v>
      </c>
      <c r="I25" s="18">
        <v>1671.34</v>
      </c>
      <c r="J25" s="8">
        <v>-0.28049279300000002</v>
      </c>
      <c r="K25">
        <v>1</v>
      </c>
      <c r="L25" s="8">
        <v>74</v>
      </c>
      <c r="M25">
        <f t="shared" si="0"/>
        <v>0.60037874047785011</v>
      </c>
    </row>
    <row r="26" spans="1:13">
      <c r="A26" s="1">
        <v>44823</v>
      </c>
      <c r="B26">
        <v>22</v>
      </c>
      <c r="C26">
        <v>245</v>
      </c>
      <c r="D26">
        <f t="shared" si="1"/>
        <v>13813</v>
      </c>
      <c r="E26">
        <v>13201</v>
      </c>
      <c r="F26">
        <v>128.91999999999999</v>
      </c>
      <c r="G26">
        <f>VLOOKUP(A26,'LooksRare Preprocessing'!$A$4:$H$55,7,FALSE)</f>
        <v>-0.71276776484268323</v>
      </c>
      <c r="H26">
        <f>VLOOKUP(A26,'LooksRare Preprocessing'!$A$4:$H$55,8,FALSE)</f>
        <v>0.60043120546169915</v>
      </c>
      <c r="I26" s="18">
        <v>1519.89</v>
      </c>
      <c r="J26" s="8">
        <v>-0.47643543300000002</v>
      </c>
      <c r="K26">
        <v>0</v>
      </c>
      <c r="L26" s="8">
        <v>61.880001</v>
      </c>
      <c r="M26">
        <f t="shared" si="0"/>
        <v>-7.7467679341448006E-2</v>
      </c>
    </row>
    <row r="27" spans="1:13">
      <c r="A27" s="1">
        <v>44830</v>
      </c>
      <c r="B27">
        <v>23</v>
      </c>
      <c r="C27">
        <v>533</v>
      </c>
      <c r="D27">
        <f t="shared" si="1"/>
        <v>14346</v>
      </c>
      <c r="E27">
        <v>22794</v>
      </c>
      <c r="F27">
        <v>115.21</v>
      </c>
      <c r="G27">
        <f>VLOOKUP(A27,'LooksRare Preprocessing'!$A$4:$H$55,7,FALSE)</f>
        <v>-0.34984260527050354</v>
      </c>
      <c r="H27">
        <f>VLOOKUP(A27,'LooksRare Preprocessing'!$A$4:$H$55,8,FALSE)</f>
        <v>0.22791676178251696</v>
      </c>
      <c r="I27" s="18">
        <v>1316.1</v>
      </c>
      <c r="J27" s="8">
        <v>-0.74009440100000001</v>
      </c>
      <c r="K27">
        <v>0</v>
      </c>
      <c r="L27" s="8">
        <v>64.489998</v>
      </c>
      <c r="M27">
        <f t="shared" si="0"/>
        <v>6.8504042454000033E-2</v>
      </c>
    </row>
    <row r="28" spans="1:13">
      <c r="A28" s="1">
        <v>44837</v>
      </c>
      <c r="B28">
        <v>24</v>
      </c>
      <c r="C28">
        <v>177</v>
      </c>
      <c r="D28">
        <f t="shared" si="1"/>
        <v>14523</v>
      </c>
      <c r="E28">
        <v>36678</v>
      </c>
      <c r="F28">
        <v>94.75</v>
      </c>
      <c r="G28">
        <f>VLOOKUP(A28,'LooksRare Preprocessing'!$A$4:$H$55,7,FALSE)</f>
        <v>0.17542091140833962</v>
      </c>
      <c r="H28">
        <f>VLOOKUP(A28,'LooksRare Preprocessing'!$A$4:$H$55,8,FALSE)</f>
        <v>-0.32800194847831948</v>
      </c>
      <c r="I28" s="18">
        <v>1322.14</v>
      </c>
      <c r="J28" s="8">
        <v>-0.73227998400000005</v>
      </c>
      <c r="K28">
        <v>0</v>
      </c>
      <c r="L28" s="8">
        <v>67</v>
      </c>
      <c r="M28">
        <f t="shared" si="0"/>
        <v>0.20888325118489828</v>
      </c>
    </row>
    <row r="29" spans="1:13">
      <c r="A29" s="1">
        <v>44844</v>
      </c>
      <c r="B29">
        <v>25</v>
      </c>
      <c r="C29">
        <v>180</v>
      </c>
      <c r="D29">
        <f t="shared" si="1"/>
        <v>14703</v>
      </c>
      <c r="E29">
        <v>13702</v>
      </c>
      <c r="F29">
        <v>63.45</v>
      </c>
      <c r="G29">
        <f>VLOOKUP(A29,'LooksRare Preprocessing'!$A$4:$H$55,7,FALSE)</f>
        <v>-0.69381378746900846</v>
      </c>
      <c r="H29">
        <f>VLOOKUP(A29,'LooksRare Preprocessing'!$A$4:$H$55,8,FALSE)</f>
        <v>-1.1784543253680646</v>
      </c>
      <c r="I29" s="18">
        <v>1331.09</v>
      </c>
      <c r="J29" s="8">
        <v>-0.72070067299999996</v>
      </c>
      <c r="K29">
        <v>0</v>
      </c>
      <c r="L29" s="8">
        <v>63.59</v>
      </c>
      <c r="M29">
        <f t="shared" si="0"/>
        <v>1.8169019972189088E-2</v>
      </c>
    </row>
    <row r="30" spans="1:13">
      <c r="A30" s="1">
        <v>44851</v>
      </c>
      <c r="B30">
        <v>26</v>
      </c>
      <c r="C30">
        <v>221</v>
      </c>
      <c r="D30">
        <f t="shared" si="1"/>
        <v>14924</v>
      </c>
      <c r="E30">
        <v>28010</v>
      </c>
      <c r="F30">
        <v>71.33</v>
      </c>
      <c r="G30">
        <f>VLOOKUP(A30,'LooksRare Preprocessing'!$A$4:$H$55,7,FALSE)</f>
        <v>-0.15250937975935072</v>
      </c>
      <c r="H30">
        <f>VLOOKUP(A30,'LooksRare Preprocessing'!$A$4:$H$55,8,FALSE)</f>
        <v>-0.96434682601051858</v>
      </c>
      <c r="I30" s="18">
        <v>1289.8800000000001</v>
      </c>
      <c r="J30" s="8">
        <v>-0.77401725399999999</v>
      </c>
      <c r="K30">
        <v>0</v>
      </c>
      <c r="L30" s="8">
        <v>66.379997000000003</v>
      </c>
      <c r="M30">
        <f t="shared" si="0"/>
        <v>0.17420776863517015</v>
      </c>
    </row>
    <row r="31" spans="1:13">
      <c r="A31" s="1">
        <v>44858</v>
      </c>
      <c r="B31">
        <v>27</v>
      </c>
      <c r="C31">
        <v>237</v>
      </c>
      <c r="D31">
        <f t="shared" si="1"/>
        <v>15161</v>
      </c>
      <c r="E31">
        <v>11265</v>
      </c>
      <c r="F31">
        <v>64.680000000000007</v>
      </c>
      <c r="G31">
        <f>VLOOKUP(A31,'LooksRare Preprocessing'!$A$4:$H$55,7,FALSE)</f>
        <v>-0.78601107860602526</v>
      </c>
      <c r="H31">
        <f>VLOOKUP(A31,'LooksRare Preprocessing'!$A$4:$H$55,8,FALSE)</f>
        <v>-1.1450339923465185</v>
      </c>
      <c r="I31" s="18">
        <v>1312.49</v>
      </c>
      <c r="J31" s="8">
        <v>-0.74476493899999996</v>
      </c>
      <c r="K31">
        <v>0</v>
      </c>
      <c r="L31" s="8">
        <v>72.069999999999993</v>
      </c>
      <c r="M31">
        <f t="shared" si="0"/>
        <v>0.49243784128707868</v>
      </c>
    </row>
    <row r="32" spans="1:13">
      <c r="A32" s="1">
        <v>44865</v>
      </c>
      <c r="B32">
        <v>28</v>
      </c>
      <c r="C32">
        <v>277</v>
      </c>
      <c r="D32">
        <f t="shared" si="1"/>
        <v>15438</v>
      </c>
      <c r="E32">
        <v>17981</v>
      </c>
      <c r="F32">
        <v>149.5</v>
      </c>
      <c r="G32">
        <f>VLOOKUP(A32,'LooksRare Preprocessing'!$A$4:$H$55,7,FALSE)</f>
        <v>-0.53192941784434911</v>
      </c>
      <c r="H32">
        <f>VLOOKUP(A32,'LooksRare Preprocessing'!$A$4:$H$55,8,FALSE)</f>
        <v>1.1596104360173209</v>
      </c>
      <c r="I32" s="18">
        <v>1521.21</v>
      </c>
      <c r="J32" s="8">
        <v>-0.47472764699999997</v>
      </c>
      <c r="K32">
        <v>0</v>
      </c>
      <c r="L32" s="8">
        <v>58.82</v>
      </c>
      <c r="M32">
        <f t="shared" si="0"/>
        <v>-0.24860719201743681</v>
      </c>
    </row>
    <row r="33" spans="1:13">
      <c r="A33" s="1">
        <v>44872</v>
      </c>
      <c r="B33">
        <v>29</v>
      </c>
      <c r="C33">
        <v>189</v>
      </c>
      <c r="D33">
        <f t="shared" si="1"/>
        <v>15627</v>
      </c>
      <c r="E33">
        <v>17935</v>
      </c>
      <c r="F33">
        <v>114.76</v>
      </c>
      <c r="G33">
        <f>VLOOKUP(A33,'LooksRare Preprocessing'!$A$4:$H$55,7,FALSE)</f>
        <v>-0.53366970319203189</v>
      </c>
      <c r="H33">
        <f>VLOOKUP(A33,'LooksRare Preprocessing'!$A$4:$H$55,8,FALSE)</f>
        <v>0.21568981067707366</v>
      </c>
      <c r="I33" s="18">
        <v>1577.94</v>
      </c>
      <c r="J33" s="8">
        <v>-0.40133163500000002</v>
      </c>
      <c r="K33">
        <v>0</v>
      </c>
      <c r="L33" s="8">
        <v>57.459999000000003</v>
      </c>
      <c r="M33">
        <f t="shared" si="0"/>
        <v>-0.32466922872228005</v>
      </c>
    </row>
    <row r="34" spans="1:13">
      <c r="A34" s="9">
        <v>44879</v>
      </c>
      <c r="B34" s="10">
        <v>30</v>
      </c>
      <c r="C34" s="10">
        <v>144</v>
      </c>
      <c r="D34" s="10">
        <f t="shared" si="1"/>
        <v>15771</v>
      </c>
      <c r="E34" s="10">
        <v>9664</v>
      </c>
      <c r="F34" s="10">
        <v>167.38</v>
      </c>
      <c r="G34" s="10">
        <f>VLOOKUP(A34,'LooksRare Preprocessing'!$A$4:$H$55,7,FALSE)</f>
        <v>-0.846580575163417</v>
      </c>
      <c r="H34" s="10">
        <f>VLOOKUP(A34,'LooksRare Preprocessing'!$A$4:$H$55,8,FALSE)</f>
        <v>1.6454279599402808</v>
      </c>
      <c r="I34" s="18">
        <v>1295.5999999999999</v>
      </c>
      <c r="J34" s="8">
        <v>-0.76661684500000005</v>
      </c>
      <c r="K34">
        <v>0</v>
      </c>
      <c r="L34" s="8">
        <v>45.259998000000003</v>
      </c>
      <c r="M34">
        <f t="shared" si="0"/>
        <v>-1.0069899945607803</v>
      </c>
    </row>
    <row r="35" spans="1:13">
      <c r="A35" s="9">
        <v>44886</v>
      </c>
      <c r="B35" s="10">
        <v>31</v>
      </c>
      <c r="C35" s="10">
        <v>227</v>
      </c>
      <c r="D35" s="10">
        <f t="shared" si="1"/>
        <v>15998</v>
      </c>
      <c r="E35" s="10">
        <v>17092</v>
      </c>
      <c r="F35" s="10">
        <v>72.099999999999994</v>
      </c>
      <c r="G35" s="10">
        <f>VLOOKUP(A35,'LooksRare Preprocessing'!$A$4:$H$55,7,FALSE)</f>
        <v>-0.56556232380282589</v>
      </c>
      <c r="H35" s="10">
        <f>VLOOKUP(A35,'LooksRare Preprocessing'!$A$4:$H$55,8,FALSE)</f>
        <v>-0.94342515411898187</v>
      </c>
      <c r="I35" s="18">
        <v>1210.75</v>
      </c>
      <c r="J35" s="8">
        <v>-0.87639388799999995</v>
      </c>
      <c r="K35">
        <v>0</v>
      </c>
      <c r="L35" s="8">
        <v>44.279998999999997</v>
      </c>
      <c r="M35">
        <f t="shared" si="0"/>
        <v>-1.0617993071338667</v>
      </c>
    </row>
    <row r="36" spans="1:13">
      <c r="A36" s="9">
        <v>44893</v>
      </c>
      <c r="B36" s="10">
        <v>32</v>
      </c>
      <c r="C36" s="10">
        <v>228</v>
      </c>
      <c r="D36" s="10">
        <f t="shared" si="1"/>
        <v>16226</v>
      </c>
      <c r="E36" s="10">
        <v>13986</v>
      </c>
      <c r="F36" s="10">
        <v>62.11</v>
      </c>
      <c r="G36" s="10">
        <f>VLOOKUP(A36,'LooksRare Preprocessing'!$A$4:$H$55,7,FALSE)</f>
        <v>-0.68306941706157609</v>
      </c>
      <c r="H36" s="10">
        <f>VLOOKUP(A36,'LooksRare Preprocessing'!$A$4:$H$55,8,FALSE)</f>
        <v>-1.2148634686598301</v>
      </c>
      <c r="I36" s="18">
        <v>1176.2</v>
      </c>
      <c r="J36" s="8">
        <v>-0.92109390899999999</v>
      </c>
      <c r="K36">
        <v>0</v>
      </c>
      <c r="L36" s="8">
        <v>47.669998</v>
      </c>
      <c r="M36">
        <f t="shared" si="0"/>
        <v>-0.87220369038992129</v>
      </c>
    </row>
    <row r="37" spans="1:13">
      <c r="A37" s="9">
        <v>44900</v>
      </c>
      <c r="B37" s="10">
        <v>33</v>
      </c>
      <c r="C37" s="10">
        <v>153</v>
      </c>
      <c r="D37" s="10">
        <f t="shared" si="1"/>
        <v>16379</v>
      </c>
      <c r="E37" s="10">
        <v>10929</v>
      </c>
      <c r="F37" s="10">
        <v>48.67</v>
      </c>
      <c r="G37" s="10">
        <f>VLOOKUP(A37,'LooksRare Preprocessing'!$A$4:$H$55,7,FALSE)</f>
        <v>-0.7987227281021424</v>
      </c>
      <c r="H37" s="10">
        <f>VLOOKUP(A37,'LooksRare Preprocessing'!$A$4:$H$55,8,FALSE)</f>
        <v>-1.5800417416757462</v>
      </c>
      <c r="I37" s="18">
        <v>1252.95</v>
      </c>
      <c r="J37" s="8">
        <v>-0.821796466</v>
      </c>
      <c r="K37">
        <v>0</v>
      </c>
      <c r="L37" s="8">
        <v>40.240001999999997</v>
      </c>
      <c r="M37">
        <f t="shared" si="0"/>
        <v>-1.2877479645991607</v>
      </c>
    </row>
    <row r="38" spans="1:13">
      <c r="A38" s="9">
        <v>44907</v>
      </c>
      <c r="B38" s="10">
        <v>34</v>
      </c>
      <c r="C38" s="10">
        <v>115</v>
      </c>
      <c r="D38" s="10">
        <f t="shared" si="1"/>
        <v>16494</v>
      </c>
      <c r="E38" s="10">
        <v>10976</v>
      </c>
      <c r="F38" s="10">
        <v>35.54</v>
      </c>
      <c r="G38" s="10">
        <f>VLOOKUP(A38,'LooksRare Preprocessing'!$A$4:$H$55,7,FALSE)</f>
        <v>-0.79694461046429277</v>
      </c>
      <c r="H38" s="10">
        <f>VLOOKUP(A38,'LooksRare Preprocessing'!$A$4:$H$55,8,FALSE)</f>
        <v>-1.9367970039301348</v>
      </c>
      <c r="I38" s="18">
        <v>1262.1500000000001</v>
      </c>
      <c r="J38" s="8">
        <v>-0.80989371099999996</v>
      </c>
      <c r="K38">
        <v>0</v>
      </c>
      <c r="L38" s="8">
        <v>36.599997999999999</v>
      </c>
      <c r="M38">
        <f t="shared" si="0"/>
        <v>-1.4913258427432037</v>
      </c>
    </row>
    <row r="39" spans="1:13">
      <c r="A39" s="9">
        <v>44914</v>
      </c>
      <c r="B39" s="10">
        <v>35</v>
      </c>
      <c r="C39" s="10">
        <v>73</v>
      </c>
      <c r="D39" s="10">
        <f t="shared" si="1"/>
        <v>16567</v>
      </c>
      <c r="E39" s="10">
        <v>21806</v>
      </c>
      <c r="F39" s="10">
        <v>45.55</v>
      </c>
      <c r="G39" s="10">
        <f>VLOOKUP(A39,'LooksRare Preprocessing'!$A$4:$H$55,7,FALSE)</f>
        <v>-0.38722090795551489</v>
      </c>
      <c r="H39" s="10">
        <f>VLOOKUP(A39,'LooksRare Preprocessing'!$A$4:$H$55,8,FALSE)</f>
        <v>-1.6648152693401554</v>
      </c>
      <c r="I39" s="18">
        <v>1243.71</v>
      </c>
      <c r="J39" s="8">
        <v>-0.83375097300000001</v>
      </c>
      <c r="K39">
        <v>0</v>
      </c>
      <c r="L39" s="8">
        <v>35.490001999999997</v>
      </c>
      <c r="M39">
        <f t="shared" si="0"/>
        <v>-1.5534056180479494</v>
      </c>
    </row>
    <row r="40" spans="1:13">
      <c r="A40" s="9">
        <v>44921</v>
      </c>
      <c r="B40" s="10">
        <v>36</v>
      </c>
      <c r="C40" s="10">
        <v>43</v>
      </c>
      <c r="D40" s="10">
        <f t="shared" si="1"/>
        <v>16610</v>
      </c>
      <c r="E40" s="10">
        <v>9090</v>
      </c>
      <c r="F40" s="10">
        <v>32.549999999999997</v>
      </c>
      <c r="G40" s="10">
        <f>VLOOKUP(A40,'LooksRare Preprocessing'!$A$4:$H$55,7,FALSE)</f>
        <v>-0.86829630971928395</v>
      </c>
      <c r="H40" s="10">
        <f>VLOOKUP(A40,'LooksRare Preprocessing'!$A$4:$H$55,8,FALSE)</f>
        <v>-2.0180383012751935</v>
      </c>
      <c r="I40" s="18">
        <v>1210.8</v>
      </c>
      <c r="J40" s="8">
        <v>-0.87632919899999995</v>
      </c>
      <c r="K40">
        <v>0</v>
      </c>
      <c r="L40" s="8">
        <v>35.389999000000003</v>
      </c>
      <c r="M40">
        <f t="shared" si="0"/>
        <v>-1.5589985785359153</v>
      </c>
    </row>
    <row r="41" spans="1:13">
      <c r="A41" s="9">
        <v>44928</v>
      </c>
      <c r="B41" s="10">
        <v>37</v>
      </c>
      <c r="C41" s="10">
        <v>34</v>
      </c>
      <c r="D41" s="10">
        <f t="shared" si="1"/>
        <v>16644</v>
      </c>
      <c r="E41" s="10">
        <v>6728</v>
      </c>
      <c r="F41" s="10">
        <v>25.97</v>
      </c>
      <c r="G41" s="10">
        <f>VLOOKUP(A41,'LooksRare Preprocessing'!$A$4:$H$55,7,FALSE)</f>
        <v>-0.95765617909377454</v>
      </c>
      <c r="H41" s="10">
        <f>VLOOKUP(A41,'LooksRare Preprocessing'!$A$4:$H$55,8,FALSE)</f>
        <v>-2.1968234974392358</v>
      </c>
      <c r="I41" s="18">
        <v>1203.72</v>
      </c>
      <c r="J41" s="8">
        <v>-0.88548914499999998</v>
      </c>
      <c r="K41">
        <v>0</v>
      </c>
      <c r="L41" s="8">
        <v>37.700001</v>
      </c>
      <c r="M41">
        <f t="shared" si="0"/>
        <v>-1.4298049552133871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224C-A48A-E542-AE97-5668E94050AA}">
  <dimension ref="A1:AE57"/>
  <sheetViews>
    <sheetView workbookViewId="0">
      <selection activeCell="F26" sqref="F26"/>
    </sheetView>
  </sheetViews>
  <sheetFormatPr baseColWidth="10" defaultRowHeight="16"/>
  <sheetData>
    <row r="1" spans="1:31">
      <c r="A1" t="s">
        <v>12</v>
      </c>
      <c r="B1">
        <v>1000000</v>
      </c>
      <c r="E1" t="s">
        <v>34</v>
      </c>
      <c r="F1" s="13">
        <f>AVERAGE(AC21:AC49)</f>
        <v>0.22472414046460512</v>
      </c>
      <c r="G1" s="13"/>
      <c r="AE1" s="13"/>
    </row>
    <row r="2" spans="1:31">
      <c r="A2" t="s">
        <v>13</v>
      </c>
      <c r="B2">
        <v>10.873919454007142</v>
      </c>
      <c r="E2" t="s">
        <v>35</v>
      </c>
      <c r="F2" s="13">
        <f>AVERAGE(AC50:AC57)</f>
        <v>0.68479640802387398</v>
      </c>
      <c r="G2" s="13"/>
      <c r="AE2" s="13"/>
    </row>
    <row r="3" spans="1:31">
      <c r="A3" t="s">
        <v>14</v>
      </c>
      <c r="B3">
        <v>332.43454891093535</v>
      </c>
      <c r="F3" s="13">
        <f>AVERAGE(AC21:AC57)</f>
        <v>0.31418263693446297</v>
      </c>
      <c r="AE3" s="13"/>
    </row>
    <row r="4" spans="1:31">
      <c r="A4" t="s">
        <v>15</v>
      </c>
      <c r="B4">
        <v>1.2840797915414643</v>
      </c>
      <c r="AE4" s="13"/>
    </row>
    <row r="5" spans="1:31">
      <c r="A5" t="s">
        <v>57</v>
      </c>
      <c r="B5">
        <v>-7.9577848759309733E-2</v>
      </c>
      <c r="AE5" s="13"/>
    </row>
    <row r="6" spans="1:31">
      <c r="A6" t="s">
        <v>36</v>
      </c>
      <c r="B6">
        <v>6.3780199705728939E-4</v>
      </c>
      <c r="AE6" s="13"/>
    </row>
    <row r="7" spans="1:31">
      <c r="A7" t="s">
        <v>60</v>
      </c>
      <c r="B7">
        <v>4.0706933925702252E-2</v>
      </c>
      <c r="AE7" s="13"/>
    </row>
    <row r="8" spans="1:31">
      <c r="A8" t="s">
        <v>40</v>
      </c>
      <c r="B8">
        <v>3.7506111012095188E-2</v>
      </c>
      <c r="AE8" s="13"/>
    </row>
    <row r="9" spans="1:31">
      <c r="A9" t="s">
        <v>18</v>
      </c>
      <c r="B9">
        <v>1.7464220278676099E-2</v>
      </c>
      <c r="AE9" s="13"/>
    </row>
    <row r="10" spans="1:31">
      <c r="A10" t="s">
        <v>19</v>
      </c>
      <c r="B10">
        <v>1.0000005405959837E-5</v>
      </c>
      <c r="AE10" s="13"/>
    </row>
    <row r="11" spans="1:31">
      <c r="A11" t="s">
        <v>20</v>
      </c>
      <c r="B11">
        <v>2.1950441839964911</v>
      </c>
      <c r="AE11" s="13"/>
    </row>
    <row r="12" spans="1:31">
      <c r="A12" t="s">
        <v>21</v>
      </c>
      <c r="B12">
        <v>1.3043983860251948E-2</v>
      </c>
      <c r="AE12" s="13"/>
    </row>
    <row r="13" spans="1:31">
      <c r="A13" t="s">
        <v>57</v>
      </c>
      <c r="B13">
        <v>1.7942533336688206E-3</v>
      </c>
      <c r="AE13" s="13"/>
    </row>
    <row r="14" spans="1:31">
      <c r="A14" t="s">
        <v>36</v>
      </c>
      <c r="B14">
        <v>1.0267438688476349E-2</v>
      </c>
      <c r="AE14" s="13"/>
    </row>
    <row r="15" spans="1:31">
      <c r="A15" t="s">
        <v>60</v>
      </c>
      <c r="B15">
        <v>-2.6512581905812977E-2</v>
      </c>
      <c r="AE15" s="13"/>
    </row>
    <row r="16" spans="1:31">
      <c r="A16" t="s">
        <v>40</v>
      </c>
      <c r="B16">
        <v>2.9286253745488676E-2</v>
      </c>
      <c r="AE16" s="13"/>
    </row>
    <row r="18" spans="1:31">
      <c r="A18" t="s">
        <v>24</v>
      </c>
      <c r="B18">
        <f>SUM(AA21:AA49)+ (B1-SUM(C21:C49))*IFERROR(LN(1-SUM(Z21:Z49)),-10000)</f>
        <v>-130326.3837764933</v>
      </c>
      <c r="AE18" s="13"/>
    </row>
    <row r="19" spans="1:31">
      <c r="I19">
        <f>B8</f>
        <v>3.7506111012095188E-2</v>
      </c>
      <c r="J19">
        <f>B6</f>
        <v>6.3780199705728939E-4</v>
      </c>
      <c r="K19">
        <f>B7</f>
        <v>4.0706933925702252E-2</v>
      </c>
      <c r="L19">
        <f>B5</f>
        <v>-7.9577848759309733E-2</v>
      </c>
      <c r="M19">
        <f>B16</f>
        <v>2.9286253745488676E-2</v>
      </c>
      <c r="N19">
        <f>B15</f>
        <v>-2.6512581905812977E-2</v>
      </c>
      <c r="O19">
        <f>B14</f>
        <v>1.0267438688476349E-2</v>
      </c>
      <c r="P19">
        <f>B13</f>
        <v>1.7942533336688206E-3</v>
      </c>
      <c r="R19" t="s">
        <v>25</v>
      </c>
      <c r="V19" t="s">
        <v>30</v>
      </c>
      <c r="AE19" s="13"/>
    </row>
    <row r="20" spans="1:31">
      <c r="A20" t="s">
        <v>4</v>
      </c>
      <c r="B20" t="s">
        <v>7</v>
      </c>
      <c r="C20" t="s">
        <v>0</v>
      </c>
      <c r="D20" t="s">
        <v>11</v>
      </c>
      <c r="E20" t="s">
        <v>1</v>
      </c>
      <c r="F20" t="s">
        <v>2</v>
      </c>
      <c r="G20" t="s">
        <v>39</v>
      </c>
      <c r="H20" t="s">
        <v>8</v>
      </c>
      <c r="I20" t="s">
        <v>41</v>
      </c>
      <c r="J20" t="s">
        <v>37</v>
      </c>
      <c r="K20" t="s">
        <v>9</v>
      </c>
      <c r="L20" t="s">
        <v>56</v>
      </c>
      <c r="M20" t="s">
        <v>41</v>
      </c>
      <c r="N20" t="s">
        <v>9</v>
      </c>
      <c r="O20" t="s">
        <v>37</v>
      </c>
      <c r="P20" t="s">
        <v>56</v>
      </c>
      <c r="Q20" t="s">
        <v>8</v>
      </c>
      <c r="R20" t="s">
        <v>26</v>
      </c>
      <c r="S20" t="s">
        <v>27</v>
      </c>
      <c r="T20" t="s">
        <v>28</v>
      </c>
      <c r="U20" t="s">
        <v>29</v>
      </c>
      <c r="V20" t="s">
        <v>26</v>
      </c>
      <c r="W20" t="s">
        <v>27</v>
      </c>
      <c r="X20" t="s">
        <v>28</v>
      </c>
      <c r="Y20" t="s">
        <v>29</v>
      </c>
      <c r="Z20" t="s">
        <v>31</v>
      </c>
      <c r="AA20" t="s">
        <v>24</v>
      </c>
      <c r="AB20" t="s">
        <v>32</v>
      </c>
      <c r="AC20" s="13" t="s">
        <v>33</v>
      </c>
      <c r="AE20" s="13"/>
    </row>
    <row r="21" spans="1:31">
      <c r="A21" s="1">
        <v>44676</v>
      </c>
      <c r="B21">
        <v>1</v>
      </c>
      <c r="C21">
        <v>488</v>
      </c>
      <c r="D21">
        <v>288</v>
      </c>
      <c r="E21">
        <v>29330</v>
      </c>
      <c r="F21">
        <v>104.71</v>
      </c>
      <c r="G21" s="17">
        <v>3004.99</v>
      </c>
      <c r="H21">
        <v>-0.10257075673889025</v>
      </c>
      <c r="I21">
        <v>1.4449539072347346</v>
      </c>
      <c r="J21">
        <v>1</v>
      </c>
      <c r="K21">
        <v>-5.737876401116751E-2</v>
      </c>
      <c r="L21">
        <v>2.7653487403399462</v>
      </c>
      <c r="M21">
        <v>1.4449539072347346</v>
      </c>
      <c r="N21">
        <v>-5.737876401116751E-2</v>
      </c>
      <c r="O21">
        <v>1</v>
      </c>
      <c r="P21">
        <v>2.7653487403399462</v>
      </c>
      <c r="Q21">
        <v>-0.10257075673889025</v>
      </c>
      <c r="R21">
        <f>1-($B$3/($B$3+T21))^$B$2</f>
        <v>2.7250247626676716E-2</v>
      </c>
      <c r="S21">
        <f>R21</f>
        <v>2.7250247626676716E-2</v>
      </c>
      <c r="T21">
        <f>B21^B4*U21</f>
        <v>0.84572264684875875</v>
      </c>
      <c r="U21">
        <f>EXP(SUMPRODUCT($I$19:$L$19,I21:L21))</f>
        <v>0.84572264684875875</v>
      </c>
      <c r="V21" s="15">
        <f>1-($B$11/($B$11+X21))^$B$10</f>
        <v>3.942633121423178E-6</v>
      </c>
      <c r="W21">
        <f>V21</f>
        <v>3.942633121423178E-6</v>
      </c>
      <c r="X21">
        <f>B21^B12*Y21</f>
        <v>1.0608470797660619</v>
      </c>
      <c r="Y21">
        <f>EXP(SUMPRODUCT($M$19:$P$19,M21:P21))</f>
        <v>1.0608470797660619</v>
      </c>
      <c r="Z21">
        <f>$B$9*S21 + (1-$B$9)*W21</f>
        <v>4.797781053088654E-4</v>
      </c>
      <c r="AA21">
        <f t="shared" ref="AA21:AA56" si="0">C21*IFERROR(LN(Z21),-10000)</f>
        <v>-3729.3871786781024</v>
      </c>
      <c r="AB21">
        <f>$B$1*Z21</f>
        <v>479.77810530886541</v>
      </c>
      <c r="AC21" s="13">
        <f t="shared" ref="AC21:AC56" si="1">ABS(C21-AB21)/C21</f>
        <v>1.6848144858882363E-2</v>
      </c>
      <c r="AE21" s="13"/>
    </row>
    <row r="22" spans="1:31">
      <c r="A22" s="1">
        <v>44683</v>
      </c>
      <c r="B22">
        <v>2</v>
      </c>
      <c r="C22">
        <v>610</v>
      </c>
      <c r="D22">
        <v>776</v>
      </c>
      <c r="E22">
        <v>159726</v>
      </c>
      <c r="F22">
        <v>124.87</v>
      </c>
      <c r="G22" s="17">
        <v>285.51</v>
      </c>
      <c r="H22">
        <v>4.830608551879263</v>
      </c>
      <c r="I22">
        <v>-2.0734488154468478</v>
      </c>
      <c r="J22">
        <v>1</v>
      </c>
      <c r="K22">
        <v>0.490388645512707</v>
      </c>
      <c r="L22">
        <v>2.2636751788466225</v>
      </c>
      <c r="M22">
        <v>-2.0734488154468478</v>
      </c>
      <c r="N22">
        <v>0.490388645512707</v>
      </c>
      <c r="O22">
        <v>1</v>
      </c>
      <c r="P22">
        <v>2.2636751788466225</v>
      </c>
      <c r="Q22">
        <v>4.830608551879263</v>
      </c>
      <c r="R22">
        <f t="shared" ref="R22:R56" si="2">1-($B$3/($B$3+T22))^$B$2</f>
        <v>6.2465511363148707E-2</v>
      </c>
      <c r="S22">
        <f>R22-R21</f>
        <v>3.5215263736471991E-2</v>
      </c>
      <c r="T22">
        <f t="shared" ref="T22:T56" si="3">T21+(B22^$B$4-B21^$B$4)*U22</f>
        <v>1.9777898201082422</v>
      </c>
      <c r="U22">
        <f t="shared" ref="U22:U56" si="4">EXP(SUMPRODUCT($I$19:$L$19,I22:L22))</f>
        <v>0.78875038084177085</v>
      </c>
      <c r="V22" s="15">
        <f t="shared" ref="V22:V56" si="5">1-($B$11/($B$11+X22))^$B$10</f>
        <v>3.9688851946051429E-6</v>
      </c>
      <c r="W22">
        <f>V22-V21</f>
        <v>2.6252073181964874E-8</v>
      </c>
      <c r="X22">
        <f t="shared" ref="X22:X56" si="6">X21+(B22^$B$12-B21^$B$12)*Y22</f>
        <v>1.0694057277733731</v>
      </c>
      <c r="Y22">
        <f t="shared" ref="Y22:Y56" si="7">EXP(SUMPRODUCT($M$19:$P$19,M22:P22))</f>
        <v>0.94233355771595539</v>
      </c>
      <c r="Z22">
        <f t="shared" ref="Z22:Z56" si="8">$B$9*S22 + (1-$B$9)*W22</f>
        <v>6.1503291666661442E-4</v>
      </c>
      <c r="AA22">
        <f t="shared" si="0"/>
        <v>-4510.2392088184997</v>
      </c>
      <c r="AB22">
        <f t="shared" ref="AB22:AB56" si="9">$B$1*Z22</f>
        <v>615.03291666661437</v>
      </c>
      <c r="AC22" s="13">
        <f t="shared" si="1"/>
        <v>8.2506830600235555E-3</v>
      </c>
      <c r="AE22" s="13"/>
    </row>
    <row r="23" spans="1:31">
      <c r="A23" s="1">
        <v>44690</v>
      </c>
      <c r="B23">
        <v>3</v>
      </c>
      <c r="C23">
        <v>812</v>
      </c>
      <c r="D23">
        <v>1386</v>
      </c>
      <c r="E23">
        <v>40479</v>
      </c>
      <c r="F23">
        <v>127.66</v>
      </c>
      <c r="G23" s="17">
        <v>2739.22</v>
      </c>
      <c r="H23">
        <v>0.31922144633316551</v>
      </c>
      <c r="I23">
        <v>1.101106593922232</v>
      </c>
      <c r="J23">
        <v>1</v>
      </c>
      <c r="K23">
        <v>0.5661957423664572</v>
      </c>
      <c r="L23">
        <v>0.25754071549508895</v>
      </c>
      <c r="M23">
        <v>1.101106593922232</v>
      </c>
      <c r="N23">
        <v>0.5661957423664572</v>
      </c>
      <c r="O23">
        <v>1</v>
      </c>
      <c r="P23">
        <v>0.25754071549508895</v>
      </c>
      <c r="Q23">
        <v>0.31922144633316551</v>
      </c>
      <c r="R23">
        <f t="shared" si="2"/>
        <v>0.11388624911060152</v>
      </c>
      <c r="S23">
        <f t="shared" ref="S23:S56" si="10">R23-R22</f>
        <v>5.1420737747452816E-2</v>
      </c>
      <c r="T23">
        <f t="shared" si="3"/>
        <v>3.7170536965732293</v>
      </c>
      <c r="U23">
        <f t="shared" si="4"/>
        <v>1.0454940875310423</v>
      </c>
      <c r="V23" s="15">
        <f t="shared" si="5"/>
        <v>3.985727724420407E-6</v>
      </c>
      <c r="W23">
        <f t="shared" ref="W23:W56" si="11">V23-V22</f>
        <v>1.6842529815264129E-8</v>
      </c>
      <c r="X23">
        <f t="shared" si="6"/>
        <v>1.0749085389202631</v>
      </c>
      <c r="Y23">
        <f t="shared" si="7"/>
        <v>1.0283602137038541</v>
      </c>
      <c r="Z23">
        <f t="shared" si="8"/>
        <v>8.9803963930171551E-4</v>
      </c>
      <c r="AA23">
        <f t="shared" si="0"/>
        <v>-5696.420635286433</v>
      </c>
      <c r="AB23">
        <f t="shared" si="9"/>
        <v>898.03963930171551</v>
      </c>
      <c r="AC23" s="13">
        <f t="shared" si="1"/>
        <v>0.10596014692329496</v>
      </c>
      <c r="AE23" s="13"/>
    </row>
    <row r="24" spans="1:31">
      <c r="A24" s="1">
        <v>44697</v>
      </c>
      <c r="B24">
        <v>4</v>
      </c>
      <c r="C24">
        <v>1028</v>
      </c>
      <c r="D24">
        <v>2198</v>
      </c>
      <c r="E24">
        <v>35326</v>
      </c>
      <c r="F24">
        <v>217.86</v>
      </c>
      <c r="G24" s="17">
        <v>2117.0300000000002</v>
      </c>
      <c r="H24">
        <v>0.12427165510253467</v>
      </c>
      <c r="I24">
        <v>0.29613101402267322</v>
      </c>
      <c r="J24">
        <v>0</v>
      </c>
      <c r="K24">
        <v>3.0170201639464902</v>
      </c>
      <c r="L24">
        <v>0.16134462505517969</v>
      </c>
      <c r="M24">
        <v>0.29613101402267322</v>
      </c>
      <c r="N24">
        <v>3.0170201639464902</v>
      </c>
      <c r="O24">
        <v>0</v>
      </c>
      <c r="P24">
        <v>0.16134462505517969</v>
      </c>
      <c r="Q24">
        <v>0.12427165510253467</v>
      </c>
      <c r="R24">
        <f t="shared" si="2"/>
        <v>0.17103994610231577</v>
      </c>
      <c r="S24">
        <f t="shared" si="10"/>
        <v>5.7153696991714242E-2</v>
      </c>
      <c r="T24">
        <f t="shared" si="3"/>
        <v>5.7844966822984301</v>
      </c>
      <c r="U24">
        <f t="shared" si="4"/>
        <v>1.1287162274389522</v>
      </c>
      <c r="V24" s="15">
        <f t="shared" si="5"/>
        <v>3.9965853870782553E-6</v>
      </c>
      <c r="W24">
        <f t="shared" si="11"/>
        <v>1.0857662657848266E-8</v>
      </c>
      <c r="X24">
        <f t="shared" si="6"/>
        <v>1.0784608837173546</v>
      </c>
      <c r="Y24">
        <f t="shared" si="7"/>
        <v>0.93143680534810269</v>
      </c>
      <c r="Z24">
        <f t="shared" si="8"/>
        <v>9.9815542204605037E-4</v>
      </c>
      <c r="AA24">
        <f t="shared" si="0"/>
        <v>-7103.0704039523562</v>
      </c>
      <c r="AB24">
        <f t="shared" si="9"/>
        <v>998.15542204605038</v>
      </c>
      <c r="AC24" s="13">
        <f t="shared" si="1"/>
        <v>2.9031690616682513E-2</v>
      </c>
      <c r="AE24" s="13"/>
    </row>
    <row r="25" spans="1:31">
      <c r="A25" s="1">
        <v>44704</v>
      </c>
      <c r="B25">
        <v>5</v>
      </c>
      <c r="C25">
        <v>625</v>
      </c>
      <c r="D25">
        <v>3226</v>
      </c>
      <c r="E25">
        <v>23102</v>
      </c>
      <c r="F25">
        <v>111.83</v>
      </c>
      <c r="G25" s="17">
        <v>2003.38</v>
      </c>
      <c r="H25">
        <v>-0.33819025989906276</v>
      </c>
      <c r="I25">
        <v>0.1490931724379724</v>
      </c>
      <c r="J25">
        <v>0</v>
      </c>
      <c r="K25">
        <v>0.13607877347940722</v>
      </c>
      <c r="L25">
        <v>0.674203604173092</v>
      </c>
      <c r="M25">
        <v>0.1490931724379724</v>
      </c>
      <c r="N25">
        <v>0.13607877347940722</v>
      </c>
      <c r="O25">
        <v>0</v>
      </c>
      <c r="P25">
        <v>0.674203604173092</v>
      </c>
      <c r="Q25">
        <v>-0.33819025989906276</v>
      </c>
      <c r="R25">
        <f t="shared" si="2"/>
        <v>0.2196759979297892</v>
      </c>
      <c r="S25">
        <f t="shared" si="10"/>
        <v>4.8636051827473437E-2</v>
      </c>
      <c r="T25">
        <f t="shared" si="3"/>
        <v>7.6703495146043856</v>
      </c>
      <c r="U25">
        <f t="shared" si="4"/>
        <v>0.95837089756434723</v>
      </c>
      <c r="V25" s="15">
        <f t="shared" si="5"/>
        <v>4.0056661668730342E-6</v>
      </c>
      <c r="W25">
        <f t="shared" si="11"/>
        <v>9.0807797947789481E-9</v>
      </c>
      <c r="X25">
        <f t="shared" si="6"/>
        <v>1.0814348419431479</v>
      </c>
      <c r="Y25">
        <f t="shared" si="7"/>
        <v>1.0019702112372253</v>
      </c>
      <c r="Z25">
        <f t="shared" si="8"/>
        <v>8.4939964479115952E-4</v>
      </c>
      <c r="AA25">
        <f t="shared" si="0"/>
        <v>-4419.3629739207099</v>
      </c>
      <c r="AB25">
        <f t="shared" si="9"/>
        <v>849.39964479115952</v>
      </c>
      <c r="AC25" s="13">
        <f t="shared" si="1"/>
        <v>0.35903943166585522</v>
      </c>
      <c r="AE25" s="13"/>
    </row>
    <row r="26" spans="1:31">
      <c r="A26" s="1">
        <v>44711</v>
      </c>
      <c r="B26">
        <v>6</v>
      </c>
      <c r="C26">
        <v>1443</v>
      </c>
      <c r="D26">
        <v>3851</v>
      </c>
      <c r="E26">
        <v>18383</v>
      </c>
      <c r="F26">
        <v>125.64</v>
      </c>
      <c r="G26" s="17">
        <v>1859.88</v>
      </c>
      <c r="H26">
        <v>-0.51672083719720896</v>
      </c>
      <c r="I26">
        <v>-3.6563935062287597E-2</v>
      </c>
      <c r="J26">
        <v>0</v>
      </c>
      <c r="K26">
        <v>0.51131031740424371</v>
      </c>
      <c r="L26">
        <v>0.19154570565777918</v>
      </c>
      <c r="M26">
        <v>-3.6563935062287597E-2</v>
      </c>
      <c r="N26">
        <v>0.51131031740424371</v>
      </c>
      <c r="O26">
        <v>0</v>
      </c>
      <c r="P26">
        <v>0.19154570565777918</v>
      </c>
      <c r="Q26">
        <v>-0.51672083719720896</v>
      </c>
      <c r="R26">
        <f t="shared" si="2"/>
        <v>0.27001804769210735</v>
      </c>
      <c r="S26">
        <f t="shared" si="10"/>
        <v>5.0342049762318153E-2</v>
      </c>
      <c r="T26">
        <f t="shared" si="3"/>
        <v>9.7626116073593323</v>
      </c>
      <c r="U26">
        <f t="shared" si="4"/>
        <v>1.0042085402399725</v>
      </c>
      <c r="V26" s="15">
        <f t="shared" si="5"/>
        <v>4.0129794313115141E-6</v>
      </c>
      <c r="W26">
        <f t="shared" si="11"/>
        <v>7.313264438479905E-9</v>
      </c>
      <c r="X26">
        <f t="shared" si="6"/>
        <v>1.0838319024239802</v>
      </c>
      <c r="Y26">
        <f t="shared" si="7"/>
        <v>0.98581822650851791</v>
      </c>
      <c r="Z26">
        <f t="shared" si="8"/>
        <v>8.7919183187317525E-4</v>
      </c>
      <c r="AA26">
        <f t="shared" si="0"/>
        <v>-10153.680243605628</v>
      </c>
      <c r="AB26">
        <f t="shared" si="9"/>
        <v>879.19183187317526</v>
      </c>
      <c r="AC26" s="13">
        <f t="shared" si="1"/>
        <v>0.39071945123134078</v>
      </c>
      <c r="AE26" s="13"/>
    </row>
    <row r="27" spans="1:31">
      <c r="A27" s="1">
        <v>44718</v>
      </c>
      <c r="B27">
        <v>7</v>
      </c>
      <c r="C27">
        <v>811</v>
      </c>
      <c r="D27">
        <v>5294</v>
      </c>
      <c r="E27">
        <v>24484</v>
      </c>
      <c r="F27">
        <v>108.45</v>
      </c>
      <c r="G27" s="17">
        <v>1854.19</v>
      </c>
      <c r="H27">
        <v>-0.28590603488824734</v>
      </c>
      <c r="I27">
        <v>-4.3925530474667317E-2</v>
      </c>
      <c r="J27">
        <v>0</v>
      </c>
      <c r="K27">
        <v>4.4240785176297495E-2</v>
      </c>
      <c r="L27">
        <v>-0.2547593199199672</v>
      </c>
      <c r="M27">
        <v>-4.3925530474667317E-2</v>
      </c>
      <c r="N27">
        <v>4.4240785176297495E-2</v>
      </c>
      <c r="O27">
        <v>0</v>
      </c>
      <c r="P27">
        <v>-0.2547593199199672</v>
      </c>
      <c r="Q27">
        <v>-0.28590603488824734</v>
      </c>
      <c r="R27">
        <f t="shared" si="2"/>
        <v>0.31979993053759825</v>
      </c>
      <c r="S27">
        <f t="shared" si="10"/>
        <v>4.9781882845490899E-2</v>
      </c>
      <c r="T27">
        <f t="shared" si="3"/>
        <v>11.992628766561571</v>
      </c>
      <c r="U27">
        <f t="shared" si="4"/>
        <v>1.0206366809002962</v>
      </c>
      <c r="V27" s="15">
        <f t="shared" si="5"/>
        <v>4.019242878960938E-6</v>
      </c>
      <c r="W27">
        <f t="shared" si="11"/>
        <v>6.2634476494238811E-9</v>
      </c>
      <c r="X27">
        <f t="shared" si="6"/>
        <v>1.0858862597683143</v>
      </c>
      <c r="Y27">
        <f t="shared" si="7"/>
        <v>0.99708779429081928</v>
      </c>
      <c r="Z27">
        <f t="shared" si="8"/>
        <v>8.6940792196231996E-4</v>
      </c>
      <c r="AA27">
        <f t="shared" si="0"/>
        <v>-5715.6831813726149</v>
      </c>
      <c r="AB27">
        <f t="shared" si="9"/>
        <v>869.40792196231996</v>
      </c>
      <c r="AC27" s="13">
        <f t="shared" si="1"/>
        <v>7.2019632505943232E-2</v>
      </c>
      <c r="AE27" s="13"/>
    </row>
    <row r="28" spans="1:31">
      <c r="A28" s="1">
        <v>44725</v>
      </c>
      <c r="B28">
        <v>8</v>
      </c>
      <c r="C28">
        <v>867</v>
      </c>
      <c r="D28">
        <v>6105</v>
      </c>
      <c r="E28">
        <v>23505</v>
      </c>
      <c r="F28">
        <v>133.69</v>
      </c>
      <c r="G28" s="17">
        <v>1697.81</v>
      </c>
      <c r="H28">
        <v>-0.32294384696175554</v>
      </c>
      <c r="I28">
        <v>-0.24624649542860932</v>
      </c>
      <c r="J28">
        <v>0</v>
      </c>
      <c r="K28">
        <v>0.73003688717940174</v>
      </c>
      <c r="L28">
        <v>-0.67365938160757155</v>
      </c>
      <c r="M28">
        <v>-0.24624649542860932</v>
      </c>
      <c r="N28">
        <v>0.73003688717940174</v>
      </c>
      <c r="O28">
        <v>0</v>
      </c>
      <c r="P28">
        <v>-0.67365938160757155</v>
      </c>
      <c r="Q28">
        <v>-0.32294384696175554</v>
      </c>
      <c r="R28">
        <f t="shared" si="2"/>
        <v>0.37027090068150426</v>
      </c>
      <c r="S28">
        <f t="shared" si="10"/>
        <v>5.0470970143906002E-2</v>
      </c>
      <c r="T28">
        <f t="shared" si="3"/>
        <v>14.443331803537731</v>
      </c>
      <c r="U28">
        <f t="shared" si="4"/>
        <v>1.0769039155810702</v>
      </c>
      <c r="V28" s="15">
        <f t="shared" si="5"/>
        <v>4.0245421848439378E-6</v>
      </c>
      <c r="W28">
        <f t="shared" si="11"/>
        <v>5.2993058829997608E-9</v>
      </c>
      <c r="X28">
        <f t="shared" si="6"/>
        <v>1.0876253919879948</v>
      </c>
      <c r="Y28">
        <f t="shared" si="7"/>
        <v>0.97260667722009708</v>
      </c>
      <c r="Z28">
        <f t="shared" si="8"/>
        <v>8.8144134702929696E-4</v>
      </c>
      <c r="AA28">
        <f t="shared" si="0"/>
        <v>-6098.4364672550964</v>
      </c>
      <c r="AB28">
        <f t="shared" si="9"/>
        <v>881.44134702929694</v>
      </c>
      <c r="AC28" s="13">
        <f t="shared" si="1"/>
        <v>1.6656686308300962E-2</v>
      </c>
      <c r="AE28" s="13"/>
    </row>
    <row r="29" spans="1:31">
      <c r="A29" s="1">
        <v>44732</v>
      </c>
      <c r="B29">
        <v>9</v>
      </c>
      <c r="C29">
        <v>753</v>
      </c>
      <c r="D29">
        <v>6972</v>
      </c>
      <c r="E29">
        <v>19572</v>
      </c>
      <c r="F29">
        <v>192.98</v>
      </c>
      <c r="G29" s="17">
        <v>1133.48</v>
      </c>
      <c r="H29">
        <v>-0.47173824418862748</v>
      </c>
      <c r="I29">
        <v>-0.97636409456186168</v>
      </c>
      <c r="J29">
        <v>0</v>
      </c>
      <c r="K29">
        <v>2.3410056228277401</v>
      </c>
      <c r="L29">
        <v>-3.1047611752566186E-2</v>
      </c>
      <c r="M29">
        <v>-0.97636409456186168</v>
      </c>
      <c r="N29">
        <v>2.3410056228277401</v>
      </c>
      <c r="O29">
        <v>0</v>
      </c>
      <c r="P29">
        <v>-3.1047611752566186E-2</v>
      </c>
      <c r="Q29">
        <v>-0.47173824418862748</v>
      </c>
      <c r="R29">
        <f t="shared" si="2"/>
        <v>0.41769862523238499</v>
      </c>
      <c r="S29">
        <f t="shared" si="10"/>
        <v>4.7427724550880734E-2</v>
      </c>
      <c r="T29">
        <f t="shared" si="3"/>
        <v>16.950166170883328</v>
      </c>
      <c r="U29">
        <f t="shared" si="4"/>
        <v>1.0630543673366815</v>
      </c>
      <c r="V29" s="15">
        <f t="shared" si="5"/>
        <v>4.0289364376944192E-6</v>
      </c>
      <c r="W29">
        <f t="shared" si="11"/>
        <v>4.3942528504814504E-9</v>
      </c>
      <c r="X29">
        <f t="shared" si="6"/>
        <v>1.0890682020093598</v>
      </c>
      <c r="Y29">
        <f t="shared" si="7"/>
        <v>0.91327717515107754</v>
      </c>
      <c r="Z29">
        <f t="shared" si="8"/>
        <v>8.2829254638360633E-4</v>
      </c>
      <c r="AA29">
        <f t="shared" si="0"/>
        <v>-5343.396544266513</v>
      </c>
      <c r="AB29">
        <f t="shared" si="9"/>
        <v>828.29254638360635</v>
      </c>
      <c r="AC29" s="13">
        <f t="shared" si="1"/>
        <v>9.9990101439052251E-2</v>
      </c>
      <c r="AE29" s="13"/>
    </row>
    <row r="30" spans="1:31">
      <c r="A30" s="1">
        <v>44739</v>
      </c>
      <c r="B30">
        <v>10</v>
      </c>
      <c r="C30">
        <v>620</v>
      </c>
      <c r="D30">
        <v>7725</v>
      </c>
      <c r="E30">
        <v>12355</v>
      </c>
      <c r="F30">
        <v>106.6</v>
      </c>
      <c r="G30" s="17">
        <v>1158.9000000000001</v>
      </c>
      <c r="H30">
        <v>-0.74477388232397834</v>
      </c>
      <c r="I30">
        <v>-0.94347626409038698</v>
      </c>
      <c r="J30">
        <v>0</v>
      </c>
      <c r="K30">
        <v>-6.0255693683042861E-3</v>
      </c>
      <c r="L30">
        <v>-0.79558226255880549</v>
      </c>
      <c r="M30">
        <v>-0.94347626409038698</v>
      </c>
      <c r="N30">
        <v>-6.0255693683042861E-3</v>
      </c>
      <c r="O30">
        <v>0</v>
      </c>
      <c r="P30">
        <v>-0.79558226255880549</v>
      </c>
      <c r="Q30">
        <v>-0.74477388232397834</v>
      </c>
      <c r="R30">
        <f t="shared" si="2"/>
        <v>0.46117584517806343</v>
      </c>
      <c r="S30">
        <f t="shared" si="10"/>
        <v>4.3477219945678436E-2</v>
      </c>
      <c r="T30">
        <f t="shared" si="3"/>
        <v>19.452375835087651</v>
      </c>
      <c r="U30">
        <f t="shared" si="4"/>
        <v>1.0280659482948413</v>
      </c>
      <c r="V30" s="15">
        <f t="shared" si="5"/>
        <v>4.0331221830003372E-6</v>
      </c>
      <c r="W30">
        <f t="shared" si="11"/>
        <v>4.1857453059179761E-9</v>
      </c>
      <c r="X30">
        <f t="shared" si="6"/>
        <v>1.0904431403491712</v>
      </c>
      <c r="Y30">
        <f t="shared" si="7"/>
        <v>0.9715149633197433</v>
      </c>
      <c r="Z30">
        <f t="shared" si="8"/>
        <v>7.5929985888030613E-4</v>
      </c>
      <c r="AA30">
        <f t="shared" si="0"/>
        <v>-4453.5305483120574</v>
      </c>
      <c r="AB30">
        <f t="shared" si="9"/>
        <v>759.29985888030615</v>
      </c>
      <c r="AC30" s="13">
        <f t="shared" si="1"/>
        <v>0.22467719174242926</v>
      </c>
      <c r="AE30" s="13"/>
    </row>
    <row r="31" spans="1:31">
      <c r="A31" s="1">
        <v>44746</v>
      </c>
      <c r="B31">
        <v>11</v>
      </c>
      <c r="C31">
        <v>462</v>
      </c>
      <c r="D31">
        <v>8345</v>
      </c>
      <c r="E31">
        <v>24910</v>
      </c>
      <c r="F31">
        <v>94.24</v>
      </c>
      <c r="G31" s="17">
        <v>1100.43</v>
      </c>
      <c r="H31">
        <v>-0.26978947927709879</v>
      </c>
      <c r="I31">
        <v>-1.019123449285789</v>
      </c>
      <c r="J31">
        <v>0</v>
      </c>
      <c r="K31">
        <v>-0.34185915973115572</v>
      </c>
      <c r="L31">
        <v>-0.16639308333799011</v>
      </c>
      <c r="M31">
        <v>-1.019123449285789</v>
      </c>
      <c r="N31">
        <v>-0.34185915973115572</v>
      </c>
      <c r="O31">
        <v>0</v>
      </c>
      <c r="P31">
        <v>-0.16639308333799011</v>
      </c>
      <c r="Q31">
        <v>-0.26978947927709879</v>
      </c>
      <c r="R31">
        <f t="shared" si="2"/>
        <v>0.49969749533603092</v>
      </c>
      <c r="S31">
        <f t="shared" si="10"/>
        <v>3.8521650157967491E-2</v>
      </c>
      <c r="T31">
        <f t="shared" si="3"/>
        <v>21.860975293828766</v>
      </c>
      <c r="U31">
        <f t="shared" si="4"/>
        <v>0.96184862820992922</v>
      </c>
      <c r="V31" s="15">
        <f t="shared" si="5"/>
        <v>4.036941834817398E-6</v>
      </c>
      <c r="W31">
        <f t="shared" si="11"/>
        <v>3.8196518170607874E-9</v>
      </c>
      <c r="X31">
        <f t="shared" si="6"/>
        <v>1.0916983261802438</v>
      </c>
      <c r="Y31">
        <f t="shared" si="7"/>
        <v>0.97913936679587299</v>
      </c>
      <c r="Z31">
        <f t="shared" si="8"/>
        <v>6.7275433680141848E-4</v>
      </c>
      <c r="AA31">
        <f t="shared" si="0"/>
        <v>-3374.5082087635919</v>
      </c>
      <c r="AB31">
        <f t="shared" si="9"/>
        <v>672.7543368014185</v>
      </c>
      <c r="AC31" s="13">
        <f t="shared" si="1"/>
        <v>0.45617821818488852</v>
      </c>
      <c r="AE31" s="13"/>
    </row>
    <row r="32" spans="1:31">
      <c r="A32" s="1">
        <v>44753</v>
      </c>
      <c r="B32">
        <v>12</v>
      </c>
      <c r="C32">
        <v>745</v>
      </c>
      <c r="D32">
        <v>8807</v>
      </c>
      <c r="E32">
        <v>16734</v>
      </c>
      <c r="F32">
        <v>95.59</v>
      </c>
      <c r="G32" s="17">
        <v>1187.19</v>
      </c>
      <c r="H32">
        <v>-0.57910628368261752</v>
      </c>
      <c r="I32">
        <v>-0.90687529146890722</v>
      </c>
      <c r="J32">
        <v>0</v>
      </c>
      <c r="K32">
        <v>-0.30517830641482463</v>
      </c>
      <c r="L32">
        <v>-0.52992460911001682</v>
      </c>
      <c r="M32">
        <v>-0.90687529146890722</v>
      </c>
      <c r="N32">
        <v>-0.30517830641482463</v>
      </c>
      <c r="O32">
        <v>0</v>
      </c>
      <c r="P32">
        <v>-0.52992460911001682</v>
      </c>
      <c r="Q32">
        <v>-0.57910628368261752</v>
      </c>
      <c r="R32">
        <f t="shared" si="2"/>
        <v>0.53735422536050192</v>
      </c>
      <c r="S32">
        <f t="shared" si="10"/>
        <v>3.7656730024471008E-2</v>
      </c>
      <c r="T32">
        <f t="shared" si="3"/>
        <v>24.41976326637759</v>
      </c>
      <c r="U32">
        <f t="shared" si="4"/>
        <v>0.99574310824615053</v>
      </c>
      <c r="V32" s="15">
        <f t="shared" si="5"/>
        <v>4.0404375828417827E-6</v>
      </c>
      <c r="W32">
        <f t="shared" si="11"/>
        <v>3.4957480243846817E-9</v>
      </c>
      <c r="X32">
        <f t="shared" si="6"/>
        <v>1.092847493414659</v>
      </c>
      <c r="Y32">
        <f t="shared" si="7"/>
        <v>0.98076859503858826</v>
      </c>
      <c r="Z32">
        <f t="shared" si="8"/>
        <v>6.5764886281950859E-4</v>
      </c>
      <c r="AA32">
        <f t="shared" si="0"/>
        <v>-5458.4953620953884</v>
      </c>
      <c r="AB32">
        <f t="shared" si="9"/>
        <v>657.64886281950862</v>
      </c>
      <c r="AC32" s="13">
        <f t="shared" si="1"/>
        <v>0.11724984856441796</v>
      </c>
      <c r="AE32" s="13"/>
    </row>
    <row r="33" spans="1:31">
      <c r="A33" s="1">
        <v>44760</v>
      </c>
      <c r="B33">
        <v>13</v>
      </c>
      <c r="C33">
        <v>813</v>
      </c>
      <c r="D33">
        <v>9552</v>
      </c>
      <c r="E33">
        <v>26541</v>
      </c>
      <c r="F33">
        <v>111.49</v>
      </c>
      <c r="G33" s="17">
        <v>1195.5</v>
      </c>
      <c r="H33">
        <v>-0.20808501401469648</v>
      </c>
      <c r="I33">
        <v>-0.89612399834467615</v>
      </c>
      <c r="J33">
        <v>0</v>
      </c>
      <c r="K33">
        <v>0.12684063264418308</v>
      </c>
      <c r="L33">
        <v>0.42252793248476589</v>
      </c>
      <c r="M33">
        <v>-0.89612399834467615</v>
      </c>
      <c r="N33">
        <v>0.12684063264418308</v>
      </c>
      <c r="O33">
        <v>0</v>
      </c>
      <c r="P33">
        <v>0.42252793248476589</v>
      </c>
      <c r="Q33">
        <v>-0.20808501401469648</v>
      </c>
      <c r="R33">
        <f t="shared" si="2"/>
        <v>0.57082454837445296</v>
      </c>
      <c r="S33">
        <f t="shared" si="10"/>
        <v>3.3470323013951031E-2</v>
      </c>
      <c r="T33">
        <f t="shared" si="3"/>
        <v>26.892748111206849</v>
      </c>
      <c r="U33">
        <f t="shared" si="4"/>
        <v>0.93981644241021145</v>
      </c>
      <c r="V33" s="15">
        <f t="shared" si="5"/>
        <v>4.0436255837050794E-6</v>
      </c>
      <c r="W33">
        <f t="shared" si="11"/>
        <v>3.188000863296736E-9</v>
      </c>
      <c r="X33">
        <f t="shared" si="6"/>
        <v>1.0938958443376128</v>
      </c>
      <c r="Y33">
        <f t="shared" si="7"/>
        <v>0.97156329028440069</v>
      </c>
      <c r="Z33">
        <f t="shared" si="8"/>
        <v>5.8453622623899691E-4</v>
      </c>
      <c r="AA33">
        <f t="shared" si="0"/>
        <v>-6052.5344340545134</v>
      </c>
      <c r="AB33">
        <f t="shared" si="9"/>
        <v>584.53622623899696</v>
      </c>
      <c r="AC33" s="13">
        <f t="shared" si="1"/>
        <v>0.2810132518585523</v>
      </c>
      <c r="AE33" s="13"/>
    </row>
    <row r="34" spans="1:31">
      <c r="A34" s="1">
        <v>44767</v>
      </c>
      <c r="B34">
        <v>14</v>
      </c>
      <c r="C34">
        <v>569</v>
      </c>
      <c r="D34">
        <v>10365</v>
      </c>
      <c r="E34">
        <v>21332</v>
      </c>
      <c r="F34">
        <v>149.29</v>
      </c>
      <c r="G34" s="17">
        <v>1158.18</v>
      </c>
      <c r="H34">
        <v>-0.4051534134946802</v>
      </c>
      <c r="I34">
        <v>-0.94440778407226988</v>
      </c>
      <c r="J34">
        <v>0</v>
      </c>
      <c r="K34">
        <v>1.1539045255014471</v>
      </c>
      <c r="L34">
        <v>-1.706562999210362E-2</v>
      </c>
      <c r="M34">
        <v>-0.94440778407226988</v>
      </c>
      <c r="N34">
        <v>1.1539045255014471</v>
      </c>
      <c r="O34">
        <v>0</v>
      </c>
      <c r="P34">
        <v>-1.706562999210362E-2</v>
      </c>
      <c r="Q34">
        <v>-0.4051534134946802</v>
      </c>
      <c r="R34">
        <f t="shared" si="2"/>
        <v>0.60466676967843591</v>
      </c>
      <c r="S34">
        <f t="shared" si="10"/>
        <v>3.3842221303982956E-2</v>
      </c>
      <c r="T34">
        <f t="shared" si="3"/>
        <v>29.617224543434123</v>
      </c>
      <c r="U34">
        <f t="shared" si="4"/>
        <v>1.0129925777174402</v>
      </c>
      <c r="V34" s="15">
        <f t="shared" si="5"/>
        <v>4.0464936167383669E-6</v>
      </c>
      <c r="W34">
        <f t="shared" si="11"/>
        <v>2.8680330332875315E-9</v>
      </c>
      <c r="X34">
        <f t="shared" si="6"/>
        <v>1.094839261806638</v>
      </c>
      <c r="Y34">
        <f t="shared" si="7"/>
        <v>0.94338408858098088</v>
      </c>
      <c r="Z34">
        <f t="shared" si="8"/>
        <v>5.9103082551753604E-4</v>
      </c>
      <c r="AA34">
        <f t="shared" si="0"/>
        <v>-4229.7425163152102</v>
      </c>
      <c r="AB34">
        <f t="shared" si="9"/>
        <v>591.03082551753607</v>
      </c>
      <c r="AC34" s="13">
        <f t="shared" si="1"/>
        <v>3.8718498273349868E-2</v>
      </c>
      <c r="AE34" s="13"/>
    </row>
    <row r="35" spans="1:31">
      <c r="A35" s="1">
        <v>44774</v>
      </c>
      <c r="B35">
        <v>15</v>
      </c>
      <c r="C35">
        <v>343</v>
      </c>
      <c r="D35">
        <v>10934</v>
      </c>
      <c r="E35">
        <v>20714</v>
      </c>
      <c r="F35">
        <v>142.09</v>
      </c>
      <c r="G35" s="17">
        <v>1621.14</v>
      </c>
      <c r="H35">
        <v>-0.42853376881789579</v>
      </c>
      <c r="I35">
        <v>-0.34544043572160521</v>
      </c>
      <c r="J35">
        <v>0</v>
      </c>
      <c r="K35">
        <v>0.9582733078143495</v>
      </c>
      <c r="L35">
        <v>1.6658059184088789</v>
      </c>
      <c r="M35">
        <v>-0.34544043572160521</v>
      </c>
      <c r="N35">
        <v>0.9582733078143495</v>
      </c>
      <c r="O35">
        <v>0</v>
      </c>
      <c r="P35">
        <v>1.6658059184088789</v>
      </c>
      <c r="Q35">
        <v>-0.42853376881789579</v>
      </c>
      <c r="R35">
        <f t="shared" si="2"/>
        <v>0.63281193433660965</v>
      </c>
      <c r="S35">
        <f t="shared" si="10"/>
        <v>2.8145164658173738E-2</v>
      </c>
      <c r="T35">
        <f t="shared" si="3"/>
        <v>32.084623667728764</v>
      </c>
      <c r="U35">
        <f t="shared" si="4"/>
        <v>0.89896694794369381</v>
      </c>
      <c r="V35" s="15">
        <f t="shared" si="5"/>
        <v>4.0492351217613631E-6</v>
      </c>
      <c r="W35">
        <f t="shared" si="11"/>
        <v>2.7415050229961935E-9</v>
      </c>
      <c r="X35">
        <f t="shared" si="6"/>
        <v>1.0957413118112296</v>
      </c>
      <c r="Y35">
        <f t="shared" si="7"/>
        <v>0.96798946213041359</v>
      </c>
      <c r="Z35">
        <f t="shared" si="8"/>
        <v>4.9153604899673103E-4</v>
      </c>
      <c r="AA35">
        <f t="shared" si="0"/>
        <v>-2612.9655197402499</v>
      </c>
      <c r="AB35">
        <f t="shared" si="9"/>
        <v>491.53604899673104</v>
      </c>
      <c r="AC35" s="13">
        <f t="shared" si="1"/>
        <v>0.43304970552982808</v>
      </c>
      <c r="AE35" s="13"/>
    </row>
    <row r="36" spans="1:31">
      <c r="A36" s="1">
        <v>44781</v>
      </c>
      <c r="B36">
        <v>16</v>
      </c>
      <c r="C36">
        <v>423</v>
      </c>
      <c r="D36">
        <v>11277</v>
      </c>
      <c r="E36">
        <v>24579</v>
      </c>
      <c r="F36">
        <v>108.43</v>
      </c>
      <c r="G36" s="17">
        <v>1674.16</v>
      </c>
      <c r="H36">
        <v>-0.2823119673223809</v>
      </c>
      <c r="I36">
        <v>-0.27684433927795515</v>
      </c>
      <c r="J36">
        <v>0</v>
      </c>
      <c r="K36">
        <v>4.3697365127166779E-2</v>
      </c>
      <c r="L36">
        <v>1.5226301455421067</v>
      </c>
      <c r="M36">
        <v>-0.27684433927795515</v>
      </c>
      <c r="N36">
        <v>4.3697365127166779E-2</v>
      </c>
      <c r="O36">
        <v>0</v>
      </c>
      <c r="P36">
        <v>1.5226301455421067</v>
      </c>
      <c r="Q36">
        <v>-0.2823119673223809</v>
      </c>
      <c r="R36">
        <f t="shared" si="2"/>
        <v>0.65867601482135707</v>
      </c>
      <c r="S36">
        <f t="shared" si="10"/>
        <v>2.586408048474742E-2</v>
      </c>
      <c r="T36">
        <f t="shared" si="3"/>
        <v>34.54140508795286</v>
      </c>
      <c r="U36">
        <f t="shared" si="4"/>
        <v>0.87829548366449861</v>
      </c>
      <c r="V36" s="15">
        <f t="shared" si="5"/>
        <v>4.0518687648427587E-6</v>
      </c>
      <c r="W36">
        <f t="shared" si="11"/>
        <v>2.6336430813955758E-9</v>
      </c>
      <c r="X36">
        <f t="shared" si="6"/>
        <v>1.0966081044057014</v>
      </c>
      <c r="Y36">
        <f t="shared" si="7"/>
        <v>0.99348702265468702</v>
      </c>
      <c r="Z36">
        <f t="shared" si="8"/>
        <v>4.516985865395951E-4</v>
      </c>
      <c r="AA36">
        <f t="shared" si="0"/>
        <v>-3258.1555730278587</v>
      </c>
      <c r="AB36">
        <f t="shared" si="9"/>
        <v>451.69858653959511</v>
      </c>
      <c r="AC36" s="13">
        <f t="shared" si="1"/>
        <v>6.7845358249633836E-2</v>
      </c>
      <c r="AE36" s="13"/>
    </row>
    <row r="37" spans="1:31">
      <c r="A37" s="1">
        <v>44788</v>
      </c>
      <c r="B37">
        <v>17</v>
      </c>
      <c r="C37">
        <v>370</v>
      </c>
      <c r="D37">
        <v>11700</v>
      </c>
      <c r="E37">
        <v>12302</v>
      </c>
      <c r="F37">
        <v>127.82</v>
      </c>
      <c r="G37" s="17">
        <v>1870.17</v>
      </c>
      <c r="H37">
        <v>-0.74677899370283018</v>
      </c>
      <c r="I37">
        <v>-2.3250961987878759E-2</v>
      </c>
      <c r="J37">
        <v>0</v>
      </c>
      <c r="K37">
        <v>0.57054310275950371</v>
      </c>
      <c r="L37">
        <v>0.60373430424450658</v>
      </c>
      <c r="M37">
        <v>-2.3250961987878759E-2</v>
      </c>
      <c r="N37">
        <v>0.57054310275950371</v>
      </c>
      <c r="O37">
        <v>0</v>
      </c>
      <c r="P37">
        <v>0.60373430424450658</v>
      </c>
      <c r="Q37">
        <v>-0.74677899370283018</v>
      </c>
      <c r="R37">
        <f t="shared" si="2"/>
        <v>0.6855229396475484</v>
      </c>
      <c r="S37">
        <f t="shared" si="10"/>
        <v>2.6846924826191332E-2</v>
      </c>
      <c r="T37">
        <f t="shared" si="3"/>
        <v>37.316537260048335</v>
      </c>
      <c r="U37">
        <f t="shared" si="4"/>
        <v>0.97463633244276893</v>
      </c>
      <c r="V37" s="15">
        <f t="shared" si="5"/>
        <v>4.0543238924994895E-6</v>
      </c>
      <c r="W37">
        <f t="shared" si="11"/>
        <v>2.4551276567308378E-9</v>
      </c>
      <c r="X37">
        <f t="shared" si="6"/>
        <v>1.0974163491399824</v>
      </c>
      <c r="Y37">
        <f t="shared" si="7"/>
        <v>0.98538361967921317</v>
      </c>
      <c r="Z37">
        <f t="shared" si="8"/>
        <v>4.6886302122043001E-4</v>
      </c>
      <c r="AA37">
        <f t="shared" si="0"/>
        <v>-2836.1239621880527</v>
      </c>
      <c r="AB37">
        <f t="shared" si="9"/>
        <v>468.86302122043003</v>
      </c>
      <c r="AC37" s="13">
        <f t="shared" si="1"/>
        <v>0.26719735464981087</v>
      </c>
      <c r="AE37" s="13"/>
    </row>
    <row r="38" spans="1:31">
      <c r="A38" s="1">
        <v>44795</v>
      </c>
      <c r="B38">
        <v>18</v>
      </c>
      <c r="C38">
        <v>390</v>
      </c>
      <c r="D38">
        <v>12070</v>
      </c>
      <c r="E38">
        <v>20184</v>
      </c>
      <c r="F38">
        <v>131.38999999999999</v>
      </c>
      <c r="G38" s="17">
        <v>1751.57</v>
      </c>
      <c r="H38">
        <v>-0.44858488260641399</v>
      </c>
      <c r="I38">
        <v>-0.17669300344802413</v>
      </c>
      <c r="J38">
        <v>0</v>
      </c>
      <c r="K38">
        <v>0.66754358152935633</v>
      </c>
      <c r="L38">
        <v>0.19434187829816313</v>
      </c>
      <c r="M38">
        <v>-0.17669300344802413</v>
      </c>
      <c r="N38">
        <v>0.66754358152935633</v>
      </c>
      <c r="O38">
        <v>0</v>
      </c>
      <c r="P38">
        <v>0.19434187829816313</v>
      </c>
      <c r="Q38">
        <v>-0.44858488260641399</v>
      </c>
      <c r="R38">
        <f t="shared" si="2"/>
        <v>0.71122045491558961</v>
      </c>
      <c r="S38">
        <f t="shared" si="10"/>
        <v>2.5697515268041204E-2</v>
      </c>
      <c r="T38">
        <f t="shared" si="3"/>
        <v>40.22664288035714</v>
      </c>
      <c r="U38">
        <f t="shared" si="4"/>
        <v>1.0050942080436018</v>
      </c>
      <c r="V38" s="15">
        <f t="shared" si="5"/>
        <v>4.0566218824089617E-6</v>
      </c>
      <c r="W38">
        <f t="shared" si="11"/>
        <v>2.2979899094721645E-9</v>
      </c>
      <c r="X38">
        <f t="shared" si="6"/>
        <v>1.0981730428349203</v>
      </c>
      <c r="Y38">
        <f t="shared" si="7"/>
        <v>0.9777274962618161</v>
      </c>
      <c r="Z38">
        <f t="shared" si="8"/>
        <v>4.4878932511302136E-4</v>
      </c>
      <c r="AA38">
        <f t="shared" si="0"/>
        <v>-3006.4932258806089</v>
      </c>
      <c r="AB38">
        <f t="shared" si="9"/>
        <v>448.78932511302133</v>
      </c>
      <c r="AC38" s="13">
        <f t="shared" si="1"/>
        <v>0.15074185926415726</v>
      </c>
      <c r="AE38" s="13"/>
    </row>
    <row r="39" spans="1:31">
      <c r="A39" s="1">
        <v>44802</v>
      </c>
      <c r="B39">
        <v>19</v>
      </c>
      <c r="C39">
        <v>490</v>
      </c>
      <c r="D39">
        <v>12460</v>
      </c>
      <c r="E39">
        <v>17565</v>
      </c>
      <c r="F39">
        <v>126.14</v>
      </c>
      <c r="G39" s="17">
        <v>1581.26</v>
      </c>
      <c r="H39">
        <v>-0.5476676505538276</v>
      </c>
      <c r="I39">
        <v>-0.39703629249589362</v>
      </c>
      <c r="J39">
        <v>0</v>
      </c>
      <c r="K39">
        <v>0.52489581863251444</v>
      </c>
      <c r="L39">
        <v>0.11156876998793291</v>
      </c>
      <c r="M39">
        <v>-0.39703629249589362</v>
      </c>
      <c r="N39">
        <v>0.52489581863251444</v>
      </c>
      <c r="O39">
        <v>0</v>
      </c>
      <c r="P39">
        <v>0.11156876998793291</v>
      </c>
      <c r="Q39">
        <v>-0.5476676505538276</v>
      </c>
      <c r="R39">
        <f t="shared" si="2"/>
        <v>0.73482857970698967</v>
      </c>
      <c r="S39">
        <f t="shared" si="10"/>
        <v>2.3608124791400065E-2</v>
      </c>
      <c r="T39">
        <f t="shared" si="3"/>
        <v>43.16101790718745</v>
      </c>
      <c r="U39">
        <f t="shared" si="4"/>
        <v>0.99760009383098613</v>
      </c>
      <c r="V39" s="15">
        <f t="shared" si="5"/>
        <v>4.058790562533332E-6</v>
      </c>
      <c r="W39">
        <f t="shared" si="11"/>
        <v>2.1686801243703258E-9</v>
      </c>
      <c r="X39">
        <f t="shared" si="6"/>
        <v>1.0988873162863677</v>
      </c>
      <c r="Y39">
        <f t="shared" si="7"/>
        <v>0.97497459342033499</v>
      </c>
      <c r="Z39">
        <f t="shared" si="8"/>
        <v>4.122996225293019E-4</v>
      </c>
      <c r="AA39">
        <f t="shared" si="0"/>
        <v>-3818.9425145503428</v>
      </c>
      <c r="AB39">
        <f t="shared" si="9"/>
        <v>412.29962252930193</v>
      </c>
      <c r="AC39" s="13">
        <f t="shared" si="1"/>
        <v>0.15857219891979199</v>
      </c>
      <c r="AE39" s="13"/>
    </row>
    <row r="40" spans="1:31">
      <c r="A40" s="1">
        <v>44809</v>
      </c>
      <c r="B40">
        <v>20</v>
      </c>
      <c r="C40">
        <v>618</v>
      </c>
      <c r="D40">
        <v>12950</v>
      </c>
      <c r="E40">
        <v>18235</v>
      </c>
      <c r="F40">
        <v>112.94</v>
      </c>
      <c r="G40" s="17">
        <v>1561.19</v>
      </c>
      <c r="H40">
        <v>-0.52232001614192725</v>
      </c>
      <c r="I40">
        <v>-0.42300241199087762</v>
      </c>
      <c r="J40">
        <v>0</v>
      </c>
      <c r="K40">
        <v>0.16623858620616816</v>
      </c>
      <c r="L40">
        <v>0.98460376703914232</v>
      </c>
      <c r="M40">
        <v>-0.42300241199087762</v>
      </c>
      <c r="N40">
        <v>0.16623858620616816</v>
      </c>
      <c r="O40">
        <v>0</v>
      </c>
      <c r="P40">
        <v>0.98460376703914232</v>
      </c>
      <c r="Q40">
        <v>-0.52232001614192725</v>
      </c>
      <c r="R40">
        <f t="shared" si="2"/>
        <v>0.75495041230273663</v>
      </c>
      <c r="S40">
        <f t="shared" si="10"/>
        <v>2.0121832595746958E-2</v>
      </c>
      <c r="T40">
        <f t="shared" si="3"/>
        <v>45.896763518843336</v>
      </c>
      <c r="U40">
        <f t="shared" si="4"/>
        <v>0.91626398560203437</v>
      </c>
      <c r="V40" s="15">
        <f t="shared" si="5"/>
        <v>4.0608702972511068E-6</v>
      </c>
      <c r="W40">
        <f t="shared" si="11"/>
        <v>2.0797347177747838E-9</v>
      </c>
      <c r="X40">
        <f t="shared" si="6"/>
        <v>1.0995724403088873</v>
      </c>
      <c r="Y40">
        <f t="shared" si="7"/>
        <v>0.98508342938477211</v>
      </c>
      <c r="Z40">
        <f t="shared" si="8"/>
        <v>3.5141416027654229E-4</v>
      </c>
      <c r="AA40">
        <f t="shared" si="0"/>
        <v>-4915.2908633192947</v>
      </c>
      <c r="AB40">
        <f t="shared" si="9"/>
        <v>351.4141602765423</v>
      </c>
      <c r="AC40" s="13">
        <f t="shared" si="1"/>
        <v>0.43136867269167911</v>
      </c>
      <c r="AE40" s="13"/>
    </row>
    <row r="41" spans="1:31">
      <c r="A41" s="1">
        <v>44816</v>
      </c>
      <c r="B41">
        <v>21</v>
      </c>
      <c r="C41">
        <v>245</v>
      </c>
      <c r="D41">
        <v>13568</v>
      </c>
      <c r="E41">
        <v>18924</v>
      </c>
      <c r="F41">
        <v>119.03</v>
      </c>
      <c r="G41" s="17">
        <v>1671.34</v>
      </c>
      <c r="H41">
        <v>-0.49625356821685351</v>
      </c>
      <c r="I41">
        <v>-0.28049279254032983</v>
      </c>
      <c r="J41">
        <v>0</v>
      </c>
      <c r="K41">
        <v>0.33170999116650524</v>
      </c>
      <c r="L41">
        <v>0.60037874047785011</v>
      </c>
      <c r="M41">
        <v>-0.28049279254032983</v>
      </c>
      <c r="N41">
        <v>0.33170999116650524</v>
      </c>
      <c r="O41">
        <v>0</v>
      </c>
      <c r="P41">
        <v>0.60037874047785011</v>
      </c>
      <c r="Q41">
        <v>-0.49625356821685351</v>
      </c>
      <c r="R41">
        <f t="shared" si="2"/>
        <v>0.77444899074088058</v>
      </c>
      <c r="S41">
        <f t="shared" si="10"/>
        <v>1.9498578438143954E-2</v>
      </c>
      <c r="T41">
        <f t="shared" si="3"/>
        <v>48.79258753606446</v>
      </c>
      <c r="U41">
        <f t="shared" si="4"/>
        <v>0.95619429825365954</v>
      </c>
      <c r="V41" s="15">
        <f t="shared" si="5"/>
        <v>4.0628476443149708E-6</v>
      </c>
      <c r="W41">
        <f t="shared" si="11"/>
        <v>1.9773470638639878E-9</v>
      </c>
      <c r="X41">
        <f t="shared" si="6"/>
        <v>1.1002239670419007</v>
      </c>
      <c r="Y41">
        <f t="shared" si="7"/>
        <v>0.98419440060778385</v>
      </c>
      <c r="Z41">
        <f t="shared" si="8"/>
        <v>3.4052941177902934E-4</v>
      </c>
      <c r="AA41">
        <f t="shared" si="0"/>
        <v>-1956.3272191853587</v>
      </c>
      <c r="AB41">
        <f t="shared" si="9"/>
        <v>340.52941177902932</v>
      </c>
      <c r="AC41" s="13">
        <f t="shared" si="1"/>
        <v>0.38991596644501764</v>
      </c>
      <c r="AE41" s="13"/>
    </row>
    <row r="42" spans="1:31">
      <c r="A42" s="1">
        <v>44823</v>
      </c>
      <c r="B42">
        <v>22</v>
      </c>
      <c r="C42">
        <v>533</v>
      </c>
      <c r="D42">
        <v>13813</v>
      </c>
      <c r="E42">
        <v>13201</v>
      </c>
      <c r="F42">
        <v>128.91999999999999</v>
      </c>
      <c r="G42" s="17">
        <v>1519.89</v>
      </c>
      <c r="H42">
        <v>-0.71276776484268323</v>
      </c>
      <c r="I42">
        <v>-0.47643543317387926</v>
      </c>
      <c r="J42">
        <v>0</v>
      </c>
      <c r="K42">
        <v>0.60043120546169915</v>
      </c>
      <c r="L42">
        <v>-7.7467679341448006E-2</v>
      </c>
      <c r="M42">
        <v>-0.47643543317387926</v>
      </c>
      <c r="N42">
        <v>0.60043120546169915</v>
      </c>
      <c r="O42">
        <v>0</v>
      </c>
      <c r="P42">
        <v>-7.7467679341448006E-2</v>
      </c>
      <c r="Q42">
        <v>-0.71276776484268323</v>
      </c>
      <c r="R42">
        <f t="shared" si="2"/>
        <v>0.7935158359384763</v>
      </c>
      <c r="S42">
        <f t="shared" si="10"/>
        <v>1.9066845197595716E-2</v>
      </c>
      <c r="T42">
        <f t="shared" si="3"/>
        <v>51.901686724432274</v>
      </c>
      <c r="U42">
        <f t="shared" si="4"/>
        <v>1.012818647869111</v>
      </c>
      <c r="V42" s="15">
        <f t="shared" si="5"/>
        <v>4.0647074286415119E-6</v>
      </c>
      <c r="W42">
        <f t="shared" si="11"/>
        <v>1.8597843265411029E-9</v>
      </c>
      <c r="X42">
        <f t="shared" si="6"/>
        <v>1.1008368750260462</v>
      </c>
      <c r="Y42">
        <f t="shared" si="7"/>
        <v>0.97043487118149352</v>
      </c>
      <c r="Z42">
        <f t="shared" si="8"/>
        <v>3.3298941185487248E-4</v>
      </c>
      <c r="AA42">
        <f t="shared" si="0"/>
        <v>-4267.9441278962695</v>
      </c>
      <c r="AB42">
        <f t="shared" si="9"/>
        <v>332.98941185487246</v>
      </c>
      <c r="AC42" s="13">
        <f t="shared" si="1"/>
        <v>0.37525438676384154</v>
      </c>
      <c r="AE42" s="13"/>
    </row>
    <row r="43" spans="1:31">
      <c r="A43" s="1">
        <v>44830</v>
      </c>
      <c r="B43">
        <v>23</v>
      </c>
      <c r="C43">
        <v>177</v>
      </c>
      <c r="D43">
        <v>14346</v>
      </c>
      <c r="E43">
        <v>22794</v>
      </c>
      <c r="F43">
        <v>115.21</v>
      </c>
      <c r="G43" s="17">
        <v>1316.1</v>
      </c>
      <c r="H43">
        <v>-0.34984260527050354</v>
      </c>
      <c r="I43">
        <v>-0.74009440137930094</v>
      </c>
      <c r="J43">
        <v>0</v>
      </c>
      <c r="K43">
        <v>0.22791676178251696</v>
      </c>
      <c r="L43">
        <v>6.8504042454000033E-2</v>
      </c>
      <c r="M43">
        <v>-0.74009440137930094</v>
      </c>
      <c r="N43">
        <v>0.22791676178251696</v>
      </c>
      <c r="O43">
        <v>0</v>
      </c>
      <c r="P43">
        <v>6.8504042454000033E-2</v>
      </c>
      <c r="Q43">
        <v>-0.34984260527050354</v>
      </c>
      <c r="R43">
        <f t="shared" si="2"/>
        <v>0.810448434739927</v>
      </c>
      <c r="S43">
        <f t="shared" si="10"/>
        <v>1.6932598801450705E-2</v>
      </c>
      <c r="T43">
        <f t="shared" si="3"/>
        <v>54.93780771499673</v>
      </c>
      <c r="U43">
        <f t="shared" si="4"/>
        <v>0.97635241720219212</v>
      </c>
      <c r="V43" s="15">
        <f t="shared" si="5"/>
        <v>4.0664895606390417E-6</v>
      </c>
      <c r="W43">
        <f t="shared" si="11"/>
        <v>1.7821319975297456E-9</v>
      </c>
      <c r="X43">
        <f t="shared" si="6"/>
        <v>1.1014242989402725</v>
      </c>
      <c r="Y43">
        <f t="shared" si="7"/>
        <v>0.97278290526022437</v>
      </c>
      <c r="Z43">
        <f t="shared" si="8"/>
        <v>2.9571638636743377E-4</v>
      </c>
      <c r="AA43">
        <f t="shared" si="0"/>
        <v>-1438.3214199315523</v>
      </c>
      <c r="AB43">
        <f t="shared" si="9"/>
        <v>295.71638636743376</v>
      </c>
      <c r="AC43" s="13">
        <f t="shared" si="1"/>
        <v>0.67071404727363704</v>
      </c>
      <c r="AE43" s="13"/>
    </row>
    <row r="44" spans="1:31">
      <c r="A44" s="1">
        <v>44837</v>
      </c>
      <c r="B44">
        <v>24</v>
      </c>
      <c r="C44">
        <v>180</v>
      </c>
      <c r="D44">
        <v>14523</v>
      </c>
      <c r="E44">
        <v>36678</v>
      </c>
      <c r="F44">
        <v>94.75</v>
      </c>
      <c r="G44" s="17">
        <v>1322.14</v>
      </c>
      <c r="H44">
        <v>0.17542091140833962</v>
      </c>
      <c r="I44">
        <v>-0.73227998375350578</v>
      </c>
      <c r="J44">
        <v>0</v>
      </c>
      <c r="K44">
        <v>-0.32800194847831948</v>
      </c>
      <c r="L44">
        <v>0.20888325118489828</v>
      </c>
      <c r="M44">
        <v>-0.73227998375350578</v>
      </c>
      <c r="N44">
        <v>-0.32800194847831948</v>
      </c>
      <c r="O44">
        <v>0</v>
      </c>
      <c r="P44">
        <v>0.20888325118489828</v>
      </c>
      <c r="Q44">
        <v>0.17542091140833962</v>
      </c>
      <c r="R44">
        <f t="shared" si="2"/>
        <v>0.82556771180792365</v>
      </c>
      <c r="S44">
        <f t="shared" si="10"/>
        <v>1.511927706799665E-2</v>
      </c>
      <c r="T44">
        <f t="shared" si="3"/>
        <v>57.910379840717574</v>
      </c>
      <c r="U44">
        <f t="shared" si="4"/>
        <v>0.94417909856281679</v>
      </c>
      <c r="V44" s="15">
        <f t="shared" si="5"/>
        <v>4.0682226799537702E-6</v>
      </c>
      <c r="W44">
        <f t="shared" si="11"/>
        <v>1.7331193147285262E-9</v>
      </c>
      <c r="X44">
        <f t="shared" si="6"/>
        <v>1.1019956677820564</v>
      </c>
      <c r="Y44">
        <f t="shared" si="7"/>
        <v>0.98770148317606943</v>
      </c>
      <c r="Z44">
        <f t="shared" si="8"/>
        <v>2.6404808802156683E-4</v>
      </c>
      <c r="AA44">
        <f t="shared" si="0"/>
        <v>-1483.0882775655664</v>
      </c>
      <c r="AB44">
        <f t="shared" si="9"/>
        <v>264.04808802156685</v>
      </c>
      <c r="AC44" s="13">
        <f t="shared" si="1"/>
        <v>0.46693382234203806</v>
      </c>
      <c r="AE44" s="13"/>
    </row>
    <row r="45" spans="1:31">
      <c r="A45" s="1">
        <v>44844</v>
      </c>
      <c r="B45">
        <v>25</v>
      </c>
      <c r="C45">
        <v>221</v>
      </c>
      <c r="D45">
        <v>14703</v>
      </c>
      <c r="E45">
        <v>13702</v>
      </c>
      <c r="F45">
        <v>63.45</v>
      </c>
      <c r="G45" s="17">
        <v>1331.09</v>
      </c>
      <c r="H45">
        <v>-0.69381378746900846</v>
      </c>
      <c r="I45">
        <v>-0.72070067286760131</v>
      </c>
      <c r="J45">
        <v>0</v>
      </c>
      <c r="K45">
        <v>-1.1784543253680646</v>
      </c>
      <c r="L45">
        <v>1.8169019972189088E-2</v>
      </c>
      <c r="M45">
        <v>-0.72070067286760131</v>
      </c>
      <c r="N45">
        <v>-1.1784543253680646</v>
      </c>
      <c r="O45">
        <v>0</v>
      </c>
      <c r="P45">
        <v>1.8169019972189088E-2</v>
      </c>
      <c r="Q45">
        <v>-0.69381378746900846</v>
      </c>
      <c r="R45">
        <f t="shared" si="2"/>
        <v>0.83928544567209407</v>
      </c>
      <c r="S45">
        <f t="shared" si="10"/>
        <v>1.3717733864170412E-2</v>
      </c>
      <c r="T45">
        <f t="shared" si="3"/>
        <v>60.861718429398806</v>
      </c>
      <c r="U45">
        <f t="shared" si="4"/>
        <v>0.9264012773579553</v>
      </c>
      <c r="V45" s="15">
        <f t="shared" si="5"/>
        <v>4.0699235753782759E-6</v>
      </c>
      <c r="W45">
        <f t="shared" si="11"/>
        <v>1.7008954245056884E-9</v>
      </c>
      <c r="X45">
        <f t="shared" si="6"/>
        <v>1.1025565094407712</v>
      </c>
      <c r="Y45">
        <f t="shared" si="7"/>
        <v>1.0102217324807634</v>
      </c>
      <c r="Z45">
        <f t="shared" si="8"/>
        <v>2.3957119711873887E-4</v>
      </c>
      <c r="AA45">
        <f t="shared" si="0"/>
        <v>-1842.4018403991236</v>
      </c>
      <c r="AB45">
        <f t="shared" si="9"/>
        <v>239.57119711873887</v>
      </c>
      <c r="AC45" s="13">
        <f t="shared" si="1"/>
        <v>8.403256614813967E-2</v>
      </c>
      <c r="AE45" s="13"/>
    </row>
    <row r="46" spans="1:31">
      <c r="A46" s="1">
        <v>44851</v>
      </c>
      <c r="B46">
        <v>26</v>
      </c>
      <c r="C46">
        <v>237</v>
      </c>
      <c r="D46">
        <v>14924</v>
      </c>
      <c r="E46">
        <v>28010</v>
      </c>
      <c r="F46">
        <v>71.33</v>
      </c>
      <c r="G46" s="17">
        <v>1289.8800000000001</v>
      </c>
      <c r="H46">
        <v>-0.15250937975935072</v>
      </c>
      <c r="I46">
        <v>-0.77401725405286737</v>
      </c>
      <c r="J46">
        <v>0</v>
      </c>
      <c r="K46">
        <v>-0.96434682601051858</v>
      </c>
      <c r="L46">
        <v>0.17420776863517015</v>
      </c>
      <c r="M46">
        <v>-0.77401725405286737</v>
      </c>
      <c r="N46">
        <v>-0.96434682601051858</v>
      </c>
      <c r="O46">
        <v>0</v>
      </c>
      <c r="P46">
        <v>0.17420776863517015</v>
      </c>
      <c r="Q46">
        <v>-0.15250937975935072</v>
      </c>
      <c r="R46">
        <f t="shared" si="2"/>
        <v>0.85190183705740841</v>
      </c>
      <c r="S46">
        <f t="shared" si="10"/>
        <v>1.2616391385314341E-2</v>
      </c>
      <c r="T46">
        <f t="shared" si="3"/>
        <v>63.82982239482088</v>
      </c>
      <c r="U46">
        <f t="shared" si="4"/>
        <v>0.92113464500867626</v>
      </c>
      <c r="V46" s="15">
        <f t="shared" si="5"/>
        <v>4.071546997885811E-6</v>
      </c>
      <c r="W46">
        <f t="shared" si="11"/>
        <v>1.6234225075351105E-9</v>
      </c>
      <c r="X46">
        <f t="shared" si="6"/>
        <v>1.1030918947160187</v>
      </c>
      <c r="Y46">
        <f t="shared" si="7"/>
        <v>1.0032169948312202</v>
      </c>
      <c r="Z46">
        <f t="shared" si="8"/>
        <v>2.2033703334582038E-4</v>
      </c>
      <c r="AA46">
        <f t="shared" si="0"/>
        <v>-1995.6234747480387</v>
      </c>
      <c r="AB46">
        <f t="shared" si="9"/>
        <v>220.33703334582037</v>
      </c>
      <c r="AC46" s="13">
        <f t="shared" si="1"/>
        <v>7.0307876177973114E-2</v>
      </c>
      <c r="AE46" s="13"/>
    </row>
    <row r="47" spans="1:31">
      <c r="A47" s="1">
        <v>44858</v>
      </c>
      <c r="B47">
        <v>27</v>
      </c>
      <c r="C47">
        <v>277</v>
      </c>
      <c r="D47">
        <v>15161</v>
      </c>
      <c r="E47">
        <v>11265</v>
      </c>
      <c r="F47">
        <v>64.680000000000007</v>
      </c>
      <c r="G47" s="17">
        <v>1312.49</v>
      </c>
      <c r="H47">
        <v>-0.78601107860602526</v>
      </c>
      <c r="I47">
        <v>-0.74476493906624119</v>
      </c>
      <c r="J47">
        <v>0</v>
      </c>
      <c r="K47">
        <v>-1.1450339923465185</v>
      </c>
      <c r="L47">
        <v>0.49243784128707868</v>
      </c>
      <c r="M47">
        <v>-0.74476493906624119</v>
      </c>
      <c r="N47">
        <v>-1.1450339923465185</v>
      </c>
      <c r="O47">
        <v>0</v>
      </c>
      <c r="P47">
        <v>0.49243784128707868</v>
      </c>
      <c r="Q47">
        <v>-0.78601107860602526</v>
      </c>
      <c r="R47">
        <f t="shared" si="2"/>
        <v>0.86321866280753168</v>
      </c>
      <c r="S47">
        <f t="shared" si="10"/>
        <v>1.1316825750123272E-2</v>
      </c>
      <c r="T47">
        <f t="shared" si="3"/>
        <v>66.737252795087798</v>
      </c>
      <c r="U47">
        <f t="shared" si="4"/>
        <v>0.89249782383719189</v>
      </c>
      <c r="V47" s="15">
        <f t="shared" si="5"/>
        <v>4.0731194261844905E-6</v>
      </c>
      <c r="W47">
        <f t="shared" si="11"/>
        <v>1.5724282986795401E-9</v>
      </c>
      <c r="X47">
        <f t="shared" si="6"/>
        <v>1.1036105455825995</v>
      </c>
      <c r="Y47">
        <f t="shared" si="7"/>
        <v>1.0094745932119988</v>
      </c>
      <c r="Z47">
        <f t="shared" si="8"/>
        <v>1.9764108272261118E-4</v>
      </c>
      <c r="AA47">
        <f t="shared" si="0"/>
        <v>-2362.5490343514334</v>
      </c>
      <c r="AB47">
        <f t="shared" si="9"/>
        <v>197.64108272261117</v>
      </c>
      <c r="AC47" s="13">
        <f t="shared" si="1"/>
        <v>0.28649428619995965</v>
      </c>
      <c r="AE47" s="13"/>
    </row>
    <row r="48" spans="1:31">
      <c r="A48" s="1">
        <v>44865</v>
      </c>
      <c r="B48">
        <v>28</v>
      </c>
      <c r="C48">
        <v>189</v>
      </c>
      <c r="D48">
        <v>15438</v>
      </c>
      <c r="E48">
        <v>17981</v>
      </c>
      <c r="F48">
        <v>149.5</v>
      </c>
      <c r="G48" s="17">
        <v>1521.21</v>
      </c>
      <c r="H48">
        <v>-0.53192941784434911</v>
      </c>
      <c r="I48">
        <v>-0.47472764654042743</v>
      </c>
      <c r="J48">
        <v>0</v>
      </c>
      <c r="K48">
        <v>1.1596104360173209</v>
      </c>
      <c r="L48">
        <v>-0.24860719201743681</v>
      </c>
      <c r="M48">
        <v>-0.47472764654042743</v>
      </c>
      <c r="N48">
        <v>1.1596104360173209</v>
      </c>
      <c r="O48">
        <v>0</v>
      </c>
      <c r="P48">
        <v>-0.24860719201743681</v>
      </c>
      <c r="Q48">
        <v>-0.53192941784434911</v>
      </c>
      <c r="R48">
        <f t="shared" si="2"/>
        <v>0.87546489722312859</v>
      </c>
      <c r="S48">
        <f t="shared" si="10"/>
        <v>1.2246234415596913E-2</v>
      </c>
      <c r="T48">
        <f t="shared" si="3"/>
        <v>70.195310354393797</v>
      </c>
      <c r="U48">
        <f t="shared" si="4"/>
        <v>1.050412162764669</v>
      </c>
      <c r="V48" s="15">
        <f t="shared" si="5"/>
        <v>4.0745547363885137E-6</v>
      </c>
      <c r="W48">
        <f t="shared" si="11"/>
        <v>1.4353102040232102E-9</v>
      </c>
      <c r="X48">
        <f t="shared" si="6"/>
        <v>1.1040840405196737</v>
      </c>
      <c r="Y48">
        <f t="shared" si="7"/>
        <v>0.95590826727937006</v>
      </c>
      <c r="Z48">
        <f t="shared" si="8"/>
        <v>2.1387234566191919E-4</v>
      </c>
      <c r="AA48">
        <f t="shared" si="0"/>
        <v>-1597.0748037036306</v>
      </c>
      <c r="AB48">
        <f t="shared" si="9"/>
        <v>213.87234566191918</v>
      </c>
      <c r="AC48" s="13">
        <f t="shared" si="1"/>
        <v>0.1315997124969269</v>
      </c>
      <c r="AE48" s="13"/>
    </row>
    <row r="49" spans="1:31">
      <c r="A49" s="1">
        <v>44872</v>
      </c>
      <c r="B49">
        <v>29</v>
      </c>
      <c r="C49">
        <v>144</v>
      </c>
      <c r="D49">
        <v>15627</v>
      </c>
      <c r="E49">
        <v>17935</v>
      </c>
      <c r="F49">
        <v>114.76</v>
      </c>
      <c r="G49" s="17">
        <v>1577.94</v>
      </c>
      <c r="H49">
        <v>-0.53366970319203189</v>
      </c>
      <c r="I49">
        <v>-0.4013316346345755</v>
      </c>
      <c r="J49">
        <v>0</v>
      </c>
      <c r="K49">
        <v>0.21568981067707366</v>
      </c>
      <c r="L49">
        <v>-0.32466922872228005</v>
      </c>
      <c r="M49">
        <v>-0.4013316346345755</v>
      </c>
      <c r="N49">
        <v>0.21568981067707366</v>
      </c>
      <c r="O49">
        <v>0</v>
      </c>
      <c r="P49">
        <v>-0.32466922872228005</v>
      </c>
      <c r="Q49">
        <v>-0.53366970319203189</v>
      </c>
      <c r="R49">
        <f t="shared" si="2"/>
        <v>0.88632090884239401</v>
      </c>
      <c r="S49">
        <f t="shared" si="10"/>
        <v>1.0856011619265415E-2</v>
      </c>
      <c r="T49">
        <f t="shared" si="3"/>
        <v>73.586687675231019</v>
      </c>
      <c r="U49">
        <f t="shared" si="4"/>
        <v>1.0197567931840681</v>
      </c>
      <c r="V49" s="15">
        <f t="shared" si="5"/>
        <v>4.075978092155097E-6</v>
      </c>
      <c r="W49">
        <f t="shared" si="11"/>
        <v>1.4233557665832564E-9</v>
      </c>
      <c r="X49">
        <f t="shared" si="6"/>
        <v>1.1045536588890588</v>
      </c>
      <c r="Y49">
        <f t="shared" si="7"/>
        <v>0.98210747392003173</v>
      </c>
      <c r="Z49">
        <f t="shared" si="8"/>
        <v>1.8959317676468636E-4</v>
      </c>
      <c r="AA49">
        <f t="shared" si="0"/>
        <v>-1234.1707137099279</v>
      </c>
      <c r="AB49">
        <f t="shared" si="9"/>
        <v>189.59317676468635</v>
      </c>
      <c r="AC49" s="13">
        <f t="shared" si="1"/>
        <v>0.31661928308809961</v>
      </c>
      <c r="AE49" s="13"/>
    </row>
    <row r="50" spans="1:31">
      <c r="A50" s="1">
        <v>44879</v>
      </c>
      <c r="B50">
        <v>30</v>
      </c>
      <c r="C50">
        <v>227</v>
      </c>
      <c r="D50">
        <v>15771</v>
      </c>
      <c r="E50">
        <v>9664</v>
      </c>
      <c r="F50">
        <v>167.38</v>
      </c>
      <c r="G50" s="17">
        <v>1295.5999999999999</v>
      </c>
      <c r="H50">
        <v>-0.846580575163417</v>
      </c>
      <c r="I50">
        <v>-0.76661684530790952</v>
      </c>
      <c r="J50">
        <v>0</v>
      </c>
      <c r="K50">
        <v>1.6454279599402808</v>
      </c>
      <c r="L50">
        <v>-1.0069899945607803</v>
      </c>
      <c r="M50">
        <v>-0.76661684530790952</v>
      </c>
      <c r="N50">
        <v>1.6454279599402808</v>
      </c>
      <c r="O50">
        <v>0</v>
      </c>
      <c r="P50">
        <v>-1.0069899945607803</v>
      </c>
      <c r="Q50">
        <v>-0.846580575163417</v>
      </c>
      <c r="R50">
        <f t="shared" si="2"/>
        <v>0.8972188018833307</v>
      </c>
      <c r="S50">
        <f t="shared" si="10"/>
        <v>1.089789304093669E-2</v>
      </c>
      <c r="T50">
        <f t="shared" si="3"/>
        <v>77.367092486287177</v>
      </c>
      <c r="U50">
        <f t="shared" si="4"/>
        <v>1.1256510824766441</v>
      </c>
      <c r="V50" s="15">
        <f t="shared" si="5"/>
        <v>4.0772867595517681E-6</v>
      </c>
      <c r="W50">
        <f t="shared" si="11"/>
        <v>1.308667396671126E-9</v>
      </c>
      <c r="X50">
        <f t="shared" si="6"/>
        <v>1.1049854963191397</v>
      </c>
      <c r="Y50">
        <f t="shared" si="7"/>
        <v>0.93437009289317807</v>
      </c>
      <c r="Z50">
        <f t="shared" si="8"/>
        <v>1.9032449045291067E-4</v>
      </c>
      <c r="AA50">
        <f t="shared" si="0"/>
        <v>-1944.6590822511905</v>
      </c>
      <c r="AB50">
        <f t="shared" si="9"/>
        <v>190.32449045291068</v>
      </c>
      <c r="AC50" s="13">
        <f t="shared" si="1"/>
        <v>0.16156612135281639</v>
      </c>
      <c r="AE50" s="13"/>
    </row>
    <row r="51" spans="1:31">
      <c r="A51" s="1">
        <v>44886</v>
      </c>
      <c r="B51">
        <v>31</v>
      </c>
      <c r="C51">
        <v>228</v>
      </c>
      <c r="D51">
        <v>15998</v>
      </c>
      <c r="E51">
        <v>17092</v>
      </c>
      <c r="F51">
        <v>72.099999999999994</v>
      </c>
      <c r="G51" s="17">
        <v>1210.75</v>
      </c>
      <c r="H51">
        <v>-0.56556232380282589</v>
      </c>
      <c r="I51">
        <v>-0.87639388761729664</v>
      </c>
      <c r="J51">
        <v>0</v>
      </c>
      <c r="K51">
        <v>-0.94342515411898187</v>
      </c>
      <c r="L51">
        <v>-1.0617993071338667</v>
      </c>
      <c r="M51">
        <v>-0.87639388761729664</v>
      </c>
      <c r="N51">
        <v>-0.94342515411898187</v>
      </c>
      <c r="O51">
        <v>0</v>
      </c>
      <c r="P51">
        <v>-1.0617993071338667</v>
      </c>
      <c r="Q51">
        <v>-0.56556232380282589</v>
      </c>
      <c r="R51">
        <f t="shared" si="2"/>
        <v>0.90613825683391769</v>
      </c>
      <c r="S51">
        <f t="shared" si="10"/>
        <v>8.9194549505869913E-3</v>
      </c>
      <c r="T51">
        <f t="shared" si="3"/>
        <v>80.802590690696277</v>
      </c>
      <c r="U51">
        <f t="shared" si="4"/>
        <v>1.0133094251036536</v>
      </c>
      <c r="V51" s="15">
        <f t="shared" si="5"/>
        <v>4.0786383644908497E-6</v>
      </c>
      <c r="W51">
        <f t="shared" si="11"/>
        <v>1.3516049390815965E-9</v>
      </c>
      <c r="X51">
        <f t="shared" si="6"/>
        <v>1.1054315616577142</v>
      </c>
      <c r="Y51">
        <f t="shared" si="7"/>
        <v>0.99744447687334292</v>
      </c>
      <c r="Z51">
        <f t="shared" si="8"/>
        <v>1.5577265402299194E-4</v>
      </c>
      <c r="AA51">
        <f t="shared" si="0"/>
        <v>-1998.901754807667</v>
      </c>
      <c r="AB51">
        <f t="shared" si="9"/>
        <v>155.77265402299196</v>
      </c>
      <c r="AC51" s="13">
        <f t="shared" si="1"/>
        <v>0.31678660516231599</v>
      </c>
      <c r="AE51" s="13"/>
    </row>
    <row r="52" spans="1:31">
      <c r="A52" s="1">
        <v>44893</v>
      </c>
      <c r="B52">
        <v>32</v>
      </c>
      <c r="C52">
        <v>153</v>
      </c>
      <c r="D52">
        <v>16226</v>
      </c>
      <c r="E52">
        <v>13986</v>
      </c>
      <c r="F52">
        <v>62.11</v>
      </c>
      <c r="G52" s="17">
        <v>1176.2</v>
      </c>
      <c r="H52">
        <v>-0.68306941706157609</v>
      </c>
      <c r="I52">
        <v>-0.92109390897014665</v>
      </c>
      <c r="J52">
        <v>0</v>
      </c>
      <c r="K52">
        <v>-1.2148634686598301</v>
      </c>
      <c r="L52">
        <v>-0.87220369038992129</v>
      </c>
      <c r="M52">
        <v>-0.92109390897014665</v>
      </c>
      <c r="N52">
        <v>-1.2148634686598301</v>
      </c>
      <c r="O52">
        <v>0</v>
      </c>
      <c r="P52">
        <v>-0.87220369038992129</v>
      </c>
      <c r="Q52">
        <v>-0.68306941706157609</v>
      </c>
      <c r="R52">
        <f t="shared" si="2"/>
        <v>0.91407700477512488</v>
      </c>
      <c r="S52">
        <f t="shared" si="10"/>
        <v>7.9387479412071915E-3</v>
      </c>
      <c r="T52">
        <f t="shared" si="3"/>
        <v>84.174616264602264</v>
      </c>
      <c r="U52">
        <f t="shared" si="4"/>
        <v>0.98551402218858608</v>
      </c>
      <c r="V52" s="15">
        <f t="shared" si="5"/>
        <v>4.0799556080273192E-6</v>
      </c>
      <c r="W52">
        <f t="shared" si="11"/>
        <v>1.3172435364694479E-9</v>
      </c>
      <c r="X52">
        <f t="shared" si="6"/>
        <v>1.1058663448575181</v>
      </c>
      <c r="Y52">
        <f t="shared" si="7"/>
        <v>1.00367556126541</v>
      </c>
      <c r="Z52">
        <f t="shared" si="8"/>
        <v>1.3864533702103395E-4</v>
      </c>
      <c r="AA52">
        <f t="shared" si="0"/>
        <v>-1359.1894869176494</v>
      </c>
      <c r="AB52">
        <f t="shared" si="9"/>
        <v>138.64533702103395</v>
      </c>
      <c r="AC52" s="13">
        <f t="shared" si="1"/>
        <v>9.3821326659908805E-2</v>
      </c>
      <c r="AE52" s="13"/>
    </row>
    <row r="53" spans="1:31">
      <c r="A53" s="1">
        <v>44900</v>
      </c>
      <c r="B53">
        <v>33</v>
      </c>
      <c r="C53">
        <v>115</v>
      </c>
      <c r="D53">
        <v>16379</v>
      </c>
      <c r="E53">
        <v>10929</v>
      </c>
      <c r="F53">
        <v>48.67</v>
      </c>
      <c r="G53" s="17">
        <v>1252.95</v>
      </c>
      <c r="H53">
        <v>-0.7987227281021424</v>
      </c>
      <c r="I53">
        <v>-0.82179646645694138</v>
      </c>
      <c r="J53">
        <v>0</v>
      </c>
      <c r="K53">
        <v>-1.5800417416757462</v>
      </c>
      <c r="L53">
        <v>-1.2877479645991607</v>
      </c>
      <c r="M53">
        <v>-0.82179646645694138</v>
      </c>
      <c r="N53">
        <v>-1.5800417416757462</v>
      </c>
      <c r="O53">
        <v>0</v>
      </c>
      <c r="P53">
        <v>-1.2877479645991607</v>
      </c>
      <c r="Q53">
        <v>-0.7987227281021424</v>
      </c>
      <c r="R53">
        <f t="shared" si="2"/>
        <v>0.92150291932083472</v>
      </c>
      <c r="S53">
        <f t="shared" si="10"/>
        <v>7.4259145457098441E-3</v>
      </c>
      <c r="T53">
        <f t="shared" si="3"/>
        <v>87.652136453445493</v>
      </c>
      <c r="U53">
        <f t="shared" si="4"/>
        <v>1.0073621367353829</v>
      </c>
      <c r="V53" s="15">
        <f t="shared" si="5"/>
        <v>4.0812478843132993E-6</v>
      </c>
      <c r="W53">
        <f t="shared" si="11"/>
        <v>1.2922762859801651E-9</v>
      </c>
      <c r="X53">
        <f t="shared" si="6"/>
        <v>1.1062929427715908</v>
      </c>
      <c r="Y53">
        <f t="shared" si="7"/>
        <v>1.0156340529484618</v>
      </c>
      <c r="Z53">
        <f t="shared" si="8"/>
        <v>1.2968907710458994E-4</v>
      </c>
      <c r="AA53">
        <f t="shared" si="0"/>
        <v>-1029.2926289827728</v>
      </c>
      <c r="AB53">
        <f t="shared" si="9"/>
        <v>129.68907710458993</v>
      </c>
      <c r="AC53" s="13">
        <f t="shared" si="1"/>
        <v>0.12773110525730372</v>
      </c>
      <c r="AE53" s="13"/>
    </row>
    <row r="54" spans="1:31">
      <c r="A54" s="1">
        <v>44907</v>
      </c>
      <c r="B54">
        <v>34</v>
      </c>
      <c r="C54">
        <v>73</v>
      </c>
      <c r="D54">
        <v>16494</v>
      </c>
      <c r="E54">
        <v>10976</v>
      </c>
      <c r="F54">
        <v>35.54</v>
      </c>
      <c r="G54" s="17">
        <v>1262.1500000000001</v>
      </c>
      <c r="H54">
        <v>-0.79694461046429277</v>
      </c>
      <c r="I54">
        <v>-0.80989371113288278</v>
      </c>
      <c r="J54">
        <v>0</v>
      </c>
      <c r="K54">
        <v>-1.9367970039301348</v>
      </c>
      <c r="L54">
        <v>-1.4913258427432037</v>
      </c>
      <c r="M54">
        <v>-0.80989371113288278</v>
      </c>
      <c r="N54">
        <v>-1.9367970039301348</v>
      </c>
      <c r="O54">
        <v>0</v>
      </c>
      <c r="P54">
        <v>-1.4913258427432037</v>
      </c>
      <c r="Q54">
        <v>-0.79694461046429277</v>
      </c>
      <c r="R54">
        <f t="shared" si="2"/>
        <v>0.92830269508901553</v>
      </c>
      <c r="S54">
        <f t="shared" si="10"/>
        <v>6.7997757681808046E-3</v>
      </c>
      <c r="T54">
        <f t="shared" si="3"/>
        <v>91.167185091248868</v>
      </c>
      <c r="U54">
        <f t="shared" si="4"/>
        <v>1.009504353467723</v>
      </c>
      <c r="V54" s="15">
        <f t="shared" si="5"/>
        <v>4.0825138111211245E-6</v>
      </c>
      <c r="W54">
        <f t="shared" si="11"/>
        <v>1.2659268078252239E-9</v>
      </c>
      <c r="X54">
        <f t="shared" si="6"/>
        <v>1.1067108958354956</v>
      </c>
      <c r="Y54">
        <f t="shared" si="7"/>
        <v>1.0252689004688633</v>
      </c>
      <c r="Z54">
        <f t="shared" si="8"/>
        <v>1.1875402567949675E-4</v>
      </c>
      <c r="AA54">
        <f t="shared" si="0"/>
        <v>-659.80730370706044</v>
      </c>
      <c r="AB54">
        <f t="shared" si="9"/>
        <v>118.75402567949675</v>
      </c>
      <c r="AC54" s="13">
        <f t="shared" si="1"/>
        <v>0.62676747506159936</v>
      </c>
      <c r="AE54" s="13"/>
    </row>
    <row r="55" spans="1:31">
      <c r="A55" s="1">
        <v>44914</v>
      </c>
      <c r="B55">
        <v>35</v>
      </c>
      <c r="C55">
        <v>43</v>
      </c>
      <c r="D55">
        <v>16567</v>
      </c>
      <c r="E55">
        <v>21806</v>
      </c>
      <c r="F55">
        <v>45.55</v>
      </c>
      <c r="G55" s="17">
        <v>1243.71</v>
      </c>
      <c r="H55">
        <v>-0.38722090795551489</v>
      </c>
      <c r="I55">
        <v>-0.83375097289110445</v>
      </c>
      <c r="J55">
        <v>0</v>
      </c>
      <c r="K55">
        <v>-1.6648152693401554</v>
      </c>
      <c r="L55">
        <v>-1.5534056180479494</v>
      </c>
      <c r="M55">
        <v>-0.83375097289110445</v>
      </c>
      <c r="N55">
        <v>-1.6648152693401554</v>
      </c>
      <c r="O55">
        <v>0</v>
      </c>
      <c r="P55">
        <v>-1.5534056180479494</v>
      </c>
      <c r="Q55">
        <v>-0.38722090795551489</v>
      </c>
      <c r="R55">
        <f t="shared" si="2"/>
        <v>0.93460352171522543</v>
      </c>
      <c r="S55">
        <f t="shared" si="10"/>
        <v>6.3008266262098989E-3</v>
      </c>
      <c r="T55">
        <f t="shared" si="3"/>
        <v>94.765719336877154</v>
      </c>
      <c r="U55">
        <f t="shared" si="4"/>
        <v>1.02488088452882</v>
      </c>
      <c r="V55" s="15">
        <f t="shared" si="5"/>
        <v>4.0837335354426685E-6</v>
      </c>
      <c r="W55">
        <f t="shared" si="11"/>
        <v>1.2197243215439357E-9</v>
      </c>
      <c r="X55">
        <f t="shared" si="6"/>
        <v>1.1071136449215726</v>
      </c>
      <c r="Y55">
        <f t="shared" si="7"/>
        <v>1.0170780967591664</v>
      </c>
      <c r="Z55">
        <f t="shared" si="8"/>
        <v>1.1004022256066454E-4</v>
      </c>
      <c r="AA55">
        <f t="shared" si="0"/>
        <v>-391.9305777727659</v>
      </c>
      <c r="AB55">
        <f t="shared" si="9"/>
        <v>110.04022256066455</v>
      </c>
      <c r="AC55" s="13">
        <f t="shared" si="1"/>
        <v>1.5590749432712685</v>
      </c>
      <c r="AE55" s="13"/>
    </row>
    <row r="56" spans="1:31">
      <c r="A56" s="1">
        <v>44921</v>
      </c>
      <c r="B56">
        <v>36</v>
      </c>
      <c r="C56">
        <v>34</v>
      </c>
      <c r="D56">
        <v>16610</v>
      </c>
      <c r="E56">
        <v>9090</v>
      </c>
      <c r="F56">
        <v>32.549999999999997</v>
      </c>
      <c r="G56" s="17">
        <v>1210.8</v>
      </c>
      <c r="H56">
        <v>-0.86829630971928395</v>
      </c>
      <c r="I56">
        <v>-0.87632919872966597</v>
      </c>
      <c r="J56">
        <v>0</v>
      </c>
      <c r="K56">
        <v>-2.0180383012751935</v>
      </c>
      <c r="L56">
        <v>-1.5589985785359153</v>
      </c>
      <c r="M56">
        <v>-0.87632919872966597</v>
      </c>
      <c r="N56">
        <v>-2.0180383012751935</v>
      </c>
      <c r="O56">
        <v>0</v>
      </c>
      <c r="P56">
        <v>-1.5589985785359153</v>
      </c>
      <c r="Q56">
        <v>-0.86829630971928395</v>
      </c>
      <c r="R56">
        <f t="shared" si="2"/>
        <v>0.9402645218334662</v>
      </c>
      <c r="S56">
        <f t="shared" si="10"/>
        <v>5.6610001182407776E-3</v>
      </c>
      <c r="T56">
        <f t="shared" si="3"/>
        <v>98.337676345278098</v>
      </c>
      <c r="U56">
        <f t="shared" si="4"/>
        <v>1.0090869389098025</v>
      </c>
      <c r="V56" s="15">
        <f t="shared" si="5"/>
        <v>4.0849288477362578E-6</v>
      </c>
      <c r="W56">
        <f t="shared" si="11"/>
        <v>1.1953122935892679E-9</v>
      </c>
      <c r="X56">
        <f t="shared" si="6"/>
        <v>1.1075083809029691</v>
      </c>
      <c r="Y56">
        <f t="shared" si="7"/>
        <v>1.025357946859021</v>
      </c>
      <c r="Z56">
        <f t="shared" si="8"/>
        <v>9.8866127499664769E-5</v>
      </c>
      <c r="AA56">
        <f t="shared" si="0"/>
        <v>-313.53929159426315</v>
      </c>
      <c r="AB56">
        <f t="shared" si="9"/>
        <v>98.866127499664771</v>
      </c>
      <c r="AC56" s="13">
        <f t="shared" si="1"/>
        <v>1.9078272794019051</v>
      </c>
      <c r="AE56" s="13"/>
    </row>
    <row r="57" spans="1:31">
      <c r="A57" s="1"/>
      <c r="G57" s="17"/>
      <c r="V57" s="15"/>
      <c r="AC57" s="13"/>
      <c r="AE57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D000-9BC9-464C-89E5-A800D8DBEDE3}">
  <dimension ref="A1:AE57"/>
  <sheetViews>
    <sheetView workbookViewId="0">
      <selection activeCell="B16" sqref="B16"/>
    </sheetView>
  </sheetViews>
  <sheetFormatPr baseColWidth="10" defaultRowHeight="16"/>
  <sheetData>
    <row r="1" spans="1:7">
      <c r="A1" t="s">
        <v>12</v>
      </c>
      <c r="B1">
        <v>1000000</v>
      </c>
      <c r="E1" t="s">
        <v>34</v>
      </c>
      <c r="F1" s="13">
        <f>AVERAGE(AC21:AC49)</f>
        <v>0.2171058779882617</v>
      </c>
      <c r="G1" s="13"/>
    </row>
    <row r="2" spans="1:7">
      <c r="A2" t="s">
        <v>13</v>
      </c>
      <c r="B2">
        <v>226.43900359248408</v>
      </c>
      <c r="E2" t="s">
        <v>35</v>
      </c>
      <c r="F2" s="13">
        <f>AVERAGE(AC50:AC56)</f>
        <v>0.63485479011517698</v>
      </c>
      <c r="G2" s="13"/>
    </row>
    <row r="3" spans="1:7">
      <c r="A3" t="s">
        <v>14</v>
      </c>
      <c r="B3">
        <v>8022.5913866934543</v>
      </c>
      <c r="F3" s="13">
        <f>AVERAGE(AC21:AC56)</f>
        <v>0.29833483312405079</v>
      </c>
    </row>
    <row r="4" spans="1:7">
      <c r="A4" t="s">
        <v>15</v>
      </c>
      <c r="B4">
        <v>1.4791584484966886</v>
      </c>
    </row>
    <row r="5" spans="1:7">
      <c r="A5" t="s">
        <v>57</v>
      </c>
      <c r="B5">
        <v>-0.28202267992336572</v>
      </c>
      <c r="E5" t="s">
        <v>54</v>
      </c>
      <c r="F5">
        <f>-2*B16+LN(B1)*13</f>
        <v>260816.39468042631</v>
      </c>
    </row>
    <row r="6" spans="1:7">
      <c r="A6" t="s">
        <v>40</v>
      </c>
      <c r="B6">
        <v>0.32519235348396597</v>
      </c>
    </row>
    <row r="7" spans="1:7">
      <c r="A7" t="s">
        <v>18</v>
      </c>
      <c r="B7">
        <v>9.5948270496078545E-3</v>
      </c>
    </row>
    <row r="8" spans="1:7">
      <c r="A8" t="s">
        <v>19</v>
      </c>
      <c r="B8">
        <v>2.4180059786206836E-2</v>
      </c>
    </row>
    <row r="9" spans="1:7">
      <c r="A9" t="s">
        <v>20</v>
      </c>
      <c r="B9">
        <v>18.637044608437144</v>
      </c>
    </row>
    <row r="10" spans="1:7">
      <c r="A10" t="s">
        <v>21</v>
      </c>
      <c r="B10">
        <v>0.50792490267527401</v>
      </c>
    </row>
    <row r="11" spans="1:7">
      <c r="A11" t="s">
        <v>57</v>
      </c>
      <c r="B11">
        <v>0.22487552172442685</v>
      </c>
    </row>
    <row r="12" spans="1:7">
      <c r="A12" t="s">
        <v>36</v>
      </c>
      <c r="B12">
        <v>-1.4971217685076592</v>
      </c>
    </row>
    <row r="13" spans="1:7">
      <c r="A13" t="s">
        <v>60</v>
      </c>
      <c r="B13">
        <v>5.8536833758330749E-2</v>
      </c>
    </row>
    <row r="14" spans="1:7">
      <c r="A14" t="s">
        <v>40</v>
      </c>
      <c r="B14">
        <v>-0.41776280019003864</v>
      </c>
    </row>
    <row r="16" spans="1:7">
      <c r="A16" t="s">
        <v>24</v>
      </c>
      <c r="B16">
        <f>SUM(AA21:AA49)+ (B1-SUM(C21:C49))*IFERROR(LN(1-SUM(Z21:Z49)),-10000)</f>
        <v>-130318.39652158639</v>
      </c>
    </row>
    <row r="19" spans="1:31">
      <c r="I19">
        <f>B6</f>
        <v>0.32519235348396597</v>
      </c>
      <c r="J19">
        <v>0</v>
      </c>
      <c r="K19">
        <v>0</v>
      </c>
      <c r="L19">
        <f>B5</f>
        <v>-0.28202267992336572</v>
      </c>
      <c r="M19">
        <f>B14</f>
        <v>-0.41776280019003864</v>
      </c>
      <c r="N19">
        <f>B13</f>
        <v>5.8536833758330749E-2</v>
      </c>
      <c r="O19">
        <f>B12</f>
        <v>-1.4971217685076592</v>
      </c>
      <c r="P19">
        <f>B11</f>
        <v>0.22487552172442685</v>
      </c>
      <c r="R19" t="s">
        <v>25</v>
      </c>
      <c r="V19" t="s">
        <v>30</v>
      </c>
    </row>
    <row r="20" spans="1:31">
      <c r="A20" t="s">
        <v>4</v>
      </c>
      <c r="B20" t="s">
        <v>7</v>
      </c>
      <c r="C20" t="s">
        <v>64</v>
      </c>
      <c r="D20" t="s">
        <v>11</v>
      </c>
      <c r="E20" t="s">
        <v>1</v>
      </c>
      <c r="F20" t="s">
        <v>2</v>
      </c>
      <c r="G20" t="s">
        <v>39</v>
      </c>
      <c r="H20" t="s">
        <v>8</v>
      </c>
      <c r="I20" t="s">
        <v>41</v>
      </c>
      <c r="J20" t="s">
        <v>37</v>
      </c>
      <c r="K20" t="s">
        <v>9</v>
      </c>
      <c r="L20" t="s">
        <v>56</v>
      </c>
      <c r="M20" t="s">
        <v>41</v>
      </c>
      <c r="N20" t="s">
        <v>9</v>
      </c>
      <c r="O20" t="s">
        <v>37</v>
      </c>
      <c r="P20" t="s">
        <v>56</v>
      </c>
      <c r="Q20" t="s">
        <v>8</v>
      </c>
      <c r="R20" t="s">
        <v>26</v>
      </c>
      <c r="S20" t="s">
        <v>27</v>
      </c>
      <c r="T20" t="s">
        <v>28</v>
      </c>
      <c r="U20" t="s">
        <v>29</v>
      </c>
      <c r="V20" t="s">
        <v>26</v>
      </c>
      <c r="W20" t="s">
        <v>27</v>
      </c>
      <c r="X20" t="s">
        <v>28</v>
      </c>
      <c r="Y20" t="s">
        <v>29</v>
      </c>
      <c r="Z20" t="s">
        <v>31</v>
      </c>
      <c r="AA20" t="s">
        <v>24</v>
      </c>
      <c r="AB20" t="s">
        <v>32</v>
      </c>
      <c r="AC20" s="13" t="s">
        <v>33</v>
      </c>
      <c r="AD20" t="s">
        <v>63</v>
      </c>
      <c r="AE20" t="s">
        <v>53</v>
      </c>
    </row>
    <row r="21" spans="1:31">
      <c r="A21" s="1">
        <v>44676</v>
      </c>
      <c r="B21">
        <v>1</v>
      </c>
      <c r="C21">
        <v>488</v>
      </c>
      <c r="D21">
        <v>288</v>
      </c>
      <c r="E21">
        <v>29330</v>
      </c>
      <c r="F21">
        <v>104.71</v>
      </c>
      <c r="G21" s="17">
        <v>3004.99</v>
      </c>
      <c r="H21">
        <v>-0.10257075673889025</v>
      </c>
      <c r="I21">
        <v>1.4449539072347346</v>
      </c>
      <c r="J21">
        <v>1</v>
      </c>
      <c r="K21">
        <v>-5.737876401116751E-2</v>
      </c>
      <c r="L21">
        <v>2.7653487403399462</v>
      </c>
      <c r="M21">
        <v>1.4449539072347346</v>
      </c>
      <c r="N21">
        <v>-5.737876401116751E-2</v>
      </c>
      <c r="O21">
        <v>1</v>
      </c>
      <c r="P21">
        <v>2.7653487403399462</v>
      </c>
      <c r="Q21">
        <v>-0.10257075673889025</v>
      </c>
      <c r="R21">
        <f>1-($B$3/($B$3+T21))^$B$2</f>
        <v>2.0487866663628229E-2</v>
      </c>
      <c r="S21">
        <f>R21</f>
        <v>2.0487866663628229E-2</v>
      </c>
      <c r="T21">
        <f>B21^B4*U21</f>
        <v>0.73344468187931822</v>
      </c>
      <c r="U21">
        <f>EXP(SUMPRODUCT($I$19:$L$19,I21:L21))</f>
        <v>0.73344468187931822</v>
      </c>
      <c r="V21" s="15">
        <f t="shared" ref="V21:V56" si="0">1-($B$9/($B$9+X21))^$B$8</f>
        <v>2.9284810137231165E-4</v>
      </c>
      <c r="W21">
        <f>V21</f>
        <v>2.9284810137231165E-4</v>
      </c>
      <c r="X21">
        <f>B21^B10*Y21</f>
        <v>0.22712169828288423</v>
      </c>
      <c r="Y21">
        <f>EXP(SUMPRODUCT($M$19:$P$19,M21:P21))</f>
        <v>0.22712169828288423</v>
      </c>
      <c r="Z21">
        <f t="shared" ref="Z21:Z56" si="1">$B$7*S21 + (1-$B$7)*W21</f>
        <v>4.8661581174077744E-4</v>
      </c>
      <c r="AA21">
        <f t="shared" ref="AA21:AA56" si="2">C21*IFERROR(LN(Z21),-10000)</f>
        <v>-3722.4813893008386</v>
      </c>
      <c r="AB21">
        <f>$B$1*Z21</f>
        <v>486.61581174077742</v>
      </c>
      <c r="AC21" s="13">
        <f t="shared" ref="AC21:AC56" si="3">ABS(C21-AB21)/C21</f>
        <v>2.8364513508659485E-3</v>
      </c>
      <c r="AD21">
        <f>C21</f>
        <v>488</v>
      </c>
      <c r="AE21">
        <f>AB21</f>
        <v>486.61581174077742</v>
      </c>
    </row>
    <row r="22" spans="1:31">
      <c r="A22" s="1">
        <v>44683</v>
      </c>
      <c r="B22">
        <v>2</v>
      </c>
      <c r="C22">
        <v>610</v>
      </c>
      <c r="D22">
        <v>776</v>
      </c>
      <c r="E22">
        <v>159726</v>
      </c>
      <c r="F22">
        <v>124.87</v>
      </c>
      <c r="G22" s="17">
        <v>285.51</v>
      </c>
      <c r="H22">
        <v>4.830608551879263</v>
      </c>
      <c r="I22">
        <v>-2.0734488154468478</v>
      </c>
      <c r="J22">
        <v>1</v>
      </c>
      <c r="K22">
        <v>0.490388645512707</v>
      </c>
      <c r="L22">
        <v>2.2636751788466225</v>
      </c>
      <c r="M22">
        <v>-2.0734488154468478</v>
      </c>
      <c r="N22">
        <v>0.490388645512707</v>
      </c>
      <c r="O22">
        <v>1</v>
      </c>
      <c r="P22">
        <v>2.2636751788466225</v>
      </c>
      <c r="Q22">
        <v>4.830608551879263</v>
      </c>
      <c r="R22">
        <f t="shared" ref="R22:R56" si="4">1-($B$3/($B$3+T22))^$B$2</f>
        <v>3.3697589716220833E-2</v>
      </c>
      <c r="S22">
        <f>R22-R21</f>
        <v>1.3209723052592603E-2</v>
      </c>
      <c r="T22">
        <f t="shared" ref="T22:T56" si="5">T21+(B22^$B$4-B21^$B$4)*U22</f>
        <v>1.2145554706766617</v>
      </c>
      <c r="U22">
        <f t="shared" ref="U22:U56" si="6">EXP(SUMPRODUCT($I$19:$L$19,I22:L22))</f>
        <v>0.2690985954930617</v>
      </c>
      <c r="V22" s="15">
        <f t="shared" si="0"/>
        <v>7.8043805298788627E-4</v>
      </c>
      <c r="W22">
        <f>V22-V21</f>
        <v>4.8758995161557461E-4</v>
      </c>
      <c r="X22">
        <f t="shared" ref="X22:X56" si="7">X21+(B22^$B$10-B21^$B$10)*Y22</f>
        <v>0.61158651992030089</v>
      </c>
      <c r="Y22">
        <f t="shared" ref="Y22:Y56" si="8">EXP(SUMPRODUCT($M$19:$P$19,M22:P22))</f>
        <v>0.91104676454605338</v>
      </c>
      <c r="Z22">
        <f t="shared" si="1"/>
        <v>6.0965661842154041E-4</v>
      </c>
      <c r="AA22">
        <f t="shared" si="2"/>
        <v>-4515.59495474915</v>
      </c>
      <c r="AB22">
        <f t="shared" ref="AB22:AB56" si="9">$B$1*Z22</f>
        <v>609.65661842154043</v>
      </c>
      <c r="AC22" s="13">
        <f t="shared" si="3"/>
        <v>5.6292062042552602E-4</v>
      </c>
      <c r="AD22">
        <f>C22+AD21</f>
        <v>1098</v>
      </c>
      <c r="AE22">
        <f>AB22+AE21</f>
        <v>1096.272430162318</v>
      </c>
    </row>
    <row r="23" spans="1:31">
      <c r="A23" s="1">
        <v>44690</v>
      </c>
      <c r="B23">
        <v>3</v>
      </c>
      <c r="C23">
        <v>812</v>
      </c>
      <c r="D23">
        <v>1386</v>
      </c>
      <c r="E23">
        <v>40479</v>
      </c>
      <c r="F23">
        <v>127.66</v>
      </c>
      <c r="G23" s="17">
        <v>2739.22</v>
      </c>
      <c r="H23">
        <v>0.31922144633316551</v>
      </c>
      <c r="I23">
        <v>1.101106593922232</v>
      </c>
      <c r="J23">
        <v>1</v>
      </c>
      <c r="K23">
        <v>0.5661957423664572</v>
      </c>
      <c r="L23">
        <v>0.25754071549508895</v>
      </c>
      <c r="M23">
        <v>1.101106593922232</v>
      </c>
      <c r="N23">
        <v>0.5661957423664572</v>
      </c>
      <c r="O23">
        <v>1</v>
      </c>
      <c r="P23">
        <v>0.25754071549508895</v>
      </c>
      <c r="Q23">
        <v>0.31922144633316551</v>
      </c>
      <c r="R23">
        <f t="shared" si="4"/>
        <v>0.11331186806632165</v>
      </c>
      <c r="S23">
        <f t="shared" ref="S23:S56" si="10">R23-R22</f>
        <v>7.961427835010082E-2</v>
      </c>
      <c r="T23">
        <f t="shared" si="5"/>
        <v>4.2619371159212571</v>
      </c>
      <c r="U23">
        <f t="shared" si="6"/>
        <v>1.3303460840307986</v>
      </c>
      <c r="V23" s="15">
        <f t="shared" si="0"/>
        <v>8.4351305965935097E-4</v>
      </c>
      <c r="W23">
        <f t="shared" ref="W23:W56" si="11">V23-V22</f>
        <v>6.3075006671464706E-5</v>
      </c>
      <c r="X23">
        <f t="shared" si="7"/>
        <v>0.66190408172774373</v>
      </c>
      <c r="Y23">
        <f t="shared" si="8"/>
        <v>0.15473129707546929</v>
      </c>
      <c r="Z23">
        <f t="shared" si="1"/>
        <v>8.2635504433985554E-4</v>
      </c>
      <c r="AA23">
        <f t="shared" si="2"/>
        <v>-5763.9706653193534</v>
      </c>
      <c r="AB23">
        <f t="shared" si="9"/>
        <v>826.35504433985557</v>
      </c>
      <c r="AC23" s="13">
        <f t="shared" si="3"/>
        <v>1.7678626034304885E-2</v>
      </c>
      <c r="AD23">
        <f t="shared" ref="AD23:AD56" si="12">C23+AD22</f>
        <v>1910</v>
      </c>
      <c r="AE23">
        <f t="shared" ref="AE23:AE56" si="13">AB23+AE22</f>
        <v>1922.6274745021735</v>
      </c>
    </row>
    <row r="24" spans="1:31">
      <c r="A24" s="1">
        <v>44697</v>
      </c>
      <c r="B24">
        <v>4</v>
      </c>
      <c r="C24">
        <v>1028</v>
      </c>
      <c r="D24">
        <v>2198</v>
      </c>
      <c r="E24">
        <v>35326</v>
      </c>
      <c r="F24">
        <v>217.86</v>
      </c>
      <c r="G24" s="17">
        <v>2117.0300000000002</v>
      </c>
      <c r="H24">
        <v>0.12427165510253467</v>
      </c>
      <c r="I24">
        <v>0.29613101402267322</v>
      </c>
      <c r="J24">
        <v>0</v>
      </c>
      <c r="K24">
        <v>3.0170201639464902</v>
      </c>
      <c r="L24">
        <v>0.16134462505517969</v>
      </c>
      <c r="M24">
        <v>0.29613101402267322</v>
      </c>
      <c r="N24">
        <v>3.0170201639464902</v>
      </c>
      <c r="O24">
        <v>0</v>
      </c>
      <c r="P24">
        <v>0.16134462505517969</v>
      </c>
      <c r="Q24">
        <v>0.12427165510253467</v>
      </c>
      <c r="R24">
        <f t="shared" si="4"/>
        <v>0.18142931522709083</v>
      </c>
      <c r="S24">
        <f t="shared" si="10"/>
        <v>6.8117447160769173E-2</v>
      </c>
      <c r="T24">
        <f t="shared" si="5"/>
        <v>7.0959378366191572</v>
      </c>
      <c r="U24">
        <f t="shared" si="6"/>
        <v>1.0521089755120427</v>
      </c>
      <c r="V24" s="15">
        <f t="shared" si="0"/>
        <v>1.2167764001851378E-3</v>
      </c>
      <c r="W24">
        <f t="shared" si="11"/>
        <v>3.732633405257868E-4</v>
      </c>
      <c r="X24">
        <f t="shared" si="7"/>
        <v>0.96244186790407138</v>
      </c>
      <c r="Y24">
        <f t="shared" si="8"/>
        <v>1.0932738676212239</v>
      </c>
      <c r="Z24">
        <f t="shared" si="1"/>
        <v>1.0232570678978649E-3</v>
      </c>
      <c r="AA24">
        <f t="shared" si="2"/>
        <v>-7077.5379423013001</v>
      </c>
      <c r="AB24">
        <f t="shared" si="9"/>
        <v>1023.2570678978649</v>
      </c>
      <c r="AC24" s="13">
        <f t="shared" si="3"/>
        <v>4.6137471810652865E-3</v>
      </c>
      <c r="AD24">
        <f t="shared" si="12"/>
        <v>2938</v>
      </c>
      <c r="AE24">
        <f t="shared" si="13"/>
        <v>2945.8845424000383</v>
      </c>
    </row>
    <row r="25" spans="1:31">
      <c r="A25" s="1">
        <v>44704</v>
      </c>
      <c r="B25">
        <v>5</v>
      </c>
      <c r="C25">
        <v>625</v>
      </c>
      <c r="D25">
        <v>3226</v>
      </c>
      <c r="E25">
        <v>23102</v>
      </c>
      <c r="F25">
        <v>111.83</v>
      </c>
      <c r="G25" s="17">
        <v>2003.38</v>
      </c>
      <c r="H25">
        <v>-0.33819025989906276</v>
      </c>
      <c r="I25">
        <v>0.1490931724379724</v>
      </c>
      <c r="J25">
        <v>0</v>
      </c>
      <c r="K25">
        <v>0.13607877347940722</v>
      </c>
      <c r="L25">
        <v>0.674203604173092</v>
      </c>
      <c r="M25">
        <v>0.1490931724379724</v>
      </c>
      <c r="N25">
        <v>0.13607877347940722</v>
      </c>
      <c r="O25">
        <v>0</v>
      </c>
      <c r="P25">
        <v>0.674203604173092</v>
      </c>
      <c r="Q25">
        <v>-0.33819025989906276</v>
      </c>
      <c r="R25">
        <f t="shared" si="4"/>
        <v>0.24010379572543583</v>
      </c>
      <c r="S25">
        <f t="shared" si="10"/>
        <v>5.8674480498345005E-2</v>
      </c>
      <c r="T25">
        <f t="shared" si="5"/>
        <v>9.7338640715112437</v>
      </c>
      <c r="U25">
        <f t="shared" si="6"/>
        <v>0.86791912065735921</v>
      </c>
      <c r="V25" s="15">
        <f t="shared" si="0"/>
        <v>1.5440782361391125E-3</v>
      </c>
      <c r="W25">
        <f t="shared" si="11"/>
        <v>3.2730183595397477E-4</v>
      </c>
      <c r="X25">
        <f t="shared" si="7"/>
        <v>1.2299163723369995</v>
      </c>
      <c r="Y25">
        <f t="shared" si="8"/>
        <v>1.1021820828972932</v>
      </c>
      <c r="Z25">
        <f t="shared" si="1"/>
        <v>8.8713292405218644E-4</v>
      </c>
      <c r="AA25">
        <f t="shared" si="2"/>
        <v>-4392.1973305470683</v>
      </c>
      <c r="AB25">
        <f t="shared" si="9"/>
        <v>887.13292405218647</v>
      </c>
      <c r="AC25" s="13">
        <f t="shared" si="3"/>
        <v>0.41941267848349834</v>
      </c>
      <c r="AD25">
        <f t="shared" si="12"/>
        <v>3563</v>
      </c>
      <c r="AE25">
        <f t="shared" si="13"/>
        <v>3833.0174664522247</v>
      </c>
    </row>
    <row r="26" spans="1:31">
      <c r="A26" s="1">
        <v>44711</v>
      </c>
      <c r="B26">
        <v>6</v>
      </c>
      <c r="C26">
        <v>1443</v>
      </c>
      <c r="D26">
        <v>3851</v>
      </c>
      <c r="E26">
        <v>18383</v>
      </c>
      <c r="F26">
        <v>125.64</v>
      </c>
      <c r="G26" s="17">
        <v>1859.88</v>
      </c>
      <c r="H26">
        <v>-0.51672083719720896</v>
      </c>
      <c r="I26">
        <v>-3.6563935062287597E-2</v>
      </c>
      <c r="J26">
        <v>0</v>
      </c>
      <c r="K26">
        <v>0.51131031740424371</v>
      </c>
      <c r="L26">
        <v>0.19154570565777918</v>
      </c>
      <c r="M26">
        <v>-3.6563935062287597E-2</v>
      </c>
      <c r="N26">
        <v>0.51131031740424371</v>
      </c>
      <c r="O26">
        <v>0</v>
      </c>
      <c r="P26">
        <v>0.19154570565777918</v>
      </c>
      <c r="Q26">
        <v>-0.51672083719720896</v>
      </c>
      <c r="R26">
        <f t="shared" si="4"/>
        <v>0.30433346214535584</v>
      </c>
      <c r="S26">
        <f t="shared" si="10"/>
        <v>6.4229666419920006E-2</v>
      </c>
      <c r="T26">
        <f t="shared" si="5"/>
        <v>12.867089166642931</v>
      </c>
      <c r="U26">
        <f t="shared" si="6"/>
        <v>0.93621460931202616</v>
      </c>
      <c r="V26" s="15">
        <f t="shared" si="0"/>
        <v>1.8339772029146717E-3</v>
      </c>
      <c r="W26">
        <f t="shared" si="11"/>
        <v>2.8989896677555915E-4</v>
      </c>
      <c r="X26">
        <f t="shared" si="7"/>
        <v>1.4699462619793187</v>
      </c>
      <c r="Y26">
        <f t="shared" si="8"/>
        <v>1.0922933529082102</v>
      </c>
      <c r="Z26">
        <f t="shared" si="1"/>
        <v>9.0338997708062539E-4</v>
      </c>
      <c r="AA26">
        <f t="shared" si="2"/>
        <v>-10114.50103912409</v>
      </c>
      <c r="AB26">
        <f t="shared" si="9"/>
        <v>903.38997708062539</v>
      </c>
      <c r="AC26" s="13">
        <f t="shared" si="3"/>
        <v>0.37395011983324644</v>
      </c>
      <c r="AD26">
        <f t="shared" si="12"/>
        <v>5006</v>
      </c>
      <c r="AE26">
        <f t="shared" si="13"/>
        <v>4736.4074435328503</v>
      </c>
    </row>
    <row r="27" spans="1:31">
      <c r="A27" s="1">
        <v>44718</v>
      </c>
      <c r="B27">
        <v>7</v>
      </c>
      <c r="C27">
        <v>811</v>
      </c>
      <c r="D27">
        <v>5294</v>
      </c>
      <c r="E27">
        <v>24484</v>
      </c>
      <c r="F27">
        <v>108.45</v>
      </c>
      <c r="G27" s="17">
        <v>1854.19</v>
      </c>
      <c r="H27">
        <v>-0.28590603488824734</v>
      </c>
      <c r="I27">
        <v>-4.3925530474667317E-2</v>
      </c>
      <c r="J27">
        <v>0</v>
      </c>
      <c r="K27">
        <v>4.4240785176297495E-2</v>
      </c>
      <c r="L27">
        <v>-0.2547593199199672</v>
      </c>
      <c r="M27">
        <v>-4.3925530474667317E-2</v>
      </c>
      <c r="N27">
        <v>4.4240785176297495E-2</v>
      </c>
      <c r="O27">
        <v>0</v>
      </c>
      <c r="P27">
        <v>-0.2547593199199672</v>
      </c>
      <c r="Q27">
        <v>-0.28590603488824734</v>
      </c>
      <c r="R27">
        <f t="shared" si="4"/>
        <v>0.37568023256393346</v>
      </c>
      <c r="S27">
        <f t="shared" si="10"/>
        <v>7.1346770418577621E-2</v>
      </c>
      <c r="T27">
        <f t="shared" si="5"/>
        <v>16.707887969530002</v>
      </c>
      <c r="U27">
        <f t="shared" si="6"/>
        <v>1.0592527000122676</v>
      </c>
      <c r="V27" s="15">
        <f t="shared" si="0"/>
        <v>2.0670425211098964E-3</v>
      </c>
      <c r="W27">
        <f t="shared" si="11"/>
        <v>2.3306531819522469E-4</v>
      </c>
      <c r="X27">
        <f t="shared" si="7"/>
        <v>1.665071790092651</v>
      </c>
      <c r="Y27">
        <f t="shared" si="8"/>
        <v>0.96430372469575698</v>
      </c>
      <c r="Z27">
        <f t="shared" si="1"/>
        <v>9.1538901949020975E-4</v>
      </c>
      <c r="AA27">
        <f t="shared" si="2"/>
        <v>-5673.8869157804074</v>
      </c>
      <c r="AB27">
        <f t="shared" si="9"/>
        <v>915.38901949020976</v>
      </c>
      <c r="AC27" s="13">
        <f t="shared" si="3"/>
        <v>0.12871642353909959</v>
      </c>
      <c r="AD27">
        <f t="shared" si="12"/>
        <v>5817</v>
      </c>
      <c r="AE27">
        <f t="shared" si="13"/>
        <v>5651.7964630230599</v>
      </c>
    </row>
    <row r="28" spans="1:31">
      <c r="A28" s="1">
        <v>44725</v>
      </c>
      <c r="B28">
        <v>8</v>
      </c>
      <c r="C28">
        <v>867</v>
      </c>
      <c r="D28">
        <v>6105</v>
      </c>
      <c r="E28">
        <v>23505</v>
      </c>
      <c r="F28">
        <v>133.69</v>
      </c>
      <c r="G28" s="17">
        <v>1697.81</v>
      </c>
      <c r="H28">
        <v>-0.32294384696175554</v>
      </c>
      <c r="I28">
        <v>-0.24624649542860932</v>
      </c>
      <c r="J28">
        <v>0</v>
      </c>
      <c r="K28">
        <v>0.73003688717940174</v>
      </c>
      <c r="L28">
        <v>-0.67365938160757155</v>
      </c>
      <c r="M28">
        <v>-0.24624649542860932</v>
      </c>
      <c r="N28">
        <v>0.73003688717940174</v>
      </c>
      <c r="O28">
        <v>0</v>
      </c>
      <c r="P28">
        <v>-0.67365938160757155</v>
      </c>
      <c r="Q28">
        <v>-0.32294384696175554</v>
      </c>
      <c r="R28">
        <f t="shared" si="4"/>
        <v>0.44741802112357099</v>
      </c>
      <c r="S28">
        <f t="shared" si="10"/>
        <v>7.1737788559637528E-2</v>
      </c>
      <c r="T28">
        <f t="shared" si="5"/>
        <v>21.042602794846907</v>
      </c>
      <c r="U28">
        <f t="shared" si="6"/>
        <v>1.1161773273046784</v>
      </c>
      <c r="V28" s="15">
        <f t="shared" si="0"/>
        <v>2.288789274195957E-3</v>
      </c>
      <c r="W28">
        <f t="shared" si="11"/>
        <v>2.2174675308606062E-4</v>
      </c>
      <c r="X28">
        <f t="shared" si="7"/>
        <v>1.8525217526426161</v>
      </c>
      <c r="Y28">
        <f t="shared" si="8"/>
        <v>0.99413443843734117</v>
      </c>
      <c r="Z28">
        <f t="shared" si="1"/>
        <v>9.0793080549244677E-4</v>
      </c>
      <c r="AA28">
        <f t="shared" si="2"/>
        <v>-6072.764850111238</v>
      </c>
      <c r="AB28">
        <f t="shared" si="9"/>
        <v>907.93080549244678</v>
      </c>
      <c r="AC28" s="13">
        <f t="shared" si="3"/>
        <v>4.7209694916316929E-2</v>
      </c>
      <c r="AD28">
        <f t="shared" si="12"/>
        <v>6684</v>
      </c>
      <c r="AE28">
        <f t="shared" si="13"/>
        <v>6559.7272685155067</v>
      </c>
    </row>
    <row r="29" spans="1:31">
      <c r="A29" s="1">
        <v>44732</v>
      </c>
      <c r="B29">
        <v>9</v>
      </c>
      <c r="C29">
        <v>753</v>
      </c>
      <c r="D29">
        <v>6972</v>
      </c>
      <c r="E29">
        <v>19572</v>
      </c>
      <c r="F29">
        <v>192.98</v>
      </c>
      <c r="G29" s="17">
        <v>1133.48</v>
      </c>
      <c r="H29">
        <v>-0.47173824418862748</v>
      </c>
      <c r="I29">
        <v>-0.97636409456186168</v>
      </c>
      <c r="J29">
        <v>0</v>
      </c>
      <c r="K29">
        <v>2.3410056228277401</v>
      </c>
      <c r="L29">
        <v>-3.1047611752566186E-2</v>
      </c>
      <c r="M29">
        <v>-0.97636409456186168</v>
      </c>
      <c r="N29">
        <v>2.3410056228277401</v>
      </c>
      <c r="O29">
        <v>0</v>
      </c>
      <c r="P29">
        <v>-3.1047611752566186E-2</v>
      </c>
      <c r="Q29">
        <v>-0.47173824418862748</v>
      </c>
      <c r="R29">
        <f t="shared" si="4"/>
        <v>0.49256611265489258</v>
      </c>
      <c r="S29">
        <f t="shared" si="10"/>
        <v>4.5148091531321599E-2</v>
      </c>
      <c r="T29">
        <f t="shared" si="5"/>
        <v>24.070928986472978</v>
      </c>
      <c r="U29">
        <f t="shared" si="6"/>
        <v>0.73436433295268311</v>
      </c>
      <c r="V29" s="15">
        <f t="shared" si="0"/>
        <v>2.6435369375037432E-3</v>
      </c>
      <c r="W29">
        <f t="shared" si="11"/>
        <v>3.5474766330778618E-4</v>
      </c>
      <c r="X29">
        <f t="shared" si="7"/>
        <v>2.1560959701393161</v>
      </c>
      <c r="Y29">
        <f t="shared" si="8"/>
        <v>1.7124786214111301</v>
      </c>
      <c r="Z29">
        <f t="shared" si="1"/>
        <v>7.8453205069499118E-4</v>
      </c>
      <c r="AA29">
        <f t="shared" si="2"/>
        <v>-5384.2686181645722</v>
      </c>
      <c r="AB29">
        <f t="shared" si="9"/>
        <v>784.5320506949912</v>
      </c>
      <c r="AC29" s="13">
        <f t="shared" si="3"/>
        <v>4.1875233326681541E-2</v>
      </c>
      <c r="AD29">
        <f t="shared" si="12"/>
        <v>7437</v>
      </c>
      <c r="AE29">
        <f t="shared" si="13"/>
        <v>7344.2593192104978</v>
      </c>
    </row>
    <row r="30" spans="1:31">
      <c r="A30" s="1">
        <v>44739</v>
      </c>
      <c r="B30">
        <v>10</v>
      </c>
      <c r="C30">
        <v>620</v>
      </c>
      <c r="D30">
        <v>7725</v>
      </c>
      <c r="E30">
        <v>12355</v>
      </c>
      <c r="F30">
        <v>106.6</v>
      </c>
      <c r="G30" s="17">
        <v>1158.9000000000001</v>
      </c>
      <c r="H30">
        <v>-0.74477388232397834</v>
      </c>
      <c r="I30">
        <v>-0.94347626409038698</v>
      </c>
      <c r="J30">
        <v>0</v>
      </c>
      <c r="K30">
        <v>-6.0255693683042861E-3</v>
      </c>
      <c r="L30">
        <v>-0.79558226255880549</v>
      </c>
      <c r="M30">
        <v>-0.94347626409038698</v>
      </c>
      <c r="N30">
        <v>-6.0255693683042861E-3</v>
      </c>
      <c r="O30">
        <v>0</v>
      </c>
      <c r="P30">
        <v>-0.79558226255880549</v>
      </c>
      <c r="Q30">
        <v>-0.74477388232397834</v>
      </c>
      <c r="R30">
        <f t="shared" si="4"/>
        <v>0.54664320023472901</v>
      </c>
      <c r="S30">
        <f t="shared" si="10"/>
        <v>5.4077087579836425E-2</v>
      </c>
      <c r="T30">
        <f t="shared" si="5"/>
        <v>28.076333121438147</v>
      </c>
      <c r="U30">
        <f t="shared" si="6"/>
        <v>0.92086758605571251</v>
      </c>
      <c r="V30" s="15">
        <f t="shared" si="0"/>
        <v>2.8836028784411383E-3</v>
      </c>
      <c r="W30">
        <f t="shared" si="11"/>
        <v>2.4006594093739508E-4</v>
      </c>
      <c r="X30">
        <f t="shared" si="7"/>
        <v>2.3641416960698605</v>
      </c>
      <c r="Y30">
        <f t="shared" si="8"/>
        <v>1.2397250137006341</v>
      </c>
      <c r="Z30">
        <f t="shared" si="1"/>
        <v>7.5662285242862691E-4</v>
      </c>
      <c r="AA30">
        <f t="shared" si="2"/>
        <v>-4455.7202981099363</v>
      </c>
      <c r="AB30">
        <f t="shared" si="9"/>
        <v>756.62285242862686</v>
      </c>
      <c r="AC30" s="13">
        <f t="shared" si="3"/>
        <v>0.22035943940101105</v>
      </c>
      <c r="AD30">
        <f t="shared" si="12"/>
        <v>8057</v>
      </c>
      <c r="AE30">
        <f t="shared" si="13"/>
        <v>8100.8821716391249</v>
      </c>
    </row>
    <row r="31" spans="1:31">
      <c r="A31" s="1">
        <v>44746</v>
      </c>
      <c r="B31">
        <v>11</v>
      </c>
      <c r="C31">
        <v>462</v>
      </c>
      <c r="D31">
        <v>8345</v>
      </c>
      <c r="E31">
        <v>24910</v>
      </c>
      <c r="F31">
        <v>94.24</v>
      </c>
      <c r="G31" s="17">
        <v>1100.43</v>
      </c>
      <c r="H31">
        <v>-0.26978947927709879</v>
      </c>
      <c r="I31">
        <v>-1.019123449285789</v>
      </c>
      <c r="J31">
        <v>0</v>
      </c>
      <c r="K31">
        <v>-0.34185915973115572</v>
      </c>
      <c r="L31">
        <v>-0.16639308333799011</v>
      </c>
      <c r="M31">
        <v>-1.019123449285789</v>
      </c>
      <c r="N31">
        <v>-0.34185915973115572</v>
      </c>
      <c r="O31">
        <v>0</v>
      </c>
      <c r="P31">
        <v>-0.16639308333799011</v>
      </c>
      <c r="Q31">
        <v>-0.26978947927709879</v>
      </c>
      <c r="R31">
        <f t="shared" si="4"/>
        <v>0.588368999030215</v>
      </c>
      <c r="S31">
        <f t="shared" si="10"/>
        <v>4.1725798795485991E-2</v>
      </c>
      <c r="T31">
        <f t="shared" si="5"/>
        <v>31.509817972554469</v>
      </c>
      <c r="U31">
        <f t="shared" si="6"/>
        <v>0.75240199527340368</v>
      </c>
      <c r="V31" s="15">
        <f t="shared" si="0"/>
        <v>3.1471780507935643E-3</v>
      </c>
      <c r="W31">
        <f t="shared" si="11"/>
        <v>2.63575172352426E-4</v>
      </c>
      <c r="X31">
        <f t="shared" si="7"/>
        <v>2.5950177252783244</v>
      </c>
      <c r="Y31">
        <f t="shared" si="8"/>
        <v>1.4453084827961169</v>
      </c>
      <c r="Z31">
        <f t="shared" si="1"/>
        <v>6.6139803710855765E-4</v>
      </c>
      <c r="AA31">
        <f t="shared" si="2"/>
        <v>-3382.3734830440781</v>
      </c>
      <c r="AB31">
        <f t="shared" si="9"/>
        <v>661.39803710855767</v>
      </c>
      <c r="AC31" s="13">
        <f t="shared" si="3"/>
        <v>0.431597482918956</v>
      </c>
      <c r="AD31">
        <f t="shared" si="12"/>
        <v>8519</v>
      </c>
      <c r="AE31">
        <f t="shared" si="13"/>
        <v>8762.280208747683</v>
      </c>
    </row>
    <row r="32" spans="1:31">
      <c r="A32" s="1">
        <v>44753</v>
      </c>
      <c r="B32">
        <v>12</v>
      </c>
      <c r="C32">
        <v>745</v>
      </c>
      <c r="D32">
        <v>8807</v>
      </c>
      <c r="E32">
        <v>16734</v>
      </c>
      <c r="F32">
        <v>95.59</v>
      </c>
      <c r="G32" s="17">
        <v>1187.19</v>
      </c>
      <c r="H32">
        <v>-0.57910628368261752</v>
      </c>
      <c r="I32">
        <v>-0.90687529146890722</v>
      </c>
      <c r="J32">
        <v>0</v>
      </c>
      <c r="K32">
        <v>-0.30517830641482463</v>
      </c>
      <c r="L32">
        <v>-0.52992460911001682</v>
      </c>
      <c r="M32">
        <v>-0.90687529146890722</v>
      </c>
      <c r="N32">
        <v>-0.30517830641482463</v>
      </c>
      <c r="O32">
        <v>0</v>
      </c>
      <c r="P32">
        <v>-0.52992460911001682</v>
      </c>
      <c r="Q32">
        <v>-0.57910628368261752</v>
      </c>
      <c r="R32">
        <f t="shared" si="4"/>
        <v>0.6333956759163033</v>
      </c>
      <c r="S32">
        <f t="shared" si="10"/>
        <v>4.5026676886088302E-2</v>
      </c>
      <c r="T32">
        <f t="shared" si="5"/>
        <v>35.631278982976326</v>
      </c>
      <c r="U32">
        <f t="shared" si="6"/>
        <v>0.86462607224867627</v>
      </c>
      <c r="V32" s="15">
        <f t="shared" si="0"/>
        <v>3.3669882313377419E-3</v>
      </c>
      <c r="W32">
        <f t="shared" si="11"/>
        <v>2.1981018054417767E-4</v>
      </c>
      <c r="X32">
        <f t="shared" si="7"/>
        <v>2.7895454027042472</v>
      </c>
      <c r="Y32">
        <f t="shared" si="8"/>
        <v>1.2735745032184658</v>
      </c>
      <c r="Z32">
        <f t="shared" si="1"/>
        <v>6.4972431721870602E-4</v>
      </c>
      <c r="AA32">
        <f t="shared" si="2"/>
        <v>-5467.5269972364167</v>
      </c>
      <c r="AB32">
        <f t="shared" si="9"/>
        <v>649.72431721870601</v>
      </c>
      <c r="AC32" s="13">
        <f t="shared" si="3"/>
        <v>0.12788682252522685</v>
      </c>
      <c r="AD32">
        <f t="shared" si="12"/>
        <v>9264</v>
      </c>
      <c r="AE32">
        <f t="shared" si="13"/>
        <v>9412.0045259663893</v>
      </c>
    </row>
    <row r="33" spans="1:31">
      <c r="A33" s="1">
        <v>44760</v>
      </c>
      <c r="B33">
        <v>13</v>
      </c>
      <c r="C33">
        <v>813</v>
      </c>
      <c r="D33">
        <v>9552</v>
      </c>
      <c r="E33">
        <v>26541</v>
      </c>
      <c r="F33">
        <v>111.49</v>
      </c>
      <c r="G33" s="17">
        <v>1195.5</v>
      </c>
      <c r="H33">
        <v>-0.20808501401469648</v>
      </c>
      <c r="I33">
        <v>-0.89612399834467615</v>
      </c>
      <c r="J33">
        <v>0</v>
      </c>
      <c r="K33">
        <v>0.12684063264418308</v>
      </c>
      <c r="L33">
        <v>0.42252793248476589</v>
      </c>
      <c r="M33">
        <v>-0.89612399834467615</v>
      </c>
      <c r="N33">
        <v>0.12684063264418308</v>
      </c>
      <c r="O33">
        <v>0</v>
      </c>
      <c r="P33">
        <v>0.42252793248476589</v>
      </c>
      <c r="Q33">
        <v>-0.20808501401469648</v>
      </c>
      <c r="R33">
        <f t="shared" si="4"/>
        <v>0.66576770526388429</v>
      </c>
      <c r="S33">
        <f t="shared" si="10"/>
        <v>3.2372029347580988E-2</v>
      </c>
      <c r="T33">
        <f t="shared" si="5"/>
        <v>38.921832600192566</v>
      </c>
      <c r="U33">
        <f t="shared" si="6"/>
        <v>0.66326867344799467</v>
      </c>
      <c r="V33" s="15">
        <f t="shared" si="0"/>
        <v>3.6311058293422294E-3</v>
      </c>
      <c r="W33">
        <f t="shared" si="11"/>
        <v>2.6411759800448742E-4</v>
      </c>
      <c r="X33">
        <f t="shared" si="7"/>
        <v>3.0257007064562433</v>
      </c>
      <c r="Y33">
        <f t="shared" si="8"/>
        <v>1.610924614952266</v>
      </c>
      <c r="Z33">
        <f t="shared" si="1"/>
        <v>5.7218745816574584E-4</v>
      </c>
      <c r="AA33">
        <f t="shared" si="2"/>
        <v>-6069.8936876173393</v>
      </c>
      <c r="AB33">
        <f t="shared" si="9"/>
        <v>572.18745816574585</v>
      </c>
      <c r="AC33" s="13">
        <f t="shared" si="3"/>
        <v>0.2962023884800174</v>
      </c>
      <c r="AD33">
        <f t="shared" si="12"/>
        <v>10077</v>
      </c>
      <c r="AE33">
        <f t="shared" si="13"/>
        <v>9984.191984132136</v>
      </c>
    </row>
    <row r="34" spans="1:31">
      <c r="A34" s="1">
        <v>44767</v>
      </c>
      <c r="B34">
        <v>14</v>
      </c>
      <c r="C34">
        <v>569</v>
      </c>
      <c r="D34">
        <v>10365</v>
      </c>
      <c r="E34">
        <v>21332</v>
      </c>
      <c r="F34">
        <v>149.29</v>
      </c>
      <c r="G34" s="17">
        <v>1158.18</v>
      </c>
      <c r="H34">
        <v>-0.4051534134946802</v>
      </c>
      <c r="I34">
        <v>-0.94440778407226988</v>
      </c>
      <c r="J34">
        <v>0</v>
      </c>
      <c r="K34">
        <v>1.1539045255014471</v>
      </c>
      <c r="L34">
        <v>-1.706562999210362E-2</v>
      </c>
      <c r="M34">
        <v>-0.94440778407226988</v>
      </c>
      <c r="N34">
        <v>1.1539045255014471</v>
      </c>
      <c r="O34">
        <v>0</v>
      </c>
      <c r="P34">
        <v>-1.706562999210362E-2</v>
      </c>
      <c r="Q34">
        <v>-0.4051534134946802</v>
      </c>
      <c r="R34">
        <f t="shared" si="4"/>
        <v>0.69963634445583978</v>
      </c>
      <c r="S34">
        <f t="shared" si="10"/>
        <v>3.3868639191955485E-2</v>
      </c>
      <c r="T34">
        <f t="shared" si="5"/>
        <v>42.726450985268329</v>
      </c>
      <c r="U34">
        <f t="shared" si="6"/>
        <v>0.73911533940008145</v>
      </c>
      <c r="V34" s="15">
        <f t="shared" si="0"/>
        <v>3.8780278706324056E-3</v>
      </c>
      <c r="W34">
        <f t="shared" si="11"/>
        <v>2.4692204129017625E-4</v>
      </c>
      <c r="X34">
        <f t="shared" si="7"/>
        <v>3.2488920590685106</v>
      </c>
      <c r="Y34">
        <f t="shared" si="8"/>
        <v>1.5812990856647742</v>
      </c>
      <c r="Z34">
        <f t="shared" si="1"/>
        <v>5.695166024616441E-4</v>
      </c>
      <c r="AA34">
        <f t="shared" si="2"/>
        <v>-4250.8411723753252</v>
      </c>
      <c r="AB34">
        <f t="shared" si="9"/>
        <v>569.51660246164408</v>
      </c>
      <c r="AC34" s="13">
        <f t="shared" si="3"/>
        <v>9.0791293786306442E-4</v>
      </c>
      <c r="AD34">
        <f t="shared" si="12"/>
        <v>10646</v>
      </c>
      <c r="AE34">
        <f t="shared" si="13"/>
        <v>10553.708586593781</v>
      </c>
    </row>
    <row r="35" spans="1:31">
      <c r="A35" s="1">
        <v>44774</v>
      </c>
      <c r="B35">
        <v>15</v>
      </c>
      <c r="C35">
        <v>343</v>
      </c>
      <c r="D35">
        <v>10934</v>
      </c>
      <c r="E35">
        <v>20714</v>
      </c>
      <c r="F35">
        <v>142.09</v>
      </c>
      <c r="G35" s="17">
        <v>1621.14</v>
      </c>
      <c r="H35">
        <v>-0.42853376881789579</v>
      </c>
      <c r="I35">
        <v>-0.34544043572160521</v>
      </c>
      <c r="J35">
        <v>0</v>
      </c>
      <c r="K35">
        <v>0.9582733078143495</v>
      </c>
      <c r="L35">
        <v>1.6658059184088789</v>
      </c>
      <c r="M35">
        <v>-0.34544043572160521</v>
      </c>
      <c r="N35">
        <v>0.9582733078143495</v>
      </c>
      <c r="O35">
        <v>0</v>
      </c>
      <c r="P35">
        <v>1.6658059184088789</v>
      </c>
      <c r="Q35">
        <v>-0.42853376881789579</v>
      </c>
      <c r="R35">
        <f t="shared" si="4"/>
        <v>0.72370983880749695</v>
      </c>
      <c r="S35">
        <f t="shared" si="10"/>
        <v>2.4073494351657176E-2</v>
      </c>
      <c r="T35">
        <f t="shared" si="5"/>
        <v>45.702614678323599</v>
      </c>
      <c r="U35">
        <f t="shared" si="6"/>
        <v>0.558707254707559</v>
      </c>
      <c r="V35" s="15">
        <f t="shared" si="0"/>
        <v>4.1430361546037631E-3</v>
      </c>
      <c r="W35">
        <f t="shared" si="11"/>
        <v>2.6500828397135745E-4</v>
      </c>
      <c r="X35">
        <f t="shared" si="7"/>
        <v>3.4910530224718945</v>
      </c>
      <c r="Y35">
        <f t="shared" si="8"/>
        <v>1.7771401661571737</v>
      </c>
      <c r="Z35">
        <f t="shared" si="1"/>
        <v>4.9344659010380114E-4</v>
      </c>
      <c r="AA35">
        <f t="shared" si="2"/>
        <v>-2611.6349045688785</v>
      </c>
      <c r="AB35">
        <f t="shared" si="9"/>
        <v>493.44659010380116</v>
      </c>
      <c r="AC35" s="13">
        <f t="shared" si="3"/>
        <v>0.43861979622099462</v>
      </c>
      <c r="AD35">
        <f t="shared" si="12"/>
        <v>10989</v>
      </c>
      <c r="AE35">
        <f t="shared" si="13"/>
        <v>11047.155176697583</v>
      </c>
    </row>
    <row r="36" spans="1:31">
      <c r="A36" s="1">
        <v>44781</v>
      </c>
      <c r="B36">
        <v>16</v>
      </c>
      <c r="C36">
        <v>423</v>
      </c>
      <c r="D36">
        <v>11277</v>
      </c>
      <c r="E36">
        <v>24579</v>
      </c>
      <c r="F36">
        <v>108.43</v>
      </c>
      <c r="G36" s="17">
        <v>1674.16</v>
      </c>
      <c r="H36">
        <v>-0.2823119673223809</v>
      </c>
      <c r="I36">
        <v>-0.27684433927795515</v>
      </c>
      <c r="J36">
        <v>0</v>
      </c>
      <c r="K36">
        <v>4.3697365127166779E-2</v>
      </c>
      <c r="L36">
        <v>1.5226301455421067</v>
      </c>
      <c r="M36">
        <v>-0.27684433927795515</v>
      </c>
      <c r="N36">
        <v>4.3697365127166779E-2</v>
      </c>
      <c r="O36">
        <v>0</v>
      </c>
      <c r="P36">
        <v>1.5226301455421067</v>
      </c>
      <c r="Q36">
        <v>-0.2823119673223809</v>
      </c>
      <c r="R36">
        <f t="shared" si="4"/>
        <v>0.74794394548193122</v>
      </c>
      <c r="S36">
        <f t="shared" si="10"/>
        <v>2.4234106674434264E-2</v>
      </c>
      <c r="T36">
        <f t="shared" si="5"/>
        <v>48.974226500154103</v>
      </c>
      <c r="U36">
        <f t="shared" si="6"/>
        <v>0.59485125492258184</v>
      </c>
      <c r="V36" s="15">
        <f t="shared" si="0"/>
        <v>4.3693873822741036E-3</v>
      </c>
      <c r="W36">
        <f t="shared" si="11"/>
        <v>2.2635122767034055E-4</v>
      </c>
      <c r="X36">
        <f t="shared" si="7"/>
        <v>3.7000620176945036</v>
      </c>
      <c r="Y36">
        <f t="shared" si="8"/>
        <v>1.58504915610495</v>
      </c>
      <c r="Z36">
        <f t="shared" si="1"/>
        <v>4.567014890313213E-4</v>
      </c>
      <c r="AA36">
        <f t="shared" si="2"/>
        <v>-3253.4962842250116</v>
      </c>
      <c r="AB36">
        <f t="shared" si="9"/>
        <v>456.70148903132127</v>
      </c>
      <c r="AC36" s="13">
        <f t="shared" si="3"/>
        <v>7.9672550901468728E-2</v>
      </c>
      <c r="AD36">
        <f t="shared" si="12"/>
        <v>11412</v>
      </c>
      <c r="AE36">
        <f t="shared" si="13"/>
        <v>11503.856665728905</v>
      </c>
    </row>
    <row r="37" spans="1:31">
      <c r="A37" s="1">
        <v>44788</v>
      </c>
      <c r="B37">
        <v>17</v>
      </c>
      <c r="C37">
        <v>370</v>
      </c>
      <c r="D37">
        <v>11700</v>
      </c>
      <c r="E37">
        <v>12302</v>
      </c>
      <c r="F37">
        <v>127.82</v>
      </c>
      <c r="G37" s="17">
        <v>1870.17</v>
      </c>
      <c r="H37">
        <v>-0.74677899370283018</v>
      </c>
      <c r="I37">
        <v>-2.3250961987878759E-2</v>
      </c>
      <c r="J37">
        <v>0</v>
      </c>
      <c r="K37">
        <v>0.57054310275950371</v>
      </c>
      <c r="L37">
        <v>0.60373430424450658</v>
      </c>
      <c r="M37">
        <v>-2.3250961987878759E-2</v>
      </c>
      <c r="N37">
        <v>0.57054310275950371</v>
      </c>
      <c r="O37">
        <v>0</v>
      </c>
      <c r="P37">
        <v>0.60373430424450658</v>
      </c>
      <c r="Q37">
        <v>-0.74677899370283018</v>
      </c>
      <c r="R37">
        <f t="shared" si="4"/>
        <v>0.77934388904042207</v>
      </c>
      <c r="S37">
        <f t="shared" si="10"/>
        <v>3.139994355849085E-2</v>
      </c>
      <c r="T37">
        <f t="shared" si="5"/>
        <v>53.718133780984047</v>
      </c>
      <c r="U37">
        <f t="shared" si="6"/>
        <v>0.83708655613279914</v>
      </c>
      <c r="V37" s="15">
        <f t="shared" si="0"/>
        <v>4.5336165704246145E-3</v>
      </c>
      <c r="W37">
        <f t="shared" si="11"/>
        <v>1.6422918815051091E-4</v>
      </c>
      <c r="X37">
        <f t="shared" si="7"/>
        <v>3.8529733799841348</v>
      </c>
      <c r="Y37">
        <f t="shared" si="8"/>
        <v>1.1958727342723616</v>
      </c>
      <c r="Z37">
        <f t="shared" si="1"/>
        <v>4.6393046530487719E-4</v>
      </c>
      <c r="AA37">
        <f t="shared" si="2"/>
        <v>-2840.0370742031646</v>
      </c>
      <c r="AB37">
        <f t="shared" si="9"/>
        <v>463.9304653048772</v>
      </c>
      <c r="AC37" s="13">
        <f t="shared" si="3"/>
        <v>0.25386612244561407</v>
      </c>
      <c r="AD37">
        <f t="shared" si="12"/>
        <v>11782</v>
      </c>
      <c r="AE37">
        <f t="shared" si="13"/>
        <v>11967.787131033781</v>
      </c>
    </row>
    <row r="38" spans="1:31">
      <c r="A38" s="1">
        <v>44795</v>
      </c>
      <c r="B38">
        <v>18</v>
      </c>
      <c r="C38">
        <v>390</v>
      </c>
      <c r="D38">
        <v>12070</v>
      </c>
      <c r="E38">
        <v>20184</v>
      </c>
      <c r="F38">
        <v>131.38999999999999</v>
      </c>
      <c r="G38" s="17">
        <v>1751.57</v>
      </c>
      <c r="H38">
        <v>-0.44858488260641399</v>
      </c>
      <c r="I38">
        <v>-0.17669300344802413</v>
      </c>
      <c r="J38">
        <v>0</v>
      </c>
      <c r="K38">
        <v>0.66754358152935633</v>
      </c>
      <c r="L38">
        <v>0.19434187829816313</v>
      </c>
      <c r="M38">
        <v>-0.17669300344802413</v>
      </c>
      <c r="N38">
        <v>0.66754358152935633</v>
      </c>
      <c r="O38">
        <v>0</v>
      </c>
      <c r="P38">
        <v>0.19434187829816313</v>
      </c>
      <c r="Q38">
        <v>-0.44858488260641399</v>
      </c>
      <c r="R38">
        <f t="shared" si="4"/>
        <v>0.80932474069770244</v>
      </c>
      <c r="S38">
        <f t="shared" si="10"/>
        <v>2.9980851657280372E-2</v>
      </c>
      <c r="T38">
        <f t="shared" si="5"/>
        <v>58.928337998362821</v>
      </c>
      <c r="U38">
        <f t="shared" si="6"/>
        <v>0.89380465805833131</v>
      </c>
      <c r="V38" s="15">
        <f t="shared" si="0"/>
        <v>4.688585411833146E-3</v>
      </c>
      <c r="W38">
        <f t="shared" si="11"/>
        <v>1.5496884140853151E-4</v>
      </c>
      <c r="X38">
        <f t="shared" si="7"/>
        <v>3.9982457125451689</v>
      </c>
      <c r="Y38">
        <f t="shared" si="8"/>
        <v>1.1695211398227474</v>
      </c>
      <c r="Z38">
        <f t="shared" si="1"/>
        <v>4.4114302862869269E-4</v>
      </c>
      <c r="AA38">
        <f t="shared" si="2"/>
        <v>-3013.1951487862189</v>
      </c>
      <c r="AB38">
        <f t="shared" si="9"/>
        <v>441.14302862869272</v>
      </c>
      <c r="AC38" s="13">
        <f t="shared" si="3"/>
        <v>0.13113597084280185</v>
      </c>
      <c r="AD38">
        <f t="shared" si="12"/>
        <v>12172</v>
      </c>
      <c r="AE38">
        <f t="shared" si="13"/>
        <v>12408.930159662474</v>
      </c>
    </row>
    <row r="39" spans="1:31">
      <c r="A39" s="1">
        <v>44802</v>
      </c>
      <c r="B39">
        <v>19</v>
      </c>
      <c r="C39">
        <v>490</v>
      </c>
      <c r="D39">
        <v>12460</v>
      </c>
      <c r="E39">
        <v>17565</v>
      </c>
      <c r="F39">
        <v>126.14</v>
      </c>
      <c r="G39" s="17">
        <v>1581.26</v>
      </c>
      <c r="H39">
        <v>-0.5476676505538276</v>
      </c>
      <c r="I39">
        <v>-0.39703629249589362</v>
      </c>
      <c r="J39">
        <v>0</v>
      </c>
      <c r="K39">
        <v>0.52489581863251444</v>
      </c>
      <c r="L39">
        <v>0.11156876998793291</v>
      </c>
      <c r="M39">
        <v>-0.39703629249589362</v>
      </c>
      <c r="N39">
        <v>0.52489581863251444</v>
      </c>
      <c r="O39">
        <v>0</v>
      </c>
      <c r="P39">
        <v>0.11156876998793291</v>
      </c>
      <c r="Q39">
        <v>-0.5476676505538276</v>
      </c>
      <c r="R39">
        <f t="shared" si="4"/>
        <v>0.83470014695599848</v>
      </c>
      <c r="S39">
        <f t="shared" si="10"/>
        <v>2.537540625829604E-2</v>
      </c>
      <c r="T39">
        <f t="shared" si="5"/>
        <v>64.026802058371402</v>
      </c>
      <c r="U39">
        <f t="shared" si="6"/>
        <v>0.85165131562355945</v>
      </c>
      <c r="V39" s="15">
        <f t="shared" si="0"/>
        <v>4.8484388767956466E-3</v>
      </c>
      <c r="W39">
        <f t="shared" si="11"/>
        <v>1.5985346496250052E-4</v>
      </c>
      <c r="X39">
        <f t="shared" si="7"/>
        <v>4.1491042437545911</v>
      </c>
      <c r="Y39">
        <f t="shared" si="8"/>
        <v>1.2481741680783909</v>
      </c>
      <c r="Z39">
        <f t="shared" si="1"/>
        <v>4.0179233297479204E-4</v>
      </c>
      <c r="AA39">
        <f t="shared" si="2"/>
        <v>-3831.5918418558358</v>
      </c>
      <c r="AB39">
        <f t="shared" si="9"/>
        <v>401.79233297479203</v>
      </c>
      <c r="AC39" s="13">
        <f t="shared" si="3"/>
        <v>0.18001564699022035</v>
      </c>
      <c r="AD39">
        <f t="shared" si="12"/>
        <v>12662</v>
      </c>
      <c r="AE39">
        <f t="shared" si="13"/>
        <v>12810.722492637266</v>
      </c>
    </row>
    <row r="40" spans="1:31">
      <c r="A40" s="1">
        <v>44809</v>
      </c>
      <c r="B40">
        <v>20</v>
      </c>
      <c r="C40">
        <v>618</v>
      </c>
      <c r="D40">
        <v>12950</v>
      </c>
      <c r="E40">
        <v>18235</v>
      </c>
      <c r="F40">
        <v>112.94</v>
      </c>
      <c r="G40" s="17">
        <v>1561.19</v>
      </c>
      <c r="H40">
        <v>-0.52232001614192725</v>
      </c>
      <c r="I40">
        <v>-0.42300241199087762</v>
      </c>
      <c r="J40">
        <v>0</v>
      </c>
      <c r="K40">
        <v>0.16623858620616816</v>
      </c>
      <c r="L40">
        <v>0.98460376703914232</v>
      </c>
      <c r="M40">
        <v>-0.42300241199087762</v>
      </c>
      <c r="N40">
        <v>0.16623858620616816</v>
      </c>
      <c r="O40">
        <v>0</v>
      </c>
      <c r="P40">
        <v>0.98460376703914232</v>
      </c>
      <c r="Q40">
        <v>-0.52232001614192725</v>
      </c>
      <c r="R40">
        <f t="shared" si="4"/>
        <v>0.85243142171140396</v>
      </c>
      <c r="S40">
        <f t="shared" si="10"/>
        <v>1.7731274755405479E-2</v>
      </c>
      <c r="T40">
        <f t="shared" si="5"/>
        <v>68.080004939728823</v>
      </c>
      <c r="U40">
        <f t="shared" si="6"/>
        <v>0.66018330813365012</v>
      </c>
      <c r="V40" s="15">
        <f t="shared" si="0"/>
        <v>5.0347009343412186E-3</v>
      </c>
      <c r="W40">
        <f t="shared" si="11"/>
        <v>1.8626205754557201E-4</v>
      </c>
      <c r="X40">
        <f t="shared" si="7"/>
        <v>4.326185044732803</v>
      </c>
      <c r="Y40">
        <f t="shared" si="8"/>
        <v>1.503595197061645</v>
      </c>
      <c r="Z40">
        <f t="shared" si="1"/>
        <v>3.5460341996471155E-4</v>
      </c>
      <c r="AA40">
        <f t="shared" si="2"/>
        <v>-4909.7075012364867</v>
      </c>
      <c r="AB40">
        <f t="shared" si="9"/>
        <v>354.60341996471152</v>
      </c>
      <c r="AC40" s="13">
        <f t="shared" si="3"/>
        <v>0.42620805830952829</v>
      </c>
      <c r="AD40">
        <f t="shared" si="12"/>
        <v>13280</v>
      </c>
      <c r="AE40">
        <f t="shared" si="13"/>
        <v>13165.325912601977</v>
      </c>
    </row>
    <row r="41" spans="1:31">
      <c r="A41" s="1">
        <v>44816</v>
      </c>
      <c r="B41">
        <v>21</v>
      </c>
      <c r="C41">
        <v>245</v>
      </c>
      <c r="D41">
        <v>13568</v>
      </c>
      <c r="E41">
        <v>18924</v>
      </c>
      <c r="F41">
        <v>119.03</v>
      </c>
      <c r="G41" s="17">
        <v>1671.34</v>
      </c>
      <c r="H41">
        <v>-0.49625356821685351</v>
      </c>
      <c r="I41">
        <v>-0.28049279254032983</v>
      </c>
      <c r="J41">
        <v>0</v>
      </c>
      <c r="K41">
        <v>0.33170999116650524</v>
      </c>
      <c r="L41">
        <v>0.60037874047785011</v>
      </c>
      <c r="M41">
        <v>-0.28049279254032983</v>
      </c>
      <c r="N41">
        <v>0.33170999116650524</v>
      </c>
      <c r="O41">
        <v>0</v>
      </c>
      <c r="P41">
        <v>0.60037874047785011</v>
      </c>
      <c r="Q41">
        <v>-0.49625356821685351</v>
      </c>
      <c r="R41">
        <f t="shared" si="4"/>
        <v>0.8711431202147738</v>
      </c>
      <c r="S41">
        <f t="shared" si="10"/>
        <v>1.8711698503369845E-2</v>
      </c>
      <c r="T41">
        <f t="shared" si="5"/>
        <v>72.926114026492542</v>
      </c>
      <c r="U41">
        <f t="shared" si="6"/>
        <v>0.77063954365233556</v>
      </c>
      <c r="V41" s="15">
        <f t="shared" si="0"/>
        <v>5.192129442926352E-3</v>
      </c>
      <c r="W41">
        <f t="shared" si="11"/>
        <v>1.5742850858513346E-4</v>
      </c>
      <c r="X41">
        <f t="shared" si="7"/>
        <v>4.4769523673345502</v>
      </c>
      <c r="Y41">
        <f t="shared" si="8"/>
        <v>1.3120715046744671</v>
      </c>
      <c r="Z41">
        <f t="shared" si="1"/>
        <v>3.3545352021682121E-4</v>
      </c>
      <c r="AA41">
        <f t="shared" si="2"/>
        <v>-1960.0066517492553</v>
      </c>
      <c r="AB41">
        <f t="shared" si="9"/>
        <v>335.45352021682123</v>
      </c>
      <c r="AC41" s="13">
        <f t="shared" si="3"/>
        <v>0.36919804170131115</v>
      </c>
      <c r="AD41">
        <f t="shared" si="12"/>
        <v>13525</v>
      </c>
      <c r="AE41">
        <f t="shared" si="13"/>
        <v>13500.779432818797</v>
      </c>
    </row>
    <row r="42" spans="1:31">
      <c r="A42" s="1">
        <v>44823</v>
      </c>
      <c r="B42">
        <v>22</v>
      </c>
      <c r="C42">
        <v>533</v>
      </c>
      <c r="D42">
        <v>13813</v>
      </c>
      <c r="E42">
        <v>13201</v>
      </c>
      <c r="F42">
        <v>128.91999999999999</v>
      </c>
      <c r="G42" s="17">
        <v>1519.89</v>
      </c>
      <c r="H42">
        <v>-0.71276776484268323</v>
      </c>
      <c r="I42">
        <v>-0.47643543317387926</v>
      </c>
      <c r="J42">
        <v>0</v>
      </c>
      <c r="K42">
        <v>0.60043120546169915</v>
      </c>
      <c r="L42">
        <v>-7.7467679341448006E-2</v>
      </c>
      <c r="M42">
        <v>-0.47643543317387926</v>
      </c>
      <c r="N42">
        <v>0.60043120546169915</v>
      </c>
      <c r="O42">
        <v>0</v>
      </c>
      <c r="P42">
        <v>-7.7467679341448006E-2</v>
      </c>
      <c r="Q42">
        <v>-0.71276776484268323</v>
      </c>
      <c r="R42">
        <f t="shared" si="4"/>
        <v>0.88991779322229803</v>
      </c>
      <c r="S42">
        <f t="shared" si="10"/>
        <v>1.8774673007524223E-2</v>
      </c>
      <c r="T42">
        <f t="shared" si="5"/>
        <v>78.558024817577788</v>
      </c>
      <c r="U42">
        <f t="shared" si="6"/>
        <v>0.87539022793256138</v>
      </c>
      <c r="V42" s="15">
        <f t="shared" si="0"/>
        <v>5.3367703921817222E-3</v>
      </c>
      <c r="W42">
        <f t="shared" si="11"/>
        <v>1.4464094925537019E-4</v>
      </c>
      <c r="X42">
        <f t="shared" si="7"/>
        <v>4.6163668119148937</v>
      </c>
      <c r="Y42">
        <f t="shared" si="8"/>
        <v>1.2420506423527642</v>
      </c>
      <c r="Z42">
        <f t="shared" si="1"/>
        <v>3.2339288478310966E-4</v>
      </c>
      <c r="AA42">
        <f t="shared" si="2"/>
        <v>-4283.5305123838216</v>
      </c>
      <c r="AB42">
        <f t="shared" si="9"/>
        <v>323.39288478310965</v>
      </c>
      <c r="AC42" s="13">
        <f t="shared" si="3"/>
        <v>0.39325912798666107</v>
      </c>
      <c r="AD42">
        <f t="shared" si="12"/>
        <v>14058</v>
      </c>
      <c r="AE42">
        <f t="shared" si="13"/>
        <v>13824.172317601908</v>
      </c>
    </row>
    <row r="43" spans="1:31">
      <c r="A43" s="1">
        <v>44830</v>
      </c>
      <c r="B43">
        <v>23</v>
      </c>
      <c r="C43">
        <v>177</v>
      </c>
      <c r="D43">
        <v>14346</v>
      </c>
      <c r="E43">
        <v>22794</v>
      </c>
      <c r="F43">
        <v>115.21</v>
      </c>
      <c r="G43" s="17">
        <v>1316.1</v>
      </c>
      <c r="H43">
        <v>-0.34984260527050354</v>
      </c>
      <c r="I43">
        <v>-0.74009440137930094</v>
      </c>
      <c r="J43">
        <v>0</v>
      </c>
      <c r="K43">
        <v>0.22791676178251696</v>
      </c>
      <c r="L43">
        <v>6.8504042454000033E-2</v>
      </c>
      <c r="M43">
        <v>-0.74009440137930094</v>
      </c>
      <c r="N43">
        <v>0.22791676178251696</v>
      </c>
      <c r="O43">
        <v>0</v>
      </c>
      <c r="P43">
        <v>6.8504042454000033E-2</v>
      </c>
      <c r="Q43">
        <v>-0.34984260527050354</v>
      </c>
      <c r="R43">
        <f t="shared" si="4"/>
        <v>0.90445859222293656</v>
      </c>
      <c r="S43">
        <f t="shared" si="10"/>
        <v>1.4540799000638538E-2</v>
      </c>
      <c r="T43">
        <f t="shared" si="5"/>
        <v>83.627955770431953</v>
      </c>
      <c r="U43">
        <f t="shared" si="6"/>
        <v>0.77105718842098614</v>
      </c>
      <c r="V43" s="15">
        <f t="shared" si="0"/>
        <v>5.4954023483430037E-3</v>
      </c>
      <c r="W43">
        <f t="shared" si="11"/>
        <v>1.5863195616128145E-4</v>
      </c>
      <c r="X43">
        <f t="shared" si="7"/>
        <v>4.770257266601523</v>
      </c>
      <c r="Y43">
        <f t="shared" si="8"/>
        <v>1.4020428020240243</v>
      </c>
      <c r="Z43">
        <f t="shared" si="1"/>
        <v>2.9662636155161051E-4</v>
      </c>
      <c r="AA43">
        <f t="shared" si="2"/>
        <v>-1437.7775937941665</v>
      </c>
      <c r="AB43">
        <f t="shared" si="9"/>
        <v>296.6263615516105</v>
      </c>
      <c r="AC43" s="13">
        <f t="shared" si="3"/>
        <v>0.6758551500090989</v>
      </c>
      <c r="AD43">
        <f t="shared" si="12"/>
        <v>14235</v>
      </c>
      <c r="AE43">
        <f t="shared" si="13"/>
        <v>14120.798679153519</v>
      </c>
    </row>
    <row r="44" spans="1:31">
      <c r="A44" s="1">
        <v>44837</v>
      </c>
      <c r="B44">
        <v>24</v>
      </c>
      <c r="C44">
        <v>180</v>
      </c>
      <c r="D44">
        <v>14523</v>
      </c>
      <c r="E44">
        <v>36678</v>
      </c>
      <c r="F44">
        <v>94.75</v>
      </c>
      <c r="G44" s="17">
        <v>1322.14</v>
      </c>
      <c r="H44">
        <v>0.17542091140833962</v>
      </c>
      <c r="I44">
        <v>-0.73227998375350578</v>
      </c>
      <c r="J44">
        <v>0</v>
      </c>
      <c r="K44">
        <v>-0.32800194847831948</v>
      </c>
      <c r="L44">
        <v>0.20888325118489828</v>
      </c>
      <c r="M44">
        <v>-0.73227998375350578</v>
      </c>
      <c r="N44">
        <v>-0.32800194847831948</v>
      </c>
      <c r="O44">
        <v>0</v>
      </c>
      <c r="P44">
        <v>0.20888325118489828</v>
      </c>
      <c r="Q44">
        <v>0.17542091140833962</v>
      </c>
      <c r="R44">
        <f t="shared" si="4"/>
        <v>0.91688239178023578</v>
      </c>
      <c r="S44">
        <f t="shared" si="10"/>
        <v>1.242379955729922E-2</v>
      </c>
      <c r="T44">
        <f t="shared" si="5"/>
        <v>88.61636085822343</v>
      </c>
      <c r="U44">
        <f t="shared" si="6"/>
        <v>0.74301305362020842</v>
      </c>
      <c r="V44" s="15">
        <f t="shared" si="0"/>
        <v>5.6489938693258246E-3</v>
      </c>
      <c r="W44">
        <f t="shared" si="11"/>
        <v>1.5359152098282092E-4</v>
      </c>
      <c r="X44">
        <f t="shared" si="7"/>
        <v>4.9202519116576484</v>
      </c>
      <c r="Y44">
        <f t="shared" si="8"/>
        <v>1.3961128945546466</v>
      </c>
      <c r="Z44">
        <f t="shared" si="1"/>
        <v>2.7132204495398514E-4</v>
      </c>
      <c r="AA44">
        <f t="shared" si="2"/>
        <v>-1478.196735274616</v>
      </c>
      <c r="AB44">
        <f t="shared" si="9"/>
        <v>271.32204495398514</v>
      </c>
      <c r="AC44" s="13">
        <f t="shared" si="3"/>
        <v>0.50734469418880634</v>
      </c>
      <c r="AD44">
        <f t="shared" si="12"/>
        <v>14415</v>
      </c>
      <c r="AE44">
        <f t="shared" si="13"/>
        <v>14392.120724107504</v>
      </c>
    </row>
    <row r="45" spans="1:31">
      <c r="A45" s="1">
        <v>44844</v>
      </c>
      <c r="B45">
        <v>25</v>
      </c>
      <c r="C45">
        <v>221</v>
      </c>
      <c r="D45">
        <v>14703</v>
      </c>
      <c r="E45">
        <v>13702</v>
      </c>
      <c r="F45">
        <v>63.45</v>
      </c>
      <c r="G45" s="17">
        <v>1331.09</v>
      </c>
      <c r="H45">
        <v>-0.69381378746900846</v>
      </c>
      <c r="I45">
        <v>-0.72070067286760131</v>
      </c>
      <c r="J45">
        <v>0</v>
      </c>
      <c r="K45">
        <v>-1.1784543253680646</v>
      </c>
      <c r="L45">
        <v>1.8169019972189088E-2</v>
      </c>
      <c r="M45">
        <v>-0.72070067286760131</v>
      </c>
      <c r="N45">
        <v>-1.1784543253680646</v>
      </c>
      <c r="O45">
        <v>0</v>
      </c>
      <c r="P45">
        <v>1.8169019972189088E-2</v>
      </c>
      <c r="Q45">
        <v>-0.69381378746900846</v>
      </c>
      <c r="R45">
        <f t="shared" si="4"/>
        <v>0.92849115001602256</v>
      </c>
      <c r="S45">
        <f t="shared" si="10"/>
        <v>1.1608758235786776E-2</v>
      </c>
      <c r="T45">
        <f t="shared" si="5"/>
        <v>94.006853659191691</v>
      </c>
      <c r="U45">
        <f t="shared" si="6"/>
        <v>0.78702881015235115</v>
      </c>
      <c r="V45" s="15">
        <f t="shared" si="0"/>
        <v>5.7846494027565809E-3</v>
      </c>
      <c r="W45">
        <f t="shared" si="11"/>
        <v>1.3565553343075631E-4</v>
      </c>
      <c r="X45">
        <f t="shared" si="7"/>
        <v>5.0535492033332172</v>
      </c>
      <c r="Y45">
        <f t="shared" si="8"/>
        <v>1.2664082120239695</v>
      </c>
      <c r="Z45">
        <f t="shared" si="1"/>
        <v>2.457379695822508E-4</v>
      </c>
      <c r="AA45">
        <f t="shared" si="2"/>
        <v>-1836.7850906389406</v>
      </c>
      <c r="AB45">
        <f t="shared" si="9"/>
        <v>245.7379695822508</v>
      </c>
      <c r="AC45" s="13">
        <f t="shared" si="3"/>
        <v>0.11193651394683619</v>
      </c>
      <c r="AD45">
        <f t="shared" si="12"/>
        <v>14636</v>
      </c>
      <c r="AE45">
        <f t="shared" si="13"/>
        <v>14637.858693689755</v>
      </c>
    </row>
    <row r="46" spans="1:31">
      <c r="A46" s="1">
        <v>44851</v>
      </c>
      <c r="B46">
        <v>26</v>
      </c>
      <c r="C46">
        <v>237</v>
      </c>
      <c r="D46">
        <v>14924</v>
      </c>
      <c r="E46">
        <v>28010</v>
      </c>
      <c r="F46">
        <v>71.33</v>
      </c>
      <c r="G46" s="17">
        <v>1289.8800000000001</v>
      </c>
      <c r="H46">
        <v>-0.15250937975935072</v>
      </c>
      <c r="I46">
        <v>-0.77401725405286737</v>
      </c>
      <c r="J46">
        <v>0</v>
      </c>
      <c r="K46">
        <v>-0.96434682601051858</v>
      </c>
      <c r="L46">
        <v>0.17420776863517015</v>
      </c>
      <c r="M46">
        <v>-0.77401725405286737</v>
      </c>
      <c r="N46">
        <v>-0.96434682601051858</v>
      </c>
      <c r="O46">
        <v>0</v>
      </c>
      <c r="P46">
        <v>0.17420776863517015</v>
      </c>
      <c r="Q46">
        <v>-0.15250937975935072</v>
      </c>
      <c r="R46">
        <f t="shared" si="4"/>
        <v>0.93808934905023134</v>
      </c>
      <c r="S46">
        <f t="shared" si="10"/>
        <v>9.5981990342087764E-3</v>
      </c>
      <c r="T46">
        <f t="shared" si="5"/>
        <v>99.174733033283871</v>
      </c>
      <c r="U46">
        <f t="shared" si="6"/>
        <v>0.74019987029733558</v>
      </c>
      <c r="V46" s="15">
        <f t="shared" si="0"/>
        <v>5.9264490470700704E-3</v>
      </c>
      <c r="W46">
        <f t="shared" si="11"/>
        <v>1.4179964431348946E-4</v>
      </c>
      <c r="X46">
        <f t="shared" si="7"/>
        <v>5.1937097482211785</v>
      </c>
      <c r="Y46">
        <f t="shared" si="8"/>
        <v>1.358092128938831</v>
      </c>
      <c r="Z46">
        <f t="shared" si="1"/>
        <v>2.3253216097155195E-4</v>
      </c>
      <c r="AA46">
        <f t="shared" si="2"/>
        <v>-1982.8562377312719</v>
      </c>
      <c r="AB46">
        <f t="shared" si="9"/>
        <v>232.53216097155195</v>
      </c>
      <c r="AC46" s="13">
        <f t="shared" si="3"/>
        <v>1.8851641470244953E-2</v>
      </c>
      <c r="AD46">
        <f t="shared" si="12"/>
        <v>14873</v>
      </c>
      <c r="AE46">
        <f t="shared" si="13"/>
        <v>14870.390854661307</v>
      </c>
    </row>
    <row r="47" spans="1:31">
      <c r="A47" s="1">
        <v>44858</v>
      </c>
      <c r="B47">
        <v>27</v>
      </c>
      <c r="C47">
        <v>277</v>
      </c>
      <c r="D47">
        <v>15161</v>
      </c>
      <c r="E47">
        <v>11265</v>
      </c>
      <c r="F47">
        <v>64.680000000000007</v>
      </c>
      <c r="G47" s="17">
        <v>1312.49</v>
      </c>
      <c r="H47">
        <v>-0.78601107860602526</v>
      </c>
      <c r="I47">
        <v>-0.74476493906624119</v>
      </c>
      <c r="J47">
        <v>0</v>
      </c>
      <c r="K47">
        <v>-1.1450339923465185</v>
      </c>
      <c r="L47">
        <v>0.49243784128707868</v>
      </c>
      <c r="M47">
        <v>-0.74476493906624119</v>
      </c>
      <c r="N47">
        <v>-1.1450339923465185</v>
      </c>
      <c r="O47">
        <v>0</v>
      </c>
      <c r="P47">
        <v>0.49243784128707868</v>
      </c>
      <c r="Q47">
        <v>-0.78601107860602526</v>
      </c>
      <c r="R47">
        <f t="shared" si="4"/>
        <v>0.94592971584007912</v>
      </c>
      <c r="S47">
        <f t="shared" si="10"/>
        <v>7.8403667898477858E-3</v>
      </c>
      <c r="T47">
        <f t="shared" si="5"/>
        <v>104.03289215339962</v>
      </c>
      <c r="U47">
        <f t="shared" si="6"/>
        <v>0.68312972521149196</v>
      </c>
      <c r="V47" s="15">
        <f t="shared" si="0"/>
        <v>6.071652164685859E-3</v>
      </c>
      <c r="W47">
        <f t="shared" si="11"/>
        <v>1.4520311761578863E-4</v>
      </c>
      <c r="X47">
        <f t="shared" si="7"/>
        <v>5.3381146975806546</v>
      </c>
      <c r="Y47">
        <f t="shared" si="8"/>
        <v>1.4259605238101529</v>
      </c>
      <c r="Z47">
        <f t="shared" si="1"/>
        <v>2.1903688216927988E-4</v>
      </c>
      <c r="AA47">
        <f t="shared" si="2"/>
        <v>-2334.0769092749715</v>
      </c>
      <c r="AB47">
        <f t="shared" si="9"/>
        <v>219.03688216927989</v>
      </c>
      <c r="AC47" s="13">
        <f t="shared" si="3"/>
        <v>0.20925313296288847</v>
      </c>
      <c r="AD47">
        <f t="shared" si="12"/>
        <v>15150</v>
      </c>
      <c r="AE47">
        <f t="shared" si="13"/>
        <v>15089.427736830587</v>
      </c>
    </row>
    <row r="48" spans="1:31">
      <c r="A48" s="1">
        <v>44865</v>
      </c>
      <c r="B48">
        <v>28</v>
      </c>
      <c r="C48">
        <v>189</v>
      </c>
      <c r="D48">
        <v>15438</v>
      </c>
      <c r="E48">
        <v>17981</v>
      </c>
      <c r="F48">
        <v>149.5</v>
      </c>
      <c r="G48" s="17">
        <v>1521.21</v>
      </c>
      <c r="H48">
        <v>-0.53192941784434911</v>
      </c>
      <c r="I48">
        <v>-0.47472764654042743</v>
      </c>
      <c r="J48">
        <v>0</v>
      </c>
      <c r="K48">
        <v>1.1596104360173209</v>
      </c>
      <c r="L48">
        <v>-0.24860719201743681</v>
      </c>
      <c r="M48">
        <v>-0.47472764654042743</v>
      </c>
      <c r="N48">
        <v>1.1596104360173209</v>
      </c>
      <c r="O48">
        <v>0</v>
      </c>
      <c r="P48">
        <v>-0.24860719201743681</v>
      </c>
      <c r="Q48">
        <v>-0.53192941784434911</v>
      </c>
      <c r="R48">
        <f t="shared" si="4"/>
        <v>0.95507676203589098</v>
      </c>
      <c r="S48">
        <f t="shared" si="10"/>
        <v>9.1470461958118587E-3</v>
      </c>
      <c r="T48">
        <f t="shared" si="5"/>
        <v>110.68687000469441</v>
      </c>
      <c r="U48">
        <f t="shared" si="6"/>
        <v>0.91918769966611324</v>
      </c>
      <c r="V48" s="15">
        <f t="shared" si="0"/>
        <v>6.194340578532187E-3</v>
      </c>
      <c r="W48">
        <f t="shared" si="11"/>
        <v>1.22688413846328E-4</v>
      </c>
      <c r="X48">
        <f t="shared" si="7"/>
        <v>5.4608271049590185</v>
      </c>
      <c r="Y48">
        <f t="shared" si="8"/>
        <v>1.234045506774931</v>
      </c>
      <c r="Z48">
        <f t="shared" si="1"/>
        <v>2.0927556599807E-4</v>
      </c>
      <c r="AA48">
        <f t="shared" si="2"/>
        <v>-1601.18128992573</v>
      </c>
      <c r="AB48">
        <f t="shared" si="9"/>
        <v>209.27556599806999</v>
      </c>
      <c r="AC48" s="13">
        <f t="shared" si="3"/>
        <v>0.10727812697391531</v>
      </c>
      <c r="AD48">
        <f t="shared" si="12"/>
        <v>15339</v>
      </c>
      <c r="AE48">
        <f t="shared" si="13"/>
        <v>15298.703302828657</v>
      </c>
    </row>
    <row r="49" spans="1:31">
      <c r="A49" s="1">
        <v>44872</v>
      </c>
      <c r="B49">
        <v>29</v>
      </c>
      <c r="C49">
        <v>144</v>
      </c>
      <c r="D49">
        <v>15627</v>
      </c>
      <c r="E49">
        <v>17935</v>
      </c>
      <c r="F49">
        <v>114.76</v>
      </c>
      <c r="G49" s="17">
        <v>1577.94</v>
      </c>
      <c r="H49">
        <v>-0.53366970319203189</v>
      </c>
      <c r="I49">
        <v>-0.4013316346345755</v>
      </c>
      <c r="J49">
        <v>0</v>
      </c>
      <c r="K49">
        <v>0.21568981067707366</v>
      </c>
      <c r="L49">
        <v>-0.32466922872228005</v>
      </c>
      <c r="M49">
        <v>-0.4013316346345755</v>
      </c>
      <c r="N49">
        <v>0.21568981067707366</v>
      </c>
      <c r="O49">
        <v>0</v>
      </c>
      <c r="P49">
        <v>-0.32466922872228005</v>
      </c>
      <c r="Q49">
        <v>-0.53366970319203189</v>
      </c>
      <c r="R49">
        <f t="shared" si="4"/>
        <v>0.96311325225885414</v>
      </c>
      <c r="S49">
        <f t="shared" si="10"/>
        <v>8.0364902229631552E-3</v>
      </c>
      <c r="T49">
        <f t="shared" si="5"/>
        <v>117.76952941008749</v>
      </c>
      <c r="U49">
        <f t="shared" si="6"/>
        <v>0.96180274817151268</v>
      </c>
      <c r="V49" s="15">
        <f t="shared" si="0"/>
        <v>6.3025564534641143E-3</v>
      </c>
      <c r="W49">
        <f t="shared" si="11"/>
        <v>1.082158749319273E-4</v>
      </c>
      <c r="X49">
        <f t="shared" si="7"/>
        <v>5.5695980184294518</v>
      </c>
      <c r="Y49">
        <f t="shared" si="8"/>
        <v>1.1132426510872779</v>
      </c>
      <c r="Z49">
        <f t="shared" si="1"/>
        <v>1.8428629610312941E-4</v>
      </c>
      <c r="AA49">
        <f t="shared" si="2"/>
        <v>-1238.2588875628928</v>
      </c>
      <c r="AB49">
        <f t="shared" si="9"/>
        <v>184.28629610312942</v>
      </c>
      <c r="AC49" s="13">
        <f t="shared" si="3"/>
        <v>0.27976594516062092</v>
      </c>
      <c r="AD49">
        <f t="shared" si="12"/>
        <v>15483</v>
      </c>
      <c r="AE49">
        <f t="shared" si="13"/>
        <v>15482.989598931787</v>
      </c>
    </row>
    <row r="50" spans="1:31">
      <c r="A50" s="1">
        <v>44879</v>
      </c>
      <c r="B50">
        <v>30</v>
      </c>
      <c r="C50">
        <v>227</v>
      </c>
      <c r="D50">
        <v>15771</v>
      </c>
      <c r="E50">
        <v>9664</v>
      </c>
      <c r="F50">
        <v>167.38</v>
      </c>
      <c r="G50" s="17">
        <v>1295.5999999999999</v>
      </c>
      <c r="H50">
        <v>-0.846580575163417</v>
      </c>
      <c r="I50">
        <v>-0.76661684530790952</v>
      </c>
      <c r="J50">
        <v>0</v>
      </c>
      <c r="K50">
        <v>1.6454279599402808</v>
      </c>
      <c r="L50">
        <v>-1.0069899945607803</v>
      </c>
      <c r="M50">
        <v>-0.76661684530790952</v>
      </c>
      <c r="N50">
        <v>1.6454279599402808</v>
      </c>
      <c r="O50">
        <v>0</v>
      </c>
      <c r="P50">
        <v>-1.0069899945607803</v>
      </c>
      <c r="Q50">
        <v>-0.846580575163417</v>
      </c>
      <c r="R50">
        <f t="shared" si="4"/>
        <v>0.97026431502155175</v>
      </c>
      <c r="S50">
        <f t="shared" si="10"/>
        <v>7.1510627626976131E-3</v>
      </c>
      <c r="T50">
        <f t="shared" si="5"/>
        <v>125.52048880788185</v>
      </c>
      <c r="U50">
        <f t="shared" si="6"/>
        <v>1.0353050118849203</v>
      </c>
      <c r="V50" s="15">
        <f t="shared" si="0"/>
        <v>6.4175936175985271E-3</v>
      </c>
      <c r="W50">
        <f t="shared" si="11"/>
        <v>1.1503716413441278E-4</v>
      </c>
      <c r="X50">
        <f t="shared" si="7"/>
        <v>5.6857766970221642</v>
      </c>
      <c r="Y50">
        <f t="shared" si="8"/>
        <v>1.2094125459766263</v>
      </c>
      <c r="Z50">
        <f t="shared" si="1"/>
        <v>1.8254661286924026E-4</v>
      </c>
      <c r="AA50">
        <f t="shared" si="2"/>
        <v>-1954.1306360378287</v>
      </c>
      <c r="AB50">
        <f t="shared" si="9"/>
        <v>182.54661286924025</v>
      </c>
      <c r="AC50" s="13">
        <f t="shared" si="3"/>
        <v>0.19582989925444824</v>
      </c>
      <c r="AD50">
        <f t="shared" si="12"/>
        <v>15710</v>
      </c>
      <c r="AE50">
        <f t="shared" si="13"/>
        <v>15665.536211801027</v>
      </c>
    </row>
    <row r="51" spans="1:31">
      <c r="A51" s="1">
        <v>44886</v>
      </c>
      <c r="B51">
        <v>31</v>
      </c>
      <c r="C51">
        <v>228</v>
      </c>
      <c r="D51">
        <v>15998</v>
      </c>
      <c r="E51">
        <v>17092</v>
      </c>
      <c r="F51">
        <v>72.099999999999994</v>
      </c>
      <c r="G51" s="17">
        <v>1210.75</v>
      </c>
      <c r="H51">
        <v>-0.56556232380282589</v>
      </c>
      <c r="I51">
        <v>-0.87639388761729664</v>
      </c>
      <c r="J51">
        <v>0</v>
      </c>
      <c r="K51">
        <v>-0.94342515411898187</v>
      </c>
      <c r="L51">
        <v>-1.0617993071338667</v>
      </c>
      <c r="M51">
        <v>-0.87639388761729664</v>
      </c>
      <c r="N51">
        <v>-0.94342515411898187</v>
      </c>
      <c r="O51">
        <v>0</v>
      </c>
      <c r="P51">
        <v>-1.0617993071338667</v>
      </c>
      <c r="Q51">
        <v>-0.56556232380282589</v>
      </c>
      <c r="R51">
        <f t="shared" si="4"/>
        <v>0.97600214325814316</v>
      </c>
      <c r="S51">
        <f t="shared" si="10"/>
        <v>5.7378282365914135E-3</v>
      </c>
      <c r="T51">
        <f t="shared" si="5"/>
        <v>133.23844542141123</v>
      </c>
      <c r="U51">
        <f t="shared" si="6"/>
        <v>1.0145598724453149</v>
      </c>
      <c r="V51" s="15">
        <f t="shared" si="0"/>
        <v>6.517702219615007E-3</v>
      </c>
      <c r="W51">
        <f t="shared" si="11"/>
        <v>1.0010860201647986E-4</v>
      </c>
      <c r="X51">
        <f t="shared" si="7"/>
        <v>5.7873433513773254</v>
      </c>
      <c r="Y51">
        <f t="shared" si="8"/>
        <v>1.0747918017070626</v>
      </c>
      <c r="Z51">
        <f t="shared" si="1"/>
        <v>1.5420154686440475E-4</v>
      </c>
      <c r="AA51">
        <f t="shared" si="2"/>
        <v>-2001.2130148973572</v>
      </c>
      <c r="AB51">
        <f t="shared" si="9"/>
        <v>154.20154686440475</v>
      </c>
      <c r="AC51" s="13">
        <f t="shared" si="3"/>
        <v>0.32367742603331251</v>
      </c>
      <c r="AD51">
        <f t="shared" si="12"/>
        <v>15938</v>
      </c>
      <c r="AE51">
        <f t="shared" si="13"/>
        <v>15819.737758665431</v>
      </c>
    </row>
    <row r="52" spans="1:31">
      <c r="A52" s="1">
        <v>44893</v>
      </c>
      <c r="B52">
        <v>32</v>
      </c>
      <c r="C52">
        <v>153</v>
      </c>
      <c r="D52">
        <v>16226</v>
      </c>
      <c r="E52">
        <v>13986</v>
      </c>
      <c r="F52">
        <v>62.11</v>
      </c>
      <c r="G52" s="17">
        <v>1176.2</v>
      </c>
      <c r="H52">
        <v>-0.68306941706157609</v>
      </c>
      <c r="I52">
        <v>-0.92109390897014665</v>
      </c>
      <c r="J52">
        <v>0</v>
      </c>
      <c r="K52">
        <v>-1.2148634686598301</v>
      </c>
      <c r="L52">
        <v>-0.87220369038992129</v>
      </c>
      <c r="M52">
        <v>-0.92109390897014665</v>
      </c>
      <c r="N52">
        <v>-1.2148634686598301</v>
      </c>
      <c r="O52">
        <v>0</v>
      </c>
      <c r="P52">
        <v>-0.87220369038992129</v>
      </c>
      <c r="Q52">
        <v>-0.68306941706157609</v>
      </c>
      <c r="R52">
        <f t="shared" si="4"/>
        <v>0.98041540766990731</v>
      </c>
      <c r="S52">
        <f t="shared" si="10"/>
        <v>4.4132644117641506E-3</v>
      </c>
      <c r="T52">
        <f t="shared" si="5"/>
        <v>140.56131328422694</v>
      </c>
      <c r="U52">
        <f t="shared" si="6"/>
        <v>0.94785714990560743</v>
      </c>
      <c r="V52" s="15">
        <f t="shared" si="0"/>
        <v>6.6203677542445716E-3</v>
      </c>
      <c r="W52">
        <f t="shared" si="11"/>
        <v>1.0266553462956463E-4</v>
      </c>
      <c r="X52">
        <f t="shared" si="7"/>
        <v>5.8919554001220193</v>
      </c>
      <c r="Y52">
        <f t="shared" si="8"/>
        <v>1.124734772202588</v>
      </c>
      <c r="Z52">
        <f t="shared" si="1"/>
        <v>1.440249853359048E-4</v>
      </c>
      <c r="AA52">
        <f t="shared" si="2"/>
        <v>-1353.3651359168091</v>
      </c>
      <c r="AB52">
        <f t="shared" si="9"/>
        <v>144.0249853359048</v>
      </c>
      <c r="AC52" s="13">
        <f t="shared" si="3"/>
        <v>5.8660226562713712E-2</v>
      </c>
      <c r="AD52">
        <f t="shared" si="12"/>
        <v>16091</v>
      </c>
      <c r="AE52">
        <f t="shared" si="13"/>
        <v>15963.762744001337</v>
      </c>
    </row>
    <row r="53" spans="1:31">
      <c r="A53" s="1">
        <v>44900</v>
      </c>
      <c r="B53">
        <v>33</v>
      </c>
      <c r="C53">
        <v>115</v>
      </c>
      <c r="D53">
        <v>16379</v>
      </c>
      <c r="E53">
        <v>10929</v>
      </c>
      <c r="F53">
        <v>48.67</v>
      </c>
      <c r="G53" s="17">
        <v>1252.95</v>
      </c>
      <c r="H53">
        <v>-0.7987227281021424</v>
      </c>
      <c r="I53">
        <v>-0.82179646645694138</v>
      </c>
      <c r="J53">
        <v>0</v>
      </c>
      <c r="K53">
        <v>-1.5800417416757462</v>
      </c>
      <c r="L53">
        <v>-1.2877479645991607</v>
      </c>
      <c r="M53">
        <v>-0.82179646645694138</v>
      </c>
      <c r="N53">
        <v>-1.5800417416757462</v>
      </c>
      <c r="O53">
        <v>0</v>
      </c>
      <c r="P53">
        <v>-1.2877479645991607</v>
      </c>
      <c r="Q53">
        <v>-0.7987227281021424</v>
      </c>
      <c r="R53">
        <f t="shared" si="4"/>
        <v>0.984583647381569</v>
      </c>
      <c r="S53">
        <f t="shared" si="10"/>
        <v>4.168239711661692E-3</v>
      </c>
      <c r="T53">
        <f t="shared" si="5"/>
        <v>149.19318416776943</v>
      </c>
      <c r="U53">
        <f t="shared" si="6"/>
        <v>1.1006844405960248</v>
      </c>
      <c r="V53" s="15">
        <f t="shared" si="0"/>
        <v>6.7064898957552854E-3</v>
      </c>
      <c r="W53">
        <f t="shared" si="11"/>
        <v>8.6122141510713845E-5</v>
      </c>
      <c r="X53">
        <f t="shared" si="7"/>
        <v>5.9800642846638841</v>
      </c>
      <c r="Y53">
        <f t="shared" si="8"/>
        <v>0.96198382427652041</v>
      </c>
      <c r="Z53">
        <f t="shared" si="1"/>
        <v>1.2528935359247794E-4</v>
      </c>
      <c r="AA53">
        <f t="shared" si="2"/>
        <v>-1033.2617367062355</v>
      </c>
      <c r="AB53">
        <f t="shared" si="9"/>
        <v>125.28935359247794</v>
      </c>
      <c r="AC53" s="13">
        <f t="shared" si="3"/>
        <v>8.9472639934590759E-2</v>
      </c>
      <c r="AD53">
        <f t="shared" si="12"/>
        <v>16206</v>
      </c>
      <c r="AE53">
        <f t="shared" si="13"/>
        <v>16089.052097593814</v>
      </c>
    </row>
    <row r="54" spans="1:31">
      <c r="A54" s="1">
        <v>44907</v>
      </c>
      <c r="B54">
        <v>34</v>
      </c>
      <c r="C54">
        <v>73</v>
      </c>
      <c r="D54">
        <v>16494</v>
      </c>
      <c r="E54">
        <v>10976</v>
      </c>
      <c r="F54">
        <v>35.54</v>
      </c>
      <c r="G54" s="17">
        <v>1262.1500000000001</v>
      </c>
      <c r="H54">
        <v>-0.79694461046429277</v>
      </c>
      <c r="I54">
        <v>-0.80989371113288278</v>
      </c>
      <c r="J54">
        <v>0</v>
      </c>
      <c r="K54">
        <v>-1.9367970039301348</v>
      </c>
      <c r="L54">
        <v>-1.4913258427432037</v>
      </c>
      <c r="M54">
        <v>-0.80989371113288278</v>
      </c>
      <c r="N54">
        <v>-1.9367970039301348</v>
      </c>
      <c r="O54">
        <v>0</v>
      </c>
      <c r="P54">
        <v>-1.4913258427432037</v>
      </c>
      <c r="Q54">
        <v>-0.79694461046429277</v>
      </c>
      <c r="R54">
        <f t="shared" si="4"/>
        <v>0.98808794442125092</v>
      </c>
      <c r="S54">
        <f t="shared" si="10"/>
        <v>3.504297039681914E-3</v>
      </c>
      <c r="T54">
        <f t="shared" si="5"/>
        <v>158.50484229358702</v>
      </c>
      <c r="U54">
        <f t="shared" si="6"/>
        <v>1.1702489088783687</v>
      </c>
      <c r="V54" s="15">
        <f t="shared" si="0"/>
        <v>6.7851945735520891E-3</v>
      </c>
      <c r="W54">
        <f t="shared" si="11"/>
        <v>7.8704677796803679E-5</v>
      </c>
      <c r="X54">
        <f t="shared" si="7"/>
        <v>6.0608680551690925</v>
      </c>
      <c r="Y54">
        <f t="shared" si="8"/>
        <v>0.89548198353601416</v>
      </c>
      <c r="Z54">
        <f t="shared" si="1"/>
        <v>1.1157264405154899E-4</v>
      </c>
      <c r="AA54">
        <f t="shared" si="2"/>
        <v>-664.36093040273931</v>
      </c>
      <c r="AB54">
        <f t="shared" si="9"/>
        <v>111.57264405154899</v>
      </c>
      <c r="AC54" s="13">
        <f t="shared" si="3"/>
        <v>0.52839238426779445</v>
      </c>
      <c r="AD54">
        <f t="shared" si="12"/>
        <v>16279</v>
      </c>
      <c r="AE54">
        <f t="shared" si="13"/>
        <v>16200.624741645363</v>
      </c>
    </row>
    <row r="55" spans="1:31">
      <c r="A55" s="1">
        <v>44914</v>
      </c>
      <c r="B55">
        <v>35</v>
      </c>
      <c r="C55">
        <v>43</v>
      </c>
      <c r="D55">
        <v>16567</v>
      </c>
      <c r="E55">
        <v>21806</v>
      </c>
      <c r="F55">
        <v>45.55</v>
      </c>
      <c r="G55" s="17">
        <v>1243.71</v>
      </c>
      <c r="H55">
        <v>-0.38722090795551489</v>
      </c>
      <c r="I55">
        <v>-0.83375097289110445</v>
      </c>
      <c r="J55">
        <v>0</v>
      </c>
      <c r="K55">
        <v>-1.6648152693401554</v>
      </c>
      <c r="L55">
        <v>-1.5534056180479494</v>
      </c>
      <c r="M55">
        <v>-0.83375097289110445</v>
      </c>
      <c r="N55">
        <v>-1.6648152693401554</v>
      </c>
      <c r="O55">
        <v>0</v>
      </c>
      <c r="P55">
        <v>-1.5534056180479494</v>
      </c>
      <c r="Q55">
        <v>-0.38722090795551489</v>
      </c>
      <c r="R55">
        <f t="shared" si="4"/>
        <v>0.99084999530126516</v>
      </c>
      <c r="S55">
        <f t="shared" si="10"/>
        <v>2.762050880014244E-3</v>
      </c>
      <c r="T55">
        <f t="shared" si="5"/>
        <v>168.0411971653954</v>
      </c>
      <c r="U55">
        <f t="shared" si="6"/>
        <v>1.1817142923379484</v>
      </c>
      <c r="V55" s="15">
        <f t="shared" si="0"/>
        <v>6.8634366877426967E-3</v>
      </c>
      <c r="W55">
        <f t="shared" si="11"/>
        <v>7.8242114190607559E-5</v>
      </c>
      <c r="X55">
        <f t="shared" si="7"/>
        <v>6.1414662002415454</v>
      </c>
      <c r="Y55">
        <f t="shared" si="8"/>
        <v>0.90622671007440425</v>
      </c>
      <c r="Z55">
        <f t="shared" si="1"/>
        <v>1.0399279513290685E-4</v>
      </c>
      <c r="AA55">
        <f t="shared" si="2"/>
        <v>-394.36112436800903</v>
      </c>
      <c r="AB55">
        <f t="shared" si="9"/>
        <v>103.99279513290685</v>
      </c>
      <c r="AC55" s="13">
        <f t="shared" si="3"/>
        <v>1.4184370961141128</v>
      </c>
      <c r="AD55">
        <f t="shared" si="12"/>
        <v>16322</v>
      </c>
      <c r="AE55">
        <f t="shared" si="13"/>
        <v>16304.617536778269</v>
      </c>
    </row>
    <row r="56" spans="1:31">
      <c r="A56" s="1">
        <v>44921</v>
      </c>
      <c r="B56">
        <v>36</v>
      </c>
      <c r="C56">
        <v>34</v>
      </c>
      <c r="D56">
        <v>16610</v>
      </c>
      <c r="E56">
        <v>9090</v>
      </c>
      <c r="F56">
        <v>32.549999999999997</v>
      </c>
      <c r="G56" s="17">
        <v>1210.8</v>
      </c>
      <c r="H56">
        <v>-0.86829630971928395</v>
      </c>
      <c r="I56">
        <v>-0.87632919872966597</v>
      </c>
      <c r="J56">
        <v>0</v>
      </c>
      <c r="K56">
        <v>-2.0180383012751935</v>
      </c>
      <c r="L56">
        <v>-1.5589985785359153</v>
      </c>
      <c r="M56">
        <v>-0.87632919872966597</v>
      </c>
      <c r="N56">
        <v>-2.0180383012751935</v>
      </c>
      <c r="O56">
        <v>0</v>
      </c>
      <c r="P56">
        <v>-1.5589985785359153</v>
      </c>
      <c r="Q56">
        <v>-0.86829630971928395</v>
      </c>
      <c r="R56">
        <f t="shared" si="4"/>
        <v>0.99297208679671667</v>
      </c>
      <c r="S56">
        <f t="shared" si="10"/>
        <v>2.1220914954515058E-3</v>
      </c>
      <c r="T56">
        <f t="shared" si="5"/>
        <v>177.59113084464903</v>
      </c>
      <c r="U56">
        <f t="shared" si="6"/>
        <v>1.1673046842410917</v>
      </c>
      <c r="V56" s="15">
        <f t="shared" si="0"/>
        <v>6.9400138022235325E-3</v>
      </c>
      <c r="W56">
        <f t="shared" si="11"/>
        <v>7.6577114480835817E-5</v>
      </c>
      <c r="X56">
        <f t="shared" si="7"/>
        <v>6.2206100661253716</v>
      </c>
      <c r="Y56">
        <f t="shared" si="8"/>
        <v>0.90247665934964305</v>
      </c>
      <c r="Z56">
        <f t="shared" si="1"/>
        <v>9.6203471193735058E-5</v>
      </c>
      <c r="AA56">
        <f t="shared" si="2"/>
        <v>-314.4675340068535</v>
      </c>
      <c r="AB56">
        <f t="shared" si="9"/>
        <v>96.203471193735055</v>
      </c>
      <c r="AC56" s="13">
        <f t="shared" si="3"/>
        <v>1.8295138586392663</v>
      </c>
      <c r="AD56">
        <f t="shared" si="12"/>
        <v>16356</v>
      </c>
      <c r="AE56">
        <f t="shared" si="13"/>
        <v>16400.821007972005</v>
      </c>
    </row>
    <row r="57" spans="1:31">
      <c r="A57" s="1"/>
      <c r="G57" s="17"/>
      <c r="V57" s="15"/>
      <c r="AC57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96C8-24B6-9041-A7DB-10408A6CAA7C}">
  <dimension ref="A1:AE56"/>
  <sheetViews>
    <sheetView topLeftCell="A7" zoomScale="90" workbookViewId="0">
      <selection activeCell="AB19" sqref="AB19:AB55"/>
    </sheetView>
  </sheetViews>
  <sheetFormatPr baseColWidth="10" defaultRowHeight="16"/>
  <sheetData>
    <row r="1" spans="1:31">
      <c r="A1" t="s">
        <v>12</v>
      </c>
      <c r="B1">
        <v>1000000</v>
      </c>
      <c r="E1" t="s">
        <v>34</v>
      </c>
      <c r="F1" s="13">
        <f>AVERAGE(AC20:AC48)</f>
        <v>0.21711370195140287</v>
      </c>
      <c r="G1" s="13"/>
      <c r="AE1" s="13"/>
    </row>
    <row r="2" spans="1:31">
      <c r="A2" t="s">
        <v>61</v>
      </c>
      <c r="B2">
        <v>2.8270631981187989E-2</v>
      </c>
      <c r="E2" t="s">
        <v>35</v>
      </c>
      <c r="F2" s="13">
        <f>AVERAGE(AC49:AC55)</f>
        <v>0.63608877666662</v>
      </c>
      <c r="G2" s="13"/>
      <c r="AE2" s="13"/>
    </row>
    <row r="3" spans="1:31">
      <c r="A3" t="s">
        <v>15</v>
      </c>
      <c r="B3">
        <v>1.4786070671636027</v>
      </c>
      <c r="F3" s="13">
        <f>AVERAGE(AC20:AC55)</f>
        <v>0.29858107759047292</v>
      </c>
      <c r="AE3" s="13"/>
    </row>
    <row r="4" spans="1:31">
      <c r="A4" t="s">
        <v>57</v>
      </c>
      <c r="B4">
        <v>-0.28250846310815381</v>
      </c>
      <c r="AE4" s="13"/>
    </row>
    <row r="5" spans="1:31">
      <c r="A5" t="s">
        <v>40</v>
      </c>
      <c r="B5">
        <v>0.32591172519675665</v>
      </c>
      <c r="E5" t="s">
        <v>54</v>
      </c>
      <c r="F5">
        <f>-2*B15+LN(B1)*12</f>
        <v>260802.45533066842</v>
      </c>
      <c r="AE5" s="13"/>
    </row>
    <row r="6" spans="1:31">
      <c r="A6" t="s">
        <v>18</v>
      </c>
      <c r="B6">
        <v>9.5382529420319721E-3</v>
      </c>
      <c r="AE6" s="13"/>
    </row>
    <row r="7" spans="1:31">
      <c r="A7" t="s">
        <v>19</v>
      </c>
      <c r="B7">
        <v>2.1758386927648029E-2</v>
      </c>
      <c r="F7" t="b">
        <f>F5&gt;'CB 2 seg WG + half COV'!F5</f>
        <v>0</v>
      </c>
      <c r="AE7" s="13"/>
    </row>
    <row r="8" spans="1:31">
      <c r="A8" t="s">
        <v>20</v>
      </c>
      <c r="B8">
        <v>17.283574309582001</v>
      </c>
      <c r="AE8" s="13"/>
    </row>
    <row r="9" spans="1:31">
      <c r="A9" t="s">
        <v>21</v>
      </c>
      <c r="B9">
        <v>0.5217542996587905</v>
      </c>
      <c r="AE9" s="13"/>
    </row>
    <row r="10" spans="1:31">
      <c r="A10" t="s">
        <v>57</v>
      </c>
      <c r="B10">
        <v>0.22112729309169382</v>
      </c>
      <c r="AE10" s="13"/>
    </row>
    <row r="11" spans="1:31">
      <c r="A11" t="s">
        <v>36</v>
      </c>
      <c r="B11">
        <v>-1.4668068150783107</v>
      </c>
      <c r="AE11" s="13"/>
    </row>
    <row r="12" spans="1:31">
      <c r="A12" t="s">
        <v>60</v>
      </c>
      <c r="B12">
        <v>5.7983437703122295E-2</v>
      </c>
      <c r="D12">
        <v>-130318.3346</v>
      </c>
      <c r="AE12" s="13"/>
    </row>
    <row r="13" spans="1:31">
      <c r="A13" t="s">
        <v>40</v>
      </c>
      <c r="B13">
        <v>-0.40889619356402612</v>
      </c>
      <c r="D13">
        <v>-130318.3965</v>
      </c>
      <c r="AE13" s="13"/>
    </row>
    <row r="14" spans="1:31">
      <c r="AE14" s="13"/>
    </row>
    <row r="15" spans="1:31">
      <c r="A15" t="s">
        <v>24</v>
      </c>
      <c r="B15">
        <f>SUM(AA20:AA48)+ (B1-SUM(C20:C48))*IFERROR(LN(1-SUM(Z20:Z48)),-10000)</f>
        <v>-130318.33460198643</v>
      </c>
      <c r="AE15" s="13"/>
    </row>
    <row r="17" spans="1:31">
      <c r="AE17" s="13"/>
    </row>
    <row r="18" spans="1:31">
      <c r="I18">
        <f>B5</f>
        <v>0.32591172519675665</v>
      </c>
      <c r="J18">
        <v>0</v>
      </c>
      <c r="K18">
        <v>0</v>
      </c>
      <c r="L18">
        <f>B4</f>
        <v>-0.28250846310815381</v>
      </c>
      <c r="M18">
        <f>B13</f>
        <v>-0.40889619356402612</v>
      </c>
      <c r="N18">
        <f>B12</f>
        <v>5.7983437703122295E-2</v>
      </c>
      <c r="O18">
        <f>B11</f>
        <v>-1.4668068150783107</v>
      </c>
      <c r="P18">
        <f>B10</f>
        <v>0.22112729309169382</v>
      </c>
      <c r="R18" t="s">
        <v>25</v>
      </c>
      <c r="V18" t="s">
        <v>30</v>
      </c>
      <c r="AE18" s="13"/>
    </row>
    <row r="19" spans="1:31">
      <c r="A19" t="s">
        <v>4</v>
      </c>
      <c r="B19" t="s">
        <v>7</v>
      </c>
      <c r="C19" t="s">
        <v>64</v>
      </c>
      <c r="D19" t="s">
        <v>11</v>
      </c>
      <c r="E19" t="s">
        <v>1</v>
      </c>
      <c r="F19" t="s">
        <v>2</v>
      </c>
      <c r="G19" t="s">
        <v>39</v>
      </c>
      <c r="H19" t="s">
        <v>8</v>
      </c>
      <c r="I19" t="s">
        <v>41</v>
      </c>
      <c r="J19" t="s">
        <v>37</v>
      </c>
      <c r="K19" t="s">
        <v>9</v>
      </c>
      <c r="L19" t="s">
        <v>56</v>
      </c>
      <c r="M19" t="s">
        <v>41</v>
      </c>
      <c r="N19" t="s">
        <v>9</v>
      </c>
      <c r="O19" t="s">
        <v>37</v>
      </c>
      <c r="P19" t="s">
        <v>56</v>
      </c>
      <c r="Q19" t="s">
        <v>8</v>
      </c>
      <c r="R19" t="s">
        <v>26</v>
      </c>
      <c r="S19" t="s">
        <v>27</v>
      </c>
      <c r="T19" t="s">
        <v>28</v>
      </c>
      <c r="U19" t="s">
        <v>29</v>
      </c>
      <c r="V19" t="s">
        <v>26</v>
      </c>
      <c r="W19" t="s">
        <v>27</v>
      </c>
      <c r="X19" t="s">
        <v>28</v>
      </c>
      <c r="Y19" t="s">
        <v>29</v>
      </c>
      <c r="Z19" t="s">
        <v>31</v>
      </c>
      <c r="AA19" t="s">
        <v>24</v>
      </c>
      <c r="AB19" t="s">
        <v>32</v>
      </c>
      <c r="AC19" s="13" t="s">
        <v>33</v>
      </c>
      <c r="AD19" t="s">
        <v>63</v>
      </c>
      <c r="AE19" s="13" t="s">
        <v>53</v>
      </c>
    </row>
    <row r="20" spans="1:31">
      <c r="A20" s="1">
        <v>44676</v>
      </c>
      <c r="B20">
        <v>1</v>
      </c>
      <c r="C20">
        <v>488</v>
      </c>
      <c r="D20">
        <v>288</v>
      </c>
      <c r="E20">
        <v>29330</v>
      </c>
      <c r="F20">
        <v>104.71</v>
      </c>
      <c r="G20" s="17">
        <v>3004.99</v>
      </c>
      <c r="H20">
        <v>-0.10257075673889025</v>
      </c>
      <c r="I20">
        <v>1.4449539072347346</v>
      </c>
      <c r="J20">
        <v>1</v>
      </c>
      <c r="K20">
        <v>-5.737876401116751E-2</v>
      </c>
      <c r="L20">
        <v>2.7653487403399462</v>
      </c>
      <c r="M20">
        <v>1.4449539072347346</v>
      </c>
      <c r="N20">
        <v>-5.737876401116751E-2</v>
      </c>
      <c r="O20">
        <v>1</v>
      </c>
      <c r="P20">
        <v>2.7653487403399462</v>
      </c>
      <c r="Q20">
        <v>-0.10257075673889025</v>
      </c>
      <c r="R20">
        <f>1-EXP(-$B$2*T20)</f>
        <v>2.0515282696451087E-2</v>
      </c>
      <c r="S20">
        <f>R20</f>
        <v>2.0515282696451087E-2</v>
      </c>
      <c r="T20">
        <f>B20^B3*U20</f>
        <v>0.7332218212085031</v>
      </c>
      <c r="U20">
        <f>EXP(SUMPRODUCT($I$18:$L$18,I20:L20))</f>
        <v>0.7332218212085031</v>
      </c>
      <c r="V20" s="15">
        <f t="shared" ref="V20:V55" si="0">1-($B$8/($B$8+X20))^$B$7</f>
        <v>2.934255546643838E-4</v>
      </c>
      <c r="W20">
        <f>V20</f>
        <v>2.934255546643838E-4</v>
      </c>
      <c r="X20">
        <f>B20^B9*Y20</f>
        <v>0.23469325761658322</v>
      </c>
      <c r="Y20">
        <f>EXP(SUMPRODUCT($M$18:$P$18,M20:P20))</f>
        <v>0.23469325761658322</v>
      </c>
      <c r="Z20">
        <f t="shared" ref="Z20:Z55" si="1">$B$6*S20 + (1-$B$6)*W20</f>
        <v>4.8630674304038111E-4</v>
      </c>
      <c r="AA20">
        <f t="shared" ref="AA20:AA55" si="2">C20*IFERROR(LN(Z20),-10000)</f>
        <v>-3722.791435624928</v>
      </c>
      <c r="AB20">
        <f>$B$1*Z20</f>
        <v>486.30674304038109</v>
      </c>
      <c r="AC20" s="13">
        <f t="shared" ref="AC20:AC55" si="3">ABS(C20-AB20)/C20</f>
        <v>3.469788851678088E-3</v>
      </c>
      <c r="AD20">
        <f>C20</f>
        <v>488</v>
      </c>
      <c r="AE20">
        <f>AB20</f>
        <v>486.30674304038109</v>
      </c>
    </row>
    <row r="21" spans="1:31">
      <c r="A21" s="1">
        <v>44683</v>
      </c>
      <c r="B21">
        <v>2</v>
      </c>
      <c r="C21">
        <v>610</v>
      </c>
      <c r="D21">
        <v>776</v>
      </c>
      <c r="E21">
        <v>159726</v>
      </c>
      <c r="F21">
        <v>124.87</v>
      </c>
      <c r="G21" s="17">
        <v>285.51</v>
      </c>
      <c r="H21">
        <v>4.830608551879263</v>
      </c>
      <c r="I21">
        <v>-2.0734488154468478</v>
      </c>
      <c r="J21">
        <v>1</v>
      </c>
      <c r="K21">
        <v>0.490388645512707</v>
      </c>
      <c r="L21">
        <v>2.2636751788466225</v>
      </c>
      <c r="M21">
        <v>-2.0734488154468478</v>
      </c>
      <c r="N21">
        <v>0.490388645512707</v>
      </c>
      <c r="O21">
        <v>1</v>
      </c>
      <c r="P21">
        <v>2.2636751788466225</v>
      </c>
      <c r="Q21">
        <v>4.830608551879263</v>
      </c>
      <c r="R21">
        <f t="shared" ref="R21:R55" si="4">1-EXP(-$B$2*T21)</f>
        <v>3.3705541235792169E-2</v>
      </c>
      <c r="S21">
        <f>R21-R20</f>
        <v>1.3190258539341082E-2</v>
      </c>
      <c r="T21">
        <f t="shared" ref="T21:T55" si="5">T20+(B21^$B$3-B20^$B$3)*U21</f>
        <v>1.2128016276456364</v>
      </c>
      <c r="U21">
        <f t="shared" ref="U21:U55" si="6">EXP(SUMPRODUCT($I$18:$L$18,I21:L21))</f>
        <v>0.26840220024032829</v>
      </c>
      <c r="V21" s="15">
        <f t="shared" si="0"/>
        <v>7.822117028268849E-4</v>
      </c>
      <c r="W21">
        <f>V21-V20</f>
        <v>4.887861481625011E-4</v>
      </c>
      <c r="X21">
        <f t="shared" ref="X21:X55" si="7">X20+(B21^$B$9-B20^$B$9)*Y21</f>
        <v>0.63289835248564352</v>
      </c>
      <c r="Y21">
        <f t="shared" ref="Y21:Y55" si="8">EXP(SUMPRODUCT($M$18:$P$18,M21:P21))</f>
        <v>0.9139433381896126</v>
      </c>
      <c r="Z21">
        <f t="shared" si="1"/>
        <v>6.0993600456579809E-4</v>
      </c>
      <c r="AA21">
        <f t="shared" si="2"/>
        <v>-4515.3154752774544</v>
      </c>
      <c r="AB21">
        <f t="shared" ref="AB21:AB55" si="9">$B$1*Z21</f>
        <v>609.93600456579804</v>
      </c>
      <c r="AC21" s="13">
        <f t="shared" si="3"/>
        <v>1.049105478720597E-4</v>
      </c>
      <c r="AD21">
        <f>C21+AD20</f>
        <v>1098</v>
      </c>
      <c r="AE21">
        <f>AB21+AE20</f>
        <v>1096.2427476061791</v>
      </c>
    </row>
    <row r="22" spans="1:31">
      <c r="A22" s="1">
        <v>44690</v>
      </c>
      <c r="B22">
        <v>3</v>
      </c>
      <c r="C22">
        <v>812</v>
      </c>
      <c r="D22">
        <v>1386</v>
      </c>
      <c r="E22">
        <v>40479</v>
      </c>
      <c r="F22">
        <v>127.66</v>
      </c>
      <c r="G22" s="17">
        <v>2739.22</v>
      </c>
      <c r="H22">
        <v>0.31922144633316551</v>
      </c>
      <c r="I22">
        <v>1.101106593922232</v>
      </c>
      <c r="J22">
        <v>1</v>
      </c>
      <c r="K22">
        <v>0.5661957423664572</v>
      </c>
      <c r="L22">
        <v>0.25754071549508895</v>
      </c>
      <c r="M22">
        <v>1.101106593922232</v>
      </c>
      <c r="N22">
        <v>0.5661957423664572</v>
      </c>
      <c r="O22">
        <v>1</v>
      </c>
      <c r="P22">
        <v>0.25754071549508895</v>
      </c>
      <c r="Q22">
        <v>0.31922144633316551</v>
      </c>
      <c r="R22">
        <f t="shared" si="4"/>
        <v>0.11345190708169806</v>
      </c>
      <c r="S22">
        <f t="shared" ref="S22:S55" si="10">R22-R21</f>
        <v>7.9746365845905887E-2</v>
      </c>
      <c r="T22">
        <f t="shared" si="5"/>
        <v>4.2595405963562154</v>
      </c>
      <c r="U22">
        <f t="shared" si="6"/>
        <v>1.3312337155211793</v>
      </c>
      <c r="V22" s="15">
        <f t="shared" si="0"/>
        <v>8.4813226748226E-4</v>
      </c>
      <c r="W22">
        <f t="shared" ref="W22:W55" si="11">V22-V21</f>
        <v>6.5920564655375102E-5</v>
      </c>
      <c r="X22">
        <f t="shared" si="7"/>
        <v>0.68730594254272792</v>
      </c>
      <c r="Y22">
        <f t="shared" si="8"/>
        <v>0.16085276215428726</v>
      </c>
      <c r="Z22">
        <f t="shared" si="1"/>
        <v>8.2593280628168034E-4</v>
      </c>
      <c r="AA22">
        <f t="shared" si="2"/>
        <v>-5764.385674496566</v>
      </c>
      <c r="AB22">
        <f t="shared" si="9"/>
        <v>825.93280628168031</v>
      </c>
      <c r="AC22" s="13">
        <f t="shared" si="3"/>
        <v>1.7158628425714674E-2</v>
      </c>
      <c r="AD22">
        <f t="shared" ref="AD22:AD55" si="12">C22+AD21</f>
        <v>1910</v>
      </c>
      <c r="AE22">
        <f t="shared" ref="AE22:AE55" si="13">AB22+AE21</f>
        <v>1922.1755538878595</v>
      </c>
    </row>
    <row r="23" spans="1:31">
      <c r="A23" s="1">
        <v>44697</v>
      </c>
      <c r="B23">
        <v>4</v>
      </c>
      <c r="C23">
        <v>1028</v>
      </c>
      <c r="D23">
        <v>2198</v>
      </c>
      <c r="E23">
        <v>35326</v>
      </c>
      <c r="F23">
        <v>217.86</v>
      </c>
      <c r="G23" s="17">
        <v>2117.0300000000002</v>
      </c>
      <c r="H23">
        <v>0.12427165510253467</v>
      </c>
      <c r="I23">
        <v>0.29613101402267322</v>
      </c>
      <c r="J23">
        <v>0</v>
      </c>
      <c r="K23">
        <v>3.0170201639464902</v>
      </c>
      <c r="L23">
        <v>0.16134462505517969</v>
      </c>
      <c r="M23">
        <v>0.29613101402267322</v>
      </c>
      <c r="N23">
        <v>3.0170201639464902</v>
      </c>
      <c r="O23">
        <v>0</v>
      </c>
      <c r="P23">
        <v>0.16134462505517969</v>
      </c>
      <c r="Q23">
        <v>0.12427165510253467</v>
      </c>
      <c r="R23">
        <f t="shared" si="4"/>
        <v>0.18164946830410911</v>
      </c>
      <c r="S23">
        <f t="shared" si="10"/>
        <v>6.8197561222411052E-2</v>
      </c>
      <c r="T23">
        <f t="shared" si="5"/>
        <v>7.0909101518094513</v>
      </c>
      <c r="U23">
        <f t="shared" si="6"/>
        <v>1.0522506512806071</v>
      </c>
      <c r="V23" s="15">
        <f t="shared" si="0"/>
        <v>1.2248703471332556E-3</v>
      </c>
      <c r="W23">
        <f t="shared" si="11"/>
        <v>3.7673807965099559E-4</v>
      </c>
      <c r="X23">
        <f t="shared" si="7"/>
        <v>1.0015027139399411</v>
      </c>
      <c r="Y23">
        <f t="shared" si="8"/>
        <v>1.0936580170854613</v>
      </c>
      <c r="Z23">
        <f t="shared" si="1"/>
        <v>1.0236302455234568E-3</v>
      </c>
      <c r="AA23">
        <f t="shared" si="2"/>
        <v>-7077.1631032949281</v>
      </c>
      <c r="AB23">
        <f t="shared" si="9"/>
        <v>1023.6302455234568</v>
      </c>
      <c r="AC23" s="13">
        <f t="shared" si="3"/>
        <v>4.2507339265984642E-3</v>
      </c>
      <c r="AD23">
        <f t="shared" si="12"/>
        <v>2938</v>
      </c>
      <c r="AE23">
        <f t="shared" si="13"/>
        <v>2945.805799411316</v>
      </c>
    </row>
    <row r="24" spans="1:31">
      <c r="A24" s="1">
        <v>44704</v>
      </c>
      <c r="B24">
        <v>5</v>
      </c>
      <c r="C24">
        <v>625</v>
      </c>
      <c r="D24">
        <v>3226</v>
      </c>
      <c r="E24">
        <v>23102</v>
      </c>
      <c r="F24">
        <v>111.83</v>
      </c>
      <c r="G24" s="17">
        <v>2003.38</v>
      </c>
      <c r="H24">
        <v>-0.33819025989906276</v>
      </c>
      <c r="I24">
        <v>0.1490931724379724</v>
      </c>
      <c r="J24">
        <v>0</v>
      </c>
      <c r="K24">
        <v>0.13607877347940722</v>
      </c>
      <c r="L24">
        <v>0.674203604173092</v>
      </c>
      <c r="M24">
        <v>0.1490931724379724</v>
      </c>
      <c r="N24">
        <v>0.13607877347940722</v>
      </c>
      <c r="O24">
        <v>0</v>
      </c>
      <c r="P24">
        <v>0.674203604173092</v>
      </c>
      <c r="Q24">
        <v>-0.33819025989906276</v>
      </c>
      <c r="R24">
        <f t="shared" si="4"/>
        <v>0.24037801216072385</v>
      </c>
      <c r="S24">
        <f t="shared" si="10"/>
        <v>5.8728543856614746E-2</v>
      </c>
      <c r="T24">
        <f t="shared" si="5"/>
        <v>9.7250869398100779</v>
      </c>
      <c r="U24">
        <f t="shared" si="6"/>
        <v>0.86772797092526432</v>
      </c>
      <c r="V24" s="15">
        <f t="shared" si="0"/>
        <v>1.5552563772959216E-3</v>
      </c>
      <c r="W24">
        <f t="shared" si="11"/>
        <v>3.3038603016266599E-4</v>
      </c>
      <c r="X24">
        <f t="shared" si="7"/>
        <v>1.28165998533518</v>
      </c>
      <c r="Y24">
        <f t="shared" si="8"/>
        <v>1.1007717254069764</v>
      </c>
      <c r="Z24">
        <f t="shared" si="1"/>
        <v>8.8740243086006998E-4</v>
      </c>
      <c r="AA24">
        <f t="shared" si="2"/>
        <v>-4392.0074873233125</v>
      </c>
      <c r="AB24">
        <f t="shared" si="9"/>
        <v>887.40243086007001</v>
      </c>
      <c r="AC24" s="13">
        <f t="shared" si="3"/>
        <v>0.419843889376112</v>
      </c>
      <c r="AD24">
        <f t="shared" si="12"/>
        <v>3563</v>
      </c>
      <c r="AE24">
        <f t="shared" si="13"/>
        <v>3833.2082302713861</v>
      </c>
    </row>
    <row r="25" spans="1:31">
      <c r="A25" s="1">
        <v>44711</v>
      </c>
      <c r="B25">
        <v>6</v>
      </c>
      <c r="C25">
        <v>1443</v>
      </c>
      <c r="D25">
        <v>3851</v>
      </c>
      <c r="E25">
        <v>18383</v>
      </c>
      <c r="F25">
        <v>125.64</v>
      </c>
      <c r="G25" s="17">
        <v>1859.88</v>
      </c>
      <c r="H25">
        <v>-0.51672083719720896</v>
      </c>
      <c r="I25">
        <v>-3.6563935062287597E-2</v>
      </c>
      <c r="J25">
        <v>0</v>
      </c>
      <c r="K25">
        <v>0.51131031740424371</v>
      </c>
      <c r="L25">
        <v>0.19154570565777918</v>
      </c>
      <c r="M25">
        <v>-3.6563935062287597E-2</v>
      </c>
      <c r="N25">
        <v>0.51131031740424371</v>
      </c>
      <c r="O25">
        <v>0</v>
      </c>
      <c r="P25">
        <v>0.19154570565777918</v>
      </c>
      <c r="Q25">
        <v>-0.51672083719720896</v>
      </c>
      <c r="R25">
        <f t="shared" si="4"/>
        <v>0.30468190204158829</v>
      </c>
      <c r="S25">
        <f t="shared" si="10"/>
        <v>6.430388988086444E-2</v>
      </c>
      <c r="T25">
        <f t="shared" si="5"/>
        <v>12.853828080862337</v>
      </c>
      <c r="U25">
        <f t="shared" si="6"/>
        <v>0.93610287619784172</v>
      </c>
      <c r="V25" s="15">
        <f t="shared" si="0"/>
        <v>1.8482331460375478E-3</v>
      </c>
      <c r="W25">
        <f t="shared" si="11"/>
        <v>2.9297676874162626E-4</v>
      </c>
      <c r="X25">
        <f t="shared" si="7"/>
        <v>1.5337634298504823</v>
      </c>
      <c r="Y25">
        <f t="shared" si="8"/>
        <v>1.0908469001844052</v>
      </c>
      <c r="Z25">
        <f t="shared" si="1"/>
        <v>9.0352904905548464E-4</v>
      </c>
      <c r="AA25">
        <f t="shared" si="2"/>
        <v>-10114.278914217313</v>
      </c>
      <c r="AB25">
        <f t="shared" si="9"/>
        <v>903.52904905548462</v>
      </c>
      <c r="AC25" s="13">
        <f t="shared" si="3"/>
        <v>0.37385374285829204</v>
      </c>
      <c r="AD25">
        <f t="shared" si="12"/>
        <v>5006</v>
      </c>
      <c r="AE25">
        <f t="shared" si="13"/>
        <v>4736.7372793268705</v>
      </c>
    </row>
    <row r="26" spans="1:31">
      <c r="A26" s="1">
        <v>44718</v>
      </c>
      <c r="B26">
        <v>7</v>
      </c>
      <c r="C26">
        <v>811</v>
      </c>
      <c r="D26">
        <v>5294</v>
      </c>
      <c r="E26">
        <v>24484</v>
      </c>
      <c r="F26">
        <v>108.45</v>
      </c>
      <c r="G26" s="17">
        <v>1854.19</v>
      </c>
      <c r="H26">
        <v>-0.28590603488824734</v>
      </c>
      <c r="I26">
        <v>-4.3925530474667317E-2</v>
      </c>
      <c r="J26">
        <v>0</v>
      </c>
      <c r="K26">
        <v>4.4240785176297495E-2</v>
      </c>
      <c r="L26">
        <v>-0.2547593199199672</v>
      </c>
      <c r="M26">
        <v>-4.3925530474667317E-2</v>
      </c>
      <c r="N26">
        <v>4.4240785176297495E-2</v>
      </c>
      <c r="O26">
        <v>0</v>
      </c>
      <c r="P26">
        <v>-0.2547593199199672</v>
      </c>
      <c r="Q26">
        <v>-0.28590603488824734</v>
      </c>
      <c r="R26">
        <f t="shared" si="4"/>
        <v>0.3761374500956377</v>
      </c>
      <c r="S26">
        <f t="shared" si="10"/>
        <v>7.1455548054049411E-2</v>
      </c>
      <c r="T26">
        <f t="shared" si="5"/>
        <v>16.689588254673858</v>
      </c>
      <c r="U26">
        <f t="shared" si="6"/>
        <v>1.0593503241905193</v>
      </c>
      <c r="V26" s="15">
        <f t="shared" si="0"/>
        <v>2.0844416481280437E-3</v>
      </c>
      <c r="W26">
        <f t="shared" si="11"/>
        <v>2.3620850209049582E-4</v>
      </c>
      <c r="X26">
        <f t="shared" si="7"/>
        <v>1.7395637057141788</v>
      </c>
      <c r="Y26">
        <f t="shared" si="8"/>
        <v>0.96482549925614736</v>
      </c>
      <c r="Z26">
        <f t="shared" si="1"/>
        <v>9.1551657710154202E-4</v>
      </c>
      <c r="AA26">
        <f t="shared" si="2"/>
        <v>-5673.7739124413492</v>
      </c>
      <c r="AB26">
        <f t="shared" si="9"/>
        <v>915.516577101542</v>
      </c>
      <c r="AC26" s="13">
        <f t="shared" si="3"/>
        <v>0.12887370789339334</v>
      </c>
      <c r="AD26">
        <f t="shared" si="12"/>
        <v>5817</v>
      </c>
      <c r="AE26">
        <f t="shared" si="13"/>
        <v>5652.2538564284123</v>
      </c>
    </row>
    <row r="27" spans="1:31">
      <c r="A27" s="1">
        <v>44725</v>
      </c>
      <c r="B27">
        <v>8</v>
      </c>
      <c r="C27">
        <v>867</v>
      </c>
      <c r="D27">
        <v>6105</v>
      </c>
      <c r="E27">
        <v>23505</v>
      </c>
      <c r="F27">
        <v>133.69</v>
      </c>
      <c r="G27" s="17">
        <v>1697.81</v>
      </c>
      <c r="H27">
        <v>-0.32294384696175554</v>
      </c>
      <c r="I27">
        <v>-0.24624649542860932</v>
      </c>
      <c r="J27">
        <v>0</v>
      </c>
      <c r="K27">
        <v>0.73003688717940174</v>
      </c>
      <c r="L27">
        <v>-0.67365938160757155</v>
      </c>
      <c r="M27">
        <v>-0.24624649542860932</v>
      </c>
      <c r="N27">
        <v>0.73003688717940174</v>
      </c>
      <c r="O27">
        <v>0</v>
      </c>
      <c r="P27">
        <v>-0.67365938160757155</v>
      </c>
      <c r="Q27">
        <v>-0.32294384696175554</v>
      </c>
      <c r="R27">
        <f t="shared" si="4"/>
        <v>0.44799987531298802</v>
      </c>
      <c r="S27">
        <f t="shared" si="10"/>
        <v>7.1862425217350312E-2</v>
      </c>
      <c r="T27">
        <f t="shared" si="5"/>
        <v>21.018525769717492</v>
      </c>
      <c r="U27">
        <f t="shared" si="6"/>
        <v>1.1163448888537315</v>
      </c>
      <c r="V27" s="15">
        <f t="shared" si="0"/>
        <v>2.3092212260586997E-3</v>
      </c>
      <c r="W27">
        <f t="shared" si="11"/>
        <v>2.2477957793065606E-4</v>
      </c>
      <c r="X27">
        <f t="shared" si="7"/>
        <v>1.9375420106683388</v>
      </c>
      <c r="Y27">
        <f t="shared" si="8"/>
        <v>0.994072465075161</v>
      </c>
      <c r="Z27">
        <f t="shared" si="1"/>
        <v>9.0807756221109449E-4</v>
      </c>
      <c r="AA27">
        <f t="shared" si="2"/>
        <v>-6072.6247207179958</v>
      </c>
      <c r="AB27">
        <f t="shared" si="9"/>
        <v>908.07756221109446</v>
      </c>
      <c r="AC27" s="13">
        <f t="shared" si="3"/>
        <v>4.7378964487998221E-2</v>
      </c>
      <c r="AD27">
        <f t="shared" si="12"/>
        <v>6684</v>
      </c>
      <c r="AE27">
        <f t="shared" si="13"/>
        <v>6560.3314186395064</v>
      </c>
    </row>
    <row r="28" spans="1:31">
      <c r="A28" s="1">
        <v>44732</v>
      </c>
      <c r="B28">
        <v>9</v>
      </c>
      <c r="C28">
        <v>753</v>
      </c>
      <c r="D28">
        <v>6972</v>
      </c>
      <c r="E28">
        <v>19572</v>
      </c>
      <c r="F28">
        <v>192.98</v>
      </c>
      <c r="G28" s="17">
        <v>1133.48</v>
      </c>
      <c r="H28">
        <v>-0.47173824418862748</v>
      </c>
      <c r="I28">
        <v>-0.97636409456186168</v>
      </c>
      <c r="J28">
        <v>0</v>
      </c>
      <c r="K28">
        <v>2.3410056228277401</v>
      </c>
      <c r="L28">
        <v>-3.1047611752566186E-2</v>
      </c>
      <c r="M28">
        <v>-0.97636409456186168</v>
      </c>
      <c r="N28">
        <v>2.3410056228277401</v>
      </c>
      <c r="O28">
        <v>0</v>
      </c>
      <c r="P28">
        <v>-3.1047611752566186E-2</v>
      </c>
      <c r="Q28">
        <v>-0.47173824418862748</v>
      </c>
      <c r="R28">
        <f t="shared" si="4"/>
        <v>0.49319457977352033</v>
      </c>
      <c r="S28">
        <f t="shared" si="10"/>
        <v>4.5194704460532309E-2</v>
      </c>
      <c r="T28">
        <f t="shared" si="5"/>
        <v>24.040075794684743</v>
      </c>
      <c r="U28">
        <f t="shared" si="6"/>
        <v>0.73385978780836048</v>
      </c>
      <c r="V28" s="15">
        <f t="shared" si="0"/>
        <v>2.6654294361548869E-3</v>
      </c>
      <c r="W28">
        <f t="shared" si="11"/>
        <v>3.5620821009618719E-4</v>
      </c>
      <c r="X28">
        <f t="shared" si="7"/>
        <v>2.2555998401968722</v>
      </c>
      <c r="Y28">
        <f t="shared" si="8"/>
        <v>1.6957169676288752</v>
      </c>
      <c r="Z28">
        <f t="shared" si="1"/>
        <v>7.8388912887319907E-4</v>
      </c>
      <c r="AA28">
        <f t="shared" si="2"/>
        <v>-5384.8859525454545</v>
      </c>
      <c r="AB28">
        <f t="shared" si="9"/>
        <v>783.88912887319907</v>
      </c>
      <c r="AC28" s="13">
        <f t="shared" si="3"/>
        <v>4.1021419486320147E-2</v>
      </c>
      <c r="AD28">
        <f t="shared" si="12"/>
        <v>7437</v>
      </c>
      <c r="AE28">
        <f t="shared" si="13"/>
        <v>7344.2205475127057</v>
      </c>
    </row>
    <row r="29" spans="1:31">
      <c r="A29" s="1">
        <v>44739</v>
      </c>
      <c r="B29">
        <v>10</v>
      </c>
      <c r="C29">
        <v>620</v>
      </c>
      <c r="D29">
        <v>7725</v>
      </c>
      <c r="E29">
        <v>12355</v>
      </c>
      <c r="F29">
        <v>106.6</v>
      </c>
      <c r="G29" s="17">
        <v>1158.9000000000001</v>
      </c>
      <c r="H29">
        <v>-0.74477388232397834</v>
      </c>
      <c r="I29">
        <v>-0.94347626409038698</v>
      </c>
      <c r="J29">
        <v>0</v>
      </c>
      <c r="K29">
        <v>-6.0255693683042861E-3</v>
      </c>
      <c r="L29">
        <v>-0.79558226255880549</v>
      </c>
      <c r="M29">
        <v>-0.94347626409038698</v>
      </c>
      <c r="N29">
        <v>-6.0255693683042861E-3</v>
      </c>
      <c r="O29">
        <v>0</v>
      </c>
      <c r="P29">
        <v>-0.79558226255880549</v>
      </c>
      <c r="Q29">
        <v>-0.74477388232397834</v>
      </c>
      <c r="R29">
        <f t="shared" si="4"/>
        <v>0.54735529569022612</v>
      </c>
      <c r="S29">
        <f t="shared" si="10"/>
        <v>5.4160715916705793E-2</v>
      </c>
      <c r="T29">
        <f t="shared" si="5"/>
        <v>28.037851398623523</v>
      </c>
      <c r="U29">
        <f t="shared" si="6"/>
        <v>0.92059852055897073</v>
      </c>
      <c r="V29" s="15">
        <f t="shared" si="0"/>
        <v>2.9075811916857708E-3</v>
      </c>
      <c r="W29">
        <f t="shared" si="11"/>
        <v>2.4215175553088386E-4</v>
      </c>
      <c r="X29">
        <f t="shared" si="7"/>
        <v>2.4748826817187517</v>
      </c>
      <c r="Y29">
        <f t="shared" si="8"/>
        <v>1.2330731111083155</v>
      </c>
      <c r="Z29">
        <f t="shared" si="1"/>
        <v>7.5644065877135012E-4</v>
      </c>
      <c r="AA29">
        <f t="shared" si="2"/>
        <v>-4455.8696111654972</v>
      </c>
      <c r="AB29">
        <f t="shared" si="9"/>
        <v>756.44065877135017</v>
      </c>
      <c r="AC29" s="13">
        <f t="shared" si="3"/>
        <v>0.22006557866346801</v>
      </c>
      <c r="AD29">
        <f t="shared" si="12"/>
        <v>8057</v>
      </c>
      <c r="AE29">
        <f t="shared" si="13"/>
        <v>8100.6612062840559</v>
      </c>
    </row>
    <row r="30" spans="1:31">
      <c r="A30" s="1">
        <v>44746</v>
      </c>
      <c r="B30">
        <v>11</v>
      </c>
      <c r="C30">
        <v>462</v>
      </c>
      <c r="D30">
        <v>8345</v>
      </c>
      <c r="E30">
        <v>24910</v>
      </c>
      <c r="F30">
        <v>94.24</v>
      </c>
      <c r="G30" s="17">
        <v>1100.43</v>
      </c>
      <c r="H30">
        <v>-0.26978947927709879</v>
      </c>
      <c r="I30">
        <v>-1.019123449285789</v>
      </c>
      <c r="J30">
        <v>0</v>
      </c>
      <c r="K30">
        <v>-0.34185915973115572</v>
      </c>
      <c r="L30">
        <v>-0.16639308333799011</v>
      </c>
      <c r="M30">
        <v>-1.019123449285789</v>
      </c>
      <c r="N30">
        <v>-0.34185915973115572</v>
      </c>
      <c r="O30">
        <v>0</v>
      </c>
      <c r="P30">
        <v>-0.16639308333799011</v>
      </c>
      <c r="Q30">
        <v>-0.26978947927709879</v>
      </c>
      <c r="R30">
        <f t="shared" si="4"/>
        <v>0.58913454300905221</v>
      </c>
      <c r="S30">
        <f t="shared" si="10"/>
        <v>4.1779247318826096E-2</v>
      </c>
      <c r="T30">
        <f t="shared" si="5"/>
        <v>31.46337421545395</v>
      </c>
      <c r="U30">
        <f t="shared" si="6"/>
        <v>0.75191136527891012</v>
      </c>
      <c r="V30" s="15">
        <f t="shared" si="0"/>
        <v>3.1727280029545391E-3</v>
      </c>
      <c r="W30">
        <f t="shared" si="11"/>
        <v>2.6514681126876827E-4</v>
      </c>
      <c r="X30">
        <f t="shared" si="7"/>
        <v>2.717874692666582</v>
      </c>
      <c r="Y30">
        <f t="shared" si="8"/>
        <v>1.4334720060887294</v>
      </c>
      <c r="Z30">
        <f t="shared" si="1"/>
        <v>6.6111880257078797E-4</v>
      </c>
      <c r="AA30">
        <f t="shared" si="2"/>
        <v>-3382.5685752417667</v>
      </c>
      <c r="AB30">
        <f t="shared" si="9"/>
        <v>661.11880257078792</v>
      </c>
      <c r="AC30" s="13">
        <f t="shared" si="3"/>
        <v>0.43099307915754959</v>
      </c>
      <c r="AD30">
        <f t="shared" si="12"/>
        <v>8519</v>
      </c>
      <c r="AE30">
        <f t="shared" si="13"/>
        <v>8761.7800088548429</v>
      </c>
    </row>
    <row r="31" spans="1:31">
      <c r="A31" s="1">
        <v>44753</v>
      </c>
      <c r="B31">
        <v>12</v>
      </c>
      <c r="C31">
        <v>745</v>
      </c>
      <c r="D31">
        <v>8807</v>
      </c>
      <c r="E31">
        <v>16734</v>
      </c>
      <c r="F31">
        <v>95.59</v>
      </c>
      <c r="G31" s="17">
        <v>1187.19</v>
      </c>
      <c r="H31">
        <v>-0.57910628368261752</v>
      </c>
      <c r="I31">
        <v>-0.90687529146890722</v>
      </c>
      <c r="J31">
        <v>0</v>
      </c>
      <c r="K31">
        <v>-0.30517830641482463</v>
      </c>
      <c r="L31">
        <v>-0.52992460911001682</v>
      </c>
      <c r="M31">
        <v>-0.90687529146890722</v>
      </c>
      <c r="N31">
        <v>-0.30517830641482463</v>
      </c>
      <c r="O31">
        <v>0</v>
      </c>
      <c r="P31">
        <v>-0.52992460911001682</v>
      </c>
      <c r="Q31">
        <v>-0.57910628368261752</v>
      </c>
      <c r="R31">
        <f t="shared" si="4"/>
        <v>0.63423333407012805</v>
      </c>
      <c r="S31">
        <f t="shared" si="10"/>
        <v>4.5098791061075838E-2</v>
      </c>
      <c r="T31">
        <f t="shared" si="5"/>
        <v>35.576129827487989</v>
      </c>
      <c r="U31">
        <f t="shared" si="6"/>
        <v>0.86428465390673692</v>
      </c>
      <c r="V31" s="15">
        <f t="shared" si="0"/>
        <v>3.3943804198605099E-3</v>
      </c>
      <c r="W31">
        <f t="shared" si="11"/>
        <v>2.2165241690597082E-4</v>
      </c>
      <c r="X31">
        <f t="shared" si="7"/>
        <v>2.9233486883860627</v>
      </c>
      <c r="Y31">
        <f t="shared" si="8"/>
        <v>1.2661005868391473</v>
      </c>
      <c r="Z31">
        <f t="shared" si="1"/>
        <v>6.4970191660870076E-4</v>
      </c>
      <c r="AA31">
        <f t="shared" si="2"/>
        <v>-5467.5526831184179</v>
      </c>
      <c r="AB31">
        <f t="shared" si="9"/>
        <v>649.7019166087008</v>
      </c>
      <c r="AC31" s="13">
        <f t="shared" si="3"/>
        <v>0.12791689045811974</v>
      </c>
      <c r="AD31">
        <f t="shared" si="12"/>
        <v>9264</v>
      </c>
      <c r="AE31">
        <f t="shared" si="13"/>
        <v>9411.481925463544</v>
      </c>
    </row>
    <row r="32" spans="1:31">
      <c r="A32" s="1">
        <v>44760</v>
      </c>
      <c r="B32">
        <v>13</v>
      </c>
      <c r="C32">
        <v>813</v>
      </c>
      <c r="D32">
        <v>9552</v>
      </c>
      <c r="E32">
        <v>26541</v>
      </c>
      <c r="F32">
        <v>111.49</v>
      </c>
      <c r="G32" s="17">
        <v>1195.5</v>
      </c>
      <c r="H32">
        <v>-0.20808501401469648</v>
      </c>
      <c r="I32">
        <v>-0.89612399834467615</v>
      </c>
      <c r="J32">
        <v>0</v>
      </c>
      <c r="K32">
        <v>0.12684063264418308</v>
      </c>
      <c r="L32">
        <v>0.42252793248476589</v>
      </c>
      <c r="M32">
        <v>-0.89612399834467615</v>
      </c>
      <c r="N32">
        <v>0.12684063264418308</v>
      </c>
      <c r="O32">
        <v>0</v>
      </c>
      <c r="P32">
        <v>0.42252793248476589</v>
      </c>
      <c r="Q32">
        <v>-0.20808501401469648</v>
      </c>
      <c r="R32">
        <f t="shared" si="4"/>
        <v>0.66664347767114884</v>
      </c>
      <c r="S32">
        <f t="shared" si="10"/>
        <v>3.2410143601020791E-2</v>
      </c>
      <c r="T32">
        <f t="shared" si="5"/>
        <v>38.858088663607717</v>
      </c>
      <c r="U32">
        <f t="shared" si="6"/>
        <v>0.66270519874992773</v>
      </c>
      <c r="V32" s="15">
        <f t="shared" si="0"/>
        <v>3.6597148377170985E-3</v>
      </c>
      <c r="W32">
        <f t="shared" si="11"/>
        <v>2.6533441785658862E-4</v>
      </c>
      <c r="X32">
        <f t="shared" si="7"/>
        <v>3.1721551581515905</v>
      </c>
      <c r="Y32">
        <f t="shared" si="8"/>
        <v>1.5955345254546676</v>
      </c>
      <c r="Z32">
        <f t="shared" si="1"/>
        <v>5.7193973861896096E-4</v>
      </c>
      <c r="AA32">
        <f t="shared" si="2"/>
        <v>-6070.2457393739078</v>
      </c>
      <c r="AB32">
        <f t="shared" si="9"/>
        <v>571.93973861896097</v>
      </c>
      <c r="AC32" s="13">
        <f t="shared" si="3"/>
        <v>0.29650708656954372</v>
      </c>
      <c r="AD32">
        <f t="shared" si="12"/>
        <v>10077</v>
      </c>
      <c r="AE32">
        <f t="shared" si="13"/>
        <v>9983.4216640825052</v>
      </c>
    </row>
    <row r="33" spans="1:31">
      <c r="A33" s="1">
        <v>44767</v>
      </c>
      <c r="B33">
        <v>14</v>
      </c>
      <c r="C33">
        <v>569</v>
      </c>
      <c r="D33">
        <v>10365</v>
      </c>
      <c r="E33">
        <v>21332</v>
      </c>
      <c r="F33">
        <v>149.29</v>
      </c>
      <c r="G33" s="17">
        <v>1158.18</v>
      </c>
      <c r="H33">
        <v>-0.4051534134946802</v>
      </c>
      <c r="I33">
        <v>-0.94440778407226988</v>
      </c>
      <c r="J33">
        <v>0</v>
      </c>
      <c r="K33">
        <v>1.1539045255014471</v>
      </c>
      <c r="L33">
        <v>-1.706562999210362E-2</v>
      </c>
      <c r="M33">
        <v>-0.94440778407226988</v>
      </c>
      <c r="N33">
        <v>1.1539045255014471</v>
      </c>
      <c r="O33">
        <v>0</v>
      </c>
      <c r="P33">
        <v>-1.706562999210362E-2</v>
      </c>
      <c r="Q33">
        <v>-0.4051534134946802</v>
      </c>
      <c r="R33">
        <f t="shared" si="4"/>
        <v>0.70055825333853794</v>
      </c>
      <c r="S33">
        <f t="shared" si="10"/>
        <v>3.3914775667389097E-2</v>
      </c>
      <c r="T33">
        <f t="shared" si="5"/>
        <v>42.653287097085617</v>
      </c>
      <c r="U33">
        <f t="shared" si="6"/>
        <v>0.7386194928481159</v>
      </c>
      <c r="V33" s="15">
        <f t="shared" si="0"/>
        <v>3.907893001527607E-3</v>
      </c>
      <c r="W33">
        <f t="shared" si="11"/>
        <v>2.481781638105085E-4</v>
      </c>
      <c r="X33">
        <f t="shared" si="7"/>
        <v>3.4077071754901409</v>
      </c>
      <c r="Y33">
        <f t="shared" si="8"/>
        <v>1.5672122791163656</v>
      </c>
      <c r="Z33">
        <f t="shared" si="1"/>
        <v>5.692986864972232E-4</v>
      </c>
      <c r="AA33">
        <f t="shared" si="2"/>
        <v>-4251.0589323342419</v>
      </c>
      <c r="AB33">
        <f t="shared" si="9"/>
        <v>569.29868649722323</v>
      </c>
      <c r="AC33" s="13">
        <f t="shared" si="3"/>
        <v>5.2493233255400656E-4</v>
      </c>
      <c r="AD33">
        <f t="shared" si="12"/>
        <v>10646</v>
      </c>
      <c r="AE33">
        <f t="shared" si="13"/>
        <v>10552.720350579728</v>
      </c>
    </row>
    <row r="34" spans="1:31">
      <c r="A34" s="1">
        <v>44774</v>
      </c>
      <c r="B34">
        <v>15</v>
      </c>
      <c r="C34">
        <v>343</v>
      </c>
      <c r="D34">
        <v>10934</v>
      </c>
      <c r="E34">
        <v>20714</v>
      </c>
      <c r="F34">
        <v>142.09</v>
      </c>
      <c r="G34" s="17">
        <v>1621.14</v>
      </c>
      <c r="H34">
        <v>-0.42853376881789579</v>
      </c>
      <c r="I34">
        <v>-0.34544043572160521</v>
      </c>
      <c r="J34">
        <v>0</v>
      </c>
      <c r="K34">
        <v>0.9582733078143495</v>
      </c>
      <c r="L34">
        <v>1.6658059184088789</v>
      </c>
      <c r="M34">
        <v>-0.34544043572160521</v>
      </c>
      <c r="N34">
        <v>0.9582733078143495</v>
      </c>
      <c r="O34">
        <v>0</v>
      </c>
      <c r="P34">
        <v>1.6658059184088789</v>
      </c>
      <c r="Q34">
        <v>-0.42853376881789579</v>
      </c>
      <c r="R34">
        <f t="shared" si="4"/>
        <v>0.72465470262718068</v>
      </c>
      <c r="S34">
        <f t="shared" si="10"/>
        <v>2.4096449288642741E-2</v>
      </c>
      <c r="T34">
        <f t="shared" si="5"/>
        <v>45.620817497239678</v>
      </c>
      <c r="U34">
        <f t="shared" si="6"/>
        <v>0.55811661096791909</v>
      </c>
      <c r="V34" s="15">
        <f t="shared" si="0"/>
        <v>4.1739466878463194E-3</v>
      </c>
      <c r="W34">
        <f t="shared" si="11"/>
        <v>2.660536863187124E-4</v>
      </c>
      <c r="X34">
        <f t="shared" si="7"/>
        <v>3.6633050156970808</v>
      </c>
      <c r="Y34">
        <f t="shared" si="8"/>
        <v>1.759744122380859</v>
      </c>
      <c r="Z34">
        <f t="shared" si="1"/>
        <v>4.9335402728236538E-4</v>
      </c>
      <c r="AA34">
        <f t="shared" si="2"/>
        <v>-2611.6992520110794</v>
      </c>
      <c r="AB34">
        <f t="shared" si="9"/>
        <v>493.35402728236539</v>
      </c>
      <c r="AC34" s="13">
        <f t="shared" si="3"/>
        <v>0.43834993376782916</v>
      </c>
      <c r="AD34">
        <f t="shared" si="12"/>
        <v>10989</v>
      </c>
      <c r="AE34">
        <f t="shared" si="13"/>
        <v>11046.074377862093</v>
      </c>
    </row>
    <row r="35" spans="1:31">
      <c r="A35" s="1">
        <v>44781</v>
      </c>
      <c r="B35">
        <v>16</v>
      </c>
      <c r="C35">
        <v>423</v>
      </c>
      <c r="D35">
        <v>11277</v>
      </c>
      <c r="E35">
        <v>24579</v>
      </c>
      <c r="F35">
        <v>108.43</v>
      </c>
      <c r="G35" s="17">
        <v>1674.16</v>
      </c>
      <c r="H35">
        <v>-0.2823119673223809</v>
      </c>
      <c r="I35">
        <v>-0.27684433927795515</v>
      </c>
      <c r="J35">
        <v>0</v>
      </c>
      <c r="K35">
        <v>4.3697365127166779E-2</v>
      </c>
      <c r="L35">
        <v>1.5226301455421067</v>
      </c>
      <c r="M35">
        <v>-0.27684433927795515</v>
      </c>
      <c r="N35">
        <v>4.3697365127166779E-2</v>
      </c>
      <c r="O35">
        <v>0</v>
      </c>
      <c r="P35">
        <v>1.5226301455421067</v>
      </c>
      <c r="Q35">
        <v>-0.2823119673223809</v>
      </c>
      <c r="R35">
        <f t="shared" si="4"/>
        <v>0.74891384515648651</v>
      </c>
      <c r="S35">
        <f t="shared" si="10"/>
        <v>2.4259142529305833E-2</v>
      </c>
      <c r="T35">
        <f t="shared" si="5"/>
        <v>48.883206900963856</v>
      </c>
      <c r="U35">
        <f t="shared" si="6"/>
        <v>0.59429305747861061</v>
      </c>
      <c r="V35" s="15">
        <f t="shared" si="0"/>
        <v>4.4015058387567585E-3</v>
      </c>
      <c r="W35">
        <f t="shared" si="11"/>
        <v>2.275591509104391E-4</v>
      </c>
      <c r="X35">
        <f t="shared" si="7"/>
        <v>3.8844799373530177</v>
      </c>
      <c r="Y35">
        <f t="shared" si="8"/>
        <v>1.5721268787966172</v>
      </c>
      <c r="Z35">
        <f t="shared" si="1"/>
        <v>4.567784717711056E-4</v>
      </c>
      <c r="AA35">
        <f t="shared" si="2"/>
        <v>-3253.4249883008465</v>
      </c>
      <c r="AB35">
        <f t="shared" si="9"/>
        <v>456.77847177110561</v>
      </c>
      <c r="AC35" s="13">
        <f t="shared" si="3"/>
        <v>7.9854543194103109E-2</v>
      </c>
      <c r="AD35">
        <f t="shared" si="12"/>
        <v>11412</v>
      </c>
      <c r="AE35">
        <f t="shared" si="13"/>
        <v>11502.852849633198</v>
      </c>
    </row>
    <row r="36" spans="1:31">
      <c r="A36" s="1">
        <v>44788</v>
      </c>
      <c r="B36">
        <v>17</v>
      </c>
      <c r="C36">
        <v>370</v>
      </c>
      <c r="D36">
        <v>11700</v>
      </c>
      <c r="E36">
        <v>12302</v>
      </c>
      <c r="F36">
        <v>127.82</v>
      </c>
      <c r="G36" s="17">
        <v>1870.17</v>
      </c>
      <c r="H36">
        <v>-0.74677899370283018</v>
      </c>
      <c r="I36">
        <v>-2.3250961987878759E-2</v>
      </c>
      <c r="J36">
        <v>0</v>
      </c>
      <c r="K36">
        <v>0.57054310275950371</v>
      </c>
      <c r="L36">
        <v>0.60373430424450658</v>
      </c>
      <c r="M36">
        <v>-2.3250961987878759E-2</v>
      </c>
      <c r="N36">
        <v>0.57054310275950371</v>
      </c>
      <c r="O36">
        <v>0</v>
      </c>
      <c r="P36">
        <v>0.60373430424450658</v>
      </c>
      <c r="Q36">
        <v>-0.74677899370283018</v>
      </c>
      <c r="R36">
        <f t="shared" si="4"/>
        <v>0.78036185058139684</v>
      </c>
      <c r="S36">
        <f t="shared" si="10"/>
        <v>3.144800542491033E-2</v>
      </c>
      <c r="T36">
        <f t="shared" si="5"/>
        <v>53.61655385477173</v>
      </c>
      <c r="U36">
        <f t="shared" si="6"/>
        <v>0.83682709110192033</v>
      </c>
      <c r="V36" s="15">
        <f t="shared" si="0"/>
        <v>4.5674877950154791E-3</v>
      </c>
      <c r="W36">
        <f t="shared" si="11"/>
        <v>1.6598195625872059E-4</v>
      </c>
      <c r="X36">
        <f t="shared" si="7"/>
        <v>4.0473090701045065</v>
      </c>
      <c r="Y36">
        <f t="shared" si="8"/>
        <v>1.192547067679359</v>
      </c>
      <c r="Z36">
        <f t="shared" si="1"/>
        <v>4.6435780864130001E-4</v>
      </c>
      <c r="AA36">
        <f t="shared" si="2"/>
        <v>-2839.6964105320098</v>
      </c>
      <c r="AB36">
        <f t="shared" si="9"/>
        <v>464.35780864130004</v>
      </c>
      <c r="AC36" s="13">
        <f t="shared" si="3"/>
        <v>0.25502110443594606</v>
      </c>
      <c r="AD36">
        <f t="shared" si="12"/>
        <v>11782</v>
      </c>
      <c r="AE36">
        <f t="shared" si="13"/>
        <v>11967.210658274498</v>
      </c>
    </row>
    <row r="37" spans="1:31">
      <c r="A37" s="1">
        <v>44795</v>
      </c>
      <c r="B37">
        <v>18</v>
      </c>
      <c r="C37">
        <v>390</v>
      </c>
      <c r="D37">
        <v>12070</v>
      </c>
      <c r="E37">
        <v>20184</v>
      </c>
      <c r="F37">
        <v>131.38999999999999</v>
      </c>
      <c r="G37" s="17">
        <v>1751.57</v>
      </c>
      <c r="H37">
        <v>-0.44858488260641399</v>
      </c>
      <c r="I37">
        <v>-0.17669300344802413</v>
      </c>
      <c r="J37">
        <v>0</v>
      </c>
      <c r="K37">
        <v>0.66754358152935633</v>
      </c>
      <c r="L37">
        <v>0.19434187829816313</v>
      </c>
      <c r="M37">
        <v>-0.17669300344802413</v>
      </c>
      <c r="N37">
        <v>0.66754358152935633</v>
      </c>
      <c r="O37">
        <v>0</v>
      </c>
      <c r="P37">
        <v>0.19434187829816313</v>
      </c>
      <c r="Q37">
        <v>-0.44858488260641399</v>
      </c>
      <c r="R37">
        <f t="shared" si="4"/>
        <v>0.81038317875297949</v>
      </c>
      <c r="S37">
        <f t="shared" si="10"/>
        <v>3.0021328171582651E-2</v>
      </c>
      <c r="T37">
        <f t="shared" si="5"/>
        <v>58.815451120644468</v>
      </c>
      <c r="U37">
        <f t="shared" si="6"/>
        <v>0.89360668798446086</v>
      </c>
      <c r="V37" s="15">
        <f t="shared" si="0"/>
        <v>4.724128671336647E-3</v>
      </c>
      <c r="W37">
        <f t="shared" si="11"/>
        <v>1.5664087632116797E-4</v>
      </c>
      <c r="X37">
        <f t="shared" si="7"/>
        <v>4.2021483381509999</v>
      </c>
      <c r="Y37">
        <f t="shared" si="8"/>
        <v>1.1664090739545045</v>
      </c>
      <c r="Z37">
        <f t="shared" si="1"/>
        <v>4.4149781777806066E-4</v>
      </c>
      <c r="AA37">
        <f t="shared" si="2"/>
        <v>-3012.8816174642343</v>
      </c>
      <c r="AB37">
        <f t="shared" si="9"/>
        <v>441.49781777806066</v>
      </c>
      <c r="AC37" s="13">
        <f t="shared" si="3"/>
        <v>0.13204568661041197</v>
      </c>
      <c r="AD37">
        <f t="shared" si="12"/>
        <v>12172</v>
      </c>
      <c r="AE37">
        <f t="shared" si="13"/>
        <v>12408.708476052559</v>
      </c>
    </row>
    <row r="38" spans="1:31">
      <c r="A38" s="1">
        <v>44802</v>
      </c>
      <c r="B38">
        <v>19</v>
      </c>
      <c r="C38">
        <v>490</v>
      </c>
      <c r="D38">
        <v>12460</v>
      </c>
      <c r="E38">
        <v>17565</v>
      </c>
      <c r="F38">
        <v>126.14</v>
      </c>
      <c r="G38" s="17">
        <v>1581.26</v>
      </c>
      <c r="H38">
        <v>-0.5476676505538276</v>
      </c>
      <c r="I38">
        <v>-0.39703629249589362</v>
      </c>
      <c r="J38">
        <v>0</v>
      </c>
      <c r="K38">
        <v>0.52489581863251444</v>
      </c>
      <c r="L38">
        <v>0.11156876998793291</v>
      </c>
      <c r="M38">
        <v>-0.39703629249589362</v>
      </c>
      <c r="N38">
        <v>0.52489581863251444</v>
      </c>
      <c r="O38">
        <v>0</v>
      </c>
      <c r="P38">
        <v>0.11156876998793291</v>
      </c>
      <c r="Q38">
        <v>-0.5476676505538276</v>
      </c>
      <c r="R38">
        <f t="shared" si="4"/>
        <v>0.83578070107882574</v>
      </c>
      <c r="S38">
        <f t="shared" si="10"/>
        <v>2.5397522325846245E-2</v>
      </c>
      <c r="T38">
        <f t="shared" si="5"/>
        <v>63.902093064517352</v>
      </c>
      <c r="U38">
        <f t="shared" si="6"/>
        <v>0.85136196097453221</v>
      </c>
      <c r="V38" s="15">
        <f t="shared" si="0"/>
        <v>4.8854488921357131E-3</v>
      </c>
      <c r="W38">
        <f t="shared" si="11"/>
        <v>1.6132022079906605E-4</v>
      </c>
      <c r="X38">
        <f t="shared" si="7"/>
        <v>4.3628138060316424</v>
      </c>
      <c r="Y38">
        <f t="shared" si="8"/>
        <v>1.2429067539870702</v>
      </c>
      <c r="Z38">
        <f t="shared" si="1"/>
        <v>4.0202949977324572E-4</v>
      </c>
      <c r="AA38">
        <f t="shared" si="2"/>
        <v>-3831.3026938633825</v>
      </c>
      <c r="AB38">
        <f t="shared" si="9"/>
        <v>402.02949977324573</v>
      </c>
      <c r="AC38" s="13">
        <f t="shared" si="3"/>
        <v>0.17953163311582504</v>
      </c>
      <c r="AD38">
        <f t="shared" si="12"/>
        <v>12662</v>
      </c>
      <c r="AE38">
        <f t="shared" si="13"/>
        <v>12810.737975825805</v>
      </c>
    </row>
    <row r="39" spans="1:31">
      <c r="A39" s="1">
        <v>44809</v>
      </c>
      <c r="B39">
        <v>20</v>
      </c>
      <c r="C39">
        <v>618</v>
      </c>
      <c r="D39">
        <v>12950</v>
      </c>
      <c r="E39">
        <v>18235</v>
      </c>
      <c r="F39">
        <v>112.94</v>
      </c>
      <c r="G39" s="17">
        <v>1561.19</v>
      </c>
      <c r="H39">
        <v>-0.52232001614192725</v>
      </c>
      <c r="I39">
        <v>-0.42300241199087762</v>
      </c>
      <c r="J39">
        <v>0</v>
      </c>
      <c r="K39">
        <v>0.16623858620616816</v>
      </c>
      <c r="L39">
        <v>0.98460376703914232</v>
      </c>
      <c r="M39">
        <v>-0.42300241199087762</v>
      </c>
      <c r="N39">
        <v>0.16623858620616816</v>
      </c>
      <c r="O39">
        <v>0</v>
      </c>
      <c r="P39">
        <v>0.98460376703914232</v>
      </c>
      <c r="Q39">
        <v>-0.52232001614192725</v>
      </c>
      <c r="R39">
        <f t="shared" si="4"/>
        <v>0.85351313873131318</v>
      </c>
      <c r="S39">
        <f t="shared" si="10"/>
        <v>1.7732437652487443E-2</v>
      </c>
      <c r="T39">
        <f t="shared" si="5"/>
        <v>67.943990074145859</v>
      </c>
      <c r="U39">
        <f t="shared" si="6"/>
        <v>0.65966685084339483</v>
      </c>
      <c r="V39" s="15">
        <f t="shared" si="0"/>
        <v>5.0727751944027455E-3</v>
      </c>
      <c r="W39">
        <f t="shared" si="11"/>
        <v>1.873263022670324E-4</v>
      </c>
      <c r="X39">
        <f t="shared" si="7"/>
        <v>4.5509210511672364</v>
      </c>
      <c r="Y39">
        <f t="shared" si="8"/>
        <v>1.4923110022559682</v>
      </c>
      <c r="Z39">
        <f t="shared" si="1"/>
        <v>3.5467601222155076E-4</v>
      </c>
      <c r="AA39">
        <f t="shared" si="2"/>
        <v>-4909.58100098046</v>
      </c>
      <c r="AB39">
        <f t="shared" si="9"/>
        <v>354.67601222155076</v>
      </c>
      <c r="AC39" s="13">
        <f t="shared" si="3"/>
        <v>0.42609059511075931</v>
      </c>
      <c r="AD39">
        <f t="shared" si="12"/>
        <v>13280</v>
      </c>
      <c r="AE39">
        <f t="shared" si="13"/>
        <v>13165.413988047356</v>
      </c>
    </row>
    <row r="40" spans="1:31">
      <c r="A40" s="1">
        <v>44816</v>
      </c>
      <c r="B40">
        <v>21</v>
      </c>
      <c r="C40">
        <v>245</v>
      </c>
      <c r="D40">
        <v>13568</v>
      </c>
      <c r="E40">
        <v>18924</v>
      </c>
      <c r="F40">
        <v>119.03</v>
      </c>
      <c r="G40" s="17">
        <v>1671.34</v>
      </c>
      <c r="H40">
        <v>-0.49625356821685351</v>
      </c>
      <c r="I40">
        <v>-0.28049279254032983</v>
      </c>
      <c r="J40">
        <v>0</v>
      </c>
      <c r="K40">
        <v>0.33170999116650524</v>
      </c>
      <c r="L40">
        <v>0.60037874047785011</v>
      </c>
      <c r="M40">
        <v>-0.28049279254032983</v>
      </c>
      <c r="N40">
        <v>0.33170999116650524</v>
      </c>
      <c r="O40">
        <v>0</v>
      </c>
      <c r="P40">
        <v>0.60037874047785011</v>
      </c>
      <c r="Q40">
        <v>-0.49625356821685351</v>
      </c>
      <c r="R40">
        <f t="shared" si="4"/>
        <v>0.87222389141628498</v>
      </c>
      <c r="S40">
        <f t="shared" si="10"/>
        <v>1.8710752684971799E-2</v>
      </c>
      <c r="T40">
        <f t="shared" si="5"/>
        <v>72.777845917040906</v>
      </c>
      <c r="U40">
        <f t="shared" si="6"/>
        <v>0.77025937887380236</v>
      </c>
      <c r="V40" s="15">
        <f t="shared" si="0"/>
        <v>5.2314921242764267E-3</v>
      </c>
      <c r="W40">
        <f t="shared" si="11"/>
        <v>1.5871692987368125E-4</v>
      </c>
      <c r="X40">
        <f t="shared" si="7"/>
        <v>4.7116063726495936</v>
      </c>
      <c r="Y40">
        <f t="shared" si="8"/>
        <v>1.30563073586237</v>
      </c>
      <c r="Z40">
        <f t="shared" si="1"/>
        <v>3.3567093949542822E-4</v>
      </c>
      <c r="AA40">
        <f t="shared" si="2"/>
        <v>-1959.8479100304837</v>
      </c>
      <c r="AB40">
        <f t="shared" si="9"/>
        <v>335.67093949542823</v>
      </c>
      <c r="AC40" s="13">
        <f t="shared" si="3"/>
        <v>0.37008546732827846</v>
      </c>
      <c r="AD40">
        <f t="shared" si="12"/>
        <v>13525</v>
      </c>
      <c r="AE40">
        <f t="shared" si="13"/>
        <v>13501.084927542784</v>
      </c>
    </row>
    <row r="41" spans="1:31">
      <c r="A41" s="1">
        <v>44823</v>
      </c>
      <c r="B41">
        <v>22</v>
      </c>
      <c r="C41">
        <v>533</v>
      </c>
      <c r="D41">
        <v>13813</v>
      </c>
      <c r="E41">
        <v>13201</v>
      </c>
      <c r="F41">
        <v>128.91999999999999</v>
      </c>
      <c r="G41" s="17">
        <v>1519.89</v>
      </c>
      <c r="H41">
        <v>-0.71276776484268323</v>
      </c>
      <c r="I41">
        <v>-0.47643543317387926</v>
      </c>
      <c r="J41">
        <v>0</v>
      </c>
      <c r="K41">
        <v>0.60043120546169915</v>
      </c>
      <c r="L41">
        <v>-7.7467679341448006E-2</v>
      </c>
      <c r="M41">
        <v>-0.47643543317387926</v>
      </c>
      <c r="N41">
        <v>0.60043120546169915</v>
      </c>
      <c r="O41">
        <v>0</v>
      </c>
      <c r="P41">
        <v>-7.7467679341448006E-2</v>
      </c>
      <c r="Q41">
        <v>-0.71276776484268323</v>
      </c>
      <c r="R41">
        <f t="shared" si="4"/>
        <v>0.89099009611814184</v>
      </c>
      <c r="S41">
        <f t="shared" si="10"/>
        <v>1.8766204701856859E-2</v>
      </c>
      <c r="T41">
        <f t="shared" si="5"/>
        <v>78.3964271139738</v>
      </c>
      <c r="U41">
        <f t="shared" si="6"/>
        <v>0.87512318564505409</v>
      </c>
      <c r="V41" s="15">
        <f t="shared" si="0"/>
        <v>5.3773976903838117E-3</v>
      </c>
      <c r="W41">
        <f t="shared" si="11"/>
        <v>1.4590556610738492E-4</v>
      </c>
      <c r="X41">
        <f t="shared" si="7"/>
        <v>4.8603872917263935</v>
      </c>
      <c r="Y41">
        <f t="shared" si="8"/>
        <v>1.2367629997209331</v>
      </c>
      <c r="Z41">
        <f t="shared" si="1"/>
        <v>3.2351068912046273E-4</v>
      </c>
      <c r="AA41">
        <f t="shared" si="2"/>
        <v>-4283.3363885142489</v>
      </c>
      <c r="AB41">
        <f t="shared" si="9"/>
        <v>323.51068912046276</v>
      </c>
      <c r="AC41" s="13">
        <f t="shared" si="3"/>
        <v>0.39303810671582973</v>
      </c>
      <c r="AD41">
        <f t="shared" si="12"/>
        <v>14058</v>
      </c>
      <c r="AE41">
        <f t="shared" si="13"/>
        <v>13824.595616663248</v>
      </c>
    </row>
    <row r="42" spans="1:31">
      <c r="A42" s="1">
        <v>44830</v>
      </c>
      <c r="B42">
        <v>23</v>
      </c>
      <c r="C42">
        <v>177</v>
      </c>
      <c r="D42">
        <v>14346</v>
      </c>
      <c r="E42">
        <v>22794</v>
      </c>
      <c r="F42">
        <v>115.21</v>
      </c>
      <c r="G42" s="17">
        <v>1316.1</v>
      </c>
      <c r="H42">
        <v>-0.34984260527050354</v>
      </c>
      <c r="I42">
        <v>-0.74009440137930094</v>
      </c>
      <c r="J42">
        <v>0</v>
      </c>
      <c r="K42">
        <v>0.22791676178251696</v>
      </c>
      <c r="L42">
        <v>6.8504042454000033E-2</v>
      </c>
      <c r="M42">
        <v>-0.74009440137930094</v>
      </c>
      <c r="N42">
        <v>0.22791676178251696</v>
      </c>
      <c r="O42">
        <v>0</v>
      </c>
      <c r="P42">
        <v>6.8504042454000033E-2</v>
      </c>
      <c r="Q42">
        <v>-0.34984260527050354</v>
      </c>
      <c r="R42">
        <f t="shared" si="4"/>
        <v>0.90551050542454126</v>
      </c>
      <c r="S42">
        <f t="shared" si="10"/>
        <v>1.4520409306399418E-2</v>
      </c>
      <c r="T42">
        <f t="shared" si="5"/>
        <v>83.452913990238997</v>
      </c>
      <c r="U42">
        <f t="shared" si="6"/>
        <v>0.77062113929491172</v>
      </c>
      <c r="V42" s="15">
        <f t="shared" si="0"/>
        <v>5.5369685388486634E-3</v>
      </c>
      <c r="W42">
        <f t="shared" si="11"/>
        <v>1.595708484648517E-4</v>
      </c>
      <c r="X42">
        <f t="shared" si="7"/>
        <v>5.0242804872243898</v>
      </c>
      <c r="Y42">
        <f t="shared" si="8"/>
        <v>1.3923393170199905</v>
      </c>
      <c r="Z42">
        <f t="shared" si="1"/>
        <v>2.9654815813629192E-4</v>
      </c>
      <c r="AA42">
        <f t="shared" si="2"/>
        <v>-1437.8242647287134</v>
      </c>
      <c r="AB42">
        <f t="shared" si="9"/>
        <v>296.54815813629193</v>
      </c>
      <c r="AC42" s="13">
        <f t="shared" si="3"/>
        <v>0.6754133228039092</v>
      </c>
      <c r="AD42">
        <f t="shared" si="12"/>
        <v>14235</v>
      </c>
      <c r="AE42">
        <f t="shared" si="13"/>
        <v>14121.143774799541</v>
      </c>
    </row>
    <row r="43" spans="1:31">
      <c r="A43" s="1">
        <v>44837</v>
      </c>
      <c r="B43">
        <v>24</v>
      </c>
      <c r="C43">
        <v>180</v>
      </c>
      <c r="D43">
        <v>14523</v>
      </c>
      <c r="E43">
        <v>36678</v>
      </c>
      <c r="F43">
        <v>94.75</v>
      </c>
      <c r="G43" s="17">
        <v>1322.14</v>
      </c>
      <c r="H43">
        <v>0.17542091140833962</v>
      </c>
      <c r="I43">
        <v>-0.73227998375350578</v>
      </c>
      <c r="J43">
        <v>0</v>
      </c>
      <c r="K43">
        <v>-0.32800194847831948</v>
      </c>
      <c r="L43">
        <v>0.20888325118489828</v>
      </c>
      <c r="M43">
        <v>-0.73227998375350578</v>
      </c>
      <c r="N43">
        <v>-0.32800194847831948</v>
      </c>
      <c r="O43">
        <v>0</v>
      </c>
      <c r="P43">
        <v>0.20888325118489828</v>
      </c>
      <c r="Q43">
        <v>0.17542091140833962</v>
      </c>
      <c r="R43">
        <f t="shared" si="4"/>
        <v>0.91790727270492045</v>
      </c>
      <c r="S43">
        <f t="shared" si="10"/>
        <v>1.2396767280379195E-2</v>
      </c>
      <c r="T43">
        <f t="shared" si="5"/>
        <v>88.427660605740058</v>
      </c>
      <c r="U43">
        <f t="shared" si="6"/>
        <v>0.7425463996895193</v>
      </c>
      <c r="V43" s="15">
        <f t="shared" si="0"/>
        <v>5.6914207704686914E-3</v>
      </c>
      <c r="W43">
        <f t="shared" si="11"/>
        <v>1.5445223162002808E-4</v>
      </c>
      <c r="X43">
        <f t="shared" si="7"/>
        <v>5.1840969203175362</v>
      </c>
      <c r="Y43">
        <f t="shared" si="8"/>
        <v>1.3862435479335691</v>
      </c>
      <c r="Z43">
        <f t="shared" si="1"/>
        <v>2.7122252915113751E-4</v>
      </c>
      <c r="AA43">
        <f t="shared" si="2"/>
        <v>-1478.2627679862806</v>
      </c>
      <c r="AB43">
        <f t="shared" si="9"/>
        <v>271.22252915113751</v>
      </c>
      <c r="AC43" s="13">
        <f t="shared" si="3"/>
        <v>0.50679182861743055</v>
      </c>
      <c r="AD43">
        <f t="shared" si="12"/>
        <v>14415</v>
      </c>
      <c r="AE43">
        <f t="shared" si="13"/>
        <v>14392.366303950677</v>
      </c>
    </row>
    <row r="44" spans="1:31">
      <c r="A44" s="1">
        <v>44844</v>
      </c>
      <c r="B44">
        <v>25</v>
      </c>
      <c r="C44">
        <v>221</v>
      </c>
      <c r="D44">
        <v>14703</v>
      </c>
      <c r="E44">
        <v>13702</v>
      </c>
      <c r="F44">
        <v>63.45</v>
      </c>
      <c r="G44" s="17">
        <v>1331.09</v>
      </c>
      <c r="H44">
        <v>-0.69381378746900846</v>
      </c>
      <c r="I44">
        <v>-0.72070067286760131</v>
      </c>
      <c r="J44">
        <v>0</v>
      </c>
      <c r="K44">
        <v>-1.1784543253680646</v>
      </c>
      <c r="L44">
        <v>1.8169019972189088E-2</v>
      </c>
      <c r="M44">
        <v>-0.72070067286760131</v>
      </c>
      <c r="N44">
        <v>-1.1784543253680646</v>
      </c>
      <c r="O44">
        <v>0</v>
      </c>
      <c r="P44">
        <v>1.8169019972189088E-2</v>
      </c>
      <c r="Q44">
        <v>-0.69381378746900846</v>
      </c>
      <c r="R44">
        <f t="shared" si="4"/>
        <v>0.92948240914409741</v>
      </c>
      <c r="S44">
        <f t="shared" si="10"/>
        <v>1.1575136439176958E-2</v>
      </c>
      <c r="T44">
        <f t="shared" si="5"/>
        <v>93.803813312905504</v>
      </c>
      <c r="U44">
        <f t="shared" si="6"/>
        <v>0.78661393665481105</v>
      </c>
      <c r="V44" s="15">
        <f t="shared" si="0"/>
        <v>5.8279938759782102E-3</v>
      </c>
      <c r="W44">
        <f t="shared" si="11"/>
        <v>1.3657310550951873E-4</v>
      </c>
      <c r="X44">
        <f t="shared" si="7"/>
        <v>5.3263877128673442</v>
      </c>
      <c r="Y44">
        <f t="shared" si="8"/>
        <v>1.259076599910302</v>
      </c>
      <c r="Z44">
        <f t="shared" si="1"/>
        <v>2.4567701587949122E-4</v>
      </c>
      <c r="AA44">
        <f t="shared" si="2"/>
        <v>-1836.8399150491744</v>
      </c>
      <c r="AB44">
        <f t="shared" si="9"/>
        <v>245.67701587949122</v>
      </c>
      <c r="AC44" s="13">
        <f t="shared" si="3"/>
        <v>0.11166070533706435</v>
      </c>
      <c r="AD44">
        <f t="shared" si="12"/>
        <v>14636</v>
      </c>
      <c r="AE44">
        <f t="shared" si="13"/>
        <v>14638.043319830169</v>
      </c>
    </row>
    <row r="45" spans="1:31">
      <c r="A45" s="1">
        <v>44851</v>
      </c>
      <c r="B45">
        <v>26</v>
      </c>
      <c r="C45">
        <v>237</v>
      </c>
      <c r="D45">
        <v>14924</v>
      </c>
      <c r="E45">
        <v>28010</v>
      </c>
      <c r="F45">
        <v>71.33</v>
      </c>
      <c r="G45" s="17">
        <v>1289.8800000000001</v>
      </c>
      <c r="H45">
        <v>-0.15250937975935072</v>
      </c>
      <c r="I45">
        <v>-0.77401725405286737</v>
      </c>
      <c r="J45">
        <v>0</v>
      </c>
      <c r="K45">
        <v>-0.96434682601051858</v>
      </c>
      <c r="L45">
        <v>0.17420776863517015</v>
      </c>
      <c r="M45">
        <v>-0.77401725405286737</v>
      </c>
      <c r="N45">
        <v>-0.96434682601051858</v>
      </c>
      <c r="O45">
        <v>0</v>
      </c>
      <c r="P45">
        <v>0.17420776863517015</v>
      </c>
      <c r="Q45">
        <v>-0.15250937975935072</v>
      </c>
      <c r="R45">
        <f t="shared" si="4"/>
        <v>0.93904283000707678</v>
      </c>
      <c r="S45">
        <f t="shared" si="10"/>
        <v>9.5604208629793686E-3</v>
      </c>
      <c r="T45">
        <f t="shared" si="5"/>
        <v>98.957242786208695</v>
      </c>
      <c r="U45">
        <f t="shared" si="6"/>
        <v>0.73972523367540743</v>
      </c>
      <c r="V45" s="15">
        <f t="shared" si="0"/>
        <v>5.9705664438381989E-3</v>
      </c>
      <c r="W45">
        <f t="shared" si="11"/>
        <v>1.4257256785998873E-4</v>
      </c>
      <c r="X45">
        <f t="shared" si="7"/>
        <v>5.4759116817079851</v>
      </c>
      <c r="Y45">
        <f t="shared" si="8"/>
        <v>1.3486426701368355</v>
      </c>
      <c r="Z45">
        <f t="shared" si="1"/>
        <v>2.3240238706852197E-4</v>
      </c>
      <c r="AA45">
        <f t="shared" si="2"/>
        <v>-1982.9885420134406</v>
      </c>
      <c r="AB45">
        <f t="shared" si="9"/>
        <v>232.40238706852196</v>
      </c>
      <c r="AC45" s="13">
        <f t="shared" si="3"/>
        <v>1.9399210681341938E-2</v>
      </c>
      <c r="AD45">
        <f t="shared" si="12"/>
        <v>14873</v>
      </c>
      <c r="AE45">
        <f t="shared" si="13"/>
        <v>14870.44570689869</v>
      </c>
    </row>
    <row r="46" spans="1:31">
      <c r="A46" s="1">
        <v>44858</v>
      </c>
      <c r="B46">
        <v>27</v>
      </c>
      <c r="C46">
        <v>277</v>
      </c>
      <c r="D46">
        <v>15161</v>
      </c>
      <c r="E46">
        <v>11265</v>
      </c>
      <c r="F46">
        <v>64.680000000000007</v>
      </c>
      <c r="G46" s="17">
        <v>1312.49</v>
      </c>
      <c r="H46">
        <v>-0.78601107860602526</v>
      </c>
      <c r="I46">
        <v>-0.74476493906624119</v>
      </c>
      <c r="J46">
        <v>0</v>
      </c>
      <c r="K46">
        <v>-1.1450339923465185</v>
      </c>
      <c r="L46">
        <v>0.49243784128707868</v>
      </c>
      <c r="M46">
        <v>-0.74476493906624119</v>
      </c>
      <c r="N46">
        <v>-1.1450339923465185</v>
      </c>
      <c r="O46">
        <v>0</v>
      </c>
      <c r="P46">
        <v>0.49243784128707868</v>
      </c>
      <c r="Q46">
        <v>-0.78601107860602526</v>
      </c>
      <c r="R46">
        <f t="shared" si="4"/>
        <v>0.94684386762812622</v>
      </c>
      <c r="S46">
        <f t="shared" si="10"/>
        <v>7.8010376210494448E-3</v>
      </c>
      <c r="T46">
        <f t="shared" si="5"/>
        <v>103.80106833890238</v>
      </c>
      <c r="U46">
        <f t="shared" si="6"/>
        <v>0.6826005178438227</v>
      </c>
      <c r="V46" s="15">
        <f t="shared" si="0"/>
        <v>6.1164151695904945E-3</v>
      </c>
      <c r="W46">
        <f t="shared" si="11"/>
        <v>1.4584872575229557E-4</v>
      </c>
      <c r="X46">
        <f t="shared" si="7"/>
        <v>5.6299171868044731</v>
      </c>
      <c r="Y46">
        <f t="shared" si="8"/>
        <v>1.414859154069158</v>
      </c>
      <c r="Z46">
        <f t="shared" si="1"/>
        <v>2.1886585375467411E-4</v>
      </c>
      <c r="AA46">
        <f t="shared" si="2"/>
        <v>-2334.2932809455192</v>
      </c>
      <c r="AB46">
        <f t="shared" si="9"/>
        <v>218.86585375467411</v>
      </c>
      <c r="AC46" s="13">
        <f t="shared" si="3"/>
        <v>0.20987056406254836</v>
      </c>
      <c r="AD46">
        <f t="shared" si="12"/>
        <v>15150</v>
      </c>
      <c r="AE46">
        <f t="shared" si="13"/>
        <v>15089.311560653365</v>
      </c>
    </row>
    <row r="47" spans="1:31">
      <c r="A47" s="1">
        <v>44865</v>
      </c>
      <c r="B47">
        <v>28</v>
      </c>
      <c r="C47">
        <v>189</v>
      </c>
      <c r="D47">
        <v>15438</v>
      </c>
      <c r="E47">
        <v>17981</v>
      </c>
      <c r="F47">
        <v>149.5</v>
      </c>
      <c r="G47" s="17">
        <v>1521.21</v>
      </c>
      <c r="H47">
        <v>-0.53192941784434911</v>
      </c>
      <c r="I47">
        <v>-0.47472764654042743</v>
      </c>
      <c r="J47">
        <v>0</v>
      </c>
      <c r="K47">
        <v>1.1596104360173209</v>
      </c>
      <c r="L47">
        <v>-0.24860719201743681</v>
      </c>
      <c r="M47">
        <v>-0.47472764654042743</v>
      </c>
      <c r="N47">
        <v>1.1596104360173209</v>
      </c>
      <c r="O47">
        <v>0</v>
      </c>
      <c r="P47">
        <v>-0.24860719201743681</v>
      </c>
      <c r="Q47">
        <v>-0.53192941784434911</v>
      </c>
      <c r="R47">
        <f t="shared" si="4"/>
        <v>0.95593894977488558</v>
      </c>
      <c r="S47">
        <f t="shared" si="10"/>
        <v>9.095082146759359E-3</v>
      </c>
      <c r="T47">
        <f t="shared" si="5"/>
        <v>110.43895671384261</v>
      </c>
      <c r="U47">
        <f t="shared" si="6"/>
        <v>0.91898482383130653</v>
      </c>
      <c r="V47" s="15">
        <f t="shared" si="0"/>
        <v>6.2401120003110488E-3</v>
      </c>
      <c r="W47">
        <f t="shared" si="11"/>
        <v>1.2369683072055437E-4</v>
      </c>
      <c r="X47">
        <f t="shared" si="7"/>
        <v>5.7613662241270811</v>
      </c>
      <c r="Y47">
        <f t="shared" si="8"/>
        <v>1.2292186107679588</v>
      </c>
      <c r="Z47">
        <f t="shared" si="1"/>
        <v>2.0926817310536395E-4</v>
      </c>
      <c r="AA47">
        <f t="shared" si="2"/>
        <v>-1601.187966679393</v>
      </c>
      <c r="AB47">
        <f t="shared" si="9"/>
        <v>209.26817310536396</v>
      </c>
      <c r="AC47" s="13">
        <f t="shared" si="3"/>
        <v>0.10723901113949183</v>
      </c>
      <c r="AD47">
        <f t="shared" si="12"/>
        <v>15339</v>
      </c>
      <c r="AE47">
        <f t="shared" si="13"/>
        <v>15298.579733758728</v>
      </c>
    </row>
    <row r="48" spans="1:31">
      <c r="A48" s="1">
        <v>44872</v>
      </c>
      <c r="B48">
        <v>29</v>
      </c>
      <c r="C48">
        <v>144</v>
      </c>
      <c r="D48">
        <v>15627</v>
      </c>
      <c r="E48">
        <v>17935</v>
      </c>
      <c r="F48">
        <v>114.76</v>
      </c>
      <c r="G48" s="17">
        <v>1577.94</v>
      </c>
      <c r="H48">
        <v>-0.53366970319203189</v>
      </c>
      <c r="I48">
        <v>-0.4013316346345755</v>
      </c>
      <c r="J48">
        <v>0</v>
      </c>
      <c r="K48">
        <v>0.21568981067707366</v>
      </c>
      <c r="L48">
        <v>-0.32466922872228005</v>
      </c>
      <c r="M48">
        <v>-0.4013316346345755</v>
      </c>
      <c r="N48">
        <v>0.21568981067707366</v>
      </c>
      <c r="O48">
        <v>0</v>
      </c>
      <c r="P48">
        <v>-0.32466922872228005</v>
      </c>
      <c r="Q48">
        <v>-0.53366970319203189</v>
      </c>
      <c r="R48">
        <f t="shared" si="4"/>
        <v>0.96391724356507247</v>
      </c>
      <c r="S48">
        <f t="shared" si="10"/>
        <v>7.9782937901868856E-3</v>
      </c>
      <c r="T48">
        <f t="shared" si="5"/>
        <v>117.50498506904766</v>
      </c>
      <c r="U48">
        <f t="shared" si="6"/>
        <v>0.96167677202185742</v>
      </c>
      <c r="V48" s="15">
        <f t="shared" si="0"/>
        <v>6.3493668059168007E-3</v>
      </c>
      <c r="W48">
        <f t="shared" si="11"/>
        <v>1.0925480560575185E-4</v>
      </c>
      <c r="X48">
        <f t="shared" si="7"/>
        <v>5.8781088831871013</v>
      </c>
      <c r="Y48">
        <f t="shared" si="8"/>
        <v>1.110506465804715</v>
      </c>
      <c r="Z48">
        <f t="shared" si="1"/>
        <v>1.8431168985139713E-4</v>
      </c>
      <c r="AA48">
        <f t="shared" si="2"/>
        <v>-1238.2390464357263</v>
      </c>
      <c r="AB48">
        <f t="shared" si="9"/>
        <v>184.31168985139715</v>
      </c>
      <c r="AC48" s="13">
        <f t="shared" si="3"/>
        <v>0.27994229063470244</v>
      </c>
      <c r="AD48">
        <f t="shared" si="12"/>
        <v>15483</v>
      </c>
      <c r="AE48">
        <f t="shared" si="13"/>
        <v>15482.891423610125</v>
      </c>
    </row>
    <row r="49" spans="1:31">
      <c r="A49" s="1">
        <v>44879</v>
      </c>
      <c r="B49">
        <v>30</v>
      </c>
      <c r="C49">
        <v>227</v>
      </c>
      <c r="D49">
        <v>15771</v>
      </c>
      <c r="E49">
        <v>9664</v>
      </c>
      <c r="F49">
        <v>167.38</v>
      </c>
      <c r="G49" s="17">
        <v>1295.5999999999999</v>
      </c>
      <c r="H49">
        <v>-0.846580575163417</v>
      </c>
      <c r="I49">
        <v>-0.76661684530790952</v>
      </c>
      <c r="J49">
        <v>0</v>
      </c>
      <c r="K49">
        <v>1.6454279599402808</v>
      </c>
      <c r="L49">
        <v>-1.0069899945607803</v>
      </c>
      <c r="M49">
        <v>-0.76661684530790952</v>
      </c>
      <c r="N49">
        <v>1.6454279599402808</v>
      </c>
      <c r="O49">
        <v>0</v>
      </c>
      <c r="P49">
        <v>-1.0069899945607803</v>
      </c>
      <c r="Q49">
        <v>-0.846580575163417</v>
      </c>
      <c r="R49">
        <f t="shared" si="4"/>
        <v>0.97100294580471536</v>
      </c>
      <c r="S49">
        <f t="shared" si="10"/>
        <v>7.0857022396428881E-3</v>
      </c>
      <c r="T49">
        <f t="shared" si="5"/>
        <v>125.23812824503294</v>
      </c>
      <c r="U49">
        <f t="shared" si="6"/>
        <v>1.035240510596134</v>
      </c>
      <c r="V49" s="15">
        <f t="shared" si="0"/>
        <v>6.4653274359640633E-3</v>
      </c>
      <c r="W49">
        <f t="shared" si="11"/>
        <v>1.1596063004726265E-4</v>
      </c>
      <c r="X49">
        <f t="shared" si="7"/>
        <v>6.002678141799473</v>
      </c>
      <c r="Y49">
        <f t="shared" si="8"/>
        <v>1.2046647445129897</v>
      </c>
      <c r="Z49">
        <f t="shared" si="1"/>
        <v>1.8243978846019078E-4</v>
      </c>
      <c r="AA49">
        <f t="shared" si="2"/>
        <v>-1954.2635129968514</v>
      </c>
      <c r="AB49">
        <f t="shared" si="9"/>
        <v>182.43978846019078</v>
      </c>
      <c r="AC49" s="13">
        <f t="shared" si="3"/>
        <v>0.19630049136479832</v>
      </c>
      <c r="AD49">
        <f t="shared" si="12"/>
        <v>15710</v>
      </c>
      <c r="AE49">
        <f t="shared" si="13"/>
        <v>15665.331212070316</v>
      </c>
    </row>
    <row r="50" spans="1:31">
      <c r="A50" s="1">
        <v>44886</v>
      </c>
      <c r="B50">
        <v>31</v>
      </c>
      <c r="C50">
        <v>228</v>
      </c>
      <c r="D50">
        <v>15998</v>
      </c>
      <c r="E50">
        <v>17092</v>
      </c>
      <c r="F50">
        <v>72.099999999999994</v>
      </c>
      <c r="G50" s="17">
        <v>1210.75</v>
      </c>
      <c r="H50">
        <v>-0.56556232380282589</v>
      </c>
      <c r="I50">
        <v>-0.87639388761729664</v>
      </c>
      <c r="J50">
        <v>0</v>
      </c>
      <c r="K50">
        <v>-0.94342515411898187</v>
      </c>
      <c r="L50">
        <v>-1.0617993071338667</v>
      </c>
      <c r="M50">
        <v>-0.87639388761729664</v>
      </c>
      <c r="N50">
        <v>-0.94342515411898187</v>
      </c>
      <c r="O50">
        <v>0</v>
      </c>
      <c r="P50">
        <v>-1.0617993071338667</v>
      </c>
      <c r="Q50">
        <v>-0.56556232380282589</v>
      </c>
      <c r="R50">
        <f t="shared" si="4"/>
        <v>0.97667514194046312</v>
      </c>
      <c r="S50">
        <f t="shared" si="10"/>
        <v>5.6721961357477646E-3</v>
      </c>
      <c r="T50">
        <f t="shared" si="5"/>
        <v>132.93779990854512</v>
      </c>
      <c r="U50">
        <f t="shared" si="6"/>
        <v>1.0144435611191427</v>
      </c>
      <c r="V50" s="15">
        <f t="shared" si="0"/>
        <v>6.5662987269765605E-3</v>
      </c>
      <c r="W50">
        <f t="shared" si="11"/>
        <v>1.0097129101249713E-4</v>
      </c>
      <c r="X50">
        <f t="shared" si="7"/>
        <v>6.1117027531063126</v>
      </c>
      <c r="Y50">
        <f t="shared" si="8"/>
        <v>1.0712843807511454</v>
      </c>
      <c r="Z50">
        <f t="shared" si="1"/>
        <v>1.541110427785149E-4</v>
      </c>
      <c r="AA50">
        <f t="shared" si="2"/>
        <v>-2001.346872111553</v>
      </c>
      <c r="AB50">
        <f t="shared" si="9"/>
        <v>154.1110427785149</v>
      </c>
      <c r="AC50" s="13">
        <f t="shared" si="3"/>
        <v>0.32407437377844345</v>
      </c>
      <c r="AD50">
        <f t="shared" si="12"/>
        <v>15938</v>
      </c>
      <c r="AE50">
        <f t="shared" si="13"/>
        <v>15819.442254848831</v>
      </c>
    </row>
    <row r="51" spans="1:31">
      <c r="A51" s="1">
        <v>44893</v>
      </c>
      <c r="B51">
        <v>32</v>
      </c>
      <c r="C51">
        <v>153</v>
      </c>
      <c r="D51">
        <v>16226</v>
      </c>
      <c r="E51">
        <v>13986</v>
      </c>
      <c r="F51">
        <v>62.11</v>
      </c>
      <c r="G51" s="17">
        <v>1176.2</v>
      </c>
      <c r="H51">
        <v>-0.68306941706157609</v>
      </c>
      <c r="I51">
        <v>-0.92109390897014665</v>
      </c>
      <c r="J51">
        <v>0</v>
      </c>
      <c r="K51">
        <v>-1.2148634686598301</v>
      </c>
      <c r="L51">
        <v>-0.87220369038992129</v>
      </c>
      <c r="M51">
        <v>-0.92109390897014665</v>
      </c>
      <c r="N51">
        <v>-1.2148634686598301</v>
      </c>
      <c r="O51">
        <v>0</v>
      </c>
      <c r="P51">
        <v>-0.87220369038992129</v>
      </c>
      <c r="Q51">
        <v>-0.68306941706157609</v>
      </c>
      <c r="R51">
        <f t="shared" si="4"/>
        <v>0.98102699159026263</v>
      </c>
      <c r="S51">
        <f t="shared" si="10"/>
        <v>4.3518496497995107E-3</v>
      </c>
      <c r="T51">
        <f t="shared" si="5"/>
        <v>140.24228119452164</v>
      </c>
      <c r="U51">
        <f t="shared" si="6"/>
        <v>0.94763072722997643</v>
      </c>
      <c r="V51" s="15">
        <f t="shared" si="0"/>
        <v>6.6697434866594962E-3</v>
      </c>
      <c r="W51">
        <f t="shared" si="11"/>
        <v>1.0344475968293576E-4</v>
      </c>
      <c r="X51">
        <f t="shared" si="7"/>
        <v>6.2239390630101399</v>
      </c>
      <c r="Y51">
        <f t="shared" si="8"/>
        <v>1.1199922794774706</v>
      </c>
      <c r="Z51">
        <f t="shared" si="1"/>
        <v>1.4396712012503318E-4</v>
      </c>
      <c r="AA51">
        <f t="shared" si="2"/>
        <v>-1353.4266193895476</v>
      </c>
      <c r="AB51">
        <f t="shared" si="9"/>
        <v>143.96712012503318</v>
      </c>
      <c r="AC51" s="13">
        <f t="shared" si="3"/>
        <v>5.9038430555338715E-2</v>
      </c>
      <c r="AD51">
        <f t="shared" si="12"/>
        <v>16091</v>
      </c>
      <c r="AE51">
        <f t="shared" si="13"/>
        <v>15963.409374973864</v>
      </c>
    </row>
    <row r="52" spans="1:31">
      <c r="A52" s="1">
        <v>44900</v>
      </c>
      <c r="B52">
        <v>33</v>
      </c>
      <c r="C52">
        <v>115</v>
      </c>
      <c r="D52">
        <v>16379</v>
      </c>
      <c r="E52">
        <v>10929</v>
      </c>
      <c r="F52">
        <v>48.67</v>
      </c>
      <c r="G52" s="17">
        <v>1252.95</v>
      </c>
      <c r="H52">
        <v>-0.7987227281021424</v>
      </c>
      <c r="I52">
        <v>-0.82179646645694138</v>
      </c>
      <c r="J52">
        <v>0</v>
      </c>
      <c r="K52">
        <v>-1.5800417416757462</v>
      </c>
      <c r="L52">
        <v>-1.2877479645991607</v>
      </c>
      <c r="M52">
        <v>-0.82179646645694138</v>
      </c>
      <c r="N52">
        <v>-1.5800417416757462</v>
      </c>
      <c r="O52">
        <v>0</v>
      </c>
      <c r="P52">
        <v>-1.2877479645991607</v>
      </c>
      <c r="Q52">
        <v>-0.7987227281021424</v>
      </c>
      <c r="R52">
        <f t="shared" si="4"/>
        <v>0.98512712188744678</v>
      </c>
      <c r="S52">
        <f t="shared" si="10"/>
        <v>4.1001302971841458E-3</v>
      </c>
      <c r="T52">
        <f t="shared" si="5"/>
        <v>148.85468384369534</v>
      </c>
      <c r="U52">
        <f t="shared" si="6"/>
        <v>1.100722292877611</v>
      </c>
      <c r="V52" s="15">
        <f t="shared" si="0"/>
        <v>6.7567448179101097E-3</v>
      </c>
      <c r="W52">
        <f t="shared" si="11"/>
        <v>8.7001331250613489E-5</v>
      </c>
      <c r="X52">
        <f t="shared" si="7"/>
        <v>6.3187603135845789</v>
      </c>
      <c r="Y52">
        <f t="shared" si="8"/>
        <v>0.96045991945865872</v>
      </c>
      <c r="Z52">
        <f t="shared" si="1"/>
        <v>1.2527957041668275E-4</v>
      </c>
      <c r="AA52">
        <f t="shared" si="2"/>
        <v>-1033.2707167920262</v>
      </c>
      <c r="AB52">
        <f t="shared" si="9"/>
        <v>125.27957041668274</v>
      </c>
      <c r="AC52" s="13">
        <f t="shared" si="3"/>
        <v>8.9387568840719522E-2</v>
      </c>
      <c r="AD52">
        <f t="shared" si="12"/>
        <v>16206</v>
      </c>
      <c r="AE52">
        <f t="shared" si="13"/>
        <v>16088.688945390546</v>
      </c>
    </row>
    <row r="53" spans="1:31">
      <c r="A53" s="1">
        <v>44907</v>
      </c>
      <c r="B53">
        <v>34</v>
      </c>
      <c r="C53">
        <v>73</v>
      </c>
      <c r="D53">
        <v>16494</v>
      </c>
      <c r="E53">
        <v>10976</v>
      </c>
      <c r="F53">
        <v>35.54</v>
      </c>
      <c r="G53" s="17">
        <v>1262.1500000000001</v>
      </c>
      <c r="H53">
        <v>-0.79694461046429277</v>
      </c>
      <c r="I53">
        <v>-0.80989371113288278</v>
      </c>
      <c r="J53">
        <v>0</v>
      </c>
      <c r="K53">
        <v>-1.9367970039301348</v>
      </c>
      <c r="L53">
        <v>-1.4913258427432037</v>
      </c>
      <c r="M53">
        <v>-0.80989371113288278</v>
      </c>
      <c r="N53">
        <v>-1.9367970039301348</v>
      </c>
      <c r="O53">
        <v>0</v>
      </c>
      <c r="P53">
        <v>-1.4913258427432037</v>
      </c>
      <c r="Q53">
        <v>-0.79694461046429277</v>
      </c>
      <c r="R53">
        <f t="shared" si="4"/>
        <v>0.98856289698836619</v>
      </c>
      <c r="S53">
        <f t="shared" si="10"/>
        <v>3.4357751009194137E-3</v>
      </c>
      <c r="T53">
        <f t="shared" si="5"/>
        <v>158.14618369066804</v>
      </c>
      <c r="U53">
        <f t="shared" si="6"/>
        <v>1.1704149162364965</v>
      </c>
      <c r="V53" s="15">
        <f t="shared" si="0"/>
        <v>6.8363373932157634E-3</v>
      </c>
      <c r="W53">
        <f t="shared" si="11"/>
        <v>7.9592575305653668E-5</v>
      </c>
      <c r="X53">
        <f t="shared" si="7"/>
        <v>6.4058491747273214</v>
      </c>
      <c r="Y53">
        <f t="shared" si="8"/>
        <v>0.89501702416856821</v>
      </c>
      <c r="Z53">
        <f t="shared" si="1"/>
        <v>1.1160469315458542E-4</v>
      </c>
      <c r="AA53">
        <f t="shared" si="2"/>
        <v>-664.33996425476903</v>
      </c>
      <c r="AB53">
        <f t="shared" si="9"/>
        <v>111.60469315458542</v>
      </c>
      <c r="AC53" s="13">
        <f t="shared" si="3"/>
        <v>0.5288314130765126</v>
      </c>
      <c r="AD53">
        <f t="shared" si="12"/>
        <v>16279</v>
      </c>
      <c r="AE53">
        <f t="shared" si="13"/>
        <v>16200.293638545132</v>
      </c>
    </row>
    <row r="54" spans="1:31">
      <c r="A54" s="1">
        <v>44914</v>
      </c>
      <c r="B54">
        <v>35</v>
      </c>
      <c r="C54">
        <v>43</v>
      </c>
      <c r="D54">
        <v>16567</v>
      </c>
      <c r="E54">
        <v>21806</v>
      </c>
      <c r="F54">
        <v>45.55</v>
      </c>
      <c r="G54" s="17">
        <v>1243.71</v>
      </c>
      <c r="H54">
        <v>-0.38722090795551489</v>
      </c>
      <c r="I54">
        <v>-0.83375097289110445</v>
      </c>
      <c r="J54">
        <v>0</v>
      </c>
      <c r="K54">
        <v>-1.6648152693401554</v>
      </c>
      <c r="L54">
        <v>-1.5534056180479494</v>
      </c>
      <c r="M54">
        <v>-0.83375097289110445</v>
      </c>
      <c r="N54">
        <v>-1.6648152693401554</v>
      </c>
      <c r="O54">
        <v>0</v>
      </c>
      <c r="P54">
        <v>-1.5534056180479494</v>
      </c>
      <c r="Q54">
        <v>-0.38722090795551489</v>
      </c>
      <c r="R54">
        <f t="shared" si="4"/>
        <v>0.9912605396075439</v>
      </c>
      <c r="S54">
        <f t="shared" si="10"/>
        <v>2.6976426191777092E-3</v>
      </c>
      <c r="T54">
        <f t="shared" si="5"/>
        <v>167.66186317901645</v>
      </c>
      <c r="U54">
        <f t="shared" si="6"/>
        <v>1.1818972848748648</v>
      </c>
      <c r="V54" s="15">
        <f t="shared" si="0"/>
        <v>6.915452058867233E-3</v>
      </c>
      <c r="W54">
        <f t="shared" si="11"/>
        <v>7.9114665651469629E-5</v>
      </c>
      <c r="X54">
        <f t="shared" si="7"/>
        <v>6.4927405234317463</v>
      </c>
      <c r="Y54">
        <f t="shared" si="8"/>
        <v>0.90563901307343531</v>
      </c>
      <c r="Z54">
        <f t="shared" si="1"/>
        <v>1.0409084760798425E-4</v>
      </c>
      <c r="AA54">
        <f t="shared" si="2"/>
        <v>-394.32059973392575</v>
      </c>
      <c r="AB54">
        <f t="shared" si="9"/>
        <v>104.09084760798424</v>
      </c>
      <c r="AC54" s="13">
        <f t="shared" si="3"/>
        <v>1.4207173862321918</v>
      </c>
      <c r="AD54">
        <f t="shared" si="12"/>
        <v>16322</v>
      </c>
      <c r="AE54">
        <f t="shared" si="13"/>
        <v>16304.384486153116</v>
      </c>
    </row>
    <row r="55" spans="1:31">
      <c r="A55" s="1">
        <v>44921</v>
      </c>
      <c r="B55">
        <v>36</v>
      </c>
      <c r="C55">
        <v>34</v>
      </c>
      <c r="D55">
        <v>16610</v>
      </c>
      <c r="E55">
        <v>9090</v>
      </c>
      <c r="F55">
        <v>32.549999999999997</v>
      </c>
      <c r="G55" s="17">
        <v>1210.8</v>
      </c>
      <c r="H55">
        <v>-0.86829630971928395</v>
      </c>
      <c r="I55">
        <v>-0.87632919872966597</v>
      </c>
      <c r="J55">
        <v>0</v>
      </c>
      <c r="K55">
        <v>-2.0180383012751935</v>
      </c>
      <c r="L55">
        <v>-1.5589985785359153</v>
      </c>
      <c r="M55">
        <v>-0.87632919872966597</v>
      </c>
      <c r="N55">
        <v>-2.0180383012751935</v>
      </c>
      <c r="O55">
        <v>0</v>
      </c>
      <c r="P55">
        <v>-1.5589985785359153</v>
      </c>
      <c r="Q55">
        <v>-0.86829630971928395</v>
      </c>
      <c r="R55">
        <f t="shared" si="4"/>
        <v>0.9933243746228696</v>
      </c>
      <c r="S55">
        <f t="shared" si="10"/>
        <v>2.063835015325699E-3</v>
      </c>
      <c r="T55">
        <f t="shared" si="5"/>
        <v>177.19067592687637</v>
      </c>
      <c r="U55">
        <f t="shared" si="6"/>
        <v>1.1674528582950696</v>
      </c>
      <c r="V55" s="15">
        <f t="shared" si="0"/>
        <v>6.9928703540177439E-3</v>
      </c>
      <c r="W55">
        <f t="shared" si="11"/>
        <v>7.7418295150510907E-5</v>
      </c>
      <c r="X55">
        <f t="shared" si="7"/>
        <v>6.5780840190444971</v>
      </c>
      <c r="Y55">
        <f t="shared" si="8"/>
        <v>0.90174612170613233</v>
      </c>
      <c r="Z55">
        <f t="shared" si="1"/>
        <v>9.6365240275823411E-5</v>
      </c>
      <c r="AA55">
        <f t="shared" si="2"/>
        <v>-314.41040998039205</v>
      </c>
      <c r="AB55">
        <f t="shared" si="9"/>
        <v>96.36524027582341</v>
      </c>
      <c r="AC55" s="13">
        <f t="shared" si="3"/>
        <v>1.8342717728183355</v>
      </c>
      <c r="AD55">
        <f t="shared" si="12"/>
        <v>16356</v>
      </c>
      <c r="AE55">
        <f t="shared" si="13"/>
        <v>16400.749726428938</v>
      </c>
    </row>
    <row r="56" spans="1:31">
      <c r="A56" s="1"/>
      <c r="G56" s="17"/>
      <c r="V56" s="15"/>
      <c r="AC56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1E1C-7868-F24E-AB5B-750D4674152A}">
  <dimension ref="A1:AF56"/>
  <sheetViews>
    <sheetView topLeftCell="J18" zoomScale="122" workbookViewId="0">
      <selection activeCell="AF19" activeCellId="2" sqref="C19:C55 AB19:AB55 AF19:AF55"/>
    </sheetView>
  </sheetViews>
  <sheetFormatPr baseColWidth="10" defaultRowHeight="16"/>
  <sheetData>
    <row r="1" spans="1:31">
      <c r="A1" t="s">
        <v>12</v>
      </c>
      <c r="B1">
        <v>1000000</v>
      </c>
      <c r="E1" t="s">
        <v>34</v>
      </c>
      <c r="F1" s="13">
        <f>AVERAGE(AC20:AC48)</f>
        <v>0.29678417925961803</v>
      </c>
      <c r="G1" s="13"/>
      <c r="AE1" s="13"/>
    </row>
    <row r="2" spans="1:31">
      <c r="A2" t="s">
        <v>61</v>
      </c>
      <c r="B2">
        <v>2.8270631981187989E-2</v>
      </c>
      <c r="E2" t="s">
        <v>35</v>
      </c>
      <c r="F2" s="13">
        <f>AVERAGE(AC49:AC55)</f>
        <v>0.67155092806820027</v>
      </c>
      <c r="G2" s="13"/>
      <c r="AE2" s="13"/>
    </row>
    <row r="3" spans="1:31">
      <c r="A3" t="s">
        <v>15</v>
      </c>
      <c r="B3">
        <v>1.4786070671636027</v>
      </c>
      <c r="F3" s="13">
        <f>AVERAGE(AC20:AC55)</f>
        <v>0.36965549152795346</v>
      </c>
      <c r="AE3" s="13"/>
    </row>
    <row r="4" spans="1:31">
      <c r="A4" t="s">
        <v>57</v>
      </c>
      <c r="B4">
        <v>-0.28250846310815381</v>
      </c>
      <c r="AE4" s="13"/>
    </row>
    <row r="5" spans="1:31">
      <c r="A5" t="s">
        <v>40</v>
      </c>
      <c r="B5">
        <v>0.32591172519675665</v>
      </c>
      <c r="E5" t="s">
        <v>54</v>
      </c>
      <c r="F5">
        <f>-2*B15+LN(B1)*12</f>
        <v>262195.66263515339</v>
      </c>
      <c r="AE5" s="13"/>
    </row>
    <row r="6" spans="1:31">
      <c r="A6" t="s">
        <v>18</v>
      </c>
      <c r="B6">
        <v>9.5382529420319721E-3</v>
      </c>
      <c r="AE6" s="13"/>
    </row>
    <row r="7" spans="1:31">
      <c r="A7" t="s">
        <v>19</v>
      </c>
      <c r="B7">
        <v>2.1758386927648029E-2</v>
      </c>
      <c r="F7" t="b">
        <f>F5&gt;'CB 2 seg WG + half COV'!F5</f>
        <v>1</v>
      </c>
      <c r="AE7" s="13"/>
    </row>
    <row r="8" spans="1:31">
      <c r="A8" t="s">
        <v>20</v>
      </c>
      <c r="B8">
        <v>17.283574309582001</v>
      </c>
      <c r="AE8" s="13"/>
    </row>
    <row r="9" spans="1:31">
      <c r="A9" t="s">
        <v>21</v>
      </c>
      <c r="B9">
        <v>0.5217542996587905</v>
      </c>
      <c r="AE9" s="13"/>
    </row>
    <row r="10" spans="1:31">
      <c r="A10" t="s">
        <v>57</v>
      </c>
      <c r="B10">
        <v>0.22112729309169382</v>
      </c>
      <c r="AE10" s="13"/>
    </row>
    <row r="11" spans="1:31">
      <c r="A11" t="s">
        <v>36</v>
      </c>
      <c r="B11">
        <v>-1.4668068150783107</v>
      </c>
      <c r="AE11" s="13"/>
    </row>
    <row r="12" spans="1:31">
      <c r="A12" t="s">
        <v>60</v>
      </c>
      <c r="B12">
        <v>5.7983437703122295E-2</v>
      </c>
      <c r="D12">
        <v>-130318.3346</v>
      </c>
      <c r="AE12" s="13"/>
    </row>
    <row r="13" spans="1:31">
      <c r="A13" t="s">
        <v>40</v>
      </c>
      <c r="B13">
        <v>-0.40889619356402612</v>
      </c>
      <c r="D13">
        <v>-130318.3965</v>
      </c>
      <c r="AE13" s="13"/>
    </row>
    <row r="14" spans="1:31">
      <c r="AE14" s="13"/>
    </row>
    <row r="15" spans="1:31">
      <c r="A15" t="s">
        <v>24</v>
      </c>
      <c r="B15">
        <f>SUM(AA20:AA48)+ (B1-SUM(C20:C48))*IFERROR(LN(1-SUM(Z20:Z48)),-10000)</f>
        <v>-131014.93825422892</v>
      </c>
      <c r="AE15" s="13"/>
    </row>
    <row r="17" spans="1:32">
      <c r="AE17" s="13"/>
    </row>
    <row r="18" spans="1:32"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 t="s">
        <v>25</v>
      </c>
      <c r="V18" t="s">
        <v>30</v>
      </c>
      <c r="AE18" s="13"/>
    </row>
    <row r="19" spans="1:32">
      <c r="A19" t="s">
        <v>4</v>
      </c>
      <c r="B19" t="s">
        <v>7</v>
      </c>
      <c r="C19" t="s">
        <v>64</v>
      </c>
      <c r="D19" t="s">
        <v>11</v>
      </c>
      <c r="E19" t="s">
        <v>1</v>
      </c>
      <c r="F19" t="s">
        <v>2</v>
      </c>
      <c r="G19" t="s">
        <v>39</v>
      </c>
      <c r="H19" t="s">
        <v>8</v>
      </c>
      <c r="I19" t="s">
        <v>41</v>
      </c>
      <c r="J19" t="s">
        <v>37</v>
      </c>
      <c r="K19" t="s">
        <v>9</v>
      </c>
      <c r="L19" t="s">
        <v>56</v>
      </c>
      <c r="M19" t="s">
        <v>41</v>
      </c>
      <c r="N19" t="s">
        <v>9</v>
      </c>
      <c r="O19" t="s">
        <v>37</v>
      </c>
      <c r="P19" t="s">
        <v>56</v>
      </c>
      <c r="Q19" t="s">
        <v>8</v>
      </c>
      <c r="R19" t="s">
        <v>26</v>
      </c>
      <c r="S19" t="s">
        <v>27</v>
      </c>
      <c r="T19" t="s">
        <v>28</v>
      </c>
      <c r="U19" t="s">
        <v>29</v>
      </c>
      <c r="V19" t="s">
        <v>26</v>
      </c>
      <c r="W19" t="s">
        <v>27</v>
      </c>
      <c r="X19" t="s">
        <v>28</v>
      </c>
      <c r="Y19" t="s">
        <v>29</v>
      </c>
      <c r="Z19" t="s">
        <v>31</v>
      </c>
      <c r="AA19" t="s">
        <v>24</v>
      </c>
      <c r="AB19" t="s">
        <v>32</v>
      </c>
      <c r="AC19" s="13" t="s">
        <v>33</v>
      </c>
      <c r="AD19" t="s">
        <v>63</v>
      </c>
      <c r="AE19" s="13" t="s">
        <v>53</v>
      </c>
      <c r="AF19" t="s">
        <v>66</v>
      </c>
    </row>
    <row r="20" spans="1:32">
      <c r="A20" s="1">
        <v>44676</v>
      </c>
      <c r="B20">
        <v>1</v>
      </c>
      <c r="C20">
        <v>488</v>
      </c>
      <c r="D20">
        <v>288</v>
      </c>
      <c r="E20">
        <v>29330</v>
      </c>
      <c r="F20">
        <v>104.71</v>
      </c>
      <c r="G20" s="17">
        <v>3004.99</v>
      </c>
      <c r="H20">
        <v>-0.10257075673889025</v>
      </c>
      <c r="I20">
        <v>1.4449539072347346</v>
      </c>
      <c r="J20">
        <v>1</v>
      </c>
      <c r="K20">
        <v>-5.737876401116751E-2</v>
      </c>
      <c r="L20">
        <v>2.7653487403399462</v>
      </c>
      <c r="M20">
        <v>1.4449539072347346</v>
      </c>
      <c r="N20">
        <v>-5.737876401116751E-2</v>
      </c>
      <c r="O20">
        <v>1</v>
      </c>
      <c r="P20">
        <v>2.7653487403399462</v>
      </c>
      <c r="Q20">
        <v>-0.10257075673889025</v>
      </c>
      <c r="R20">
        <f>1-EXP(-$B$2*T20)</f>
        <v>2.7874756982483317E-2</v>
      </c>
      <c r="S20">
        <f>R20</f>
        <v>2.7874756982483317E-2</v>
      </c>
      <c r="T20">
        <f>B20^B3*U20</f>
        <v>1</v>
      </c>
      <c r="U20">
        <f>EXP(SUMPRODUCT($I$18:$L$18,I20:L20))</f>
        <v>1</v>
      </c>
      <c r="V20" s="15">
        <f t="shared" ref="V20:V55" si="0">1-($B$8/($B$8+X20))^$B$7</f>
        <v>1.2230843030633931E-3</v>
      </c>
      <c r="W20">
        <f>V20</f>
        <v>1.2230843030633931E-3</v>
      </c>
      <c r="X20">
        <f>B20^B9*Y20</f>
        <v>1</v>
      </c>
      <c r="Y20">
        <f>EXP(SUMPRODUCT($M$18:$P$18,M20:P20))</f>
        <v>1</v>
      </c>
      <c r="Z20">
        <f t="shared" ref="Z20:Z55" si="1">$B$6*S20 + (1-$B$6)*W20</f>
        <v>1.4772946984079433E-3</v>
      </c>
      <c r="AA20">
        <f t="shared" ref="AA20:AA55" si="2">C20*IFERROR(LN(Z20),-10000)</f>
        <v>-3180.56087192929</v>
      </c>
      <c r="AB20">
        <f>$B$1*Z20</f>
        <v>1477.2946984079433</v>
      </c>
      <c r="AC20" s="13">
        <f t="shared" ref="AC20:AC55" si="3">ABS(C20-AB20)/C20</f>
        <v>2.0272432344425066</v>
      </c>
      <c r="AD20">
        <f>C20</f>
        <v>488</v>
      </c>
      <c r="AE20">
        <f>AB20</f>
        <v>1477.2946984079433</v>
      </c>
      <c r="AF20">
        <v>486.30674304038109</v>
      </c>
    </row>
    <row r="21" spans="1:32">
      <c r="A21" s="1">
        <v>44683</v>
      </c>
      <c r="B21">
        <v>2</v>
      </c>
      <c r="C21">
        <v>610</v>
      </c>
      <c r="D21">
        <v>776</v>
      </c>
      <c r="E21">
        <v>159726</v>
      </c>
      <c r="F21">
        <v>124.87</v>
      </c>
      <c r="G21" s="17">
        <v>285.51</v>
      </c>
      <c r="H21">
        <v>4.830608551879263</v>
      </c>
      <c r="I21">
        <v>-2.0734488154468478</v>
      </c>
      <c r="J21">
        <v>1</v>
      </c>
      <c r="K21">
        <v>0.490388645512707</v>
      </c>
      <c r="L21">
        <v>2.2636751788466225</v>
      </c>
      <c r="M21">
        <v>-2.0734488154468478</v>
      </c>
      <c r="N21">
        <v>0.490388645512707</v>
      </c>
      <c r="O21">
        <v>1</v>
      </c>
      <c r="P21">
        <v>2.2636751788466225</v>
      </c>
      <c r="Q21">
        <v>4.830608551879263</v>
      </c>
      <c r="R21">
        <f t="shared" ref="R21:R55" si="4">1-EXP(-$B$2*T21)</f>
        <v>7.5760892138656222E-2</v>
      </c>
      <c r="S21">
        <f>R21-R20</f>
        <v>4.7886135156172904E-2</v>
      </c>
      <c r="T21">
        <f t="shared" ref="T21:T55" si="5">T20+(B21^$B$3-B20^$B$3)*U21</f>
        <v>2.7867953616166923</v>
      </c>
      <c r="U21">
        <f t="shared" ref="U21:U55" si="6">EXP(SUMPRODUCT($I$18:$L$18,I21:L21))</f>
        <v>1</v>
      </c>
      <c r="V21" s="15">
        <f t="shared" si="0"/>
        <v>1.7347500858125864E-3</v>
      </c>
      <c r="W21">
        <f>V21-V20</f>
        <v>5.1166578274919328E-4</v>
      </c>
      <c r="X21">
        <f t="shared" ref="X21:X55" si="7">X20+(B21^$B$9-B20^$B$9)*Y21</f>
        <v>1.4356999807645034</v>
      </c>
      <c r="Y21">
        <f t="shared" ref="Y21:Y55" si="8">EXP(SUMPRODUCT($M$18:$P$18,M21:P21))</f>
        <v>1</v>
      </c>
      <c r="Z21">
        <f t="shared" si="1"/>
        <v>9.6353545462745565E-4</v>
      </c>
      <c r="AA21">
        <f t="shared" si="2"/>
        <v>-4236.3897765554493</v>
      </c>
      <c r="AB21">
        <f t="shared" ref="AB21:AB55" si="9">$B$1*Z21</f>
        <v>963.53545462745569</v>
      </c>
      <c r="AC21" s="13">
        <f t="shared" si="3"/>
        <v>0.57956631906140277</v>
      </c>
      <c r="AD21">
        <f>C21+AD20</f>
        <v>1098</v>
      </c>
      <c r="AE21">
        <f>AB21+AE20</f>
        <v>2440.8301530353992</v>
      </c>
      <c r="AF21">
        <v>609.93600456579804</v>
      </c>
    </row>
    <row r="22" spans="1:32">
      <c r="A22" s="1">
        <v>44690</v>
      </c>
      <c r="B22">
        <v>3</v>
      </c>
      <c r="C22">
        <v>812</v>
      </c>
      <c r="D22">
        <v>1386</v>
      </c>
      <c r="E22">
        <v>40479</v>
      </c>
      <c r="F22">
        <v>127.66</v>
      </c>
      <c r="G22" s="17">
        <v>2739.22</v>
      </c>
      <c r="H22">
        <v>0.31922144633316551</v>
      </c>
      <c r="I22">
        <v>1.101106593922232</v>
      </c>
      <c r="J22">
        <v>1</v>
      </c>
      <c r="K22">
        <v>0.5661957423664572</v>
      </c>
      <c r="L22">
        <v>0.25754071549508895</v>
      </c>
      <c r="M22">
        <v>1.101106593922232</v>
      </c>
      <c r="N22">
        <v>0.5661957423664572</v>
      </c>
      <c r="O22">
        <v>1</v>
      </c>
      <c r="P22">
        <v>0.25754071549508895</v>
      </c>
      <c r="Q22">
        <v>0.31922144633316551</v>
      </c>
      <c r="R22">
        <f t="shared" si="4"/>
        <v>0.1336673137935821</v>
      </c>
      <c r="S22">
        <f t="shared" ref="S22:S55" si="10">R22-R21</f>
        <v>5.7906421654925877E-2</v>
      </c>
      <c r="T22">
        <f t="shared" si="5"/>
        <v>5.0754535688029323</v>
      </c>
      <c r="U22">
        <f t="shared" si="6"/>
        <v>1</v>
      </c>
      <c r="V22" s="15">
        <f t="shared" si="0"/>
        <v>2.1236479154445043E-3</v>
      </c>
      <c r="W22">
        <f t="shared" ref="W22:W55" si="11">V22-V21</f>
        <v>3.8889782963191788E-4</v>
      </c>
      <c r="X22">
        <f t="shared" si="7"/>
        <v>1.773944654517122</v>
      </c>
      <c r="Y22">
        <f t="shared" si="8"/>
        <v>1</v>
      </c>
      <c r="Z22">
        <f t="shared" si="1"/>
        <v>9.3751452047692206E-4</v>
      </c>
      <c r="AA22">
        <f t="shared" si="2"/>
        <v>-5661.4899891255209</v>
      </c>
      <c r="AB22">
        <f t="shared" si="9"/>
        <v>937.51452047692203</v>
      </c>
      <c r="AC22" s="13">
        <f t="shared" si="3"/>
        <v>0.15457453260704684</v>
      </c>
      <c r="AD22">
        <f t="shared" ref="AD22:AD55" si="12">C22+AD21</f>
        <v>1910</v>
      </c>
      <c r="AE22">
        <f t="shared" ref="AE22:AE55" si="13">AB22+AE21</f>
        <v>3378.3446735123212</v>
      </c>
      <c r="AF22">
        <v>825.93280628168031</v>
      </c>
    </row>
    <row r="23" spans="1:32">
      <c r="A23" s="1">
        <v>44697</v>
      </c>
      <c r="B23">
        <v>4</v>
      </c>
      <c r="C23">
        <v>1028</v>
      </c>
      <c r="D23">
        <v>2198</v>
      </c>
      <c r="E23">
        <v>35326</v>
      </c>
      <c r="F23">
        <v>217.86</v>
      </c>
      <c r="G23" s="17">
        <v>2117.0300000000002</v>
      </c>
      <c r="H23">
        <v>0.12427165510253467</v>
      </c>
      <c r="I23">
        <v>0.29613101402267322</v>
      </c>
      <c r="J23">
        <v>0</v>
      </c>
      <c r="K23">
        <v>3.0170201639464902</v>
      </c>
      <c r="L23">
        <v>0.16134462505517969</v>
      </c>
      <c r="M23">
        <v>0.29613101402267322</v>
      </c>
      <c r="N23">
        <v>3.0170201639464902</v>
      </c>
      <c r="O23">
        <v>0</v>
      </c>
      <c r="P23">
        <v>0.16134462505517969</v>
      </c>
      <c r="Q23">
        <v>0.12427165510253467</v>
      </c>
      <c r="R23">
        <f t="shared" si="4"/>
        <v>0.1971249528082003</v>
      </c>
      <c r="S23">
        <f t="shared" si="10"/>
        <v>6.3457639014618206E-2</v>
      </c>
      <c r="T23">
        <f t="shared" si="5"/>
        <v>7.7662283875283098</v>
      </c>
      <c r="U23">
        <f t="shared" si="6"/>
        <v>1</v>
      </c>
      <c r="V23" s="15">
        <f t="shared" si="0"/>
        <v>2.4484609581748584E-3</v>
      </c>
      <c r="W23">
        <f t="shared" si="11"/>
        <v>3.2481304273035416E-4</v>
      </c>
      <c r="X23">
        <f t="shared" si="7"/>
        <v>2.0612344347671954</v>
      </c>
      <c r="Y23">
        <f t="shared" si="8"/>
        <v>1</v>
      </c>
      <c r="Z23">
        <f t="shared" si="1"/>
        <v>9.269899057955059E-4</v>
      </c>
      <c r="AA23">
        <f t="shared" si="2"/>
        <v>-7179.1077822510742</v>
      </c>
      <c r="AB23">
        <f t="shared" si="9"/>
        <v>926.98990579550593</v>
      </c>
      <c r="AC23" s="13">
        <f t="shared" si="3"/>
        <v>9.8258846502426139E-2</v>
      </c>
      <c r="AD23">
        <f t="shared" si="12"/>
        <v>2938</v>
      </c>
      <c r="AE23">
        <f t="shared" si="13"/>
        <v>4305.334579307827</v>
      </c>
      <c r="AF23">
        <v>1023.6302455234568</v>
      </c>
    </row>
    <row r="24" spans="1:32">
      <c r="A24" s="1">
        <v>44704</v>
      </c>
      <c r="B24">
        <v>5</v>
      </c>
      <c r="C24">
        <v>625</v>
      </c>
      <c r="D24">
        <v>3226</v>
      </c>
      <c r="E24">
        <v>23102</v>
      </c>
      <c r="F24">
        <v>111.83</v>
      </c>
      <c r="G24" s="17">
        <v>2003.38</v>
      </c>
      <c r="H24">
        <v>-0.33819025989906276</v>
      </c>
      <c r="I24">
        <v>0.1490931724379724</v>
      </c>
      <c r="J24">
        <v>0</v>
      </c>
      <c r="K24">
        <v>0.13607877347940722</v>
      </c>
      <c r="L24">
        <v>0.674203604173092</v>
      </c>
      <c r="M24">
        <v>0.1490931724379724</v>
      </c>
      <c r="N24">
        <v>0.13607877347940722</v>
      </c>
      <c r="O24">
        <v>0</v>
      </c>
      <c r="P24">
        <v>0.674203604173092</v>
      </c>
      <c r="Q24">
        <v>-0.33819025989906276</v>
      </c>
      <c r="R24">
        <f t="shared" si="4"/>
        <v>0.26315508061813986</v>
      </c>
      <c r="S24">
        <f t="shared" si="10"/>
        <v>6.6030127809939554E-2</v>
      </c>
      <c r="T24">
        <f t="shared" si="5"/>
        <v>10.801945658681602</v>
      </c>
      <c r="U24">
        <f t="shared" si="6"/>
        <v>1</v>
      </c>
      <c r="V24" s="15">
        <f t="shared" si="0"/>
        <v>2.7321216246125601E-3</v>
      </c>
      <c r="W24">
        <f t="shared" si="11"/>
        <v>2.8366066643770171E-4</v>
      </c>
      <c r="X24">
        <f t="shared" si="7"/>
        <v>2.3157443071857111</v>
      </c>
      <c r="Y24">
        <f t="shared" si="8"/>
        <v>1</v>
      </c>
      <c r="Z24">
        <f t="shared" si="1"/>
        <v>9.1076710009741662E-4</v>
      </c>
      <c r="AA24">
        <f t="shared" si="2"/>
        <v>-4375.764591506636</v>
      </c>
      <c r="AB24">
        <f t="shared" si="9"/>
        <v>910.76710009741657</v>
      </c>
      <c r="AC24" s="13">
        <f t="shared" si="3"/>
        <v>0.45722736015586651</v>
      </c>
      <c r="AD24">
        <f t="shared" si="12"/>
        <v>3563</v>
      </c>
      <c r="AE24">
        <f t="shared" si="13"/>
        <v>5216.1016794052439</v>
      </c>
      <c r="AF24">
        <v>887.40243086007001</v>
      </c>
    </row>
    <row r="25" spans="1:32">
      <c r="A25" s="1">
        <v>44711</v>
      </c>
      <c r="B25">
        <v>6</v>
      </c>
      <c r="C25">
        <v>1443</v>
      </c>
      <c r="D25">
        <v>3851</v>
      </c>
      <c r="E25">
        <v>18383</v>
      </c>
      <c r="F25">
        <v>125.64</v>
      </c>
      <c r="G25" s="17">
        <v>1859.88</v>
      </c>
      <c r="H25">
        <v>-0.51672083719720896</v>
      </c>
      <c r="I25">
        <v>-3.6563935062287597E-2</v>
      </c>
      <c r="J25">
        <v>0</v>
      </c>
      <c r="K25">
        <v>0.51131031740424371</v>
      </c>
      <c r="L25">
        <v>0.19154570565777918</v>
      </c>
      <c r="M25">
        <v>-3.6563935062287597E-2</v>
      </c>
      <c r="N25">
        <v>0.51131031740424371</v>
      </c>
      <c r="O25">
        <v>0</v>
      </c>
      <c r="P25">
        <v>0.19154570565777918</v>
      </c>
      <c r="Q25">
        <v>-0.51672083719720896</v>
      </c>
      <c r="R25">
        <f t="shared" si="4"/>
        <v>0.3295907280981214</v>
      </c>
      <c r="S25">
        <f t="shared" si="10"/>
        <v>6.6435647479981541E-2</v>
      </c>
      <c r="T25">
        <f t="shared" si="5"/>
        <v>14.144250463640894</v>
      </c>
      <c r="U25">
        <f t="shared" si="6"/>
        <v>1</v>
      </c>
      <c r="V25" s="15">
        <f t="shared" si="0"/>
        <v>2.9864583739770412E-3</v>
      </c>
      <c r="W25">
        <f t="shared" si="11"/>
        <v>2.5433674936448103E-4</v>
      </c>
      <c r="X25">
        <f t="shared" si="7"/>
        <v>2.5468523063675255</v>
      </c>
      <c r="Y25">
        <f t="shared" si="8"/>
        <v>1</v>
      </c>
      <c r="Z25">
        <f t="shared" si="1"/>
        <v>8.8559083114832129E-4</v>
      </c>
      <c r="AA25">
        <f t="shared" si="2"/>
        <v>-10143.215729629339</v>
      </c>
      <c r="AB25">
        <f t="shared" si="9"/>
        <v>885.59083114832129</v>
      </c>
      <c r="AC25" s="13">
        <f t="shared" si="3"/>
        <v>0.38628494029915367</v>
      </c>
      <c r="AD25">
        <f t="shared" si="12"/>
        <v>5006</v>
      </c>
      <c r="AE25">
        <f t="shared" si="13"/>
        <v>6101.6925105535647</v>
      </c>
      <c r="AF25">
        <v>903.52904905548462</v>
      </c>
    </row>
    <row r="26" spans="1:32">
      <c r="A26" s="1">
        <v>44718</v>
      </c>
      <c r="B26">
        <v>7</v>
      </c>
      <c r="C26">
        <v>811</v>
      </c>
      <c r="D26">
        <v>5294</v>
      </c>
      <c r="E26">
        <v>24484</v>
      </c>
      <c r="F26">
        <v>108.45</v>
      </c>
      <c r="G26" s="17">
        <v>1854.19</v>
      </c>
      <c r="H26">
        <v>-0.28590603488824734</v>
      </c>
      <c r="I26">
        <v>-4.3925530474667317E-2</v>
      </c>
      <c r="J26">
        <v>0</v>
      </c>
      <c r="K26">
        <v>4.4240785176297495E-2</v>
      </c>
      <c r="L26">
        <v>-0.2547593199199672</v>
      </c>
      <c r="M26">
        <v>-4.3925530474667317E-2</v>
      </c>
      <c r="N26">
        <v>4.4240785176297495E-2</v>
      </c>
      <c r="O26">
        <v>0</v>
      </c>
      <c r="P26">
        <v>-0.2547593199199672</v>
      </c>
      <c r="Q26">
        <v>-0.28590603488824734</v>
      </c>
      <c r="R26">
        <f t="shared" si="4"/>
        <v>0.39482095683344354</v>
      </c>
      <c r="S26">
        <f t="shared" si="10"/>
        <v>6.5230228735322138E-2</v>
      </c>
      <c r="T26">
        <f t="shared" si="5"/>
        <v>17.765111368877825</v>
      </c>
      <c r="U26">
        <f t="shared" si="6"/>
        <v>1</v>
      </c>
      <c r="V26" s="15">
        <f t="shared" si="0"/>
        <v>3.2185273116847046E-3</v>
      </c>
      <c r="W26">
        <f t="shared" si="11"/>
        <v>2.3206893770766346E-4</v>
      </c>
      <c r="X26">
        <f t="shared" si="7"/>
        <v>2.7601554124964189</v>
      </c>
      <c r="Y26">
        <f t="shared" si="8"/>
        <v>1</v>
      </c>
      <c r="Z26">
        <f t="shared" si="1"/>
        <v>8.5203782662392397E-4</v>
      </c>
      <c r="AA26">
        <f t="shared" si="2"/>
        <v>-5732.0503837210808</v>
      </c>
      <c r="AB26">
        <f t="shared" si="9"/>
        <v>852.03782662392393</v>
      </c>
      <c r="AC26" s="13">
        <f t="shared" si="3"/>
        <v>5.0601512483260093E-2</v>
      </c>
      <c r="AD26">
        <f t="shared" si="12"/>
        <v>5817</v>
      </c>
      <c r="AE26">
        <f t="shared" si="13"/>
        <v>6953.7303371774888</v>
      </c>
      <c r="AF26">
        <v>915.516577101542</v>
      </c>
    </row>
    <row r="27" spans="1:32">
      <c r="A27" s="1">
        <v>44725</v>
      </c>
      <c r="B27">
        <v>8</v>
      </c>
      <c r="C27">
        <v>867</v>
      </c>
      <c r="D27">
        <v>6105</v>
      </c>
      <c r="E27">
        <v>23505</v>
      </c>
      <c r="F27">
        <v>133.69</v>
      </c>
      <c r="G27" s="17">
        <v>1697.81</v>
      </c>
      <c r="H27">
        <v>-0.32294384696175554</v>
      </c>
      <c r="I27">
        <v>-0.24624649542860932</v>
      </c>
      <c r="J27">
        <v>0</v>
      </c>
      <c r="K27">
        <v>0.73003688717940174</v>
      </c>
      <c r="L27">
        <v>-0.67365938160757155</v>
      </c>
      <c r="M27">
        <v>-0.24624649542860932</v>
      </c>
      <c r="N27">
        <v>0.73003688717940174</v>
      </c>
      <c r="O27">
        <v>0</v>
      </c>
      <c r="P27">
        <v>-0.67365938160757155</v>
      </c>
      <c r="Q27">
        <v>-0.32294384696175554</v>
      </c>
      <c r="R27">
        <f t="shared" si="4"/>
        <v>0.4576578246619285</v>
      </c>
      <c r="S27">
        <f t="shared" si="10"/>
        <v>6.2836867828484966E-2</v>
      </c>
      <c r="T27">
        <f t="shared" si="5"/>
        <v>21.64288924761977</v>
      </c>
      <c r="U27">
        <f t="shared" si="6"/>
        <v>1</v>
      </c>
      <c r="V27" s="15">
        <f t="shared" si="0"/>
        <v>3.4329408560928032E-3</v>
      </c>
      <c r="W27">
        <f t="shared" si="11"/>
        <v>2.1441354440809857E-4</v>
      </c>
      <c r="X27">
        <f t="shared" si="7"/>
        <v>2.9593142383463946</v>
      </c>
      <c r="Y27">
        <f t="shared" si="8"/>
        <v>1</v>
      </c>
      <c r="Z27">
        <f t="shared" si="1"/>
        <v>8.117223532204574E-4</v>
      </c>
      <c r="AA27">
        <f t="shared" si="2"/>
        <v>-6169.8773624331816</v>
      </c>
      <c r="AB27">
        <f t="shared" si="9"/>
        <v>811.72235322045742</v>
      </c>
      <c r="AC27" s="13">
        <f t="shared" si="3"/>
        <v>6.3757378061756145E-2</v>
      </c>
      <c r="AD27">
        <f t="shared" si="12"/>
        <v>6684</v>
      </c>
      <c r="AE27">
        <f t="shared" si="13"/>
        <v>7765.4526903979458</v>
      </c>
      <c r="AF27">
        <v>908.07756221109446</v>
      </c>
    </row>
    <row r="28" spans="1:32">
      <c r="A28" s="1">
        <v>44732</v>
      </c>
      <c r="B28">
        <v>9</v>
      </c>
      <c r="C28">
        <v>753</v>
      </c>
      <c r="D28">
        <v>6972</v>
      </c>
      <c r="E28">
        <v>19572</v>
      </c>
      <c r="F28">
        <v>192.98</v>
      </c>
      <c r="G28" s="17">
        <v>1133.48</v>
      </c>
      <c r="H28">
        <v>-0.47173824418862748</v>
      </c>
      <c r="I28">
        <v>-0.97636409456186168</v>
      </c>
      <c r="J28">
        <v>0</v>
      </c>
      <c r="K28">
        <v>2.3410056228277401</v>
      </c>
      <c r="L28">
        <v>-3.1047611752566186E-2</v>
      </c>
      <c r="M28">
        <v>-0.97636409456186168</v>
      </c>
      <c r="N28">
        <v>2.3410056228277401</v>
      </c>
      <c r="O28">
        <v>0</v>
      </c>
      <c r="P28">
        <v>-3.1047611752566186E-2</v>
      </c>
      <c r="Q28">
        <v>-0.47173824418862748</v>
      </c>
      <c r="R28">
        <f t="shared" si="4"/>
        <v>0.51725076956636928</v>
      </c>
      <c r="S28">
        <f t="shared" si="10"/>
        <v>5.9592944904440781E-2</v>
      </c>
      <c r="T28">
        <f t="shared" si="5"/>
        <v>25.760228929074419</v>
      </c>
      <c r="U28">
        <f t="shared" si="6"/>
        <v>1</v>
      </c>
      <c r="V28" s="15">
        <f t="shared" si="0"/>
        <v>3.6329111950078596E-3</v>
      </c>
      <c r="W28">
        <f t="shared" si="11"/>
        <v>1.9997033891505644E-4</v>
      </c>
      <c r="X28">
        <f t="shared" si="7"/>
        <v>3.1468796372898717</v>
      </c>
      <c r="Y28">
        <f t="shared" si="8"/>
        <v>1</v>
      </c>
      <c r="Z28">
        <f t="shared" si="1"/>
        <v>7.6647555330071229E-4</v>
      </c>
      <c r="AA28">
        <f t="shared" si="2"/>
        <v>-5401.8019388324519</v>
      </c>
      <c r="AB28">
        <f t="shared" si="9"/>
        <v>766.47555330071225</v>
      </c>
      <c r="AC28" s="13">
        <f t="shared" si="3"/>
        <v>1.7895821116483732E-2</v>
      </c>
      <c r="AD28">
        <f t="shared" si="12"/>
        <v>7437</v>
      </c>
      <c r="AE28">
        <f t="shared" si="13"/>
        <v>8531.9282436986578</v>
      </c>
      <c r="AF28">
        <v>783.88912887319907</v>
      </c>
    </row>
    <row r="29" spans="1:32">
      <c r="A29" s="1">
        <v>44739</v>
      </c>
      <c r="B29">
        <v>10</v>
      </c>
      <c r="C29">
        <v>620</v>
      </c>
      <c r="D29">
        <v>7725</v>
      </c>
      <c r="E29">
        <v>12355</v>
      </c>
      <c r="F29">
        <v>106.6</v>
      </c>
      <c r="G29" s="17">
        <v>1158.9000000000001</v>
      </c>
      <c r="H29">
        <v>-0.74477388232397834</v>
      </c>
      <c r="I29">
        <v>-0.94347626409038698</v>
      </c>
      <c r="J29">
        <v>0</v>
      </c>
      <c r="K29">
        <v>-6.0255693683042861E-3</v>
      </c>
      <c r="L29">
        <v>-0.79558226255880549</v>
      </c>
      <c r="M29">
        <v>-0.94347626409038698</v>
      </c>
      <c r="N29">
        <v>-6.0255693683042861E-3</v>
      </c>
      <c r="O29">
        <v>0</v>
      </c>
      <c r="P29">
        <v>-0.79558226255880549</v>
      </c>
      <c r="Q29">
        <v>-0.74477388232397834</v>
      </c>
      <c r="R29">
        <f t="shared" si="4"/>
        <v>0.5730231664864669</v>
      </c>
      <c r="S29">
        <f t="shared" si="10"/>
        <v>5.5772396920097611E-2</v>
      </c>
      <c r="T29">
        <f t="shared" si="5"/>
        <v>30.102812058049473</v>
      </c>
      <c r="U29">
        <f t="shared" si="6"/>
        <v>1</v>
      </c>
      <c r="V29" s="15">
        <f t="shared" si="0"/>
        <v>3.8207821382336693E-3</v>
      </c>
      <c r="W29">
        <f t="shared" si="11"/>
        <v>1.8787094322580966E-4</v>
      </c>
      <c r="X29">
        <f t="shared" si="7"/>
        <v>3.3247140572820348</v>
      </c>
      <c r="Y29">
        <f t="shared" si="8"/>
        <v>1</v>
      </c>
      <c r="Z29">
        <f t="shared" si="1"/>
        <v>7.1805021165615975E-4</v>
      </c>
      <c r="AA29">
        <f t="shared" si="2"/>
        <v>-4488.1620563893366</v>
      </c>
      <c r="AB29">
        <f t="shared" si="9"/>
        <v>718.05021165615972</v>
      </c>
      <c r="AC29" s="13">
        <f t="shared" si="3"/>
        <v>0.15814550267122535</v>
      </c>
      <c r="AD29">
        <f t="shared" si="12"/>
        <v>8057</v>
      </c>
      <c r="AE29">
        <f t="shared" si="13"/>
        <v>9249.9784553548179</v>
      </c>
      <c r="AF29">
        <v>756.44065877135017</v>
      </c>
    </row>
    <row r="30" spans="1:32">
      <c r="A30" s="1">
        <v>44746</v>
      </c>
      <c r="B30">
        <v>11</v>
      </c>
      <c r="C30">
        <v>462</v>
      </c>
      <c r="D30">
        <v>8345</v>
      </c>
      <c r="E30">
        <v>24910</v>
      </c>
      <c r="F30">
        <v>94.24</v>
      </c>
      <c r="G30" s="17">
        <v>1100.43</v>
      </c>
      <c r="H30">
        <v>-0.26978947927709879</v>
      </c>
      <c r="I30">
        <v>-1.019123449285789</v>
      </c>
      <c r="J30">
        <v>0</v>
      </c>
      <c r="K30">
        <v>-0.34185915973115572</v>
      </c>
      <c r="L30">
        <v>-0.16639308333799011</v>
      </c>
      <c r="M30">
        <v>-1.019123449285789</v>
      </c>
      <c r="N30">
        <v>-0.34185915973115572</v>
      </c>
      <c r="O30">
        <v>0</v>
      </c>
      <c r="P30">
        <v>-0.16639308333799011</v>
      </c>
      <c r="Q30">
        <v>-0.26978947927709879</v>
      </c>
      <c r="R30">
        <f t="shared" si="4"/>
        <v>0.6246211706153324</v>
      </c>
      <c r="S30">
        <f t="shared" si="10"/>
        <v>5.1598004128865504E-2</v>
      </c>
      <c r="T30">
        <f t="shared" si="5"/>
        <v>34.658565535136205</v>
      </c>
      <c r="U30">
        <f t="shared" si="6"/>
        <v>1</v>
      </c>
      <c r="V30" s="15">
        <f t="shared" si="0"/>
        <v>3.9983262518566987E-3</v>
      </c>
      <c r="W30">
        <f t="shared" si="11"/>
        <v>1.7754411362302935E-4</v>
      </c>
      <c r="X30">
        <f t="shared" si="7"/>
        <v>3.4942269671370667</v>
      </c>
      <c r="Y30">
        <f t="shared" si="8"/>
        <v>1</v>
      </c>
      <c r="Z30">
        <f t="shared" si="1"/>
        <v>6.680054676440532E-4</v>
      </c>
      <c r="AA30">
        <f t="shared" si="2"/>
        <v>-3377.7809601067397</v>
      </c>
      <c r="AB30">
        <f t="shared" si="9"/>
        <v>668.00546764405317</v>
      </c>
      <c r="AC30" s="13">
        <f t="shared" si="3"/>
        <v>0.44589928061483369</v>
      </c>
      <c r="AD30">
        <f t="shared" si="12"/>
        <v>8519</v>
      </c>
      <c r="AE30">
        <f t="shared" si="13"/>
        <v>9917.983922998872</v>
      </c>
      <c r="AF30">
        <v>661.11880257078792</v>
      </c>
    </row>
    <row r="31" spans="1:32">
      <c r="A31" s="1">
        <v>44753</v>
      </c>
      <c r="B31">
        <v>12</v>
      </c>
      <c r="C31">
        <v>745</v>
      </c>
      <c r="D31">
        <v>8807</v>
      </c>
      <c r="E31">
        <v>16734</v>
      </c>
      <c r="F31">
        <v>95.59</v>
      </c>
      <c r="G31" s="17">
        <v>1187.19</v>
      </c>
      <c r="H31">
        <v>-0.57910628368261752</v>
      </c>
      <c r="I31">
        <v>-0.90687529146890722</v>
      </c>
      <c r="J31">
        <v>0</v>
      </c>
      <c r="K31">
        <v>-0.30517830641482463</v>
      </c>
      <c r="L31">
        <v>-0.52992460911001682</v>
      </c>
      <c r="M31">
        <v>-0.90687529146890722</v>
      </c>
      <c r="N31">
        <v>-0.30517830641482463</v>
      </c>
      <c r="O31">
        <v>0</v>
      </c>
      <c r="P31">
        <v>-0.52992460911001682</v>
      </c>
      <c r="Q31">
        <v>-0.57910628368261752</v>
      </c>
      <c r="R31">
        <f t="shared" si="4"/>
        <v>0.67187059494967993</v>
      </c>
      <c r="S31">
        <f t="shared" si="10"/>
        <v>4.7249424334347534E-2</v>
      </c>
      <c r="T31">
        <f t="shared" si="5"/>
        <v>39.417131585619195</v>
      </c>
      <c r="U31">
        <f t="shared" si="6"/>
        <v>1</v>
      </c>
      <c r="V31" s="15">
        <f t="shared" si="0"/>
        <v>4.1669227297314038E-3</v>
      </c>
      <c r="W31">
        <f t="shared" si="11"/>
        <v>1.6859647787470511E-4</v>
      </c>
      <c r="X31">
        <f t="shared" si="7"/>
        <v>3.6565158072618877</v>
      </c>
      <c r="Y31">
        <f t="shared" si="8"/>
        <v>1</v>
      </c>
      <c r="Z31">
        <f t="shared" si="1"/>
        <v>6.1766532269000795E-4</v>
      </c>
      <c r="AA31">
        <f t="shared" si="2"/>
        <v>-5505.2250282006808</v>
      </c>
      <c r="AB31">
        <f t="shared" si="9"/>
        <v>617.665322690008</v>
      </c>
      <c r="AC31" s="13">
        <f t="shared" si="3"/>
        <v>0.17091902994629798</v>
      </c>
      <c r="AD31">
        <f t="shared" si="12"/>
        <v>9264</v>
      </c>
      <c r="AE31">
        <f t="shared" si="13"/>
        <v>10535.649245688881</v>
      </c>
      <c r="AF31">
        <v>649.7019166087008</v>
      </c>
    </row>
    <row r="32" spans="1:32">
      <c r="A32" s="1">
        <v>44760</v>
      </c>
      <c r="B32">
        <v>13</v>
      </c>
      <c r="C32">
        <v>813</v>
      </c>
      <c r="D32">
        <v>9552</v>
      </c>
      <c r="E32">
        <v>26541</v>
      </c>
      <c r="F32">
        <v>111.49</v>
      </c>
      <c r="G32" s="17">
        <v>1195.5</v>
      </c>
      <c r="H32">
        <v>-0.20808501401469648</v>
      </c>
      <c r="I32">
        <v>-0.89612399834467615</v>
      </c>
      <c r="J32">
        <v>0</v>
      </c>
      <c r="K32">
        <v>0.12684063264418308</v>
      </c>
      <c r="L32">
        <v>0.42252793248476589</v>
      </c>
      <c r="M32">
        <v>-0.89612399834467615</v>
      </c>
      <c r="N32">
        <v>0.12684063264418308</v>
      </c>
      <c r="O32">
        <v>0</v>
      </c>
      <c r="P32">
        <v>0.42252793248476589</v>
      </c>
      <c r="Q32">
        <v>-0.20808501401469648</v>
      </c>
      <c r="R32">
        <f t="shared" si="4"/>
        <v>0.71473986010726653</v>
      </c>
      <c r="S32">
        <f t="shared" si="10"/>
        <v>4.28692651575866E-2</v>
      </c>
      <c r="T32">
        <f t="shared" si="5"/>
        <v>44.369497799601739</v>
      </c>
      <c r="U32">
        <f t="shared" si="6"/>
        <v>1</v>
      </c>
      <c r="V32" s="15">
        <f t="shared" si="0"/>
        <v>4.32766978352217E-3</v>
      </c>
      <c r="W32">
        <f t="shared" si="11"/>
        <v>1.6074705379076626E-4</v>
      </c>
      <c r="X32">
        <f t="shared" si="7"/>
        <v>3.8124550651069207</v>
      </c>
      <c r="Y32">
        <f t="shared" si="8"/>
        <v>1</v>
      </c>
      <c r="Z32">
        <f t="shared" si="1"/>
        <v>5.681117022441226E-4</v>
      </c>
      <c r="AA32">
        <f t="shared" si="2"/>
        <v>-6075.7055022540253</v>
      </c>
      <c r="AB32">
        <f t="shared" si="9"/>
        <v>568.11170224412263</v>
      </c>
      <c r="AC32" s="13">
        <f t="shared" si="3"/>
        <v>0.30121561839591315</v>
      </c>
      <c r="AD32">
        <f t="shared" si="12"/>
        <v>10077</v>
      </c>
      <c r="AE32">
        <f t="shared" si="13"/>
        <v>11103.760947933004</v>
      </c>
      <c r="AF32">
        <v>571.93973861896097</v>
      </c>
    </row>
    <row r="33" spans="1:32">
      <c r="A33" s="1">
        <v>44767</v>
      </c>
      <c r="B33">
        <v>14</v>
      </c>
      <c r="C33">
        <v>569</v>
      </c>
      <c r="D33">
        <v>10365</v>
      </c>
      <c r="E33">
        <v>21332</v>
      </c>
      <c r="F33">
        <v>149.29</v>
      </c>
      <c r="G33" s="17">
        <v>1158.18</v>
      </c>
      <c r="H33">
        <v>-0.4051534134946802</v>
      </c>
      <c r="I33">
        <v>-0.94440778407226988</v>
      </c>
      <c r="J33">
        <v>0</v>
      </c>
      <c r="K33">
        <v>1.1539045255014471</v>
      </c>
      <c r="L33">
        <v>-1.706562999210362E-2</v>
      </c>
      <c r="M33">
        <v>-0.94440778407226988</v>
      </c>
      <c r="N33">
        <v>1.1539045255014471</v>
      </c>
      <c r="O33">
        <v>0</v>
      </c>
      <c r="P33">
        <v>-1.706562999210362E-2</v>
      </c>
      <c r="Q33">
        <v>-0.4051534134946802</v>
      </c>
      <c r="R33">
        <f t="shared" si="4"/>
        <v>0.75330803205507657</v>
      </c>
      <c r="S33">
        <f t="shared" si="10"/>
        <v>3.8568171947810037E-2</v>
      </c>
      <c r="T33">
        <f t="shared" si="5"/>
        <v>49.507729961392677</v>
      </c>
      <c r="U33">
        <f t="shared" si="6"/>
        <v>1</v>
      </c>
      <c r="V33" s="15">
        <f t="shared" si="0"/>
        <v>4.4814588164897584E-3</v>
      </c>
      <c r="W33">
        <f t="shared" si="11"/>
        <v>1.5378903296758839E-4</v>
      </c>
      <c r="X33">
        <f t="shared" si="7"/>
        <v>3.9627550726281484</v>
      </c>
      <c r="Y33">
        <f t="shared" si="8"/>
        <v>1</v>
      </c>
      <c r="Z33">
        <f t="shared" si="1"/>
        <v>5.2019513382142713E-4</v>
      </c>
      <c r="AA33">
        <f t="shared" si="2"/>
        <v>-4302.3834323164283</v>
      </c>
      <c r="AB33">
        <f t="shared" si="9"/>
        <v>520.19513382142713</v>
      </c>
      <c r="AC33" s="13">
        <f t="shared" si="3"/>
        <v>8.5773051280444407E-2</v>
      </c>
      <c r="AD33">
        <f t="shared" si="12"/>
        <v>10646</v>
      </c>
      <c r="AE33">
        <f t="shared" si="13"/>
        <v>11623.956081754432</v>
      </c>
      <c r="AF33">
        <v>569.29868649722323</v>
      </c>
    </row>
    <row r="34" spans="1:32">
      <c r="A34" s="1">
        <v>44774</v>
      </c>
      <c r="B34">
        <v>15</v>
      </c>
      <c r="C34">
        <v>343</v>
      </c>
      <c r="D34">
        <v>10934</v>
      </c>
      <c r="E34">
        <v>20714</v>
      </c>
      <c r="F34">
        <v>142.09</v>
      </c>
      <c r="G34" s="17">
        <v>1621.14</v>
      </c>
      <c r="H34">
        <v>-0.42853376881789579</v>
      </c>
      <c r="I34">
        <v>-0.34544043572160521</v>
      </c>
      <c r="J34">
        <v>0</v>
      </c>
      <c r="K34">
        <v>0.9582733078143495</v>
      </c>
      <c r="L34">
        <v>1.6658059184088789</v>
      </c>
      <c r="M34">
        <v>-0.34544043572160521</v>
      </c>
      <c r="N34">
        <v>0.9582733078143495</v>
      </c>
      <c r="O34">
        <v>0</v>
      </c>
      <c r="P34">
        <v>1.6658059184088789</v>
      </c>
      <c r="Q34">
        <v>-0.42853376881789579</v>
      </c>
      <c r="R34">
        <f t="shared" si="4"/>
        <v>0.78773738037178354</v>
      </c>
      <c r="S34">
        <f t="shared" si="10"/>
        <v>3.4429348316706965E-2</v>
      </c>
      <c r="T34">
        <f t="shared" si="5"/>
        <v>54.824773643370875</v>
      </c>
      <c r="U34">
        <f t="shared" si="6"/>
        <v>1</v>
      </c>
      <c r="V34" s="15">
        <f t="shared" si="0"/>
        <v>4.6290251625186185E-3</v>
      </c>
      <c r="W34">
        <f t="shared" si="11"/>
        <v>1.475663460288601E-4</v>
      </c>
      <c r="X34">
        <f t="shared" si="7"/>
        <v>4.1080022349605487</v>
      </c>
      <c r="Y34">
        <f t="shared" si="8"/>
        <v>1</v>
      </c>
      <c r="Z34">
        <f t="shared" si="1"/>
        <v>4.7455465376877915E-4</v>
      </c>
      <c r="AA34">
        <f t="shared" si="2"/>
        <v>-2625.0248813049097</v>
      </c>
      <c r="AB34">
        <f t="shared" si="9"/>
        <v>474.55465376877913</v>
      </c>
      <c r="AC34" s="13">
        <f t="shared" si="3"/>
        <v>0.38354126463200916</v>
      </c>
      <c r="AD34">
        <f t="shared" si="12"/>
        <v>10989</v>
      </c>
      <c r="AE34">
        <f t="shared" si="13"/>
        <v>12098.51073552321</v>
      </c>
      <c r="AF34">
        <v>493.35402728236539</v>
      </c>
    </row>
    <row r="35" spans="1:32">
      <c r="A35" s="1">
        <v>44781</v>
      </c>
      <c r="B35">
        <v>16</v>
      </c>
      <c r="C35">
        <v>423</v>
      </c>
      <c r="D35">
        <v>11277</v>
      </c>
      <c r="E35">
        <v>24579</v>
      </c>
      <c r="F35">
        <v>108.43</v>
      </c>
      <c r="G35" s="17">
        <v>1674.16</v>
      </c>
      <c r="H35">
        <v>-0.2823119673223809</v>
      </c>
      <c r="I35">
        <v>-0.27684433927795515</v>
      </c>
      <c r="J35">
        <v>0</v>
      </c>
      <c r="K35">
        <v>4.3697365127166779E-2</v>
      </c>
      <c r="L35">
        <v>1.5226301455421067</v>
      </c>
      <c r="M35">
        <v>-0.27684433927795515</v>
      </c>
      <c r="N35">
        <v>4.3697365127166779E-2</v>
      </c>
      <c r="O35">
        <v>0</v>
      </c>
      <c r="P35">
        <v>1.5226301455421067</v>
      </c>
      <c r="Q35">
        <v>-0.2823119673223809</v>
      </c>
      <c r="R35">
        <f t="shared" si="4"/>
        <v>0.81825005654764338</v>
      </c>
      <c r="S35">
        <f t="shared" si="10"/>
        <v>3.0512676175859843E-2</v>
      </c>
      <c r="T35">
        <f t="shared" si="5"/>
        <v>60.314303367250567</v>
      </c>
      <c r="U35">
        <f t="shared" si="6"/>
        <v>1</v>
      </c>
      <c r="V35" s="15">
        <f t="shared" si="0"/>
        <v>4.7709838538881888E-3</v>
      </c>
      <c r="W35">
        <f t="shared" si="11"/>
        <v>1.4195869136957029E-4</v>
      </c>
      <c r="X35">
        <f t="shared" si="7"/>
        <v>4.2486873950700401</v>
      </c>
      <c r="Y35">
        <f t="shared" si="8"/>
        <v>1</v>
      </c>
      <c r="Z35">
        <f t="shared" si="1"/>
        <v>4.3164227676763148E-4</v>
      </c>
      <c r="AA35">
        <f t="shared" si="2"/>
        <v>-3277.3673579598608</v>
      </c>
      <c r="AB35">
        <f t="shared" si="9"/>
        <v>431.64227676763147</v>
      </c>
      <c r="AC35" s="13">
        <f t="shared" si="3"/>
        <v>2.0430914344282441E-2</v>
      </c>
      <c r="AD35">
        <f t="shared" si="12"/>
        <v>11412</v>
      </c>
      <c r="AE35">
        <f t="shared" si="13"/>
        <v>12530.153012290843</v>
      </c>
      <c r="AF35">
        <v>456.77847177110561</v>
      </c>
    </row>
    <row r="36" spans="1:32">
      <c r="A36" s="1">
        <v>44788</v>
      </c>
      <c r="B36">
        <v>17</v>
      </c>
      <c r="C36">
        <v>370</v>
      </c>
      <c r="D36">
        <v>11700</v>
      </c>
      <c r="E36">
        <v>12302</v>
      </c>
      <c r="F36">
        <v>127.82</v>
      </c>
      <c r="G36" s="17">
        <v>1870.17</v>
      </c>
      <c r="H36">
        <v>-0.74677899370283018</v>
      </c>
      <c r="I36">
        <v>-2.3250961987878759E-2</v>
      </c>
      <c r="J36">
        <v>0</v>
      </c>
      <c r="K36">
        <v>0.57054310275950371</v>
      </c>
      <c r="L36">
        <v>0.60373430424450658</v>
      </c>
      <c r="M36">
        <v>-2.3250961987878759E-2</v>
      </c>
      <c r="N36">
        <v>0.57054310275950371</v>
      </c>
      <c r="O36">
        <v>0</v>
      </c>
      <c r="P36">
        <v>0.60373430424450658</v>
      </c>
      <c r="Q36">
        <v>-0.74677899370283018</v>
      </c>
      <c r="R36">
        <f t="shared" si="4"/>
        <v>0.84510854734314789</v>
      </c>
      <c r="S36">
        <f t="shared" si="10"/>
        <v>2.6858490795504508E-2</v>
      </c>
      <c r="T36">
        <f t="shared" si="5"/>
        <v>65.970605611929429</v>
      </c>
      <c r="U36">
        <f t="shared" si="6"/>
        <v>1</v>
      </c>
      <c r="V36" s="15">
        <f t="shared" si="0"/>
        <v>4.9078554889615544E-3</v>
      </c>
      <c r="W36">
        <f t="shared" si="11"/>
        <v>1.3687163507336564E-4</v>
      </c>
      <c r="X36">
        <f t="shared" si="7"/>
        <v>4.3852263520341008</v>
      </c>
      <c r="Y36">
        <f t="shared" si="8"/>
        <v>1</v>
      </c>
      <c r="Z36">
        <f t="shared" si="1"/>
        <v>3.9174919764620587E-4</v>
      </c>
      <c r="AA36">
        <f t="shared" si="2"/>
        <v>-2902.6088281972188</v>
      </c>
      <c r="AB36">
        <f t="shared" si="9"/>
        <v>391.74919764620586</v>
      </c>
      <c r="AC36" s="13">
        <f t="shared" si="3"/>
        <v>5.8781615260015831E-2</v>
      </c>
      <c r="AD36">
        <f t="shared" si="12"/>
        <v>11782</v>
      </c>
      <c r="AE36">
        <f t="shared" si="13"/>
        <v>12921.902209937049</v>
      </c>
      <c r="AF36">
        <v>464.35780864130004</v>
      </c>
    </row>
    <row r="37" spans="1:32">
      <c r="A37" s="1">
        <v>44795</v>
      </c>
      <c r="B37">
        <v>18</v>
      </c>
      <c r="C37">
        <v>390</v>
      </c>
      <c r="D37">
        <v>12070</v>
      </c>
      <c r="E37">
        <v>20184</v>
      </c>
      <c r="F37">
        <v>131.38999999999999</v>
      </c>
      <c r="G37" s="17">
        <v>1751.57</v>
      </c>
      <c r="H37">
        <v>-0.44858488260641399</v>
      </c>
      <c r="I37">
        <v>-0.17669300344802413</v>
      </c>
      <c r="J37">
        <v>0</v>
      </c>
      <c r="K37">
        <v>0.66754358152935633</v>
      </c>
      <c r="L37">
        <v>0.19434187829816313</v>
      </c>
      <c r="M37">
        <v>-0.17669300344802413</v>
      </c>
      <c r="N37">
        <v>0.66754358152935633</v>
      </c>
      <c r="O37">
        <v>0</v>
      </c>
      <c r="P37">
        <v>0.19434187829816313</v>
      </c>
      <c r="Q37">
        <v>-0.44858488260641399</v>
      </c>
      <c r="R37">
        <f t="shared" si="4"/>
        <v>0.86859956759067314</v>
      </c>
      <c r="S37">
        <f t="shared" si="10"/>
        <v>2.3491020247525252E-2</v>
      </c>
      <c r="T37">
        <f t="shared" si="5"/>
        <v>71.788486493728669</v>
      </c>
      <c r="U37">
        <f t="shared" si="6"/>
        <v>1</v>
      </c>
      <c r="V37" s="15">
        <f t="shared" si="0"/>
        <v>5.0400853573325799E-3</v>
      </c>
      <c r="W37">
        <f t="shared" si="11"/>
        <v>1.3222986837102546E-4</v>
      </c>
      <c r="X37">
        <f t="shared" si="7"/>
        <v>4.5179750347252758</v>
      </c>
      <c r="Y37">
        <f t="shared" si="8"/>
        <v>1</v>
      </c>
      <c r="Z37">
        <f t="shared" si="1"/>
        <v>3.5503191942730139E-4</v>
      </c>
      <c r="AA37">
        <f t="shared" si="2"/>
        <v>-3097.8881148739474</v>
      </c>
      <c r="AB37">
        <f t="shared" si="9"/>
        <v>355.03191942730137</v>
      </c>
      <c r="AC37" s="13">
        <f t="shared" si="3"/>
        <v>8.9661745058201597E-2</v>
      </c>
      <c r="AD37">
        <f t="shared" si="12"/>
        <v>12172</v>
      </c>
      <c r="AE37">
        <f t="shared" si="13"/>
        <v>13276.93412936435</v>
      </c>
      <c r="AF37">
        <v>441.49781777806066</v>
      </c>
    </row>
    <row r="38" spans="1:32">
      <c r="A38" s="1">
        <v>44802</v>
      </c>
      <c r="B38">
        <v>19</v>
      </c>
      <c r="C38">
        <v>490</v>
      </c>
      <c r="D38">
        <v>12460</v>
      </c>
      <c r="E38">
        <v>17565</v>
      </c>
      <c r="F38">
        <v>126.14</v>
      </c>
      <c r="G38" s="17">
        <v>1581.26</v>
      </c>
      <c r="H38">
        <v>-0.5476676505538276</v>
      </c>
      <c r="I38">
        <v>-0.39703629249589362</v>
      </c>
      <c r="J38">
        <v>0</v>
      </c>
      <c r="K38">
        <v>0.52489581863251444</v>
      </c>
      <c r="L38">
        <v>0.11156876998793291</v>
      </c>
      <c r="M38">
        <v>-0.39703629249589362</v>
      </c>
      <c r="N38">
        <v>0.52489581863251444</v>
      </c>
      <c r="O38">
        <v>0</v>
      </c>
      <c r="P38">
        <v>0.11156876998793291</v>
      </c>
      <c r="Q38">
        <v>-0.5476676505538276</v>
      </c>
      <c r="R38">
        <f t="shared" si="4"/>
        <v>0.88902105130065745</v>
      </c>
      <c r="S38">
        <f t="shared" si="10"/>
        <v>2.0421483709984312E-2</v>
      </c>
      <c r="T38">
        <f t="shared" si="5"/>
        <v>77.763197811639017</v>
      </c>
      <c r="U38">
        <f t="shared" si="6"/>
        <v>1</v>
      </c>
      <c r="V38" s="15">
        <f t="shared" si="0"/>
        <v>5.1680578542994127E-3</v>
      </c>
      <c r="W38">
        <f t="shared" si="11"/>
        <v>1.2797249696683277E-4</v>
      </c>
      <c r="X38">
        <f t="shared" si="7"/>
        <v>4.6472409409288185</v>
      </c>
      <c r="Y38">
        <f t="shared" si="8"/>
        <v>1</v>
      </c>
      <c r="Z38">
        <f t="shared" si="1"/>
        <v>3.215371399985556E-4</v>
      </c>
      <c r="AA38">
        <f t="shared" si="2"/>
        <v>-3940.7747749842192</v>
      </c>
      <c r="AB38">
        <f t="shared" si="9"/>
        <v>321.53713999855563</v>
      </c>
      <c r="AC38" s="13">
        <f t="shared" si="3"/>
        <v>0.3438017551049885</v>
      </c>
      <c r="AD38">
        <f t="shared" si="12"/>
        <v>12662</v>
      </c>
      <c r="AE38">
        <f t="shared" si="13"/>
        <v>13598.471269362906</v>
      </c>
      <c r="AF38">
        <v>402.02949977324573</v>
      </c>
    </row>
    <row r="39" spans="1:32">
      <c r="A39" s="1">
        <v>44809</v>
      </c>
      <c r="B39">
        <v>20</v>
      </c>
      <c r="C39">
        <v>618</v>
      </c>
      <c r="D39">
        <v>12950</v>
      </c>
      <c r="E39">
        <v>18235</v>
      </c>
      <c r="F39">
        <v>112.94</v>
      </c>
      <c r="G39" s="17">
        <v>1561.19</v>
      </c>
      <c r="H39">
        <v>-0.52232001614192725</v>
      </c>
      <c r="I39">
        <v>-0.42300241199087762</v>
      </c>
      <c r="J39">
        <v>0</v>
      </c>
      <c r="K39">
        <v>0.16623858620616816</v>
      </c>
      <c r="L39">
        <v>0.98460376703914232</v>
      </c>
      <c r="M39">
        <v>-0.42300241199087762</v>
      </c>
      <c r="N39">
        <v>0.16623858620616816</v>
      </c>
      <c r="O39">
        <v>0</v>
      </c>
      <c r="P39">
        <v>0.98460376703914232</v>
      </c>
      <c r="Q39">
        <v>-0.52232001614192725</v>
      </c>
      <c r="R39">
        <f t="shared" si="4"/>
        <v>0.90667189420173955</v>
      </c>
      <c r="S39">
        <f t="shared" si="10"/>
        <v>1.7650842901082098E-2</v>
      </c>
      <c r="T39">
        <f t="shared" si="5"/>
        <v>83.890377014991245</v>
      </c>
      <c r="U39">
        <f t="shared" si="6"/>
        <v>1</v>
      </c>
      <c r="V39" s="15">
        <f t="shared" si="0"/>
        <v>5.2921075300715881E-3</v>
      </c>
      <c r="W39">
        <f t="shared" si="11"/>
        <v>1.2404967577217541E-4</v>
      </c>
      <c r="X39">
        <f t="shared" si="7"/>
        <v>4.7732919080872911</v>
      </c>
      <c r="Y39">
        <f t="shared" si="8"/>
        <v>1</v>
      </c>
      <c r="Z39">
        <f t="shared" si="1"/>
        <v>2.912246628178738E-4</v>
      </c>
      <c r="AA39">
        <f t="shared" si="2"/>
        <v>-5031.3948108179511</v>
      </c>
      <c r="AB39">
        <f t="shared" si="9"/>
        <v>291.22466281787382</v>
      </c>
      <c r="AC39" s="13">
        <f t="shared" si="3"/>
        <v>0.52876268152447603</v>
      </c>
      <c r="AD39">
        <f t="shared" si="12"/>
        <v>13280</v>
      </c>
      <c r="AE39">
        <f t="shared" si="13"/>
        <v>13889.695932180781</v>
      </c>
      <c r="AF39">
        <v>354.67601222155076</v>
      </c>
    </row>
    <row r="40" spans="1:32">
      <c r="A40" s="1">
        <v>44816</v>
      </c>
      <c r="B40">
        <v>21</v>
      </c>
      <c r="C40">
        <v>245</v>
      </c>
      <c r="D40">
        <v>13568</v>
      </c>
      <c r="E40">
        <v>18924</v>
      </c>
      <c r="F40">
        <v>119.03</v>
      </c>
      <c r="G40" s="17">
        <v>1671.34</v>
      </c>
      <c r="H40">
        <v>-0.49625356821685351</v>
      </c>
      <c r="I40">
        <v>-0.28049279254032983</v>
      </c>
      <c r="J40">
        <v>0</v>
      </c>
      <c r="K40">
        <v>0.33170999116650524</v>
      </c>
      <c r="L40">
        <v>0.60037874047785011</v>
      </c>
      <c r="M40">
        <v>-0.28049279254032983</v>
      </c>
      <c r="N40">
        <v>0.33170999116650524</v>
      </c>
      <c r="O40">
        <v>0</v>
      </c>
      <c r="P40">
        <v>0.60037874047785011</v>
      </c>
      <c r="Q40">
        <v>-0.49625356821685351</v>
      </c>
      <c r="R40">
        <f t="shared" si="4"/>
        <v>0.92184410114495541</v>
      </c>
      <c r="S40">
        <f t="shared" si="10"/>
        <v>1.517220694321586E-2</v>
      </c>
      <c r="T40">
        <f t="shared" si="5"/>
        <v>90.165997897352497</v>
      </c>
      <c r="U40">
        <f t="shared" si="6"/>
        <v>1</v>
      </c>
      <c r="V40" s="15">
        <f t="shared" si="0"/>
        <v>5.4125276871637151E-3</v>
      </c>
      <c r="W40">
        <f t="shared" si="11"/>
        <v>1.2042015709212706E-4</v>
      </c>
      <c r="X40">
        <f t="shared" si="7"/>
        <v>4.8963629396345256</v>
      </c>
      <c r="Y40">
        <f t="shared" si="8"/>
        <v>1</v>
      </c>
      <c r="Z40">
        <f t="shared" si="1"/>
        <v>2.639879066877097E-4</v>
      </c>
      <c r="AA40">
        <f t="shared" si="2"/>
        <v>-2018.7037796477275</v>
      </c>
      <c r="AB40">
        <f t="shared" si="9"/>
        <v>263.98790668770971</v>
      </c>
      <c r="AC40" s="13">
        <f t="shared" si="3"/>
        <v>7.7501659949835558E-2</v>
      </c>
      <c r="AD40">
        <f t="shared" si="12"/>
        <v>13525</v>
      </c>
      <c r="AE40">
        <f t="shared" si="13"/>
        <v>14153.68383886849</v>
      </c>
      <c r="AF40">
        <v>335.67093949542823</v>
      </c>
    </row>
    <row r="41" spans="1:32">
      <c r="A41" s="1">
        <v>44823</v>
      </c>
      <c r="B41">
        <v>22</v>
      </c>
      <c r="C41">
        <v>533</v>
      </c>
      <c r="D41">
        <v>13813</v>
      </c>
      <c r="E41">
        <v>13201</v>
      </c>
      <c r="F41">
        <v>128.91999999999999</v>
      </c>
      <c r="G41" s="17">
        <v>1519.89</v>
      </c>
      <c r="H41">
        <v>-0.71276776484268323</v>
      </c>
      <c r="I41">
        <v>-0.47643543317387926</v>
      </c>
      <c r="J41">
        <v>0</v>
      </c>
      <c r="K41">
        <v>0.60043120546169915</v>
      </c>
      <c r="L41">
        <v>-7.7467679341448006E-2</v>
      </c>
      <c r="M41">
        <v>-0.47643543317387926</v>
      </c>
      <c r="N41">
        <v>0.60043120546169915</v>
      </c>
      <c r="O41">
        <v>0</v>
      </c>
      <c r="P41">
        <v>-7.7467679341448006E-2</v>
      </c>
      <c r="Q41">
        <v>-0.71276776484268323</v>
      </c>
      <c r="R41">
        <f t="shared" si="4"/>
        <v>0.93481700002429791</v>
      </c>
      <c r="S41">
        <f t="shared" si="10"/>
        <v>1.2972898879342498E-2</v>
      </c>
      <c r="T41">
        <f t="shared" si="5"/>
        <v>96.586329673605732</v>
      </c>
      <c r="U41">
        <f t="shared" si="6"/>
        <v>1</v>
      </c>
      <c r="V41" s="15">
        <f t="shared" si="0"/>
        <v>5.529577160034993E-3</v>
      </c>
      <c r="W41">
        <f t="shared" si="11"/>
        <v>1.1704947287127787E-4</v>
      </c>
      <c r="X41">
        <f t="shared" si="7"/>
        <v>5.016661589505496</v>
      </c>
      <c r="Y41">
        <f t="shared" si="8"/>
        <v>1</v>
      </c>
      <c r="Z41">
        <f t="shared" si="1"/>
        <v>2.3967181629487198E-4</v>
      </c>
      <c r="AA41">
        <f t="shared" si="2"/>
        <v>-4443.2159213407322</v>
      </c>
      <c r="AB41">
        <f t="shared" si="9"/>
        <v>239.67181629487197</v>
      </c>
      <c r="AC41" s="13">
        <f t="shared" si="3"/>
        <v>0.55033430338673173</v>
      </c>
      <c r="AD41">
        <f t="shared" si="12"/>
        <v>14058</v>
      </c>
      <c r="AE41">
        <f t="shared" si="13"/>
        <v>14393.355655163363</v>
      </c>
      <c r="AF41">
        <v>323.51068912046276</v>
      </c>
    </row>
    <row r="42" spans="1:32">
      <c r="A42" s="1">
        <v>44830</v>
      </c>
      <c r="B42">
        <v>23</v>
      </c>
      <c r="C42">
        <v>177</v>
      </c>
      <c r="D42">
        <v>14346</v>
      </c>
      <c r="E42">
        <v>22794</v>
      </c>
      <c r="F42">
        <v>115.21</v>
      </c>
      <c r="G42" s="17">
        <v>1316.1</v>
      </c>
      <c r="H42">
        <v>-0.34984260527050354</v>
      </c>
      <c r="I42">
        <v>-0.74009440137930094</v>
      </c>
      <c r="J42">
        <v>0</v>
      </c>
      <c r="K42">
        <v>0.22791676178251696</v>
      </c>
      <c r="L42">
        <v>6.8504042454000033E-2</v>
      </c>
      <c r="M42">
        <v>-0.74009440137930094</v>
      </c>
      <c r="N42">
        <v>0.22791676178251696</v>
      </c>
      <c r="O42">
        <v>0</v>
      </c>
      <c r="P42">
        <v>6.8504042454000033E-2</v>
      </c>
      <c r="Q42">
        <v>-0.34984260527050354</v>
      </c>
      <c r="R42">
        <f t="shared" si="4"/>
        <v>0.94585319969113391</v>
      </c>
      <c r="S42">
        <f t="shared" si="10"/>
        <v>1.1036199666836E-2</v>
      </c>
      <c r="T42">
        <f t="shared" si="5"/>
        <v>103.14790269363952</v>
      </c>
      <c r="U42">
        <f t="shared" si="6"/>
        <v>1</v>
      </c>
      <c r="V42" s="15">
        <f t="shared" si="0"/>
        <v>5.6434857258607085E-3</v>
      </c>
      <c r="W42">
        <f t="shared" si="11"/>
        <v>1.1390856582571551E-4</v>
      </c>
      <c r="X42">
        <f t="shared" si="7"/>
        <v>5.1343722606720439</v>
      </c>
      <c r="Y42">
        <f t="shared" si="8"/>
        <v>1</v>
      </c>
      <c r="Z42">
        <f t="shared" si="1"/>
        <v>2.1808814105365648E-4</v>
      </c>
      <c r="AA42">
        <f t="shared" si="2"/>
        <v>-1492.2181930428842</v>
      </c>
      <c r="AB42">
        <f t="shared" si="9"/>
        <v>218.08814105365647</v>
      </c>
      <c r="AC42" s="13">
        <f t="shared" si="3"/>
        <v>0.23213639013365239</v>
      </c>
      <c r="AD42">
        <f t="shared" si="12"/>
        <v>14235</v>
      </c>
      <c r="AE42">
        <f t="shared" si="13"/>
        <v>14611.44379621702</v>
      </c>
      <c r="AF42">
        <v>296.54815813629193</v>
      </c>
    </row>
    <row r="43" spans="1:32">
      <c r="A43" s="1">
        <v>44837</v>
      </c>
      <c r="B43">
        <v>24</v>
      </c>
      <c r="C43">
        <v>180</v>
      </c>
      <c r="D43">
        <v>14523</v>
      </c>
      <c r="E43">
        <v>36678</v>
      </c>
      <c r="F43">
        <v>94.75</v>
      </c>
      <c r="G43" s="17">
        <v>1322.14</v>
      </c>
      <c r="H43">
        <v>0.17542091140833962</v>
      </c>
      <c r="I43">
        <v>-0.73227998375350578</v>
      </c>
      <c r="J43">
        <v>0</v>
      </c>
      <c r="K43">
        <v>-0.32800194847831948</v>
      </c>
      <c r="L43">
        <v>0.20888325118489828</v>
      </c>
      <c r="M43">
        <v>-0.73227998375350578</v>
      </c>
      <c r="N43">
        <v>-0.32800194847831948</v>
      </c>
      <c r="O43">
        <v>0</v>
      </c>
      <c r="P43">
        <v>0.20888325118489828</v>
      </c>
      <c r="Q43">
        <v>0.17542091140833962</v>
      </c>
      <c r="R43">
        <f t="shared" si="4"/>
        <v>0.95519599141350009</v>
      </c>
      <c r="S43">
        <f t="shared" si="10"/>
        <v>9.3427917223661838E-3</v>
      </c>
      <c r="T43">
        <f t="shared" si="5"/>
        <v>109.84747947103841</v>
      </c>
      <c r="U43">
        <f t="shared" si="6"/>
        <v>1</v>
      </c>
      <c r="V43" s="15">
        <f t="shared" si="0"/>
        <v>5.7544584698817625E-3</v>
      </c>
      <c r="W43">
        <f t="shared" si="11"/>
        <v>1.1097274402105395E-4</v>
      </c>
      <c r="X43">
        <f t="shared" si="7"/>
        <v>5.2496596741509958</v>
      </c>
      <c r="Y43">
        <f t="shared" si="8"/>
        <v>1</v>
      </c>
      <c r="Z43">
        <f t="shared" si="1"/>
        <v>1.9902816855156097E-4</v>
      </c>
      <c r="AA43">
        <f t="shared" si="2"/>
        <v>-1533.9715546944158</v>
      </c>
      <c r="AB43">
        <f t="shared" si="9"/>
        <v>199.02816855156095</v>
      </c>
      <c r="AC43" s="13">
        <f t="shared" si="3"/>
        <v>0.10571204750867196</v>
      </c>
      <c r="AD43">
        <f t="shared" si="12"/>
        <v>14415</v>
      </c>
      <c r="AE43">
        <f t="shared" si="13"/>
        <v>14810.47196476858</v>
      </c>
      <c r="AF43">
        <v>271.22252915113751</v>
      </c>
    </row>
    <row r="44" spans="1:32">
      <c r="A44" s="1">
        <v>44844</v>
      </c>
      <c r="B44">
        <v>25</v>
      </c>
      <c r="C44">
        <v>221</v>
      </c>
      <c r="D44">
        <v>14703</v>
      </c>
      <c r="E44">
        <v>13702</v>
      </c>
      <c r="F44">
        <v>63.45</v>
      </c>
      <c r="G44" s="17">
        <v>1331.09</v>
      </c>
      <c r="H44">
        <v>-0.69381378746900846</v>
      </c>
      <c r="I44">
        <v>-0.72070067286760131</v>
      </c>
      <c r="J44">
        <v>0</v>
      </c>
      <c r="K44">
        <v>-1.1784543253680646</v>
      </c>
      <c r="L44">
        <v>1.8169019972189088E-2</v>
      </c>
      <c r="M44">
        <v>-0.72070067286760131</v>
      </c>
      <c r="N44">
        <v>-1.1784543253680646</v>
      </c>
      <c r="O44">
        <v>0</v>
      </c>
      <c r="P44">
        <v>1.8169019972189088E-2</v>
      </c>
      <c r="Q44">
        <v>-0.69381378746900846</v>
      </c>
      <c r="R44">
        <f t="shared" si="4"/>
        <v>0.96306792001431685</v>
      </c>
      <c r="S44">
        <f t="shared" si="10"/>
        <v>7.8719286008167577E-3</v>
      </c>
      <c r="T44">
        <f t="shared" si="5"/>
        <v>116.68203001311031</v>
      </c>
      <c r="U44">
        <f t="shared" si="6"/>
        <v>1</v>
      </c>
      <c r="V44" s="15">
        <f t="shared" si="0"/>
        <v>5.8626793421445722E-3</v>
      </c>
      <c r="W44">
        <f t="shared" si="11"/>
        <v>1.0822087226280974E-4</v>
      </c>
      <c r="X44">
        <f t="shared" si="7"/>
        <v>5.3626716962630301</v>
      </c>
      <c r="Y44">
        <f t="shared" si="8"/>
        <v>1</v>
      </c>
      <c r="Z44">
        <f t="shared" si="1"/>
        <v>1.8227308034576579E-4</v>
      </c>
      <c r="AA44">
        <f t="shared" si="2"/>
        <v>-1902.811006426218</v>
      </c>
      <c r="AB44">
        <f t="shared" si="9"/>
        <v>182.27308034576578</v>
      </c>
      <c r="AC44" s="13">
        <f t="shared" si="3"/>
        <v>0.17523493056214581</v>
      </c>
      <c r="AD44">
        <f t="shared" si="12"/>
        <v>14636</v>
      </c>
      <c r="AE44">
        <f t="shared" si="13"/>
        <v>14992.745045114345</v>
      </c>
      <c r="AF44">
        <v>245.67701587949122</v>
      </c>
    </row>
    <row r="45" spans="1:32">
      <c r="A45" s="1">
        <v>44851</v>
      </c>
      <c r="B45">
        <v>26</v>
      </c>
      <c r="C45">
        <v>237</v>
      </c>
      <c r="D45">
        <v>14924</v>
      </c>
      <c r="E45">
        <v>28010</v>
      </c>
      <c r="F45">
        <v>71.33</v>
      </c>
      <c r="G45" s="17">
        <v>1289.8800000000001</v>
      </c>
      <c r="H45">
        <v>-0.15250937975935072</v>
      </c>
      <c r="I45">
        <v>-0.77401725405286737</v>
      </c>
      <c r="J45">
        <v>0</v>
      </c>
      <c r="K45">
        <v>-0.96434682601051858</v>
      </c>
      <c r="L45">
        <v>0.17420776863517015</v>
      </c>
      <c r="M45">
        <v>-0.77401725405286737</v>
      </c>
      <c r="N45">
        <v>-0.96434682601051858</v>
      </c>
      <c r="O45">
        <v>0</v>
      </c>
      <c r="P45">
        <v>0.17420776863517015</v>
      </c>
      <c r="Q45">
        <v>-0.15250937975935072</v>
      </c>
      <c r="R45">
        <f t="shared" si="4"/>
        <v>0.96967028015334911</v>
      </c>
      <c r="S45">
        <f t="shared" si="10"/>
        <v>6.6023601390322595E-3</v>
      </c>
      <c r="T45">
        <f t="shared" si="5"/>
        <v>123.64871066519217</v>
      </c>
      <c r="U45">
        <f t="shared" si="6"/>
        <v>1</v>
      </c>
      <c r="V45" s="15">
        <f t="shared" si="0"/>
        <v>5.9683140815234292E-3</v>
      </c>
      <c r="W45">
        <f t="shared" si="11"/>
        <v>1.0563473937885703E-4</v>
      </c>
      <c r="X45">
        <f t="shared" si="7"/>
        <v>5.4735416636395406</v>
      </c>
      <c r="Y45">
        <f t="shared" si="8"/>
        <v>1</v>
      </c>
      <c r="Z45">
        <f t="shared" si="1"/>
        <v>1.6760214953567495E-4</v>
      </c>
      <c r="AA45">
        <f t="shared" si="2"/>
        <v>-2060.4584580717833</v>
      </c>
      <c r="AB45">
        <f t="shared" si="9"/>
        <v>167.60214953567495</v>
      </c>
      <c r="AC45" s="13">
        <f t="shared" si="3"/>
        <v>0.29281793444862891</v>
      </c>
      <c r="AD45">
        <f t="shared" si="12"/>
        <v>14873</v>
      </c>
      <c r="AE45">
        <f t="shared" si="13"/>
        <v>15160.347194650019</v>
      </c>
      <c r="AF45">
        <v>232.40238706852196</v>
      </c>
    </row>
    <row r="46" spans="1:32">
      <c r="A46" s="1">
        <v>44858</v>
      </c>
      <c r="B46">
        <v>27</v>
      </c>
      <c r="C46">
        <v>277</v>
      </c>
      <c r="D46">
        <v>15161</v>
      </c>
      <c r="E46">
        <v>11265</v>
      </c>
      <c r="F46">
        <v>64.680000000000007</v>
      </c>
      <c r="G46" s="17">
        <v>1312.49</v>
      </c>
      <c r="H46">
        <v>-0.78601107860602526</v>
      </c>
      <c r="I46">
        <v>-0.74476493906624119</v>
      </c>
      <c r="J46">
        <v>0</v>
      </c>
      <c r="K46">
        <v>-1.1450339923465185</v>
      </c>
      <c r="L46">
        <v>0.49243784128707868</v>
      </c>
      <c r="M46">
        <v>-0.74476493906624119</v>
      </c>
      <c r="N46">
        <v>-1.1450339923465185</v>
      </c>
      <c r="O46">
        <v>0</v>
      </c>
      <c r="P46">
        <v>0.49243784128707868</v>
      </c>
      <c r="Q46">
        <v>-0.78601107860602526</v>
      </c>
      <c r="R46">
        <f t="shared" si="4"/>
        <v>0.97518332370391014</v>
      </c>
      <c r="S46">
        <f t="shared" si="10"/>
        <v>5.5130435505610365E-3</v>
      </c>
      <c r="T46">
        <f t="shared" si="5"/>
        <v>130.74484585125123</v>
      </c>
      <c r="U46">
        <f t="shared" si="6"/>
        <v>1</v>
      </c>
      <c r="V46" s="15">
        <f t="shared" si="0"/>
        <v>6.0715126394090824E-3</v>
      </c>
      <c r="W46">
        <f t="shared" si="11"/>
        <v>1.0319855788565313E-4</v>
      </c>
      <c r="X46">
        <f t="shared" si="7"/>
        <v>5.5823903109791475</v>
      </c>
      <c r="Y46">
        <f t="shared" si="8"/>
        <v>1</v>
      </c>
      <c r="Z46">
        <f t="shared" si="1"/>
        <v>1.5479902780297605E-4</v>
      </c>
      <c r="AA46">
        <f t="shared" si="2"/>
        <v>-2430.2270569763396</v>
      </c>
      <c r="AB46">
        <f t="shared" si="9"/>
        <v>154.79902780297604</v>
      </c>
      <c r="AC46" s="13">
        <f t="shared" si="3"/>
        <v>0.44115874439358832</v>
      </c>
      <c r="AD46">
        <f t="shared" si="12"/>
        <v>15150</v>
      </c>
      <c r="AE46">
        <f t="shared" si="13"/>
        <v>15315.146222452995</v>
      </c>
      <c r="AF46">
        <v>218.86585375467411</v>
      </c>
    </row>
    <row r="47" spans="1:32">
      <c r="A47" s="1">
        <v>44865</v>
      </c>
      <c r="B47">
        <v>28</v>
      </c>
      <c r="C47">
        <v>189</v>
      </c>
      <c r="D47">
        <v>15438</v>
      </c>
      <c r="E47">
        <v>17981</v>
      </c>
      <c r="F47">
        <v>149.5</v>
      </c>
      <c r="G47" s="17">
        <v>1521.21</v>
      </c>
      <c r="H47">
        <v>-0.53192941784434911</v>
      </c>
      <c r="I47">
        <v>-0.47472764654042743</v>
      </c>
      <c r="J47">
        <v>0</v>
      </c>
      <c r="K47">
        <v>1.1596104360173209</v>
      </c>
      <c r="L47">
        <v>-0.24860719201743681</v>
      </c>
      <c r="M47">
        <v>-0.47472764654042743</v>
      </c>
      <c r="N47">
        <v>1.1596104360173209</v>
      </c>
      <c r="O47">
        <v>0</v>
      </c>
      <c r="P47">
        <v>-0.24860719201743681</v>
      </c>
      <c r="Q47">
        <v>-0.53192941784434911</v>
      </c>
      <c r="R47">
        <f t="shared" si="4"/>
        <v>0.97976699448480331</v>
      </c>
      <c r="S47">
        <f t="shared" si="10"/>
        <v>4.5836707808931676E-3</v>
      </c>
      <c r="T47">
        <f t="shared" si="5"/>
        <v>137.96791222058087</v>
      </c>
      <c r="U47">
        <f t="shared" si="6"/>
        <v>1</v>
      </c>
      <c r="V47" s="15">
        <f t="shared" si="0"/>
        <v>6.172411203896444E-3</v>
      </c>
      <c r="W47">
        <f t="shared" si="11"/>
        <v>1.0089856448736167E-4</v>
      </c>
      <c r="X47">
        <f t="shared" si="7"/>
        <v>5.6893273815466721</v>
      </c>
      <c r="Y47">
        <f t="shared" si="8"/>
        <v>1</v>
      </c>
      <c r="Z47">
        <f t="shared" si="1"/>
        <v>1.4365637976895354E-4</v>
      </c>
      <c r="AA47">
        <f t="shared" si="2"/>
        <v>-1672.2883223477879</v>
      </c>
      <c r="AB47">
        <f t="shared" si="9"/>
        <v>143.65637976895354</v>
      </c>
      <c r="AC47" s="13">
        <f t="shared" si="3"/>
        <v>0.23991333455580136</v>
      </c>
      <c r="AD47">
        <f t="shared" si="12"/>
        <v>15339</v>
      </c>
      <c r="AE47">
        <f t="shared" si="13"/>
        <v>15458.802602221949</v>
      </c>
      <c r="AF47">
        <v>209.26817310536396</v>
      </c>
    </row>
    <row r="48" spans="1:32">
      <c r="A48" s="1">
        <v>44872</v>
      </c>
      <c r="B48">
        <v>29</v>
      </c>
      <c r="C48">
        <v>144</v>
      </c>
      <c r="D48">
        <v>15627</v>
      </c>
      <c r="E48">
        <v>17935</v>
      </c>
      <c r="F48">
        <v>114.76</v>
      </c>
      <c r="G48" s="17">
        <v>1577.94</v>
      </c>
      <c r="H48">
        <v>-0.53366970319203189</v>
      </c>
      <c r="I48">
        <v>-0.4013316346345755</v>
      </c>
      <c r="J48">
        <v>0</v>
      </c>
      <c r="K48">
        <v>0.21568981067707366</v>
      </c>
      <c r="L48">
        <v>-0.32466922872228005</v>
      </c>
      <c r="M48">
        <v>-0.4013316346345755</v>
      </c>
      <c r="N48">
        <v>0.21568981067707366</v>
      </c>
      <c r="O48">
        <v>0</v>
      </c>
      <c r="P48">
        <v>-0.32466922872228005</v>
      </c>
      <c r="Q48">
        <v>-0.53366970319203189</v>
      </c>
      <c r="R48">
        <f t="shared" si="4"/>
        <v>0.9835620356991277</v>
      </c>
      <c r="S48">
        <f t="shared" si="10"/>
        <v>3.7950412143243906E-3</v>
      </c>
      <c r="T48">
        <f t="shared" si="5"/>
        <v>145.31552480807139</v>
      </c>
      <c r="U48">
        <f t="shared" si="6"/>
        <v>1</v>
      </c>
      <c r="V48" s="15">
        <f t="shared" si="0"/>
        <v>6.2711339021317425E-3</v>
      </c>
      <c r="W48">
        <f t="shared" si="11"/>
        <v>9.8722698235298445E-5</v>
      </c>
      <c r="X48">
        <f t="shared" si="7"/>
        <v>5.7944529820315136</v>
      </c>
      <c r="Y48">
        <f t="shared" si="8"/>
        <v>1</v>
      </c>
      <c r="Z48">
        <f t="shared" si="1"/>
        <v>1.339791191960725E-4</v>
      </c>
      <c r="AA48">
        <f t="shared" si="2"/>
        <v>-1284.1670299752889</v>
      </c>
      <c r="AB48">
        <f t="shared" si="9"/>
        <v>133.9791191960725</v>
      </c>
      <c r="AC48" s="13">
        <f t="shared" si="3"/>
        <v>6.9589450027274291E-2</v>
      </c>
      <c r="AD48">
        <f t="shared" si="12"/>
        <v>15483</v>
      </c>
      <c r="AE48">
        <f t="shared" si="13"/>
        <v>15592.781721418021</v>
      </c>
      <c r="AF48">
        <v>184.31168985139715</v>
      </c>
    </row>
    <row r="49" spans="1:32">
      <c r="A49" s="1">
        <v>44879</v>
      </c>
      <c r="B49">
        <v>30</v>
      </c>
      <c r="C49">
        <v>227</v>
      </c>
      <c r="D49">
        <v>15771</v>
      </c>
      <c r="E49">
        <v>9664</v>
      </c>
      <c r="F49">
        <v>167.38</v>
      </c>
      <c r="G49" s="17">
        <v>1295.5999999999999</v>
      </c>
      <c r="H49">
        <v>-0.846580575163417</v>
      </c>
      <c r="I49">
        <v>-0.76661684530790952</v>
      </c>
      <c r="J49">
        <v>0</v>
      </c>
      <c r="K49">
        <v>1.6454279599402808</v>
      </c>
      <c r="L49">
        <v>-1.0069899945607803</v>
      </c>
      <c r="M49">
        <v>-0.76661684530790952</v>
      </c>
      <c r="N49">
        <v>1.6454279599402808</v>
      </c>
      <c r="O49">
        <v>0</v>
      </c>
      <c r="P49">
        <v>-1.0069899945607803</v>
      </c>
      <c r="Q49">
        <v>-0.846580575163417</v>
      </c>
      <c r="R49">
        <f t="shared" si="4"/>
        <v>0.9866913425467071</v>
      </c>
      <c r="S49">
        <f t="shared" si="10"/>
        <v>3.1293068475793939E-3</v>
      </c>
      <c r="T49">
        <f t="shared" si="5"/>
        <v>152.78542489103106</v>
      </c>
      <c r="U49">
        <f t="shared" si="6"/>
        <v>1</v>
      </c>
      <c r="V49" s="15">
        <f t="shared" si="0"/>
        <v>6.3677942412416755E-3</v>
      </c>
      <c r="W49">
        <f t="shared" si="11"/>
        <v>9.6660339109932991E-5</v>
      </c>
      <c r="X49">
        <f t="shared" si="7"/>
        <v>5.8978587297133975</v>
      </c>
      <c r="Y49">
        <f t="shared" si="8"/>
        <v>1</v>
      </c>
      <c r="Z49">
        <f t="shared" si="1"/>
        <v>1.2558648859148483E-4</v>
      </c>
      <c r="AA49">
        <f t="shared" si="2"/>
        <v>-2039.0311058099505</v>
      </c>
      <c r="AB49">
        <f t="shared" si="9"/>
        <v>125.58648859148482</v>
      </c>
      <c r="AC49" s="13">
        <f t="shared" si="3"/>
        <v>0.44675555686570562</v>
      </c>
      <c r="AD49">
        <f t="shared" si="12"/>
        <v>15710</v>
      </c>
      <c r="AE49">
        <f t="shared" si="13"/>
        <v>15718.368210009507</v>
      </c>
      <c r="AF49">
        <v>182.43978846019078</v>
      </c>
    </row>
    <row r="50" spans="1:32">
      <c r="A50" s="1">
        <v>44886</v>
      </c>
      <c r="B50">
        <v>31</v>
      </c>
      <c r="C50">
        <v>228</v>
      </c>
      <c r="D50">
        <v>15998</v>
      </c>
      <c r="E50">
        <v>17092</v>
      </c>
      <c r="F50">
        <v>72.099999999999994</v>
      </c>
      <c r="G50" s="17">
        <v>1210.75</v>
      </c>
      <c r="H50">
        <v>-0.56556232380282589</v>
      </c>
      <c r="I50">
        <v>-0.87639388761729664</v>
      </c>
      <c r="J50">
        <v>0</v>
      </c>
      <c r="K50">
        <v>-0.94342515411898187</v>
      </c>
      <c r="L50">
        <v>-1.0617993071338667</v>
      </c>
      <c r="M50">
        <v>-0.87639388761729664</v>
      </c>
      <c r="N50">
        <v>-0.94342515411898187</v>
      </c>
      <c r="O50">
        <v>0</v>
      </c>
      <c r="P50">
        <v>-1.0617993071338667</v>
      </c>
      <c r="Q50">
        <v>-0.56556232380282589</v>
      </c>
      <c r="R50">
        <f t="shared" si="4"/>
        <v>0.98926145711561875</v>
      </c>
      <c r="S50">
        <f t="shared" si="10"/>
        <v>2.5701145689116522E-3</v>
      </c>
      <c r="T50">
        <f t="shared" si="5"/>
        <v>160.37546928444988</v>
      </c>
      <c r="U50">
        <f t="shared" si="6"/>
        <v>1</v>
      </c>
      <c r="V50" s="15">
        <f t="shared" si="0"/>
        <v>6.4624963352986065E-3</v>
      </c>
      <c r="W50">
        <f t="shared" si="11"/>
        <v>9.4702094056930974E-5</v>
      </c>
      <c r="X50">
        <f t="shared" si="7"/>
        <v>5.9996287295993245</v>
      </c>
      <c r="Y50">
        <f t="shared" si="8"/>
        <v>1</v>
      </c>
      <c r="Z50">
        <f t="shared" si="1"/>
        <v>1.1831320437795667E-4</v>
      </c>
      <c r="AA50">
        <f t="shared" si="2"/>
        <v>-2061.615940008191</v>
      </c>
      <c r="AB50">
        <f t="shared" si="9"/>
        <v>118.31320437795668</v>
      </c>
      <c r="AC50" s="13">
        <f t="shared" si="3"/>
        <v>0.4810824369387865</v>
      </c>
      <c r="AD50">
        <f t="shared" si="12"/>
        <v>15938</v>
      </c>
      <c r="AE50">
        <f t="shared" si="13"/>
        <v>15836.681414387464</v>
      </c>
      <c r="AF50">
        <v>154.1110427785149</v>
      </c>
    </row>
    <row r="51" spans="1:32">
      <c r="A51" s="1">
        <v>44893</v>
      </c>
      <c r="B51">
        <v>32</v>
      </c>
      <c r="C51">
        <v>153</v>
      </c>
      <c r="D51">
        <v>16226</v>
      </c>
      <c r="E51">
        <v>13986</v>
      </c>
      <c r="F51">
        <v>62.11</v>
      </c>
      <c r="G51" s="17">
        <v>1176.2</v>
      </c>
      <c r="H51">
        <v>-0.68306941706157609</v>
      </c>
      <c r="I51">
        <v>-0.92109390897014665</v>
      </c>
      <c r="J51">
        <v>0</v>
      </c>
      <c r="K51">
        <v>-1.2148634686598301</v>
      </c>
      <c r="L51">
        <v>-0.87220369038992129</v>
      </c>
      <c r="M51">
        <v>-0.92109390897014665</v>
      </c>
      <c r="N51">
        <v>-1.2148634686598301</v>
      </c>
      <c r="O51">
        <v>0</v>
      </c>
      <c r="P51">
        <v>-0.87220369038992129</v>
      </c>
      <c r="Q51">
        <v>-0.68306941706157609</v>
      </c>
      <c r="R51">
        <f t="shared" si="4"/>
        <v>0.99136412454018552</v>
      </c>
      <c r="S51">
        <f t="shared" si="10"/>
        <v>2.1026674245667731E-3</v>
      </c>
      <c r="T51">
        <f t="shared" si="5"/>
        <v>168.08362086299596</v>
      </c>
      <c r="U51">
        <f t="shared" si="6"/>
        <v>1</v>
      </c>
      <c r="V51" s="15">
        <f t="shared" si="0"/>
        <v>6.5553359559190616E-3</v>
      </c>
      <c r="W51">
        <f t="shared" si="11"/>
        <v>9.2839620620455143E-5</v>
      </c>
      <c r="X51">
        <f t="shared" si="7"/>
        <v>6.0998404113764444</v>
      </c>
      <c r="Y51">
        <f t="shared" si="8"/>
        <v>1</v>
      </c>
      <c r="Z51">
        <f t="shared" si="1"/>
        <v>1.1200986658442379E-4</v>
      </c>
      <c r="AA51">
        <f t="shared" si="2"/>
        <v>-1391.8293101949598</v>
      </c>
      <c r="AB51">
        <f t="shared" si="9"/>
        <v>112.00986658442379</v>
      </c>
      <c r="AC51" s="13">
        <f t="shared" si="3"/>
        <v>0.26790936872925625</v>
      </c>
      <c r="AD51">
        <f t="shared" si="12"/>
        <v>16091</v>
      </c>
      <c r="AE51">
        <f t="shared" si="13"/>
        <v>15948.691280971887</v>
      </c>
      <c r="AF51">
        <v>143.96712012503318</v>
      </c>
    </row>
    <row r="52" spans="1:32">
      <c r="A52" s="1">
        <v>44900</v>
      </c>
      <c r="B52">
        <v>33</v>
      </c>
      <c r="C52">
        <v>115</v>
      </c>
      <c r="D52">
        <v>16379</v>
      </c>
      <c r="E52">
        <v>10929</v>
      </c>
      <c r="F52">
        <v>48.67</v>
      </c>
      <c r="G52" s="17">
        <v>1252.95</v>
      </c>
      <c r="H52">
        <v>-0.7987227281021424</v>
      </c>
      <c r="I52">
        <v>-0.82179646645694138</v>
      </c>
      <c r="J52">
        <v>0</v>
      </c>
      <c r="K52">
        <v>-1.5800417416757462</v>
      </c>
      <c r="L52">
        <v>-1.2877479645991607</v>
      </c>
      <c r="M52">
        <v>-0.82179646645694138</v>
      </c>
      <c r="N52">
        <v>-1.5800417416757462</v>
      </c>
      <c r="O52">
        <v>0</v>
      </c>
      <c r="P52">
        <v>-1.2877479645991607</v>
      </c>
      <c r="Q52">
        <v>-0.7987227281021424</v>
      </c>
      <c r="R52">
        <f t="shared" si="4"/>
        <v>0.9930778484366759</v>
      </c>
      <c r="S52">
        <f t="shared" si="10"/>
        <v>1.7137238964903823E-3</v>
      </c>
      <c r="T52">
        <f t="shared" si="5"/>
        <v>175.90794013489727</v>
      </c>
      <c r="U52">
        <f t="shared" si="6"/>
        <v>1</v>
      </c>
      <c r="V52" s="15">
        <f t="shared" si="0"/>
        <v>6.6464014365241741E-3</v>
      </c>
      <c r="W52">
        <f t="shared" si="11"/>
        <v>9.1065480605112548E-5</v>
      </c>
      <c r="X52">
        <f t="shared" si="7"/>
        <v>6.1985652500223747</v>
      </c>
      <c r="Y52">
        <f t="shared" si="8"/>
        <v>1</v>
      </c>
      <c r="Z52">
        <f t="shared" si="1"/>
        <v>1.0654280701434317E-4</v>
      </c>
      <c r="AA52">
        <f t="shared" si="2"/>
        <v>-1051.9008266242301</v>
      </c>
      <c r="AB52">
        <f t="shared" si="9"/>
        <v>106.54280701434317</v>
      </c>
      <c r="AC52" s="13">
        <f t="shared" si="3"/>
        <v>7.354080857092897E-2</v>
      </c>
      <c r="AD52">
        <f t="shared" si="12"/>
        <v>16206</v>
      </c>
      <c r="AE52">
        <f t="shared" si="13"/>
        <v>16055.234087986229</v>
      </c>
      <c r="AF52">
        <v>125.27957041668274</v>
      </c>
    </row>
    <row r="53" spans="1:32">
      <c r="A53" s="1">
        <v>44907</v>
      </c>
      <c r="B53">
        <v>34</v>
      </c>
      <c r="C53">
        <v>73</v>
      </c>
      <c r="D53">
        <v>16494</v>
      </c>
      <c r="E53">
        <v>10976</v>
      </c>
      <c r="F53">
        <v>35.54</v>
      </c>
      <c r="G53" s="17">
        <v>1262.1500000000001</v>
      </c>
      <c r="H53">
        <v>-0.79694461046429277</v>
      </c>
      <c r="I53">
        <v>-0.80989371113288278</v>
      </c>
      <c r="J53">
        <v>0</v>
      </c>
      <c r="K53">
        <v>-1.9367970039301348</v>
      </c>
      <c r="L53">
        <v>-1.4913258427432037</v>
      </c>
      <c r="M53">
        <v>-0.80989371113288278</v>
      </c>
      <c r="N53">
        <v>-1.9367970039301348</v>
      </c>
      <c r="O53">
        <v>0</v>
      </c>
      <c r="P53">
        <v>-1.4913258427432037</v>
      </c>
      <c r="Q53">
        <v>-0.79694461046429277</v>
      </c>
      <c r="R53">
        <f t="shared" si="4"/>
        <v>0.99446939983160609</v>
      </c>
      <c r="S53">
        <f t="shared" si="10"/>
        <v>1.3915513949301905E-3</v>
      </c>
      <c r="T53">
        <f t="shared" si="5"/>
        <v>183.84657772236906</v>
      </c>
      <c r="U53">
        <f t="shared" si="6"/>
        <v>1</v>
      </c>
      <c r="V53" s="15">
        <f t="shared" si="0"/>
        <v>6.7357744544289666E-3</v>
      </c>
      <c r="W53">
        <f t="shared" si="11"/>
        <v>8.9373017904792462E-5</v>
      </c>
      <c r="X53">
        <f t="shared" si="7"/>
        <v>6.295869389263351</v>
      </c>
      <c r="Y53">
        <f t="shared" si="8"/>
        <v>1</v>
      </c>
      <c r="Z53">
        <f t="shared" si="1"/>
        <v>1.0179352464050539E-4</v>
      </c>
      <c r="AA53">
        <f t="shared" si="2"/>
        <v>-671.05717670925947</v>
      </c>
      <c r="AB53">
        <f t="shared" si="9"/>
        <v>101.7935246405054</v>
      </c>
      <c r="AC53" s="13">
        <f t="shared" si="3"/>
        <v>0.3944318443904849</v>
      </c>
      <c r="AD53">
        <f t="shared" si="12"/>
        <v>16279</v>
      </c>
      <c r="AE53">
        <f t="shared" si="13"/>
        <v>16157.027612626734</v>
      </c>
      <c r="AF53">
        <v>111.60469315458542</v>
      </c>
    </row>
    <row r="54" spans="1:32">
      <c r="A54" s="1">
        <v>44914</v>
      </c>
      <c r="B54">
        <v>35</v>
      </c>
      <c r="C54">
        <v>43</v>
      </c>
      <c r="D54">
        <v>16567</v>
      </c>
      <c r="E54">
        <v>21806</v>
      </c>
      <c r="F54">
        <v>45.55</v>
      </c>
      <c r="G54" s="17">
        <v>1243.71</v>
      </c>
      <c r="H54">
        <v>-0.38722090795551489</v>
      </c>
      <c r="I54">
        <v>-0.83375097289110445</v>
      </c>
      <c r="J54">
        <v>0</v>
      </c>
      <c r="K54">
        <v>-1.6648152693401554</v>
      </c>
      <c r="L54">
        <v>-1.5534056180479494</v>
      </c>
      <c r="M54">
        <v>-0.83375097289110445</v>
      </c>
      <c r="N54">
        <v>-1.6648152693401554</v>
      </c>
      <c r="O54">
        <v>0</v>
      </c>
      <c r="P54">
        <v>-1.5534056180479494</v>
      </c>
      <c r="Q54">
        <v>-0.38722090795551489</v>
      </c>
      <c r="R54">
        <f t="shared" si="4"/>
        <v>0.99559524732059934</v>
      </c>
      <c r="S54">
        <f t="shared" si="10"/>
        <v>1.1258474889932479E-3</v>
      </c>
      <c r="T54">
        <f t="shared" si="5"/>
        <v>191.897767627045</v>
      </c>
      <c r="U54">
        <f t="shared" si="6"/>
        <v>1</v>
      </c>
      <c r="V54" s="15">
        <f t="shared" si="0"/>
        <v>6.8235307103481357E-3</v>
      </c>
      <c r="W54">
        <f t="shared" si="11"/>
        <v>8.7756255919169135E-5</v>
      </c>
      <c r="X54">
        <f t="shared" si="7"/>
        <v>6.3918141834364119</v>
      </c>
      <c r="Y54">
        <f t="shared" si="8"/>
        <v>1</v>
      </c>
      <c r="Z54">
        <f t="shared" si="1"/>
        <v>9.7657832677135566E-5</v>
      </c>
      <c r="AA54">
        <f t="shared" si="2"/>
        <v>-397.06374976077109</v>
      </c>
      <c r="AB54">
        <f t="shared" si="9"/>
        <v>97.657832677135559</v>
      </c>
      <c r="AC54" s="13">
        <f t="shared" si="3"/>
        <v>1.2711123878403618</v>
      </c>
      <c r="AD54">
        <f t="shared" si="12"/>
        <v>16322</v>
      </c>
      <c r="AE54">
        <f t="shared" si="13"/>
        <v>16254.68544530387</v>
      </c>
      <c r="AF54">
        <v>104.09084760798424</v>
      </c>
    </row>
    <row r="55" spans="1:32">
      <c r="A55" s="1">
        <v>44921</v>
      </c>
      <c r="B55">
        <v>36</v>
      </c>
      <c r="C55">
        <v>34</v>
      </c>
      <c r="D55">
        <v>16610</v>
      </c>
      <c r="E55">
        <v>9090</v>
      </c>
      <c r="F55">
        <v>32.549999999999997</v>
      </c>
      <c r="G55" s="17">
        <v>1210.8</v>
      </c>
      <c r="H55">
        <v>-0.86829630971928395</v>
      </c>
      <c r="I55">
        <v>-0.87632919872966597</v>
      </c>
      <c r="J55">
        <v>0</v>
      </c>
      <c r="K55">
        <v>-2.0180383012751935</v>
      </c>
      <c r="L55">
        <v>-1.5589985785359153</v>
      </c>
      <c r="M55">
        <v>-0.87632919872966597</v>
      </c>
      <c r="N55">
        <v>-2.0180383012751935</v>
      </c>
      <c r="O55">
        <v>0</v>
      </c>
      <c r="P55">
        <v>-1.5589985785359153</v>
      </c>
      <c r="Q55">
        <v>-0.86829630971928395</v>
      </c>
      <c r="R55">
        <f t="shared" si="4"/>
        <v>0.99650288724738523</v>
      </c>
      <c r="S55">
        <f t="shared" si="10"/>
        <v>9.076399267858859E-4</v>
      </c>
      <c r="T55">
        <f t="shared" si="5"/>
        <v>200.05982117820565</v>
      </c>
      <c r="U55">
        <f t="shared" si="6"/>
        <v>1</v>
      </c>
      <c r="V55" s="15">
        <f t="shared" si="0"/>
        <v>6.9097405212958929E-3</v>
      </c>
      <c r="W55">
        <f t="shared" si="11"/>
        <v>8.6209810947757148E-5</v>
      </c>
      <c r="X55">
        <f t="shared" si="7"/>
        <v>6.4864566704495843</v>
      </c>
      <c r="Y55">
        <f t="shared" si="8"/>
        <v>1</v>
      </c>
      <c r="Z55">
        <f t="shared" si="1"/>
        <v>9.4044819166823847E-5</v>
      </c>
      <c r="AA55">
        <f t="shared" si="2"/>
        <v>-315.2391290491214</v>
      </c>
      <c r="AB55">
        <f t="shared" si="9"/>
        <v>94.044819166823842</v>
      </c>
      <c r="AC55" s="13">
        <f t="shared" si="3"/>
        <v>1.7660240931418778</v>
      </c>
      <c r="AD55">
        <f t="shared" si="12"/>
        <v>16356</v>
      </c>
      <c r="AE55">
        <f t="shared" si="13"/>
        <v>16348.730264470694</v>
      </c>
      <c r="AF55">
        <v>96.36524027582341</v>
      </c>
    </row>
    <row r="56" spans="1:32">
      <c r="A56" s="1"/>
      <c r="G56" s="17"/>
      <c r="V56" s="15"/>
      <c r="AC56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3BED-6195-5E49-84AD-893FC3048832}">
  <dimension ref="A1:AE56"/>
  <sheetViews>
    <sheetView workbookViewId="0">
      <selection activeCell="B15" sqref="B15"/>
    </sheetView>
  </sheetViews>
  <sheetFormatPr baseColWidth="10" defaultRowHeight="16"/>
  <sheetData>
    <row r="1" spans="1:31">
      <c r="A1" t="s">
        <v>12</v>
      </c>
      <c r="B1">
        <v>1000000</v>
      </c>
      <c r="F1" s="13"/>
      <c r="G1" s="13"/>
      <c r="AE1" s="13"/>
    </row>
    <row r="2" spans="1:31">
      <c r="A2" t="s">
        <v>61</v>
      </c>
      <c r="B2">
        <v>2.3475677500379294E-2</v>
      </c>
      <c r="F2" s="13"/>
      <c r="G2" s="13"/>
      <c r="AE2" s="13"/>
    </row>
    <row r="3" spans="1:31">
      <c r="A3" t="s">
        <v>15</v>
      </c>
      <c r="B3">
        <v>1.5362992229239856</v>
      </c>
      <c r="E3" t="s">
        <v>31</v>
      </c>
      <c r="F3" s="13">
        <f>AVERAGE(AC20:AC55)</f>
        <v>0.26134094878493713</v>
      </c>
      <c r="AE3" s="13"/>
    </row>
    <row r="4" spans="1:31">
      <c r="A4" t="s">
        <v>57</v>
      </c>
      <c r="B4">
        <v>-0.46149979248087508</v>
      </c>
      <c r="AE4" s="13"/>
    </row>
    <row r="5" spans="1:31">
      <c r="A5" t="s">
        <v>40</v>
      </c>
      <c r="B5">
        <v>0.47680179392613092</v>
      </c>
      <c r="E5" t="s">
        <v>54</v>
      </c>
      <c r="F5">
        <f>-2*B15+LN(B1)*12</f>
        <v>278004.3051881115</v>
      </c>
      <c r="AE5" s="13"/>
    </row>
    <row r="6" spans="1:31">
      <c r="A6" t="s">
        <v>18</v>
      </c>
      <c r="B6">
        <v>9.7181958466605791E-3</v>
      </c>
      <c r="AE6" s="13"/>
    </row>
    <row r="7" spans="1:31">
      <c r="A7" t="s">
        <v>19</v>
      </c>
      <c r="B7">
        <v>1.7367095115962339</v>
      </c>
      <c r="AE7" s="13"/>
    </row>
    <row r="8" spans="1:31">
      <c r="A8" t="s">
        <v>20</v>
      </c>
      <c r="B8">
        <v>358.14701079078827</v>
      </c>
      <c r="AE8" s="13"/>
    </row>
    <row r="9" spans="1:31">
      <c r="A9" t="s">
        <v>21</v>
      </c>
      <c r="B9">
        <v>0.20200267608583275</v>
      </c>
      <c r="AE9" s="13"/>
    </row>
    <row r="10" spans="1:31">
      <c r="A10" t="s">
        <v>57</v>
      </c>
      <c r="B10">
        <v>0.41987809468869419</v>
      </c>
      <c r="AE10" s="13"/>
    </row>
    <row r="11" spans="1:31">
      <c r="A11" t="s">
        <v>36</v>
      </c>
      <c r="B11">
        <v>-2.722190509805976</v>
      </c>
      <c r="AE11" s="13"/>
    </row>
    <row r="12" spans="1:31">
      <c r="A12" t="s">
        <v>60</v>
      </c>
      <c r="B12">
        <v>8.5707599132294449E-2</v>
      </c>
      <c r="AE12" s="13"/>
    </row>
    <row r="13" spans="1:31">
      <c r="A13" t="s">
        <v>40</v>
      </c>
      <c r="B13">
        <v>-0.70822454521640288</v>
      </c>
      <c r="AE13" s="13"/>
    </row>
    <row r="14" spans="1:31">
      <c r="AE14" s="13"/>
    </row>
    <row r="15" spans="1:31">
      <c r="A15" t="s">
        <v>24</v>
      </c>
      <c r="B15">
        <f>SUM(AA20:AA55)+ (B1-SUM(C20:C55))*IFERROR(LN(1-SUM(Z20:Z55)),-10000)</f>
        <v>-138919.25953070796</v>
      </c>
      <c r="AE15" s="13"/>
    </row>
    <row r="17" spans="1:31">
      <c r="AE17" s="13"/>
    </row>
    <row r="18" spans="1:31">
      <c r="I18">
        <f>B5</f>
        <v>0.47680179392613092</v>
      </c>
      <c r="J18">
        <v>0</v>
      </c>
      <c r="K18">
        <v>0</v>
      </c>
      <c r="L18">
        <f>B4</f>
        <v>-0.46149979248087508</v>
      </c>
      <c r="M18">
        <f>B13</f>
        <v>-0.70822454521640288</v>
      </c>
      <c r="N18">
        <f>B12</f>
        <v>8.5707599132294449E-2</v>
      </c>
      <c r="O18">
        <f>B11</f>
        <v>-2.722190509805976</v>
      </c>
      <c r="P18">
        <f>B10</f>
        <v>0.41987809468869419</v>
      </c>
      <c r="R18" t="s">
        <v>25</v>
      </c>
      <c r="V18" t="s">
        <v>30</v>
      </c>
      <c r="AE18" s="13"/>
    </row>
    <row r="19" spans="1:31">
      <c r="A19" t="s">
        <v>4</v>
      </c>
      <c r="B19" t="s">
        <v>7</v>
      </c>
      <c r="C19" t="s">
        <v>0</v>
      </c>
      <c r="D19" t="s">
        <v>11</v>
      </c>
      <c r="E19" t="s">
        <v>1</v>
      </c>
      <c r="F19" t="s">
        <v>2</v>
      </c>
      <c r="G19" t="s">
        <v>39</v>
      </c>
      <c r="H19" t="s">
        <v>8</v>
      </c>
      <c r="I19" t="s">
        <v>41</v>
      </c>
      <c r="J19" t="s">
        <v>37</v>
      </c>
      <c r="K19" t="s">
        <v>9</v>
      </c>
      <c r="L19" t="s">
        <v>56</v>
      </c>
      <c r="M19" t="s">
        <v>41</v>
      </c>
      <c r="N19" t="s">
        <v>9</v>
      </c>
      <c r="O19" t="s">
        <v>37</v>
      </c>
      <c r="P19" t="s">
        <v>56</v>
      </c>
      <c r="Q19" t="s">
        <v>8</v>
      </c>
      <c r="R19" t="s">
        <v>26</v>
      </c>
      <c r="S19" t="s">
        <v>27</v>
      </c>
      <c r="T19" t="s">
        <v>28</v>
      </c>
      <c r="U19" t="s">
        <v>29</v>
      </c>
      <c r="V19" t="s">
        <v>26</v>
      </c>
      <c r="W19" t="s">
        <v>27</v>
      </c>
      <c r="X19" t="s">
        <v>28</v>
      </c>
      <c r="Y19" t="s">
        <v>29</v>
      </c>
      <c r="Z19" t="s">
        <v>31</v>
      </c>
      <c r="AA19" t="s">
        <v>24</v>
      </c>
      <c r="AB19" t="s">
        <v>32</v>
      </c>
      <c r="AC19" s="13" t="s">
        <v>33</v>
      </c>
      <c r="AD19" t="s">
        <v>63</v>
      </c>
      <c r="AE19" s="13" t="s">
        <v>53</v>
      </c>
    </row>
    <row r="20" spans="1:31">
      <c r="A20" s="1">
        <v>44676</v>
      </c>
      <c r="B20">
        <v>1</v>
      </c>
      <c r="C20">
        <v>488</v>
      </c>
      <c r="D20">
        <v>288</v>
      </c>
      <c r="E20">
        <v>29330</v>
      </c>
      <c r="F20">
        <v>104.71</v>
      </c>
      <c r="G20" s="17">
        <v>3004.99</v>
      </c>
      <c r="H20">
        <v>-0.10257075673889025</v>
      </c>
      <c r="I20">
        <v>1.4449539072347346</v>
      </c>
      <c r="J20">
        <v>1</v>
      </c>
      <c r="K20">
        <v>-5.737876401116751E-2</v>
      </c>
      <c r="L20">
        <v>2.7653487403399462</v>
      </c>
      <c r="M20">
        <v>1.4449539072347346</v>
      </c>
      <c r="N20">
        <v>-5.737876401116751E-2</v>
      </c>
      <c r="O20">
        <v>1</v>
      </c>
      <c r="P20">
        <v>2.7653487403399462</v>
      </c>
      <c r="Q20">
        <v>-0.10257075673889025</v>
      </c>
      <c r="R20">
        <f>1-EXP(-$B$2*T20)</f>
        <v>1.2964258325785405E-2</v>
      </c>
      <c r="S20">
        <f>R20</f>
        <v>1.2964258325785405E-2</v>
      </c>
      <c r="T20">
        <f>B20^B3*U20</f>
        <v>0.55585308531428201</v>
      </c>
      <c r="U20">
        <f>EXP(SUMPRODUCT($I$18:$L$18,I20:L20))</f>
        <v>0.55585308531428201</v>
      </c>
      <c r="V20" s="15">
        <f t="shared" ref="V20:V55" si="0">1-($B$8/($B$8+X20))^$B$7</f>
        <v>3.6391550133219042E-4</v>
      </c>
      <c r="W20">
        <f>V20</f>
        <v>3.6391550133219042E-4</v>
      </c>
      <c r="X20">
        <f>B20^B9*Y20</f>
        <v>7.5068761199106396E-2</v>
      </c>
      <c r="Y20">
        <f>EXP(SUMPRODUCT($M$18:$P$18,M20:P20))</f>
        <v>7.5068761199106396E-2</v>
      </c>
      <c r="Z20">
        <f t="shared" ref="Z20:Z55" si="1">$B$6*S20 + (1-$B$6)*W20</f>
        <v>4.8636810063529111E-4</v>
      </c>
      <c r="AA20">
        <f t="shared" ref="AA20:AA55" si="2">C20*IFERROR(LN(Z20),-10000)</f>
        <v>-3722.7298682747482</v>
      </c>
      <c r="AB20">
        <f>$B$1*Z20</f>
        <v>486.36810063529111</v>
      </c>
      <c r="AC20" s="13">
        <f t="shared" ref="AC20:AC55" si="3">ABS(C20-AB20)/C20</f>
        <v>3.344056075223127E-3</v>
      </c>
      <c r="AD20">
        <f>C20</f>
        <v>488</v>
      </c>
      <c r="AE20">
        <f>AB20</f>
        <v>486.36810063529111</v>
      </c>
    </row>
    <row r="21" spans="1:31">
      <c r="A21" s="1">
        <v>44683</v>
      </c>
      <c r="B21">
        <v>2</v>
      </c>
      <c r="C21">
        <v>610</v>
      </c>
      <c r="D21">
        <v>776</v>
      </c>
      <c r="E21">
        <v>159726</v>
      </c>
      <c r="F21">
        <v>124.87</v>
      </c>
      <c r="G21" s="17">
        <v>285.51</v>
      </c>
      <c r="H21">
        <v>4.830608551879263</v>
      </c>
      <c r="I21">
        <v>-2.0734488154468478</v>
      </c>
      <c r="J21">
        <v>1</v>
      </c>
      <c r="K21">
        <v>0.490388645512707</v>
      </c>
      <c r="L21">
        <v>2.2636751788466225</v>
      </c>
      <c r="M21">
        <v>-2.0734488154468478</v>
      </c>
      <c r="N21">
        <v>0.490388645512707</v>
      </c>
      <c r="O21">
        <v>1</v>
      </c>
      <c r="P21">
        <v>2.2636751788466225</v>
      </c>
      <c r="Q21">
        <v>4.830608551879263</v>
      </c>
      <c r="R21">
        <f t="shared" ref="R21:R55" si="4">1-EXP(-$B$2*T21)</f>
        <v>1.8711970538030642E-2</v>
      </c>
      <c r="S21">
        <f>R21-R20</f>
        <v>5.7477122122452373E-3</v>
      </c>
      <c r="T21">
        <f t="shared" ref="T21:T55" si="5">T20+(B21^$B$3-B20^$B$3)*U21</f>
        <v>0.80463085662285339</v>
      </c>
      <c r="U21">
        <f t="shared" ref="U21:U55" si="6">EXP(SUMPRODUCT($I$18:$L$18,I21:L21))</f>
        <v>0.13090155326408504</v>
      </c>
      <c r="V21" s="15">
        <f t="shared" si="0"/>
        <v>9.245989102629748E-4</v>
      </c>
      <c r="W21">
        <f>V21-V20</f>
        <v>5.6068340893078439E-4</v>
      </c>
      <c r="X21">
        <f t="shared" ref="X21:X55" si="7">X20+(B21^$B$9-B20^$B$9)*Y21</f>
        <v>0.1908112784257941</v>
      </c>
      <c r="Y21">
        <f t="shared" ref="Y21:Y55" si="8">EXP(SUMPRODUCT($M$18:$P$18,M21:P21))</f>
        <v>0.77010723244130397</v>
      </c>
      <c r="Z21">
        <f t="shared" si="1"/>
        <v>6.1109197070366374E-4</v>
      </c>
      <c r="AA21">
        <f t="shared" si="2"/>
        <v>-4514.1604819946706</v>
      </c>
      <c r="AB21">
        <f t="shared" ref="AB21:AB55" si="9">$B$1*Z21</f>
        <v>611.09197070366372</v>
      </c>
      <c r="AC21" s="13">
        <f t="shared" si="3"/>
        <v>1.7901159076454413E-3</v>
      </c>
      <c r="AD21">
        <f>C21+AD20</f>
        <v>1098</v>
      </c>
      <c r="AE21">
        <f>AB21+AE20</f>
        <v>1097.4600713389548</v>
      </c>
    </row>
    <row r="22" spans="1:31">
      <c r="A22" s="1">
        <v>44690</v>
      </c>
      <c r="B22">
        <v>3</v>
      </c>
      <c r="C22">
        <v>812</v>
      </c>
      <c r="D22">
        <v>1386</v>
      </c>
      <c r="E22">
        <v>40479</v>
      </c>
      <c r="F22">
        <v>127.66</v>
      </c>
      <c r="G22" s="17">
        <v>2739.22</v>
      </c>
      <c r="H22">
        <v>0.31922144633316551</v>
      </c>
      <c r="I22">
        <v>1.101106593922232</v>
      </c>
      <c r="J22">
        <v>1</v>
      </c>
      <c r="K22">
        <v>0.5661957423664572</v>
      </c>
      <c r="L22">
        <v>0.25754071549508895</v>
      </c>
      <c r="M22">
        <v>1.101106593922232</v>
      </c>
      <c r="N22">
        <v>0.5661957423664572</v>
      </c>
      <c r="O22">
        <v>1</v>
      </c>
      <c r="P22">
        <v>0.25754071549508895</v>
      </c>
      <c r="Q22">
        <v>0.31922144633316551</v>
      </c>
      <c r="R22">
        <f t="shared" si="4"/>
        <v>0.10168327090503715</v>
      </c>
      <c r="S22">
        <f t="shared" ref="S22:S55" si="10">R22-R21</f>
        <v>8.2971300367006506E-2</v>
      </c>
      <c r="T22">
        <f t="shared" si="5"/>
        <v>4.5678156832094432</v>
      </c>
      <c r="U22">
        <f t="shared" si="6"/>
        <v>1.5010346132764569</v>
      </c>
      <c r="V22" s="15">
        <f t="shared" si="0"/>
        <v>9.4135538857986756E-4</v>
      </c>
      <c r="W22">
        <f t="shared" ref="W22:W55" si="11">V22-V21</f>
        <v>1.6756478316892753E-5</v>
      </c>
      <c r="X22">
        <f t="shared" si="7"/>
        <v>0.19427191257368936</v>
      </c>
      <c r="Y22">
        <f t="shared" si="8"/>
        <v>3.5247585663774922E-2</v>
      </c>
      <c r="Z22">
        <f t="shared" si="1"/>
        <v>8.2292498219757896E-4</v>
      </c>
      <c r="AA22">
        <f t="shared" si="2"/>
        <v>-5767.3481566250603</v>
      </c>
      <c r="AB22">
        <f t="shared" si="9"/>
        <v>822.92498219757897</v>
      </c>
      <c r="AC22" s="13">
        <f t="shared" si="3"/>
        <v>1.3454411573373116E-2</v>
      </c>
      <c r="AD22">
        <f t="shared" ref="AD22:AD55" si="12">C22+AD21</f>
        <v>1910</v>
      </c>
      <c r="AE22">
        <f t="shared" ref="AE22:AE55" si="13">AB22+AE21</f>
        <v>1920.3850535365336</v>
      </c>
    </row>
    <row r="23" spans="1:31">
      <c r="A23" s="1">
        <v>44697</v>
      </c>
      <c r="B23">
        <v>4</v>
      </c>
      <c r="C23">
        <v>1028</v>
      </c>
      <c r="D23">
        <v>2198</v>
      </c>
      <c r="E23">
        <v>35326</v>
      </c>
      <c r="F23">
        <v>217.86</v>
      </c>
      <c r="G23" s="17">
        <v>2117.0300000000002</v>
      </c>
      <c r="H23">
        <v>0.12427165510253467</v>
      </c>
      <c r="I23">
        <v>0.29613101402267322</v>
      </c>
      <c r="J23">
        <v>0</v>
      </c>
      <c r="K23">
        <v>3.0170201639464902</v>
      </c>
      <c r="L23">
        <v>0.16134462505517969</v>
      </c>
      <c r="M23">
        <v>0.29613101402267322</v>
      </c>
      <c r="N23">
        <v>3.0170201639464902</v>
      </c>
      <c r="O23">
        <v>0</v>
      </c>
      <c r="P23">
        <v>0.16134462505517969</v>
      </c>
      <c r="Q23">
        <v>0.12427165510253467</v>
      </c>
      <c r="R23">
        <f t="shared" si="4"/>
        <v>0.16694312672790279</v>
      </c>
      <c r="S23">
        <f t="shared" si="10"/>
        <v>6.5259855822865642E-2</v>
      </c>
      <c r="T23">
        <f t="shared" si="5"/>
        <v>7.7805364256848328</v>
      </c>
      <c r="U23">
        <f t="shared" si="6"/>
        <v>1.0690124600152699</v>
      </c>
      <c r="V23" s="15">
        <f t="shared" si="0"/>
        <v>1.3476587166408871E-3</v>
      </c>
      <c r="W23">
        <f t="shared" si="11"/>
        <v>4.0630332806101954E-4</v>
      </c>
      <c r="X23">
        <f t="shared" si="7"/>
        <v>0.27821177350379567</v>
      </c>
      <c r="Y23">
        <f t="shared" si="8"/>
        <v>1.1236691704544368</v>
      </c>
      <c r="Z23">
        <f t="shared" si="1"/>
        <v>1.0365628525572136E-3</v>
      </c>
      <c r="AA23">
        <f t="shared" si="2"/>
        <v>-7064.2566483850806</v>
      </c>
      <c r="AB23">
        <f t="shared" si="9"/>
        <v>1036.5628525572135</v>
      </c>
      <c r="AC23" s="13">
        <f t="shared" si="3"/>
        <v>8.3296231101299082E-3</v>
      </c>
      <c r="AD23">
        <f t="shared" si="12"/>
        <v>2938</v>
      </c>
      <c r="AE23">
        <f t="shared" si="13"/>
        <v>2956.9479060937474</v>
      </c>
    </row>
    <row r="24" spans="1:31">
      <c r="A24" s="1">
        <v>44704</v>
      </c>
      <c r="B24">
        <v>5</v>
      </c>
      <c r="C24">
        <v>625</v>
      </c>
      <c r="D24">
        <v>3226</v>
      </c>
      <c r="E24">
        <v>23102</v>
      </c>
      <c r="F24">
        <v>111.83</v>
      </c>
      <c r="G24" s="17">
        <v>2003.38</v>
      </c>
      <c r="H24">
        <v>-0.33819025989906276</v>
      </c>
      <c r="I24">
        <v>0.1490931724379724</v>
      </c>
      <c r="J24">
        <v>0</v>
      </c>
      <c r="K24">
        <v>0.13607877347940722</v>
      </c>
      <c r="L24">
        <v>0.674203604173092</v>
      </c>
      <c r="M24">
        <v>0.1490931724379724</v>
      </c>
      <c r="N24">
        <v>0.13607877347940722</v>
      </c>
      <c r="O24">
        <v>0</v>
      </c>
      <c r="P24">
        <v>0.674203604173092</v>
      </c>
      <c r="Q24">
        <v>-0.33819025989906276</v>
      </c>
      <c r="R24">
        <f t="shared" si="4"/>
        <v>0.21821590923345768</v>
      </c>
      <c r="S24">
        <f t="shared" si="10"/>
        <v>5.1272782505554892E-2</v>
      </c>
      <c r="T24">
        <f t="shared" si="5"/>
        <v>10.486456687741677</v>
      </c>
      <c r="U24">
        <f t="shared" si="6"/>
        <v>0.78658307856691145</v>
      </c>
      <c r="V24" s="15">
        <f t="shared" si="0"/>
        <v>1.7042359896100034E-3</v>
      </c>
      <c r="W24">
        <f t="shared" si="11"/>
        <v>3.5657727296911634E-4</v>
      </c>
      <c r="X24">
        <f t="shared" si="7"/>
        <v>0.35192287725366017</v>
      </c>
      <c r="Y24">
        <f t="shared" si="8"/>
        <v>1.2082280508065713</v>
      </c>
      <c r="Z24">
        <f t="shared" si="1"/>
        <v>8.5139092718814911E-4</v>
      </c>
      <c r="AA24">
        <f t="shared" si="2"/>
        <v>-4417.8994756072934</v>
      </c>
      <c r="AB24">
        <f t="shared" si="9"/>
        <v>851.39092718814913</v>
      </c>
      <c r="AC24" s="13">
        <f t="shared" si="3"/>
        <v>0.36222548350103861</v>
      </c>
      <c r="AD24">
        <f t="shared" si="12"/>
        <v>3563</v>
      </c>
      <c r="AE24">
        <f t="shared" si="13"/>
        <v>3808.3388332818968</v>
      </c>
    </row>
    <row r="25" spans="1:31">
      <c r="A25" s="1">
        <v>44711</v>
      </c>
      <c r="B25">
        <v>6</v>
      </c>
      <c r="C25">
        <v>1443</v>
      </c>
      <c r="D25">
        <v>3851</v>
      </c>
      <c r="E25">
        <v>18383</v>
      </c>
      <c r="F25">
        <v>125.64</v>
      </c>
      <c r="G25" s="17">
        <v>1859.88</v>
      </c>
      <c r="H25">
        <v>-0.51672083719720896</v>
      </c>
      <c r="I25">
        <v>-3.6563935062287597E-2</v>
      </c>
      <c r="J25">
        <v>0</v>
      </c>
      <c r="K25">
        <v>0.51131031740424371</v>
      </c>
      <c r="L25">
        <v>0.19154570565777918</v>
      </c>
      <c r="M25">
        <v>-3.6563935062287597E-2</v>
      </c>
      <c r="N25">
        <v>0.51131031740424371</v>
      </c>
      <c r="O25">
        <v>0</v>
      </c>
      <c r="P25">
        <v>0.19154570565777918</v>
      </c>
      <c r="Q25">
        <v>-0.51672083719720896</v>
      </c>
      <c r="R25">
        <f t="shared" si="4"/>
        <v>0.27898364315920987</v>
      </c>
      <c r="S25">
        <f t="shared" si="10"/>
        <v>6.0767733925752188E-2</v>
      </c>
      <c r="T25">
        <f t="shared" si="5"/>
        <v>13.93329140867559</v>
      </c>
      <c r="U25">
        <f t="shared" si="6"/>
        <v>0.89957571621465227</v>
      </c>
      <c r="V25" s="15">
        <f t="shared" si="0"/>
        <v>1.9959896855329395E-3</v>
      </c>
      <c r="W25">
        <f t="shared" si="11"/>
        <v>2.917536959229361E-4</v>
      </c>
      <c r="X25">
        <f t="shared" si="7"/>
        <v>0.41226461875364678</v>
      </c>
      <c r="Y25">
        <f t="shared" si="8"/>
        <v>1.1620021421545175</v>
      </c>
      <c r="Z25">
        <f t="shared" si="1"/>
        <v>8.7947111581519006E-4</v>
      </c>
      <c r="AA25">
        <f t="shared" si="2"/>
        <v>-10153.221933237237</v>
      </c>
      <c r="AB25">
        <f t="shared" si="9"/>
        <v>879.47111581519005</v>
      </c>
      <c r="AC25" s="13">
        <f t="shared" si="3"/>
        <v>0.39052590726598058</v>
      </c>
      <c r="AD25">
        <f t="shared" si="12"/>
        <v>5006</v>
      </c>
      <c r="AE25">
        <f t="shared" si="13"/>
        <v>4687.8099490970872</v>
      </c>
    </row>
    <row r="26" spans="1:31">
      <c r="A26" s="1">
        <v>44718</v>
      </c>
      <c r="B26">
        <v>7</v>
      </c>
      <c r="C26">
        <v>811</v>
      </c>
      <c r="D26">
        <v>5294</v>
      </c>
      <c r="E26">
        <v>24484</v>
      </c>
      <c r="F26">
        <v>108.45</v>
      </c>
      <c r="G26" s="17">
        <v>1854.19</v>
      </c>
      <c r="H26">
        <v>-0.28590603488824734</v>
      </c>
      <c r="I26">
        <v>-4.3925530474667317E-2</v>
      </c>
      <c r="J26">
        <v>0</v>
      </c>
      <c r="K26">
        <v>4.4240785176297495E-2</v>
      </c>
      <c r="L26">
        <v>-0.2547593199199672</v>
      </c>
      <c r="M26">
        <v>-4.3925530474667317E-2</v>
      </c>
      <c r="N26">
        <v>4.4240785176297495E-2</v>
      </c>
      <c r="O26">
        <v>0</v>
      </c>
      <c r="P26">
        <v>-0.2547593199199672</v>
      </c>
      <c r="Q26">
        <v>-0.28590603488824734</v>
      </c>
      <c r="R26">
        <f t="shared" si="4"/>
        <v>0.35303651250280033</v>
      </c>
      <c r="S26">
        <f t="shared" si="10"/>
        <v>7.4052869343590455E-2</v>
      </c>
      <c r="T26">
        <f t="shared" si="5"/>
        <v>18.549642267422271</v>
      </c>
      <c r="U26">
        <f t="shared" si="6"/>
        <v>1.1014501189153718</v>
      </c>
      <c r="V26" s="15">
        <f t="shared" si="0"/>
        <v>2.2002578330763134E-3</v>
      </c>
      <c r="W26">
        <f t="shared" si="11"/>
        <v>2.0426814754337386E-4</v>
      </c>
      <c r="X26">
        <f t="shared" si="7"/>
        <v>0.45452877330616098</v>
      </c>
      <c r="Y26">
        <f t="shared" si="8"/>
        <v>0.93046860115402208</v>
      </c>
      <c r="Z26">
        <f t="shared" si="1"/>
        <v>9.2194331696849208E-4</v>
      </c>
      <c r="AA26">
        <f t="shared" si="2"/>
        <v>-5668.1007466728379</v>
      </c>
      <c r="AB26">
        <f t="shared" si="9"/>
        <v>921.94331696849213</v>
      </c>
      <c r="AC26" s="13">
        <f t="shared" si="3"/>
        <v>0.13679817135449091</v>
      </c>
      <c r="AD26">
        <f t="shared" si="12"/>
        <v>5817</v>
      </c>
      <c r="AE26">
        <f t="shared" si="13"/>
        <v>5609.7532660655797</v>
      </c>
    </row>
    <row r="27" spans="1:31">
      <c r="A27" s="1">
        <v>44725</v>
      </c>
      <c r="B27">
        <v>8</v>
      </c>
      <c r="C27">
        <v>867</v>
      </c>
      <c r="D27">
        <v>6105</v>
      </c>
      <c r="E27">
        <v>23505</v>
      </c>
      <c r="F27">
        <v>133.69</v>
      </c>
      <c r="G27" s="17">
        <v>1697.81</v>
      </c>
      <c r="H27">
        <v>-0.32294384696175554</v>
      </c>
      <c r="I27">
        <v>-0.24624649542860932</v>
      </c>
      <c r="J27">
        <v>0</v>
      </c>
      <c r="K27">
        <v>0.73003688717940174</v>
      </c>
      <c r="L27">
        <v>-0.67365938160757155</v>
      </c>
      <c r="M27">
        <v>-0.24624649542860932</v>
      </c>
      <c r="N27">
        <v>0.73003688717940174</v>
      </c>
      <c r="O27">
        <v>0</v>
      </c>
      <c r="P27">
        <v>-0.67365938160757155</v>
      </c>
      <c r="Q27">
        <v>-0.32294384696175554</v>
      </c>
      <c r="R27">
        <f t="shared" si="4"/>
        <v>0.43129327996084277</v>
      </c>
      <c r="S27">
        <f t="shared" si="10"/>
        <v>7.8256767458042442E-2</v>
      </c>
      <c r="T27">
        <f t="shared" si="5"/>
        <v>24.04149606492944</v>
      </c>
      <c r="U27">
        <f t="shared" si="6"/>
        <v>1.213468628835785</v>
      </c>
      <c r="V27" s="15">
        <f t="shared" si="0"/>
        <v>2.3871920082020326E-3</v>
      </c>
      <c r="W27">
        <f t="shared" si="11"/>
        <v>1.8693417512571919E-4</v>
      </c>
      <c r="X27">
        <f t="shared" si="7"/>
        <v>0.49321838735718887</v>
      </c>
      <c r="Y27">
        <f t="shared" si="8"/>
        <v>0.95514960482410072</v>
      </c>
      <c r="Z27">
        <f t="shared" si="1"/>
        <v>9.4563210468524427E-4</v>
      </c>
      <c r="AA27">
        <f t="shared" si="2"/>
        <v>-6037.4905845224384</v>
      </c>
      <c r="AB27">
        <f t="shared" si="9"/>
        <v>945.63210468524426</v>
      </c>
      <c r="AC27" s="13">
        <f t="shared" si="3"/>
        <v>9.0694469071792683E-2</v>
      </c>
      <c r="AD27">
        <f t="shared" si="12"/>
        <v>6684</v>
      </c>
      <c r="AE27">
        <f t="shared" si="13"/>
        <v>6555.3853707508242</v>
      </c>
    </row>
    <row r="28" spans="1:31">
      <c r="A28" s="1">
        <v>44732</v>
      </c>
      <c r="B28">
        <v>9</v>
      </c>
      <c r="C28">
        <v>753</v>
      </c>
      <c r="D28">
        <v>6972</v>
      </c>
      <c r="E28">
        <v>19572</v>
      </c>
      <c r="F28">
        <v>192.98</v>
      </c>
      <c r="G28" s="17">
        <v>1133.48</v>
      </c>
      <c r="H28">
        <v>-0.47173824418862748</v>
      </c>
      <c r="I28">
        <v>-0.97636409456186168</v>
      </c>
      <c r="J28">
        <v>0</v>
      </c>
      <c r="K28">
        <v>2.3410056228277401</v>
      </c>
      <c r="L28">
        <v>-3.1047611752566186E-2</v>
      </c>
      <c r="M28">
        <v>-0.97636409456186168</v>
      </c>
      <c r="N28">
        <v>2.3410056228277401</v>
      </c>
      <c r="O28">
        <v>0</v>
      </c>
      <c r="P28">
        <v>-3.1047611752566186E-2</v>
      </c>
      <c r="Q28">
        <v>-0.47173824418862748</v>
      </c>
      <c r="R28">
        <f t="shared" si="4"/>
        <v>0.47099345765705791</v>
      </c>
      <c r="S28">
        <f t="shared" si="10"/>
        <v>3.9700177696215144E-2</v>
      </c>
      <c r="T28">
        <f t="shared" si="5"/>
        <v>27.124008660114825</v>
      </c>
      <c r="U28">
        <f t="shared" si="6"/>
        <v>0.63686110963630815</v>
      </c>
      <c r="V28" s="15">
        <f t="shared" si="0"/>
        <v>2.8134881455580407E-3</v>
      </c>
      <c r="W28">
        <f t="shared" si="11"/>
        <v>4.2629613735600813E-4</v>
      </c>
      <c r="X28">
        <f t="shared" si="7"/>
        <v>0.58149129869881233</v>
      </c>
      <c r="Y28">
        <f t="shared" si="8"/>
        <v>2.4087086553912913</v>
      </c>
      <c r="Z28">
        <f t="shared" si="1"/>
        <v>8.0796741000355252E-4</v>
      </c>
      <c r="AA28">
        <f t="shared" si="2"/>
        <v>-5362.1045923112133</v>
      </c>
      <c r="AB28">
        <f t="shared" si="9"/>
        <v>807.96741000355257</v>
      </c>
      <c r="AC28" s="13">
        <f t="shared" si="3"/>
        <v>7.2997888450933038E-2</v>
      </c>
      <c r="AD28">
        <f t="shared" si="12"/>
        <v>7437</v>
      </c>
      <c r="AE28">
        <f t="shared" si="13"/>
        <v>7363.3527807543769</v>
      </c>
    </row>
    <row r="29" spans="1:31">
      <c r="A29" s="1">
        <v>44739</v>
      </c>
      <c r="B29">
        <v>10</v>
      </c>
      <c r="C29">
        <v>620</v>
      </c>
      <c r="D29">
        <v>7725</v>
      </c>
      <c r="E29">
        <v>12355</v>
      </c>
      <c r="F29">
        <v>106.6</v>
      </c>
      <c r="G29" s="17">
        <v>1158.9000000000001</v>
      </c>
      <c r="H29">
        <v>-0.74477388232397834</v>
      </c>
      <c r="I29">
        <v>-0.94347626409038698</v>
      </c>
      <c r="J29">
        <v>0</v>
      </c>
      <c r="K29">
        <v>-6.0255693683042861E-3</v>
      </c>
      <c r="L29">
        <v>-0.79558226255880549</v>
      </c>
      <c r="M29">
        <v>-0.94347626409038698</v>
      </c>
      <c r="N29">
        <v>-6.0255693683042861E-3</v>
      </c>
      <c r="O29">
        <v>0</v>
      </c>
      <c r="P29">
        <v>-0.79558226255880549</v>
      </c>
      <c r="Q29">
        <v>-0.74477388232397834</v>
      </c>
      <c r="R29">
        <f t="shared" si="4"/>
        <v>0.5265911065571045</v>
      </c>
      <c r="S29">
        <f t="shared" si="10"/>
        <v>5.5597648900046592E-2</v>
      </c>
      <c r="T29">
        <f t="shared" si="5"/>
        <v>31.854066650418442</v>
      </c>
      <c r="U29">
        <f t="shared" si="6"/>
        <v>0.92063638414405058</v>
      </c>
      <c r="V29" s="15">
        <f t="shared" si="0"/>
        <v>3.0394201356065409E-3</v>
      </c>
      <c r="W29">
        <f t="shared" si="11"/>
        <v>2.2593199004850018E-4</v>
      </c>
      <c r="X29">
        <f t="shared" si="7"/>
        <v>0.62829902755083156</v>
      </c>
      <c r="Y29">
        <f t="shared" si="8"/>
        <v>1.3960251869463642</v>
      </c>
      <c r="Z29">
        <f t="shared" si="1"/>
        <v>7.6404517934570895E-4</v>
      </c>
      <c r="AA29">
        <f t="shared" si="2"/>
        <v>-4449.6678538716915</v>
      </c>
      <c r="AB29">
        <f t="shared" si="9"/>
        <v>764.0451793457089</v>
      </c>
      <c r="AC29" s="13">
        <f t="shared" si="3"/>
        <v>0.23233093442856276</v>
      </c>
      <c r="AD29">
        <f t="shared" si="12"/>
        <v>8057</v>
      </c>
      <c r="AE29">
        <f t="shared" si="13"/>
        <v>8127.3979601000856</v>
      </c>
    </row>
    <row r="30" spans="1:31">
      <c r="A30" s="1">
        <v>44746</v>
      </c>
      <c r="B30">
        <v>11</v>
      </c>
      <c r="C30">
        <v>462</v>
      </c>
      <c r="D30">
        <v>8345</v>
      </c>
      <c r="E30">
        <v>24910</v>
      </c>
      <c r="F30">
        <v>94.24</v>
      </c>
      <c r="G30" s="17">
        <v>1100.43</v>
      </c>
      <c r="H30">
        <v>-0.26978947927709879</v>
      </c>
      <c r="I30">
        <v>-1.019123449285789</v>
      </c>
      <c r="J30">
        <v>0</v>
      </c>
      <c r="K30">
        <v>-0.34185915973115572</v>
      </c>
      <c r="L30">
        <v>-0.16639308333799011</v>
      </c>
      <c r="M30">
        <v>-1.019123449285789</v>
      </c>
      <c r="N30">
        <v>-0.34185915973115572</v>
      </c>
      <c r="O30">
        <v>0</v>
      </c>
      <c r="P30">
        <v>-0.16639308333799011</v>
      </c>
      <c r="Q30">
        <v>-0.26978947927709879</v>
      </c>
      <c r="R30">
        <f t="shared" si="4"/>
        <v>0.56496560861203204</v>
      </c>
      <c r="S30">
        <f t="shared" si="10"/>
        <v>3.837450205492754E-2</v>
      </c>
      <c r="T30">
        <f t="shared" si="5"/>
        <v>35.455001899013951</v>
      </c>
      <c r="U30">
        <f t="shared" si="6"/>
        <v>0.66422819895624174</v>
      </c>
      <c r="V30" s="15">
        <f t="shared" si="0"/>
        <v>3.3177545165510303E-3</v>
      </c>
      <c r="W30">
        <f t="shared" si="11"/>
        <v>2.7833438094448937E-4</v>
      </c>
      <c r="X30">
        <f t="shared" si="7"/>
        <v>0.68598626976730948</v>
      </c>
      <c r="Y30">
        <f t="shared" si="8"/>
        <v>1.863774071734883</v>
      </c>
      <c r="Z30">
        <f t="shared" si="1"/>
        <v>6.4856039940747645E-4</v>
      </c>
      <c r="AA30">
        <f t="shared" si="2"/>
        <v>-3391.4290047088166</v>
      </c>
      <c r="AB30">
        <f t="shared" si="9"/>
        <v>648.56039940747644</v>
      </c>
      <c r="AC30" s="13">
        <f t="shared" si="3"/>
        <v>0.40381038832787108</v>
      </c>
      <c r="AD30">
        <f t="shared" si="12"/>
        <v>8519</v>
      </c>
      <c r="AE30">
        <f t="shared" si="13"/>
        <v>8775.9583595075619</v>
      </c>
    </row>
    <row r="31" spans="1:31">
      <c r="A31" s="1">
        <v>44753</v>
      </c>
      <c r="B31">
        <v>12</v>
      </c>
      <c r="C31">
        <v>745</v>
      </c>
      <c r="D31">
        <v>8807</v>
      </c>
      <c r="E31">
        <v>16734</v>
      </c>
      <c r="F31">
        <v>95.59</v>
      </c>
      <c r="G31" s="17">
        <v>1187.19</v>
      </c>
      <c r="H31">
        <v>-0.57910628368261752</v>
      </c>
      <c r="I31">
        <v>-0.90687529146890722</v>
      </c>
      <c r="J31">
        <v>0</v>
      </c>
      <c r="K31">
        <v>-0.30517830641482463</v>
      </c>
      <c r="L31">
        <v>-0.52992460911001682</v>
      </c>
      <c r="M31">
        <v>-0.90687529146890722</v>
      </c>
      <c r="N31">
        <v>-0.30517830641482463</v>
      </c>
      <c r="O31">
        <v>0</v>
      </c>
      <c r="P31">
        <v>-0.52992460911001682</v>
      </c>
      <c r="Q31">
        <v>-0.57910628368261752</v>
      </c>
      <c r="R31">
        <f t="shared" si="4"/>
        <v>0.61057251528041445</v>
      </c>
      <c r="S31">
        <f t="shared" si="10"/>
        <v>4.5606906668382408E-2</v>
      </c>
      <c r="T31">
        <f t="shared" si="5"/>
        <v>40.17254054932399</v>
      </c>
      <c r="U31">
        <f t="shared" si="6"/>
        <v>0.82874757075265537</v>
      </c>
      <c r="V31" s="15">
        <f t="shared" si="0"/>
        <v>3.5235253158771851E-3</v>
      </c>
      <c r="W31">
        <f t="shared" si="11"/>
        <v>2.0577079932615483E-4</v>
      </c>
      <c r="X31">
        <f t="shared" si="7"/>
        <v>0.72865039684713384</v>
      </c>
      <c r="Y31">
        <f t="shared" si="8"/>
        <v>1.4823245621798955</v>
      </c>
      <c r="Z31">
        <f t="shared" si="1"/>
        <v>6.4698792936248998E-4</v>
      </c>
      <c r="AA31">
        <f t="shared" si="2"/>
        <v>-5470.6712753665042</v>
      </c>
      <c r="AB31">
        <f t="shared" si="9"/>
        <v>646.98792936248992</v>
      </c>
      <c r="AC31" s="13">
        <f t="shared" si="3"/>
        <v>0.13155982635907393</v>
      </c>
      <c r="AD31">
        <f t="shared" si="12"/>
        <v>9264</v>
      </c>
      <c r="AE31">
        <f t="shared" si="13"/>
        <v>9422.9462888700509</v>
      </c>
    </row>
    <row r="32" spans="1:31">
      <c r="A32" s="1">
        <v>44760</v>
      </c>
      <c r="B32">
        <v>13</v>
      </c>
      <c r="C32">
        <v>813</v>
      </c>
      <c r="D32">
        <v>9552</v>
      </c>
      <c r="E32">
        <v>26541</v>
      </c>
      <c r="F32">
        <v>111.49</v>
      </c>
      <c r="G32" s="17">
        <v>1195.5</v>
      </c>
      <c r="H32">
        <v>-0.20808501401469648</v>
      </c>
      <c r="I32">
        <v>-0.89612399834467615</v>
      </c>
      <c r="J32">
        <v>0</v>
      </c>
      <c r="K32">
        <v>0.12684063264418308</v>
      </c>
      <c r="L32">
        <v>0.42252793248476589</v>
      </c>
      <c r="M32">
        <v>-0.89612399834467615</v>
      </c>
      <c r="N32">
        <v>0.12684063264418308</v>
      </c>
      <c r="O32">
        <v>0</v>
      </c>
      <c r="P32">
        <v>0.42252793248476589</v>
      </c>
      <c r="Q32">
        <v>-0.20808501401469648</v>
      </c>
      <c r="R32">
        <f t="shared" si="4"/>
        <v>0.63871289705510925</v>
      </c>
      <c r="S32">
        <f t="shared" si="10"/>
        <v>2.81403817746948E-2</v>
      </c>
      <c r="T32">
        <f t="shared" si="5"/>
        <v>43.367538069952445</v>
      </c>
      <c r="U32">
        <f t="shared" si="6"/>
        <v>0.53672464403144049</v>
      </c>
      <c r="V32" s="15">
        <f t="shared" si="0"/>
        <v>3.8191484838774326E-3</v>
      </c>
      <c r="W32">
        <f t="shared" si="11"/>
        <v>2.9562316800024746E-4</v>
      </c>
      <c r="X32">
        <f t="shared" si="7"/>
        <v>0.78996864910241649</v>
      </c>
      <c r="Y32">
        <f t="shared" si="8"/>
        <v>2.2771813781164334</v>
      </c>
      <c r="Z32">
        <f t="shared" si="1"/>
        <v>5.6622398544309283E-4</v>
      </c>
      <c r="AA32">
        <f t="shared" si="2"/>
        <v>-6078.4114299483745</v>
      </c>
      <c r="AB32">
        <f t="shared" si="9"/>
        <v>566.22398544309283</v>
      </c>
      <c r="AC32" s="13">
        <f t="shared" si="3"/>
        <v>0.30353753328032862</v>
      </c>
      <c r="AD32">
        <f t="shared" si="12"/>
        <v>10077</v>
      </c>
      <c r="AE32">
        <f t="shared" si="13"/>
        <v>9989.1702743131445</v>
      </c>
    </row>
    <row r="33" spans="1:31">
      <c r="A33" s="1">
        <v>44767</v>
      </c>
      <c r="B33">
        <v>14</v>
      </c>
      <c r="C33">
        <v>569</v>
      </c>
      <c r="D33">
        <v>10365</v>
      </c>
      <c r="E33">
        <v>21332</v>
      </c>
      <c r="F33">
        <v>149.29</v>
      </c>
      <c r="G33" s="17">
        <v>1158.18</v>
      </c>
      <c r="H33">
        <v>-0.4051534134946802</v>
      </c>
      <c r="I33">
        <v>-0.94440778407226988</v>
      </c>
      <c r="J33">
        <v>0</v>
      </c>
      <c r="K33">
        <v>1.1539045255014471</v>
      </c>
      <c r="L33">
        <v>-1.706562999210362E-2</v>
      </c>
      <c r="M33">
        <v>-0.94440778407226988</v>
      </c>
      <c r="N33">
        <v>1.1539045255014471</v>
      </c>
      <c r="O33">
        <v>0</v>
      </c>
      <c r="P33">
        <v>-1.706562999210362E-2</v>
      </c>
      <c r="Q33">
        <v>-0.4051534134946802</v>
      </c>
      <c r="R33">
        <f t="shared" si="4"/>
        <v>0.67098437875062755</v>
      </c>
      <c r="S33">
        <f t="shared" si="10"/>
        <v>3.22714816955183E-2</v>
      </c>
      <c r="T33">
        <f t="shared" si="5"/>
        <v>47.353268007914124</v>
      </c>
      <c r="U33">
        <f t="shared" si="6"/>
        <v>0.64248003222575756</v>
      </c>
      <c r="V33" s="15">
        <f t="shared" si="0"/>
        <v>4.0802275093345663E-3</v>
      </c>
      <c r="W33">
        <f t="shared" si="11"/>
        <v>2.610790254571338E-4</v>
      </c>
      <c r="X33">
        <f t="shared" si="7"/>
        <v>0.84414559313023285</v>
      </c>
      <c r="Y33">
        <f t="shared" si="8"/>
        <v>2.1395289236714259</v>
      </c>
      <c r="Z33">
        <f t="shared" si="1"/>
        <v>5.721623877352549E-4</v>
      </c>
      <c r="AA33">
        <f t="shared" si="2"/>
        <v>-4248.2039082605088</v>
      </c>
      <c r="AB33">
        <f t="shared" si="9"/>
        <v>572.16238773525492</v>
      </c>
      <c r="AC33" s="13">
        <f t="shared" si="3"/>
        <v>5.5577991832248229E-3</v>
      </c>
      <c r="AD33">
        <f t="shared" si="12"/>
        <v>10646</v>
      </c>
      <c r="AE33">
        <f t="shared" si="13"/>
        <v>10561.3326620484</v>
      </c>
    </row>
    <row r="34" spans="1:31">
      <c r="A34" s="1">
        <v>44774</v>
      </c>
      <c r="B34">
        <v>15</v>
      </c>
      <c r="C34">
        <v>343</v>
      </c>
      <c r="D34">
        <v>10934</v>
      </c>
      <c r="E34">
        <v>20714</v>
      </c>
      <c r="F34">
        <v>142.09</v>
      </c>
      <c r="G34" s="17">
        <v>1621.14</v>
      </c>
      <c r="H34">
        <v>-0.42853376881789579</v>
      </c>
      <c r="I34">
        <v>-0.34544043572160521</v>
      </c>
      <c r="J34">
        <v>0</v>
      </c>
      <c r="K34">
        <v>0.9582733078143495</v>
      </c>
      <c r="L34">
        <v>1.6658059184088789</v>
      </c>
      <c r="M34">
        <v>-0.34544043572160521</v>
      </c>
      <c r="N34">
        <v>0.9582733078143495</v>
      </c>
      <c r="O34">
        <v>0</v>
      </c>
      <c r="P34">
        <v>1.6658059184088789</v>
      </c>
      <c r="Q34">
        <v>-0.42853376881789579</v>
      </c>
      <c r="R34">
        <f t="shared" si="4"/>
        <v>0.68998949243082852</v>
      </c>
      <c r="S34">
        <f t="shared" si="10"/>
        <v>1.9005113680200969E-2</v>
      </c>
      <c r="T34">
        <f t="shared" si="5"/>
        <v>49.887765184797509</v>
      </c>
      <c r="U34">
        <f t="shared" si="6"/>
        <v>0.39318473847541419</v>
      </c>
      <c r="V34" s="15">
        <f t="shared" si="0"/>
        <v>4.4017041544948121E-3</v>
      </c>
      <c r="W34">
        <f t="shared" si="11"/>
        <v>3.2147664516024577E-4</v>
      </c>
      <c r="X34">
        <f t="shared" si="7"/>
        <v>0.91088650105903779</v>
      </c>
      <c r="Y34">
        <f t="shared" si="8"/>
        <v>2.7904869514011938</v>
      </c>
      <c r="Z34">
        <f t="shared" si="1"/>
        <v>5.0304788899469227E-4</v>
      </c>
      <c r="AA34">
        <f t="shared" si="2"/>
        <v>-2605.025038677099</v>
      </c>
      <c r="AB34">
        <f t="shared" si="9"/>
        <v>503.04788899469224</v>
      </c>
      <c r="AC34" s="13">
        <f t="shared" si="3"/>
        <v>0.46661192126732431</v>
      </c>
      <c r="AD34">
        <f t="shared" si="12"/>
        <v>10989</v>
      </c>
      <c r="AE34">
        <f t="shared" si="13"/>
        <v>11064.380551043092</v>
      </c>
    </row>
    <row r="35" spans="1:31">
      <c r="A35" s="1">
        <v>44781</v>
      </c>
      <c r="B35">
        <v>16</v>
      </c>
      <c r="C35">
        <v>423</v>
      </c>
      <c r="D35">
        <v>11277</v>
      </c>
      <c r="E35">
        <v>24579</v>
      </c>
      <c r="F35">
        <v>108.43</v>
      </c>
      <c r="G35" s="17">
        <v>1674.16</v>
      </c>
      <c r="H35">
        <v>-0.2823119673223809</v>
      </c>
      <c r="I35">
        <v>-0.27684433927795515</v>
      </c>
      <c r="J35">
        <v>0</v>
      </c>
      <c r="K35">
        <v>4.3697365127166779E-2</v>
      </c>
      <c r="L35">
        <v>1.5226301455421067</v>
      </c>
      <c r="M35">
        <v>-0.27684433927795515</v>
      </c>
      <c r="N35">
        <v>4.3697365127166779E-2</v>
      </c>
      <c r="O35">
        <v>0</v>
      </c>
      <c r="P35">
        <v>1.5226301455421067</v>
      </c>
      <c r="Q35">
        <v>-0.2823119673223809</v>
      </c>
      <c r="R35">
        <f t="shared" si="4"/>
        <v>0.71038928761146081</v>
      </c>
      <c r="S35">
        <f t="shared" si="10"/>
        <v>2.0399795180632285E-2</v>
      </c>
      <c r="T35">
        <f t="shared" si="5"/>
        <v>52.787299912548235</v>
      </c>
      <c r="U35">
        <f t="shared" si="6"/>
        <v>0.43400753911546058</v>
      </c>
      <c r="V35" s="15">
        <f t="shared" si="0"/>
        <v>4.6543860928208725E-3</v>
      </c>
      <c r="W35">
        <f t="shared" si="11"/>
        <v>2.5268193832606034E-4</v>
      </c>
      <c r="X35">
        <f t="shared" si="7"/>
        <v>0.96336896439221398</v>
      </c>
      <c r="Y35">
        <f t="shared" si="8"/>
        <v>2.3143576984321679</v>
      </c>
      <c r="Z35">
        <f t="shared" si="1"/>
        <v>4.4847553055964108E-4</v>
      </c>
      <c r="AA35">
        <f t="shared" si="2"/>
        <v>-3261.1846725757268</v>
      </c>
      <c r="AB35">
        <f t="shared" si="9"/>
        <v>448.47553055964107</v>
      </c>
      <c r="AC35" s="13">
        <f t="shared" si="3"/>
        <v>6.0225840566527356E-2</v>
      </c>
      <c r="AD35">
        <f t="shared" si="12"/>
        <v>11412</v>
      </c>
      <c r="AE35">
        <f t="shared" si="13"/>
        <v>11512.856081602733</v>
      </c>
    </row>
    <row r="36" spans="1:31">
      <c r="A36" s="1">
        <v>44788</v>
      </c>
      <c r="B36">
        <v>17</v>
      </c>
      <c r="C36">
        <v>370</v>
      </c>
      <c r="D36">
        <v>11700</v>
      </c>
      <c r="E36">
        <v>12302</v>
      </c>
      <c r="F36">
        <v>127.82</v>
      </c>
      <c r="G36" s="17">
        <v>1870.17</v>
      </c>
      <c r="H36">
        <v>-0.74677899370283018</v>
      </c>
      <c r="I36">
        <v>-2.3250961987878759E-2</v>
      </c>
      <c r="J36">
        <v>0</v>
      </c>
      <c r="K36">
        <v>0.57054310275950371</v>
      </c>
      <c r="L36">
        <v>0.60373430424450658</v>
      </c>
      <c r="M36">
        <v>-2.3250961987878759E-2</v>
      </c>
      <c r="N36">
        <v>0.57054310275950371</v>
      </c>
      <c r="O36">
        <v>0</v>
      </c>
      <c r="P36">
        <v>0.60373430424450658</v>
      </c>
      <c r="Q36">
        <v>-0.74677899370283018</v>
      </c>
      <c r="R36">
        <f t="shared" si="4"/>
        <v>0.74349592029024891</v>
      </c>
      <c r="S36">
        <f t="shared" si="10"/>
        <v>3.3106632678788106E-2</v>
      </c>
      <c r="T36">
        <f t="shared" si="5"/>
        <v>57.958314905912466</v>
      </c>
      <c r="U36">
        <f t="shared" si="6"/>
        <v>0.74848107712155365</v>
      </c>
      <c r="V36" s="15">
        <f t="shared" si="0"/>
        <v>4.7972121518584654E-3</v>
      </c>
      <c r="W36">
        <f t="shared" si="11"/>
        <v>1.4282605903759293E-4</v>
      </c>
      <c r="X36">
        <f t="shared" si="7"/>
        <v>0.99304346544639466</v>
      </c>
      <c r="Y36">
        <f t="shared" si="8"/>
        <v>1.3755609215571745</v>
      </c>
      <c r="Z36">
        <f t="shared" si="1"/>
        <v>4.6317478761977485E-4</v>
      </c>
      <c r="AA36">
        <f t="shared" si="2"/>
        <v>-2840.6402437020452</v>
      </c>
      <c r="AB36">
        <f t="shared" si="9"/>
        <v>463.17478761977486</v>
      </c>
      <c r="AC36" s="13">
        <f t="shared" si="3"/>
        <v>0.25182375032371584</v>
      </c>
      <c r="AD36">
        <f t="shared" si="12"/>
        <v>11782</v>
      </c>
      <c r="AE36">
        <f t="shared" si="13"/>
        <v>11976.030869222508</v>
      </c>
    </row>
    <row r="37" spans="1:31">
      <c r="A37" s="1">
        <v>44795</v>
      </c>
      <c r="B37">
        <v>18</v>
      </c>
      <c r="C37">
        <v>390</v>
      </c>
      <c r="D37">
        <v>12070</v>
      </c>
      <c r="E37">
        <v>20184</v>
      </c>
      <c r="F37">
        <v>131.38999999999999</v>
      </c>
      <c r="G37" s="17">
        <v>1751.57</v>
      </c>
      <c r="H37">
        <v>-0.44858488260641399</v>
      </c>
      <c r="I37">
        <v>-0.17669300344802413</v>
      </c>
      <c r="J37">
        <v>0</v>
      </c>
      <c r="K37">
        <v>0.66754358152935633</v>
      </c>
      <c r="L37">
        <v>0.19434187829816313</v>
      </c>
      <c r="M37">
        <v>-0.17669300344802413</v>
      </c>
      <c r="N37">
        <v>0.66754358152935633</v>
      </c>
      <c r="O37">
        <v>0</v>
      </c>
      <c r="P37">
        <v>0.19434187829816313</v>
      </c>
      <c r="Q37">
        <v>-0.44858488260641399</v>
      </c>
      <c r="R37">
        <f t="shared" si="4"/>
        <v>0.77715387251880386</v>
      </c>
      <c r="S37">
        <f t="shared" si="10"/>
        <v>3.3657952228554944E-2</v>
      </c>
      <c r="T37">
        <f t="shared" si="5"/>
        <v>63.950178092206521</v>
      </c>
      <c r="U37">
        <f t="shared" si="6"/>
        <v>0.84035044516410318</v>
      </c>
      <c r="V37" s="15">
        <f t="shared" si="0"/>
        <v>4.9261748981946907E-3</v>
      </c>
      <c r="W37">
        <f t="shared" si="11"/>
        <v>1.2896274633622529E-4</v>
      </c>
      <c r="X37">
        <f t="shared" si="7"/>
        <v>1.0198433975800427</v>
      </c>
      <c r="Y37">
        <f t="shared" si="8"/>
        <v>1.3020654056475618</v>
      </c>
      <c r="Z37">
        <f t="shared" si="1"/>
        <v>4.5480403266504949E-4</v>
      </c>
      <c r="AA37">
        <f t="shared" si="2"/>
        <v>-3001.3011323995274</v>
      </c>
      <c r="AB37">
        <f t="shared" si="9"/>
        <v>454.80403266504948</v>
      </c>
      <c r="AC37" s="13">
        <f t="shared" si="3"/>
        <v>0.16616418632063967</v>
      </c>
      <c r="AD37">
        <f t="shared" si="12"/>
        <v>12172</v>
      </c>
      <c r="AE37">
        <f t="shared" si="13"/>
        <v>12430.834901887558</v>
      </c>
    </row>
    <row r="38" spans="1:31">
      <c r="A38" s="1">
        <v>44802</v>
      </c>
      <c r="B38">
        <v>19</v>
      </c>
      <c r="C38">
        <v>490</v>
      </c>
      <c r="D38">
        <v>12460</v>
      </c>
      <c r="E38">
        <v>17565</v>
      </c>
      <c r="F38">
        <v>126.14</v>
      </c>
      <c r="G38" s="17">
        <v>1581.26</v>
      </c>
      <c r="H38">
        <v>-0.5476676505538276</v>
      </c>
      <c r="I38">
        <v>-0.39703629249589362</v>
      </c>
      <c r="J38">
        <v>0</v>
      </c>
      <c r="K38">
        <v>0.52489581863251444</v>
      </c>
      <c r="L38">
        <v>0.11156876998793291</v>
      </c>
      <c r="M38">
        <v>-0.39703629249589362</v>
      </c>
      <c r="N38">
        <v>0.52489581863251444</v>
      </c>
      <c r="O38">
        <v>0</v>
      </c>
      <c r="P38">
        <v>0.11156876998793291</v>
      </c>
      <c r="Q38">
        <v>-0.5476676505538276</v>
      </c>
      <c r="R38">
        <f t="shared" si="4"/>
        <v>0.80540211311419718</v>
      </c>
      <c r="S38">
        <f t="shared" si="10"/>
        <v>2.8248240595393326E-2</v>
      </c>
      <c r="T38">
        <f t="shared" si="5"/>
        <v>69.724077953455435</v>
      </c>
      <c r="U38">
        <f t="shared" si="6"/>
        <v>0.78600149799192753</v>
      </c>
      <c r="V38" s="15">
        <f t="shared" si="0"/>
        <v>5.0637292767651276E-3</v>
      </c>
      <c r="W38">
        <f t="shared" si="11"/>
        <v>1.3755437857043695E-4</v>
      </c>
      <c r="X38">
        <f t="shared" si="7"/>
        <v>1.0484348020462768</v>
      </c>
      <c r="Y38">
        <f t="shared" si="8"/>
        <v>1.4521187410856258</v>
      </c>
      <c r="Z38">
        <f t="shared" si="1"/>
        <v>4.1073953260954395E-4</v>
      </c>
      <c r="AA38">
        <f t="shared" si="2"/>
        <v>-3820.8001296381831</v>
      </c>
      <c r="AB38">
        <f t="shared" si="9"/>
        <v>410.73953260954397</v>
      </c>
      <c r="AC38" s="13">
        <f t="shared" si="3"/>
        <v>0.16175605589888986</v>
      </c>
      <c r="AD38">
        <f t="shared" si="12"/>
        <v>12662</v>
      </c>
      <c r="AE38">
        <f t="shared" si="13"/>
        <v>12841.574434497103</v>
      </c>
    </row>
    <row r="39" spans="1:31">
      <c r="A39" s="1">
        <v>44809</v>
      </c>
      <c r="B39">
        <v>20</v>
      </c>
      <c r="C39">
        <v>618</v>
      </c>
      <c r="D39">
        <v>12950</v>
      </c>
      <c r="E39">
        <v>18235</v>
      </c>
      <c r="F39">
        <v>112.94</v>
      </c>
      <c r="G39" s="17">
        <v>1561.19</v>
      </c>
      <c r="H39">
        <v>-0.52232001614192725</v>
      </c>
      <c r="I39">
        <v>-0.42300241199087762</v>
      </c>
      <c r="J39">
        <v>0</v>
      </c>
      <c r="K39">
        <v>0.16623858620616816</v>
      </c>
      <c r="L39">
        <v>0.98460376703914232</v>
      </c>
      <c r="M39">
        <v>-0.42300241199087762</v>
      </c>
      <c r="N39">
        <v>0.16623858620616816</v>
      </c>
      <c r="O39">
        <v>0</v>
      </c>
      <c r="P39">
        <v>0.98460376703914232</v>
      </c>
      <c r="Q39">
        <v>-0.52232001614192725</v>
      </c>
      <c r="R39">
        <f t="shared" si="4"/>
        <v>0.82251400225157134</v>
      </c>
      <c r="S39">
        <f t="shared" si="10"/>
        <v>1.7111889137374159E-2</v>
      </c>
      <c r="T39">
        <f t="shared" si="5"/>
        <v>73.644884543789516</v>
      </c>
      <c r="U39">
        <f t="shared" si="6"/>
        <v>0.5188799446803104</v>
      </c>
      <c r="V39" s="15">
        <f t="shared" si="0"/>
        <v>5.251637377137075E-3</v>
      </c>
      <c r="W39">
        <f t="shared" si="11"/>
        <v>1.8790810037194738E-4</v>
      </c>
      <c r="X39">
        <f t="shared" si="7"/>
        <v>1.0875025618301244</v>
      </c>
      <c r="Y39">
        <f t="shared" si="8"/>
        <v>2.0693657403392427</v>
      </c>
      <c r="Z39">
        <f t="shared" si="1"/>
        <v>3.5237866259470467E-4</v>
      </c>
      <c r="AA39">
        <f t="shared" si="2"/>
        <v>-4913.5970045972163</v>
      </c>
      <c r="AB39">
        <f t="shared" si="9"/>
        <v>352.37866259470468</v>
      </c>
      <c r="AC39" s="13">
        <f t="shared" si="3"/>
        <v>0.42980798932895681</v>
      </c>
      <c r="AD39">
        <f t="shared" si="12"/>
        <v>13280</v>
      </c>
      <c r="AE39">
        <f t="shared" si="13"/>
        <v>13193.953097091808</v>
      </c>
    </row>
    <row r="40" spans="1:31">
      <c r="A40" s="1">
        <v>44816</v>
      </c>
      <c r="B40">
        <v>21</v>
      </c>
      <c r="C40">
        <v>245</v>
      </c>
      <c r="D40">
        <v>13568</v>
      </c>
      <c r="E40">
        <v>18924</v>
      </c>
      <c r="F40">
        <v>119.03</v>
      </c>
      <c r="G40" s="17">
        <v>1671.34</v>
      </c>
      <c r="H40">
        <v>-0.49625356821685351</v>
      </c>
      <c r="I40">
        <v>-0.28049279254032983</v>
      </c>
      <c r="J40">
        <v>0</v>
      </c>
      <c r="K40">
        <v>0.33170999116650524</v>
      </c>
      <c r="L40">
        <v>0.60037874047785011</v>
      </c>
      <c r="M40">
        <v>-0.28049279254032983</v>
      </c>
      <c r="N40">
        <v>0.33170999116650524</v>
      </c>
      <c r="O40">
        <v>0</v>
      </c>
      <c r="P40">
        <v>0.60037874047785011</v>
      </c>
      <c r="Q40">
        <v>-0.49625356821685351</v>
      </c>
      <c r="R40">
        <f t="shared" si="4"/>
        <v>0.84271406158563589</v>
      </c>
      <c r="S40">
        <f t="shared" si="10"/>
        <v>2.0200059334064546E-2</v>
      </c>
      <c r="T40">
        <f t="shared" si="5"/>
        <v>78.791756544964827</v>
      </c>
      <c r="U40">
        <f t="shared" si="6"/>
        <v>0.6631101718995821</v>
      </c>
      <c r="V40" s="15">
        <f t="shared" si="0"/>
        <v>5.3924873279809216E-3</v>
      </c>
      <c r="W40">
        <f t="shared" si="11"/>
        <v>1.4084995084384655E-4</v>
      </c>
      <c r="X40">
        <f t="shared" si="7"/>
        <v>1.1167941414350977</v>
      </c>
      <c r="Y40">
        <f t="shared" si="8"/>
        <v>1.614730111404046</v>
      </c>
      <c r="Z40">
        <f t="shared" si="1"/>
        <v>3.3578927615915687E-4</v>
      </c>
      <c r="AA40">
        <f t="shared" si="2"/>
        <v>-1959.7615535130378</v>
      </c>
      <c r="AB40">
        <f t="shared" si="9"/>
        <v>335.78927615915688</v>
      </c>
      <c r="AC40" s="13">
        <f t="shared" si="3"/>
        <v>0.37056847411900767</v>
      </c>
      <c r="AD40">
        <f t="shared" si="12"/>
        <v>13525</v>
      </c>
      <c r="AE40">
        <f t="shared" si="13"/>
        <v>13529.742373250965</v>
      </c>
    </row>
    <row r="41" spans="1:31">
      <c r="A41" s="1">
        <v>44823</v>
      </c>
      <c r="B41">
        <v>22</v>
      </c>
      <c r="C41">
        <v>533</v>
      </c>
      <c r="D41">
        <v>13813</v>
      </c>
      <c r="E41">
        <v>13201</v>
      </c>
      <c r="F41">
        <v>128.91999999999999</v>
      </c>
      <c r="G41" s="17">
        <v>1519.89</v>
      </c>
      <c r="H41">
        <v>-0.71276776484268323</v>
      </c>
      <c r="I41">
        <v>-0.47643543317387926</v>
      </c>
      <c r="J41">
        <v>0</v>
      </c>
      <c r="K41">
        <v>0.60043120546169915</v>
      </c>
      <c r="L41">
        <v>-7.7467679341448006E-2</v>
      </c>
      <c r="M41">
        <v>-0.47643543317387926</v>
      </c>
      <c r="N41">
        <v>0.60043120546169915</v>
      </c>
      <c r="O41">
        <v>0</v>
      </c>
      <c r="P41">
        <v>-7.7467679341448006E-2</v>
      </c>
      <c r="Q41">
        <v>-0.71276776484268323</v>
      </c>
      <c r="R41">
        <f t="shared" si="4"/>
        <v>0.86521194386295619</v>
      </c>
      <c r="S41">
        <f t="shared" si="10"/>
        <v>2.2497882277320302E-2</v>
      </c>
      <c r="T41">
        <f t="shared" si="5"/>
        <v>85.367150265279747</v>
      </c>
      <c r="U41">
        <f t="shared" si="6"/>
        <v>0.82579068027439473</v>
      </c>
      <c r="V41" s="15">
        <f t="shared" si="0"/>
        <v>5.5123873895674969E-3</v>
      </c>
      <c r="W41">
        <f t="shared" si="11"/>
        <v>1.1990006158657529E-4</v>
      </c>
      <c r="X41">
        <f t="shared" si="7"/>
        <v>1.1417340700147753</v>
      </c>
      <c r="Y41">
        <f t="shared" si="8"/>
        <v>1.4281184425599112</v>
      </c>
      <c r="Z41">
        <f t="shared" si="1"/>
        <v>3.3737367541216313E-4</v>
      </c>
      <c r="AA41">
        <f t="shared" si="2"/>
        <v>-4260.9722470184806</v>
      </c>
      <c r="AB41">
        <f t="shared" si="9"/>
        <v>337.37367541216315</v>
      </c>
      <c r="AC41" s="13">
        <f t="shared" si="3"/>
        <v>0.36702875157192655</v>
      </c>
      <c r="AD41">
        <f t="shared" si="12"/>
        <v>14058</v>
      </c>
      <c r="AE41">
        <f t="shared" si="13"/>
        <v>13867.116048663129</v>
      </c>
    </row>
    <row r="42" spans="1:31">
      <c r="A42" s="1">
        <v>44830</v>
      </c>
      <c r="B42">
        <v>23</v>
      </c>
      <c r="C42">
        <v>177</v>
      </c>
      <c r="D42">
        <v>14346</v>
      </c>
      <c r="E42">
        <v>22794</v>
      </c>
      <c r="F42">
        <v>115.21</v>
      </c>
      <c r="G42" s="17">
        <v>1316.1</v>
      </c>
      <c r="H42">
        <v>-0.34984260527050354</v>
      </c>
      <c r="I42">
        <v>-0.74009440137930094</v>
      </c>
      <c r="J42">
        <v>0</v>
      </c>
      <c r="K42">
        <v>0.22791676178251696</v>
      </c>
      <c r="L42">
        <v>6.8504042454000033E-2</v>
      </c>
      <c r="M42">
        <v>-0.74009440137930094</v>
      </c>
      <c r="N42">
        <v>0.22791676178251696</v>
      </c>
      <c r="O42">
        <v>0</v>
      </c>
      <c r="P42">
        <v>6.8504042454000033E-2</v>
      </c>
      <c r="Q42">
        <v>-0.34984260527050354</v>
      </c>
      <c r="R42">
        <f t="shared" si="4"/>
        <v>0.88169051210603655</v>
      </c>
      <c r="S42">
        <f t="shared" si="10"/>
        <v>1.647856824308036E-2</v>
      </c>
      <c r="T42">
        <f t="shared" si="5"/>
        <v>90.921819368220724</v>
      </c>
      <c r="U42">
        <f t="shared" si="6"/>
        <v>0.68079575324685015</v>
      </c>
      <c r="V42" s="15">
        <f t="shared" si="0"/>
        <v>5.6558755553974827E-3</v>
      </c>
      <c r="W42">
        <f t="shared" si="11"/>
        <v>1.434881658299858E-4</v>
      </c>
      <c r="X42">
        <f t="shared" si="7"/>
        <v>1.1715866939789428</v>
      </c>
      <c r="Y42">
        <f t="shared" si="8"/>
        <v>1.7726056205518788</v>
      </c>
      <c r="Z42">
        <f t="shared" si="1"/>
        <v>3.0223567319158839E-4</v>
      </c>
      <c r="AA42">
        <f t="shared" si="2"/>
        <v>-1434.4617142106947</v>
      </c>
      <c r="AB42">
        <f t="shared" si="9"/>
        <v>302.23567319158838</v>
      </c>
      <c r="AC42" s="13">
        <f t="shared" si="3"/>
        <v>0.70754617622366311</v>
      </c>
      <c r="AD42">
        <f t="shared" si="12"/>
        <v>14235</v>
      </c>
      <c r="AE42">
        <f t="shared" si="13"/>
        <v>14169.351721854717</v>
      </c>
    </row>
    <row r="43" spans="1:31">
      <c r="A43" s="1">
        <v>44837</v>
      </c>
      <c r="B43">
        <v>24</v>
      </c>
      <c r="C43">
        <v>180</v>
      </c>
      <c r="D43">
        <v>14523</v>
      </c>
      <c r="E43">
        <v>36678</v>
      </c>
      <c r="F43">
        <v>94.75</v>
      </c>
      <c r="G43" s="17">
        <v>1322.14</v>
      </c>
      <c r="H43">
        <v>0.17542091140833962</v>
      </c>
      <c r="I43">
        <v>-0.73227998375350578</v>
      </c>
      <c r="J43">
        <v>0</v>
      </c>
      <c r="K43">
        <v>-0.32800194847831948</v>
      </c>
      <c r="L43">
        <v>0.20888325118489828</v>
      </c>
      <c r="M43">
        <v>-0.73227998375350578</v>
      </c>
      <c r="N43">
        <v>-0.32800194847831948</v>
      </c>
      <c r="O43">
        <v>0</v>
      </c>
      <c r="P43">
        <v>0.20888325118489828</v>
      </c>
      <c r="Q43">
        <v>0.17542091140833962</v>
      </c>
      <c r="R43">
        <f t="shared" si="4"/>
        <v>0.89565179200511424</v>
      </c>
      <c r="S43">
        <f t="shared" si="10"/>
        <v>1.3961279899077694E-2</v>
      </c>
      <c r="T43">
        <f t="shared" si="5"/>
        <v>96.270781475612125</v>
      </c>
      <c r="U43">
        <f t="shared" si="6"/>
        <v>0.64047064698093747</v>
      </c>
      <c r="V43" s="15">
        <f t="shared" si="0"/>
        <v>5.7952381219117388E-3</v>
      </c>
      <c r="W43">
        <f t="shared" si="11"/>
        <v>1.3936256651425616E-4</v>
      </c>
      <c r="X43">
        <f t="shared" si="7"/>
        <v>1.2005874886521011</v>
      </c>
      <c r="Y43">
        <f t="shared" si="8"/>
        <v>1.7828476698207072</v>
      </c>
      <c r="Z43">
        <f t="shared" si="1"/>
        <v>2.7368666612845999E-4</v>
      </c>
      <c r="AA43">
        <f t="shared" si="2"/>
        <v>-1476.6347988376194</v>
      </c>
      <c r="AB43">
        <f t="shared" si="9"/>
        <v>273.68666612845999</v>
      </c>
      <c r="AC43" s="13">
        <f t="shared" si="3"/>
        <v>0.52048147849144444</v>
      </c>
      <c r="AD43">
        <f t="shared" si="12"/>
        <v>14415</v>
      </c>
      <c r="AE43">
        <f t="shared" si="13"/>
        <v>14443.038387983177</v>
      </c>
    </row>
    <row r="44" spans="1:31">
      <c r="A44" s="1">
        <v>44844</v>
      </c>
      <c r="B44">
        <v>25</v>
      </c>
      <c r="C44">
        <v>221</v>
      </c>
      <c r="D44">
        <v>14703</v>
      </c>
      <c r="E44">
        <v>13702</v>
      </c>
      <c r="F44">
        <v>63.45</v>
      </c>
      <c r="G44" s="17">
        <v>1331.09</v>
      </c>
      <c r="H44">
        <v>-0.69381378746900846</v>
      </c>
      <c r="I44">
        <v>-0.72070067286760131</v>
      </c>
      <c r="J44">
        <v>0</v>
      </c>
      <c r="K44">
        <v>-1.1784543253680646</v>
      </c>
      <c r="L44">
        <v>1.8169019972189088E-2</v>
      </c>
      <c r="M44">
        <v>-0.72070067286760131</v>
      </c>
      <c r="N44">
        <v>-1.1784543253680646</v>
      </c>
      <c r="O44">
        <v>0</v>
      </c>
      <c r="P44">
        <v>1.8169019972189088E-2</v>
      </c>
      <c r="Q44">
        <v>-0.69381378746900846</v>
      </c>
      <c r="R44">
        <f t="shared" si="4"/>
        <v>0.90937461600561098</v>
      </c>
      <c r="S44">
        <f t="shared" si="10"/>
        <v>1.3722824000496736E-2</v>
      </c>
      <c r="T44">
        <f t="shared" si="5"/>
        <v>102.27695999819458</v>
      </c>
      <c r="U44">
        <f t="shared" si="6"/>
        <v>0.70326860750864917</v>
      </c>
      <c r="V44" s="15">
        <f t="shared" si="0"/>
        <v>5.909952630257842E-3</v>
      </c>
      <c r="W44">
        <f t="shared" si="11"/>
        <v>1.1471450834610319E-4</v>
      </c>
      <c r="X44">
        <f t="shared" si="7"/>
        <v>1.2244639277405156</v>
      </c>
      <c r="Y44">
        <f t="shared" si="8"/>
        <v>1.5174695666927664</v>
      </c>
      <c r="Z44">
        <f t="shared" si="1"/>
        <v>2.4696078149362389E-4</v>
      </c>
      <c r="AA44">
        <f t="shared" si="2"/>
        <v>-1835.6881039439668</v>
      </c>
      <c r="AB44">
        <f t="shared" si="9"/>
        <v>246.9607814936239</v>
      </c>
      <c r="AC44" s="13">
        <f t="shared" si="3"/>
        <v>0.11746959951866018</v>
      </c>
      <c r="AD44">
        <f t="shared" si="12"/>
        <v>14636</v>
      </c>
      <c r="AE44">
        <f t="shared" si="13"/>
        <v>14689.999169476801</v>
      </c>
    </row>
    <row r="45" spans="1:31">
      <c r="A45" s="1">
        <v>44851</v>
      </c>
      <c r="B45">
        <v>26</v>
      </c>
      <c r="C45">
        <v>237</v>
      </c>
      <c r="D45">
        <v>14924</v>
      </c>
      <c r="E45">
        <v>28010</v>
      </c>
      <c r="F45">
        <v>71.33</v>
      </c>
      <c r="G45" s="17">
        <v>1289.8800000000001</v>
      </c>
      <c r="H45">
        <v>-0.15250937975935072</v>
      </c>
      <c r="I45">
        <v>-0.77401725405286737</v>
      </c>
      <c r="J45">
        <v>0</v>
      </c>
      <c r="K45">
        <v>-0.96434682601051858</v>
      </c>
      <c r="L45">
        <v>0.17420776863517015</v>
      </c>
      <c r="M45">
        <v>-0.77401725405286737</v>
      </c>
      <c r="N45">
        <v>-0.96434682601051858</v>
      </c>
      <c r="O45">
        <v>0</v>
      </c>
      <c r="P45">
        <v>0.17420776863517015</v>
      </c>
      <c r="Q45">
        <v>-0.15250937975935072</v>
      </c>
      <c r="R45">
        <f t="shared" si="4"/>
        <v>0.92047661717947082</v>
      </c>
      <c r="S45">
        <f t="shared" si="10"/>
        <v>1.1102001173859843E-2</v>
      </c>
      <c r="T45">
        <f t="shared" si="5"/>
        <v>107.84371087897775</v>
      </c>
      <c r="U45">
        <f t="shared" si="6"/>
        <v>0.63797915771078806</v>
      </c>
      <c r="V45" s="15">
        <f t="shared" si="0"/>
        <v>6.035408284345567E-3</v>
      </c>
      <c r="W45">
        <f t="shared" si="11"/>
        <v>1.2545565408772497E-4</v>
      </c>
      <c r="X45">
        <f t="shared" si="7"/>
        <v>1.250580977624506</v>
      </c>
      <c r="Y45">
        <f t="shared" si="8"/>
        <v>1.7137298475035478</v>
      </c>
      <c r="Z45">
        <f t="shared" si="1"/>
        <v>2.3212787316865516E-4</v>
      </c>
      <c r="AA45">
        <f t="shared" si="2"/>
        <v>-1983.268652083379</v>
      </c>
      <c r="AB45">
        <f t="shared" si="9"/>
        <v>232.12787316865516</v>
      </c>
      <c r="AC45" s="13">
        <f t="shared" si="3"/>
        <v>2.0557497178670225E-2</v>
      </c>
      <c r="AD45">
        <f t="shared" si="12"/>
        <v>14873</v>
      </c>
      <c r="AE45">
        <f t="shared" si="13"/>
        <v>14922.127042645456</v>
      </c>
    </row>
    <row r="46" spans="1:31">
      <c r="A46" s="1">
        <v>44858</v>
      </c>
      <c r="B46">
        <v>27</v>
      </c>
      <c r="C46">
        <v>277</v>
      </c>
      <c r="D46">
        <v>15161</v>
      </c>
      <c r="E46">
        <v>11265</v>
      </c>
      <c r="F46">
        <v>64.680000000000007</v>
      </c>
      <c r="G46" s="17">
        <v>1312.49</v>
      </c>
      <c r="H46">
        <v>-0.78601107860602526</v>
      </c>
      <c r="I46">
        <v>-0.74476493906624119</v>
      </c>
      <c r="J46">
        <v>0</v>
      </c>
      <c r="K46">
        <v>-1.1450339923465185</v>
      </c>
      <c r="L46">
        <v>0.49243784128707868</v>
      </c>
      <c r="M46">
        <v>-0.74476493906624119</v>
      </c>
      <c r="N46">
        <v>-1.1450339923465185</v>
      </c>
      <c r="O46">
        <v>0</v>
      </c>
      <c r="P46">
        <v>0.49243784128707868</v>
      </c>
      <c r="Q46">
        <v>-0.78601107860602526</v>
      </c>
      <c r="R46">
        <f t="shared" si="4"/>
        <v>0.92924326114727696</v>
      </c>
      <c r="S46">
        <f t="shared" si="10"/>
        <v>8.7666439678061314E-3</v>
      </c>
      <c r="T46">
        <f t="shared" si="5"/>
        <v>112.81921461692167</v>
      </c>
      <c r="U46">
        <f t="shared" si="6"/>
        <v>0.55857564831201434</v>
      </c>
      <c r="V46" s="15">
        <f t="shared" si="0"/>
        <v>6.1694911723484402E-3</v>
      </c>
      <c r="W46">
        <f t="shared" si="11"/>
        <v>1.3408288800287327E-4</v>
      </c>
      <c r="X46">
        <f t="shared" si="7"/>
        <v>1.2784997671010214</v>
      </c>
      <c r="Y46">
        <f t="shared" si="8"/>
        <v>1.8890736155514656</v>
      </c>
      <c r="Z46">
        <f t="shared" si="1"/>
        <v>2.1797580723466106E-4</v>
      </c>
      <c r="AA46">
        <f t="shared" si="2"/>
        <v>-2335.4220342179915</v>
      </c>
      <c r="AB46">
        <f t="shared" si="9"/>
        <v>217.97580723466106</v>
      </c>
      <c r="AC46" s="13">
        <f t="shared" si="3"/>
        <v>0.21308372839472542</v>
      </c>
      <c r="AD46">
        <f t="shared" si="12"/>
        <v>15150</v>
      </c>
      <c r="AE46">
        <f t="shared" si="13"/>
        <v>15140.102849880117</v>
      </c>
    </row>
    <row r="47" spans="1:31">
      <c r="A47" s="1">
        <v>44865</v>
      </c>
      <c r="B47">
        <v>28</v>
      </c>
      <c r="C47">
        <v>189</v>
      </c>
      <c r="D47">
        <v>15438</v>
      </c>
      <c r="E47">
        <v>17981</v>
      </c>
      <c r="F47">
        <v>149.5</v>
      </c>
      <c r="G47" s="17">
        <v>1521.21</v>
      </c>
      <c r="H47">
        <v>-0.53192941784434911</v>
      </c>
      <c r="I47">
        <v>-0.47472764654042743</v>
      </c>
      <c r="J47">
        <v>0</v>
      </c>
      <c r="K47">
        <v>1.1596104360173209</v>
      </c>
      <c r="L47">
        <v>-0.24860719201743681</v>
      </c>
      <c r="M47">
        <v>-0.47472764654042743</v>
      </c>
      <c r="N47">
        <v>1.1596104360173209</v>
      </c>
      <c r="O47">
        <v>0</v>
      </c>
      <c r="P47">
        <v>-0.24860719201743681</v>
      </c>
      <c r="Q47">
        <v>-0.53192941784434911</v>
      </c>
      <c r="R47">
        <f t="shared" si="4"/>
        <v>0.94153250371065533</v>
      </c>
      <c r="S47">
        <f t="shared" si="10"/>
        <v>1.2289242563378378E-2</v>
      </c>
      <c r="T47">
        <f t="shared" si="5"/>
        <v>120.94578731955409</v>
      </c>
      <c r="U47">
        <f t="shared" si="6"/>
        <v>0.89438510890936618</v>
      </c>
      <c r="V47" s="15">
        <f t="shared" si="0"/>
        <v>6.265442476965144E-3</v>
      </c>
      <c r="W47">
        <f t="shared" si="11"/>
        <v>9.5951304616703759E-5</v>
      </c>
      <c r="X47">
        <f t="shared" si="7"/>
        <v>1.29848242773833</v>
      </c>
      <c r="Y47">
        <f t="shared" si="8"/>
        <v>1.3926612483628327</v>
      </c>
      <c r="Z47">
        <f t="shared" si="1"/>
        <v>2.1444809708472422E-4</v>
      </c>
      <c r="AA47">
        <f t="shared" si="2"/>
        <v>-1596.56669307621</v>
      </c>
      <c r="AB47">
        <f t="shared" si="9"/>
        <v>214.44809708472422</v>
      </c>
      <c r="AC47" s="13">
        <f t="shared" si="3"/>
        <v>0.13464601632129219</v>
      </c>
      <c r="AD47">
        <f t="shared" si="12"/>
        <v>15339</v>
      </c>
      <c r="AE47">
        <f t="shared" si="13"/>
        <v>15354.55094696484</v>
      </c>
    </row>
    <row r="48" spans="1:31">
      <c r="A48" s="1">
        <v>44872</v>
      </c>
      <c r="B48">
        <v>29</v>
      </c>
      <c r="C48">
        <v>144</v>
      </c>
      <c r="D48">
        <v>15627</v>
      </c>
      <c r="E48">
        <v>17935</v>
      </c>
      <c r="F48">
        <v>114.76</v>
      </c>
      <c r="G48" s="17">
        <v>1577.94</v>
      </c>
      <c r="H48">
        <v>-0.53366970319203189</v>
      </c>
      <c r="I48">
        <v>-0.4013316346345755</v>
      </c>
      <c r="J48">
        <v>0</v>
      </c>
      <c r="K48">
        <v>0.21568981067707366</v>
      </c>
      <c r="L48">
        <v>-0.32466922872228005</v>
      </c>
      <c r="M48">
        <v>-0.4013316346345755</v>
      </c>
      <c r="N48">
        <v>0.21568981067707366</v>
      </c>
      <c r="O48">
        <v>0</v>
      </c>
      <c r="P48">
        <v>-0.32466922872228005</v>
      </c>
      <c r="Q48">
        <v>-0.53366970319203189</v>
      </c>
      <c r="R48">
        <f t="shared" si="4"/>
        <v>0.95254017922491108</v>
      </c>
      <c r="S48">
        <f t="shared" si="10"/>
        <v>1.1007675514255744E-2</v>
      </c>
      <c r="T48">
        <f t="shared" si="5"/>
        <v>129.83104765638822</v>
      </c>
      <c r="U48">
        <f t="shared" si="6"/>
        <v>0.95932932191828146</v>
      </c>
      <c r="V48" s="15">
        <f t="shared" si="0"/>
        <v>6.3445157438903887E-3</v>
      </c>
      <c r="W48">
        <f t="shared" si="11"/>
        <v>7.9073266925244745E-5</v>
      </c>
      <c r="X48">
        <f t="shared" si="7"/>
        <v>1.3149523814323727</v>
      </c>
      <c r="Y48">
        <f t="shared" si="8"/>
        <v>1.1810426772397846</v>
      </c>
      <c r="Z48">
        <f t="shared" si="1"/>
        <v>1.8527956389505746E-4</v>
      </c>
      <c r="AA48">
        <f t="shared" si="2"/>
        <v>-1237.4848392975327</v>
      </c>
      <c r="AB48">
        <f t="shared" si="9"/>
        <v>185.27956389505746</v>
      </c>
      <c r="AC48" s="13">
        <f t="shared" si="3"/>
        <v>0.2866636381601213</v>
      </c>
      <c r="AD48">
        <f t="shared" si="12"/>
        <v>15483</v>
      </c>
      <c r="AE48">
        <f t="shared" si="13"/>
        <v>15539.830510859898</v>
      </c>
    </row>
    <row r="49" spans="1:31">
      <c r="A49" s="1">
        <v>44879</v>
      </c>
      <c r="B49">
        <v>30</v>
      </c>
      <c r="C49">
        <v>227</v>
      </c>
      <c r="D49">
        <v>15771</v>
      </c>
      <c r="E49">
        <v>9664</v>
      </c>
      <c r="F49">
        <v>167.38</v>
      </c>
      <c r="G49" s="17">
        <v>1295.5999999999999</v>
      </c>
      <c r="H49">
        <v>-0.846580575163417</v>
      </c>
      <c r="I49">
        <v>-0.76661684530790952</v>
      </c>
      <c r="J49">
        <v>0</v>
      </c>
      <c r="K49">
        <v>1.6454279599402808</v>
      </c>
      <c r="L49">
        <v>-1.0069899945607803</v>
      </c>
      <c r="M49">
        <v>-0.76661684530790952</v>
      </c>
      <c r="N49">
        <v>1.6454279599402808</v>
      </c>
      <c r="O49">
        <v>0</v>
      </c>
      <c r="P49">
        <v>-1.0069899945607803</v>
      </c>
      <c r="Q49">
        <v>-0.846580575163417</v>
      </c>
      <c r="R49">
        <f t="shared" si="4"/>
        <v>0.96283768873748365</v>
      </c>
      <c r="S49">
        <f t="shared" si="10"/>
        <v>1.0297509512572578E-2</v>
      </c>
      <c r="T49">
        <f t="shared" si="5"/>
        <v>140.24984664768712</v>
      </c>
      <c r="U49">
        <f t="shared" si="6"/>
        <v>1.1042886659120836</v>
      </c>
      <c r="V49" s="15">
        <f t="shared" si="0"/>
        <v>6.4290766579834235E-3</v>
      </c>
      <c r="W49">
        <f t="shared" si="11"/>
        <v>8.4560914093034789E-5</v>
      </c>
      <c r="X49">
        <f t="shared" si="7"/>
        <v>1.3325676275383351</v>
      </c>
      <c r="Y49">
        <f t="shared" si="8"/>
        <v>1.2984217731950534</v>
      </c>
      <c r="Z49">
        <f t="shared" si="1"/>
        <v>1.8381234874493668E-4</v>
      </c>
      <c r="AA49">
        <f t="shared" si="2"/>
        <v>-1952.5621023477006</v>
      </c>
      <c r="AB49">
        <f t="shared" si="9"/>
        <v>183.81234874493668</v>
      </c>
      <c r="AC49" s="13">
        <f t="shared" si="3"/>
        <v>0.19025397028662253</v>
      </c>
      <c r="AD49">
        <f t="shared" si="12"/>
        <v>15710</v>
      </c>
      <c r="AE49">
        <f t="shared" si="13"/>
        <v>15723.642859604835</v>
      </c>
    </row>
    <row r="50" spans="1:31">
      <c r="A50" s="1">
        <v>44886</v>
      </c>
      <c r="B50">
        <v>31</v>
      </c>
      <c r="C50">
        <v>228</v>
      </c>
      <c r="D50">
        <v>15998</v>
      </c>
      <c r="E50">
        <v>17092</v>
      </c>
      <c r="F50">
        <v>72.099999999999994</v>
      </c>
      <c r="G50" s="17">
        <v>1210.75</v>
      </c>
      <c r="H50">
        <v>-0.56556232380282589</v>
      </c>
      <c r="I50">
        <v>-0.87639388761729664</v>
      </c>
      <c r="J50">
        <v>0</v>
      </c>
      <c r="K50">
        <v>-0.94342515411898187</v>
      </c>
      <c r="L50">
        <v>-1.0617993071338667</v>
      </c>
      <c r="M50">
        <v>-0.87639388761729664</v>
      </c>
      <c r="N50">
        <v>-0.94342515411898187</v>
      </c>
      <c r="O50">
        <v>0</v>
      </c>
      <c r="P50">
        <v>-1.0617993071338667</v>
      </c>
      <c r="Q50">
        <v>-0.56556232380282589</v>
      </c>
      <c r="R50">
        <f t="shared" si="4"/>
        <v>0.97083588645350427</v>
      </c>
      <c r="S50">
        <f t="shared" si="10"/>
        <v>7.9981977160206164E-3</v>
      </c>
      <c r="T50">
        <f t="shared" si="5"/>
        <v>150.5735591064302</v>
      </c>
      <c r="U50">
        <f t="shared" si="6"/>
        <v>1.0748208344879771</v>
      </c>
      <c r="V50" s="15">
        <f t="shared" si="0"/>
        <v>6.4987342873165099E-3</v>
      </c>
      <c r="W50">
        <f t="shared" si="11"/>
        <v>6.965762933308639E-5</v>
      </c>
      <c r="X50">
        <f t="shared" si="7"/>
        <v>1.3470800812616941</v>
      </c>
      <c r="Y50">
        <f t="shared" si="8"/>
        <v>1.098558304109535</v>
      </c>
      <c r="Z50">
        <f t="shared" si="1"/>
        <v>1.4670873467361505E-4</v>
      </c>
      <c r="AA50">
        <f t="shared" si="2"/>
        <v>-2012.569984044171</v>
      </c>
      <c r="AB50">
        <f t="shared" si="9"/>
        <v>146.70873467361506</v>
      </c>
      <c r="AC50" s="13">
        <f t="shared" si="3"/>
        <v>0.35654063739642522</v>
      </c>
      <c r="AD50">
        <f t="shared" si="12"/>
        <v>15938</v>
      </c>
      <c r="AE50">
        <f t="shared" si="13"/>
        <v>15870.351594278451</v>
      </c>
    </row>
    <row r="51" spans="1:31">
      <c r="A51" s="1">
        <v>44893</v>
      </c>
      <c r="B51">
        <v>32</v>
      </c>
      <c r="C51">
        <v>153</v>
      </c>
      <c r="D51">
        <v>16226</v>
      </c>
      <c r="E51">
        <v>13986</v>
      </c>
      <c r="F51">
        <v>62.11</v>
      </c>
      <c r="G51" s="17">
        <v>1176.2</v>
      </c>
      <c r="H51">
        <v>-0.68306941706157609</v>
      </c>
      <c r="I51">
        <v>-0.92109390897014665</v>
      </c>
      <c r="J51">
        <v>0</v>
      </c>
      <c r="K51">
        <v>-1.2148634686598301</v>
      </c>
      <c r="L51">
        <v>-0.87220369038992129</v>
      </c>
      <c r="M51">
        <v>-0.92109390897014665</v>
      </c>
      <c r="N51">
        <v>-1.2148634686598301</v>
      </c>
      <c r="O51">
        <v>0</v>
      </c>
      <c r="P51">
        <v>-0.87220369038992129</v>
      </c>
      <c r="Q51">
        <v>-0.68306941706157609</v>
      </c>
      <c r="R51">
        <f t="shared" si="4"/>
        <v>0.97662244996297909</v>
      </c>
      <c r="S51">
        <f t="shared" si="10"/>
        <v>5.786563509474818E-3</v>
      </c>
      <c r="T51">
        <f t="shared" si="5"/>
        <v>159.99449290458099</v>
      </c>
      <c r="U51">
        <f t="shared" si="6"/>
        <v>0.9640063415176704</v>
      </c>
      <c r="V51" s="15">
        <f t="shared" si="0"/>
        <v>6.5728576286295803E-3</v>
      </c>
      <c r="W51">
        <f t="shared" si="11"/>
        <v>7.4123341313070412E-5</v>
      </c>
      <c r="X51">
        <f t="shared" si="7"/>
        <v>1.3625246813354459</v>
      </c>
      <c r="Y51">
        <f t="shared" si="8"/>
        <v>1.1996130661329887</v>
      </c>
      <c r="Z51">
        <f t="shared" si="1"/>
        <v>1.2963795362959697E-4</v>
      </c>
      <c r="AA51">
        <f t="shared" si="2"/>
        <v>-1369.4670396203173</v>
      </c>
      <c r="AB51">
        <f t="shared" si="9"/>
        <v>129.63795362959698</v>
      </c>
      <c r="AC51" s="13">
        <f t="shared" si="3"/>
        <v>0.1526931135320459</v>
      </c>
      <c r="AD51">
        <f t="shared" si="12"/>
        <v>16091</v>
      </c>
      <c r="AE51">
        <f t="shared" si="13"/>
        <v>15999.989547908048</v>
      </c>
    </row>
    <row r="52" spans="1:31">
      <c r="A52" s="1">
        <v>44900</v>
      </c>
      <c r="B52">
        <v>33</v>
      </c>
      <c r="C52">
        <v>115</v>
      </c>
      <c r="D52">
        <v>16379</v>
      </c>
      <c r="E52">
        <v>10929</v>
      </c>
      <c r="F52">
        <v>48.67</v>
      </c>
      <c r="G52" s="17">
        <v>1252.95</v>
      </c>
      <c r="H52">
        <v>-0.7987227281021424</v>
      </c>
      <c r="I52">
        <v>-0.82179646645694138</v>
      </c>
      <c r="J52">
        <v>0</v>
      </c>
      <c r="K52">
        <v>-1.5800417416757462</v>
      </c>
      <c r="L52">
        <v>-1.2877479645991607</v>
      </c>
      <c r="M52">
        <v>-0.82179646645694138</v>
      </c>
      <c r="N52">
        <v>-1.5800417416757462</v>
      </c>
      <c r="O52">
        <v>0</v>
      </c>
      <c r="P52">
        <v>-1.2877479645991607</v>
      </c>
      <c r="Q52">
        <v>-0.7987227281021424</v>
      </c>
      <c r="R52">
        <f t="shared" si="4"/>
        <v>0.98243123259118881</v>
      </c>
      <c r="S52">
        <f t="shared" si="10"/>
        <v>5.8087826282097188E-3</v>
      </c>
      <c r="T52">
        <f t="shared" si="5"/>
        <v>172.16255131926297</v>
      </c>
      <c r="U52">
        <f t="shared" si="6"/>
        <v>1.2244128083834478</v>
      </c>
      <c r="V52" s="15">
        <f t="shared" si="0"/>
        <v>6.6277066155565612E-3</v>
      </c>
      <c r="W52">
        <f t="shared" si="11"/>
        <v>5.4848986926980814E-5</v>
      </c>
      <c r="X52">
        <f t="shared" si="7"/>
        <v>1.3739543782154542</v>
      </c>
      <c r="Y52">
        <f t="shared" si="8"/>
        <v>0.91018962932541492</v>
      </c>
      <c r="Z52">
        <f t="shared" si="1"/>
        <v>1.107668409416553E-4</v>
      </c>
      <c r="AA52">
        <f t="shared" si="2"/>
        <v>-1047.42955626089</v>
      </c>
      <c r="AB52">
        <f t="shared" si="9"/>
        <v>110.7668409416553</v>
      </c>
      <c r="AC52" s="13">
        <f t="shared" si="3"/>
        <v>3.6810078768214752E-2</v>
      </c>
      <c r="AD52">
        <f t="shared" si="12"/>
        <v>16206</v>
      </c>
      <c r="AE52">
        <f t="shared" si="13"/>
        <v>16110.756388849702</v>
      </c>
    </row>
    <row r="53" spans="1:31">
      <c r="A53" s="1">
        <v>44907</v>
      </c>
      <c r="B53">
        <v>34</v>
      </c>
      <c r="C53">
        <v>73</v>
      </c>
      <c r="D53">
        <v>16494</v>
      </c>
      <c r="E53">
        <v>10976</v>
      </c>
      <c r="F53">
        <v>35.54</v>
      </c>
      <c r="G53" s="17">
        <v>1262.1500000000001</v>
      </c>
      <c r="H53">
        <v>-0.79694461046429277</v>
      </c>
      <c r="I53">
        <v>-0.80989371113288278</v>
      </c>
      <c r="J53">
        <v>0</v>
      </c>
      <c r="K53">
        <v>-1.9367970039301348</v>
      </c>
      <c r="L53">
        <v>-1.4913258427432037</v>
      </c>
      <c r="M53">
        <v>-0.80989371113288278</v>
      </c>
      <c r="N53">
        <v>-1.9367970039301348</v>
      </c>
      <c r="O53">
        <v>0</v>
      </c>
      <c r="P53">
        <v>-1.4913258427432037</v>
      </c>
      <c r="Q53">
        <v>-0.79694461046429277</v>
      </c>
      <c r="R53">
        <f t="shared" si="4"/>
        <v>0.98725200857628026</v>
      </c>
      <c r="S53">
        <f t="shared" si="10"/>
        <v>4.8207759850914522E-3</v>
      </c>
      <c r="T53">
        <f t="shared" si="5"/>
        <v>185.82558714702722</v>
      </c>
      <c r="U53">
        <f t="shared" si="6"/>
        <v>1.3526799767749205</v>
      </c>
      <c r="V53" s="15">
        <f t="shared" si="0"/>
        <v>6.6749745172042241E-3</v>
      </c>
      <c r="W53">
        <f t="shared" si="11"/>
        <v>4.7267901647662924E-5</v>
      </c>
      <c r="X53">
        <f t="shared" si="7"/>
        <v>1.3838050897405512</v>
      </c>
      <c r="Y53">
        <f t="shared" si="8"/>
        <v>0.8036538242444855</v>
      </c>
      <c r="Z53">
        <f t="shared" si="1"/>
        <v>9.365778807818706E-5</v>
      </c>
      <c r="AA53">
        <f t="shared" si="2"/>
        <v>-677.13799688243557</v>
      </c>
      <c r="AB53">
        <f t="shared" si="9"/>
        <v>93.657788078187053</v>
      </c>
      <c r="AC53" s="13">
        <f t="shared" si="3"/>
        <v>0.28298339833132952</v>
      </c>
      <c r="AD53">
        <f t="shared" si="12"/>
        <v>16279</v>
      </c>
      <c r="AE53">
        <f t="shared" si="13"/>
        <v>16204.41417692789</v>
      </c>
    </row>
    <row r="54" spans="1:31">
      <c r="A54" s="1">
        <v>44914</v>
      </c>
      <c r="B54">
        <v>35</v>
      </c>
      <c r="C54">
        <v>43</v>
      </c>
      <c r="D54">
        <v>16567</v>
      </c>
      <c r="E54">
        <v>21806</v>
      </c>
      <c r="F54">
        <v>45.55</v>
      </c>
      <c r="G54" s="17">
        <v>1243.71</v>
      </c>
      <c r="H54">
        <v>-0.38722090795551489</v>
      </c>
      <c r="I54">
        <v>-0.83375097289110445</v>
      </c>
      <c r="J54">
        <v>0</v>
      </c>
      <c r="K54">
        <v>-1.6648152693401554</v>
      </c>
      <c r="L54">
        <v>-1.5534056180479494</v>
      </c>
      <c r="M54">
        <v>-0.83375097289110445</v>
      </c>
      <c r="N54">
        <v>-1.6648152693401554</v>
      </c>
      <c r="O54">
        <v>0</v>
      </c>
      <c r="P54">
        <v>-1.5534056180479494</v>
      </c>
      <c r="Q54">
        <v>-0.38722090795551489</v>
      </c>
      <c r="R54">
        <f t="shared" si="4"/>
        <v>0.99084914889225639</v>
      </c>
      <c r="S54">
        <f t="shared" si="10"/>
        <v>3.5971403159761328E-3</v>
      </c>
      <c r="T54">
        <f t="shared" si="5"/>
        <v>199.9477283117798</v>
      </c>
      <c r="U54">
        <f t="shared" si="6"/>
        <v>1.3762500024096291</v>
      </c>
      <c r="V54" s="15">
        <f t="shared" si="0"/>
        <v>6.721799778811044E-3</v>
      </c>
      <c r="W54">
        <f t="shared" si="11"/>
        <v>4.6825261606819879E-5</v>
      </c>
      <c r="X54">
        <f t="shared" si="7"/>
        <v>1.3935642826671408</v>
      </c>
      <c r="Y54">
        <f t="shared" si="8"/>
        <v>0.8150992391555677</v>
      </c>
      <c r="Z54">
        <f t="shared" si="1"/>
        <v>8.1327918622528268E-5</v>
      </c>
      <c r="AA54">
        <f t="shared" si="2"/>
        <v>-404.93191150834667</v>
      </c>
      <c r="AB54">
        <f t="shared" si="9"/>
        <v>81.327918622528273</v>
      </c>
      <c r="AC54" s="13">
        <f t="shared" si="3"/>
        <v>0.89134694470995979</v>
      </c>
      <c r="AD54">
        <f t="shared" si="12"/>
        <v>16322</v>
      </c>
      <c r="AE54">
        <f t="shared" si="13"/>
        <v>16285.742095550419</v>
      </c>
    </row>
    <row r="55" spans="1:31">
      <c r="A55" s="1">
        <v>44921</v>
      </c>
      <c r="B55">
        <v>36</v>
      </c>
      <c r="C55">
        <v>34</v>
      </c>
      <c r="D55">
        <v>16610</v>
      </c>
      <c r="E55">
        <v>9090</v>
      </c>
      <c r="F55">
        <v>32.549999999999997</v>
      </c>
      <c r="G55" s="17">
        <v>1210.8</v>
      </c>
      <c r="H55">
        <v>-0.86829630971928395</v>
      </c>
      <c r="I55">
        <v>-0.87632919872966597</v>
      </c>
      <c r="J55">
        <v>0</v>
      </c>
      <c r="K55">
        <v>-2.0180383012751935</v>
      </c>
      <c r="L55">
        <v>-1.5589985785359153</v>
      </c>
      <c r="M55">
        <v>-0.87632919872966597</v>
      </c>
      <c r="N55">
        <v>-2.0180383012751935</v>
      </c>
      <c r="O55">
        <v>0</v>
      </c>
      <c r="P55">
        <v>-1.5589985785359153</v>
      </c>
      <c r="Q55">
        <v>-0.86829630971928395</v>
      </c>
      <c r="R55">
        <f t="shared" si="4"/>
        <v>0.99342605964174124</v>
      </c>
      <c r="S55">
        <f t="shared" si="10"/>
        <v>2.5769107494848509E-3</v>
      </c>
      <c r="T55">
        <f t="shared" si="5"/>
        <v>214.03607525564124</v>
      </c>
      <c r="U55">
        <f t="shared" si="6"/>
        <v>1.352077348547104</v>
      </c>
      <c r="V55" s="15">
        <f t="shared" si="0"/>
        <v>6.7674531703243446E-3</v>
      </c>
      <c r="W55">
        <f t="shared" si="11"/>
        <v>4.5653391513300612E-5</v>
      </c>
      <c r="X55">
        <f t="shared" si="7"/>
        <v>1.403079935649258</v>
      </c>
      <c r="Y55">
        <f t="shared" si="8"/>
        <v>0.81309061156347473</v>
      </c>
      <c r="Z55">
        <f t="shared" si="1"/>
        <v>7.0252646256368763E-5</v>
      </c>
      <c r="AA55">
        <f t="shared" si="2"/>
        <v>-325.15602776522269</v>
      </c>
      <c r="AB55">
        <f t="shared" si="9"/>
        <v>70.252646256368763</v>
      </c>
      <c r="AC55" s="13">
        <f t="shared" si="3"/>
        <v>1.0662543016579047</v>
      </c>
      <c r="AD55">
        <f t="shared" si="12"/>
        <v>16356</v>
      </c>
      <c r="AE55">
        <f t="shared" si="13"/>
        <v>16355.994741806788</v>
      </c>
    </row>
    <row r="56" spans="1:31">
      <c r="A56" s="1"/>
      <c r="G56" s="17"/>
      <c r="V56" s="15"/>
      <c r="AC56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70C4-DB9A-8747-BB6A-C22FC81F08F0}">
  <dimension ref="A1:K49"/>
  <sheetViews>
    <sheetView topLeftCell="G1" workbookViewId="0">
      <selection activeCell="N18" sqref="N18"/>
    </sheetView>
  </sheetViews>
  <sheetFormatPr baseColWidth="10" defaultRowHeight="16"/>
  <cols>
    <col min="4" max="4" width="12.1640625" bestFit="1" customWidth="1"/>
    <col min="7" max="7" width="12.1640625" bestFit="1" customWidth="1"/>
  </cols>
  <sheetData>
    <row r="1" spans="1:11">
      <c r="A1" t="s">
        <v>12</v>
      </c>
      <c r="B1">
        <v>1000000</v>
      </c>
      <c r="E1" t="s">
        <v>34</v>
      </c>
      <c r="F1" s="13">
        <f>AVERAGE(K13:K41)</f>
        <v>0.22798313699194828</v>
      </c>
    </row>
    <row r="2" spans="1:11">
      <c r="A2" t="s">
        <v>13</v>
      </c>
      <c r="B2">
        <v>0.30194335476119138</v>
      </c>
      <c r="E2" t="s">
        <v>35</v>
      </c>
      <c r="F2" s="13">
        <f>AVERAGE(K42:K49)</f>
        <v>1.1511856116964603</v>
      </c>
    </row>
    <row r="3" spans="1:11">
      <c r="A3" t="s">
        <v>14</v>
      </c>
      <c r="B3">
        <v>54.397031435485978</v>
      </c>
      <c r="F3" s="13">
        <f>AVERAGE(K13:K49)</f>
        <v>0.42759448287400498</v>
      </c>
    </row>
    <row r="4" spans="1:11">
      <c r="A4" t="s">
        <v>15</v>
      </c>
      <c r="B4">
        <v>2.0352686738416166</v>
      </c>
    </row>
    <row r="5" spans="1:11">
      <c r="A5" t="s">
        <v>13</v>
      </c>
      <c r="B5">
        <v>6.3491869669989205E-4</v>
      </c>
    </row>
    <row r="6" spans="1:11">
      <c r="A6" t="s">
        <v>14</v>
      </c>
      <c r="B6">
        <v>3.7507520667185221</v>
      </c>
    </row>
    <row r="7" spans="1:11">
      <c r="A7" t="s">
        <v>15</v>
      </c>
      <c r="B7">
        <v>0.30244476406529136</v>
      </c>
    </row>
    <row r="8" spans="1:11" ht="17">
      <c r="A8" t="s">
        <v>44</v>
      </c>
      <c r="B8" s="14">
        <v>2.6127448811780311E-2</v>
      </c>
    </row>
    <row r="9" spans="1:11" ht="17">
      <c r="B9" s="14"/>
    </row>
    <row r="10" spans="1:11">
      <c r="A10" t="s">
        <v>24</v>
      </c>
      <c r="B10">
        <f>SUM(I13:I41)+(B1-SUM(C13:C41))*IFERROR(LN(1-SUM(H13:H41)),-10000)</f>
        <v>-131550.96153433828</v>
      </c>
    </row>
    <row r="11" spans="1:11">
      <c r="D11" t="s">
        <v>45</v>
      </c>
      <c r="F11" t="s">
        <v>46</v>
      </c>
    </row>
    <row r="12" spans="1:11">
      <c r="A12" t="s">
        <v>4</v>
      </c>
      <c r="B12" t="s">
        <v>7</v>
      </c>
      <c r="C12" t="s">
        <v>0</v>
      </c>
      <c r="D12" t="s">
        <v>26</v>
      </c>
      <c r="E12" t="s">
        <v>27</v>
      </c>
      <c r="F12" t="s">
        <v>26</v>
      </c>
      <c r="G12" t="s">
        <v>27</v>
      </c>
      <c r="H12" t="s">
        <v>31</v>
      </c>
      <c r="I12" t="s">
        <v>24</v>
      </c>
      <c r="J12" t="s">
        <v>43</v>
      </c>
      <c r="K12" t="s">
        <v>33</v>
      </c>
    </row>
    <row r="13" spans="1:11">
      <c r="A13" s="1">
        <v>44676</v>
      </c>
      <c r="B13">
        <v>1</v>
      </c>
      <c r="C13">
        <v>288</v>
      </c>
      <c r="D13">
        <f>1-($B$3/($B$3+B13^$B$4))^$B$2</f>
        <v>5.4852293500771143E-3</v>
      </c>
      <c r="E13">
        <f>D13</f>
        <v>5.4852293500771143E-3</v>
      </c>
      <c r="F13">
        <f>1-($B$6/($B$6+B13^$B$7))^$B$5</f>
        <v>1.5004959403974727E-4</v>
      </c>
      <c r="G13">
        <f>F13</f>
        <v>1.5004959403974727E-4</v>
      </c>
      <c r="H13">
        <f>$B$8*E13+(1-$B$8)*G13</f>
        <v>2.8944423001726015E-4</v>
      </c>
      <c r="I13">
        <f>C13*IFERROR(LN(H13),-10000)</f>
        <v>-2346.4938015177372</v>
      </c>
      <c r="J13">
        <f>$B$1*H13</f>
        <v>289.44423001726017</v>
      </c>
      <c r="K13" s="11">
        <f>ABS(C13-J13)/C13</f>
        <v>5.0146875599311374E-3</v>
      </c>
    </row>
    <row r="14" spans="1:11">
      <c r="A14" s="1">
        <v>44683</v>
      </c>
      <c r="B14">
        <v>2</v>
      </c>
      <c r="C14">
        <v>488</v>
      </c>
      <c r="D14">
        <f t="shared" ref="D14:D49" si="0">1-($B$3/($B$3+B14^$B$4))^$B$2</f>
        <v>2.1697090811094943E-2</v>
      </c>
      <c r="E14">
        <f>D14-D13</f>
        <v>1.6211861461017829E-2</v>
      </c>
      <c r="F14">
        <f t="shared" ref="F14:F49" si="1">1-($B$6/($B$6+B14^$B$7))^$B$5</f>
        <v>1.8047414899802217E-4</v>
      </c>
      <c r="G14">
        <f>F14-F13</f>
        <v>3.0424554958274896E-5</v>
      </c>
      <c r="H14">
        <f t="shared" ref="H14:H49" si="2">$B$8*E14+(1-$B$8)*G14</f>
        <v>4.5320421942239867E-4</v>
      </c>
      <c r="I14">
        <f t="shared" ref="I14:I49" si="3">C14*IFERROR(LN(H14),-10000)</f>
        <v>-3757.1938466602246</v>
      </c>
      <c r="J14">
        <f t="shared" ref="J14:J49" si="4">$B$1*H14</f>
        <v>453.20421942239869</v>
      </c>
      <c r="K14" s="11">
        <f t="shared" ref="K14:K49" si="5">ABS(C14-J14)/C14</f>
        <v>7.1302829052461686E-2</v>
      </c>
    </row>
    <row r="15" spans="1:11">
      <c r="A15" s="1">
        <v>44690</v>
      </c>
      <c r="B15">
        <v>3</v>
      </c>
      <c r="C15">
        <v>610</v>
      </c>
      <c r="D15">
        <f t="shared" si="0"/>
        <v>4.6788530974658737E-2</v>
      </c>
      <c r="E15">
        <f t="shared" ref="E15:E49" si="6">D15-D14</f>
        <v>2.5091440163563794E-2</v>
      </c>
      <c r="F15">
        <f t="shared" si="1"/>
        <v>2.0064325391622173E-4</v>
      </c>
      <c r="G15">
        <f t="shared" ref="G15:G49" si="7">F15-F14</f>
        <v>2.0169104918199565E-5</v>
      </c>
      <c r="H15">
        <f t="shared" si="2"/>
        <v>6.7521745614923154E-4</v>
      </c>
      <c r="I15">
        <f t="shared" si="3"/>
        <v>-4453.2902146462293</v>
      </c>
      <c r="J15">
        <f t="shared" si="4"/>
        <v>675.21745614923157</v>
      </c>
      <c r="K15" s="11">
        <f t="shared" si="5"/>
        <v>0.10691386253972388</v>
      </c>
    </row>
    <row r="16" spans="1:11">
      <c r="A16" s="1">
        <v>44697</v>
      </c>
      <c r="B16">
        <v>4</v>
      </c>
      <c r="C16">
        <v>812</v>
      </c>
      <c r="D16">
        <f t="shared" si="0"/>
        <v>7.8057858004244918E-2</v>
      </c>
      <c r="E16">
        <f t="shared" si="6"/>
        <v>3.126932702958618E-2</v>
      </c>
      <c r="F16">
        <f t="shared" si="1"/>
        <v>2.1609044933501576E-4</v>
      </c>
      <c r="G16">
        <f t="shared" si="7"/>
        <v>1.5447195418794024E-5</v>
      </c>
      <c r="H16">
        <f t="shared" si="2"/>
        <v>8.320313409555354E-4</v>
      </c>
      <c r="I16">
        <f t="shared" si="3"/>
        <v>-5758.4120441290816</v>
      </c>
      <c r="J16">
        <f t="shared" si="4"/>
        <v>832.03134095553537</v>
      </c>
      <c r="K16" s="11">
        <f t="shared" si="5"/>
        <v>2.466913910780218E-2</v>
      </c>
    </row>
    <row r="17" spans="1:11">
      <c r="A17" s="1">
        <v>44704</v>
      </c>
      <c r="B17">
        <v>5</v>
      </c>
      <c r="C17">
        <v>1028</v>
      </c>
      <c r="D17">
        <f t="shared" si="0"/>
        <v>0.11279802703383024</v>
      </c>
      <c r="E17">
        <f t="shared" si="6"/>
        <v>3.4740169029585322E-2</v>
      </c>
      <c r="F17">
        <f t="shared" si="1"/>
        <v>2.2874940668804467E-4</v>
      </c>
      <c r="G17">
        <f t="shared" si="7"/>
        <v>1.265895735302891E-5</v>
      </c>
      <c r="H17">
        <f t="shared" si="2"/>
        <v>9.200001991258634E-4</v>
      </c>
      <c r="I17">
        <f t="shared" si="3"/>
        <v>-7186.888498281497</v>
      </c>
      <c r="J17">
        <f t="shared" si="4"/>
        <v>920.00019912586345</v>
      </c>
      <c r="K17" s="11">
        <f t="shared" si="5"/>
        <v>0.10505817205655307</v>
      </c>
    </row>
    <row r="18" spans="1:11">
      <c r="A18" s="1">
        <v>44711</v>
      </c>
      <c r="B18">
        <v>6</v>
      </c>
      <c r="C18">
        <v>625</v>
      </c>
      <c r="D18">
        <f t="shared" si="0"/>
        <v>0.14879426430946041</v>
      </c>
      <c r="E18">
        <f t="shared" si="6"/>
        <v>3.5996237275630172E-2</v>
      </c>
      <c r="F18">
        <f t="shared" si="1"/>
        <v>2.395445081107006E-4</v>
      </c>
      <c r="G18">
        <f t="shared" si="7"/>
        <v>1.0795101422655939E-5</v>
      </c>
      <c r="H18">
        <f t="shared" si="2"/>
        <v>9.5100289979854313E-4</v>
      </c>
      <c r="I18">
        <f t="shared" si="3"/>
        <v>-4348.7459038835677</v>
      </c>
      <c r="J18">
        <f t="shared" si="4"/>
        <v>951.00289979854313</v>
      </c>
      <c r="K18" s="11">
        <f t="shared" si="5"/>
        <v>0.52160463967766901</v>
      </c>
    </row>
    <row r="19" spans="1:11">
      <c r="A19" s="1">
        <v>44718</v>
      </c>
      <c r="B19">
        <v>7</v>
      </c>
      <c r="C19">
        <v>1443</v>
      </c>
      <c r="D19">
        <f t="shared" si="0"/>
        <v>0.18447722554943702</v>
      </c>
      <c r="E19">
        <f t="shared" si="6"/>
        <v>3.5682961239976607E-2</v>
      </c>
      <c r="F19">
        <f t="shared" si="1"/>
        <v>2.4899571052738878E-4</v>
      </c>
      <c r="G19">
        <f t="shared" si="7"/>
        <v>9.4512024166881758E-6</v>
      </c>
      <c r="H19">
        <f t="shared" si="2"/>
        <v>9.4150900985956606E-4</v>
      </c>
      <c r="I19">
        <f t="shared" si="3"/>
        <v>-10054.862441847052</v>
      </c>
      <c r="J19">
        <f t="shared" si="4"/>
        <v>941.50900985956605</v>
      </c>
      <c r="K19" s="11">
        <f t="shared" si="5"/>
        <v>0.34753360370092445</v>
      </c>
    </row>
    <row r="20" spans="1:11">
      <c r="A20" s="1">
        <v>44725</v>
      </c>
      <c r="B20">
        <v>8</v>
      </c>
      <c r="C20">
        <v>811</v>
      </c>
      <c r="D20">
        <f t="shared" si="0"/>
        <v>0.21886167604592821</v>
      </c>
      <c r="E20">
        <f t="shared" si="6"/>
        <v>3.4384450496491192E-2</v>
      </c>
      <c r="F20">
        <f t="shared" si="1"/>
        <v>2.5742688764074373E-4</v>
      </c>
      <c r="G20">
        <f t="shared" si="7"/>
        <v>8.4311771133549485E-6</v>
      </c>
      <c r="H20">
        <f t="shared" si="2"/>
        <v>9.0658886223317044E-4</v>
      </c>
      <c r="I20">
        <f t="shared" si="3"/>
        <v>-5681.7212403424883</v>
      </c>
      <c r="J20">
        <f t="shared" si="4"/>
        <v>906.5888622331704</v>
      </c>
      <c r="K20" s="11">
        <f t="shared" si="5"/>
        <v>0.11786542815434081</v>
      </c>
    </row>
    <row r="21" spans="1:11">
      <c r="A21" s="1">
        <v>44732</v>
      </c>
      <c r="B21">
        <v>9</v>
      </c>
      <c r="C21">
        <v>867</v>
      </c>
      <c r="D21">
        <f t="shared" si="0"/>
        <v>0.25140519313200371</v>
      </c>
      <c r="E21">
        <f t="shared" si="6"/>
        <v>3.2543517086075502E-2</v>
      </c>
      <c r="F21">
        <f t="shared" si="1"/>
        <v>2.6505451650271628E-4</v>
      </c>
      <c r="G21">
        <f t="shared" si="7"/>
        <v>7.6276288619725463E-6</v>
      </c>
      <c r="H21">
        <f t="shared" si="2"/>
        <v>8.5770741520106166E-4</v>
      </c>
      <c r="I21">
        <f t="shared" si="3"/>
        <v>-6122.1016037908375</v>
      </c>
      <c r="J21">
        <f t="shared" si="4"/>
        <v>857.70741520106162</v>
      </c>
      <c r="K21" s="11">
        <f t="shared" si="5"/>
        <v>1.0718090886895477E-2</v>
      </c>
    </row>
    <row r="22" spans="1:11">
      <c r="A22" s="1">
        <v>44739</v>
      </c>
      <c r="B22">
        <v>10</v>
      </c>
      <c r="C22">
        <v>753</v>
      </c>
      <c r="D22">
        <f t="shared" si="0"/>
        <v>0.28186630302873006</v>
      </c>
      <c r="E22">
        <f t="shared" si="6"/>
        <v>3.0461109896726346E-2</v>
      </c>
      <c r="F22">
        <f t="shared" si="1"/>
        <v>2.7203099538131159E-4</v>
      </c>
      <c r="G22">
        <f t="shared" si="7"/>
        <v>6.9764788785953158E-6</v>
      </c>
      <c r="H22">
        <f t="shared" si="2"/>
        <v>8.0266529086054066E-4</v>
      </c>
      <c r="I22">
        <f t="shared" si="3"/>
        <v>-5367.0622839497364</v>
      </c>
      <c r="J22">
        <f t="shared" si="4"/>
        <v>802.66529086054061</v>
      </c>
      <c r="K22" s="11">
        <f t="shared" si="5"/>
        <v>6.5956561567783012E-2</v>
      </c>
    </row>
    <row r="23" spans="1:11">
      <c r="A23" s="1">
        <v>44746</v>
      </c>
      <c r="B23">
        <v>11</v>
      </c>
      <c r="C23">
        <v>620</v>
      </c>
      <c r="D23">
        <f t="shared" si="0"/>
        <v>0.31019234128759643</v>
      </c>
      <c r="E23">
        <f t="shared" si="6"/>
        <v>2.8326038258866371E-2</v>
      </c>
      <c r="F23">
        <f t="shared" si="1"/>
        <v>2.7846797389363687E-4</v>
      </c>
      <c r="G23">
        <f t="shared" si="7"/>
        <v>6.4369785123252754E-6</v>
      </c>
      <c r="H23">
        <f t="shared" si="2"/>
        <v>7.4635591133480372E-4</v>
      </c>
      <c r="I23">
        <f t="shared" si="3"/>
        <v>-4464.1909467264632</v>
      </c>
      <c r="J23">
        <f t="shared" si="4"/>
        <v>746.35591133480375</v>
      </c>
      <c r="K23" s="11">
        <f t="shared" si="5"/>
        <v>0.20379985699161896</v>
      </c>
    </row>
    <row r="24" spans="1:11">
      <c r="A24" s="1">
        <v>44753</v>
      </c>
      <c r="B24">
        <v>12</v>
      </c>
      <c r="C24">
        <v>462</v>
      </c>
      <c r="D24">
        <f t="shared" si="0"/>
        <v>0.33644077987989562</v>
      </c>
      <c r="E24">
        <f t="shared" si="6"/>
        <v>2.6248438592299195E-2</v>
      </c>
      <c r="F24">
        <f t="shared" si="1"/>
        <v>2.8444987601516925E-4</v>
      </c>
      <c r="G24">
        <f t="shared" si="7"/>
        <v>5.9819021215323787E-6</v>
      </c>
      <c r="H24">
        <f t="shared" si="2"/>
        <v>6.9163034598951107E-4</v>
      </c>
      <c r="I24">
        <f t="shared" si="3"/>
        <v>-3361.7240243519732</v>
      </c>
      <c r="J24">
        <f t="shared" si="4"/>
        <v>691.63034598951106</v>
      </c>
      <c r="K24" s="11">
        <f t="shared" si="5"/>
        <v>0.49703538092967758</v>
      </c>
    </row>
    <row r="25" spans="1:11">
      <c r="A25" s="1">
        <v>44760</v>
      </c>
      <c r="B25">
        <v>13</v>
      </c>
      <c r="C25">
        <v>745</v>
      </c>
      <c r="D25">
        <f t="shared" si="0"/>
        <v>0.3607278774608863</v>
      </c>
      <c r="E25">
        <f t="shared" si="6"/>
        <v>2.428709758099068E-2</v>
      </c>
      <c r="F25">
        <f t="shared" si="1"/>
        <v>2.9004220194972508E-4</v>
      </c>
      <c r="G25">
        <f t="shared" si="7"/>
        <v>5.5923259345558307E-6</v>
      </c>
      <c r="H25">
        <f t="shared" si="2"/>
        <v>6.4000611155900936E-4</v>
      </c>
      <c r="I25">
        <f t="shared" si="3"/>
        <v>-5478.7544600971733</v>
      </c>
      <c r="J25">
        <f t="shared" si="4"/>
        <v>640.00611155900936</v>
      </c>
      <c r="K25" s="11">
        <f t="shared" si="5"/>
        <v>0.14093139388052436</v>
      </c>
    </row>
    <row r="26" spans="1:11">
      <c r="A26" s="1">
        <v>44767</v>
      </c>
      <c r="B26">
        <v>14</v>
      </c>
      <c r="C26">
        <v>813</v>
      </c>
      <c r="D26">
        <f t="shared" si="0"/>
        <v>0.38319682945138001</v>
      </c>
      <c r="E26">
        <f t="shared" si="6"/>
        <v>2.2468951990493702E-2</v>
      </c>
      <c r="F26">
        <f t="shared" si="1"/>
        <v>2.9529686591378557E-4</v>
      </c>
      <c r="G26">
        <f t="shared" si="7"/>
        <v>5.2546639640604909E-6</v>
      </c>
      <c r="H26">
        <f t="shared" si="2"/>
        <v>5.921737659862899E-4</v>
      </c>
      <c r="I26">
        <f t="shared" si="3"/>
        <v>-6041.9805897723463</v>
      </c>
      <c r="J26">
        <f t="shared" si="4"/>
        <v>592.17376598628994</v>
      </c>
      <c r="K26" s="11">
        <f t="shared" si="5"/>
        <v>0.27161898402670365</v>
      </c>
    </row>
    <row r="27" spans="1:11">
      <c r="A27" s="1">
        <v>44774</v>
      </c>
      <c r="B27">
        <v>15</v>
      </c>
      <c r="C27">
        <v>569</v>
      </c>
      <c r="D27">
        <f t="shared" si="0"/>
        <v>0.40399886177951294</v>
      </c>
      <c r="E27">
        <f t="shared" si="6"/>
        <v>2.0802032328132936E-2</v>
      </c>
      <c r="F27">
        <f t="shared" si="1"/>
        <v>3.0025576133407839E-4</v>
      </c>
      <c r="G27">
        <f t="shared" si="7"/>
        <v>4.9588954202928193E-6</v>
      </c>
      <c r="H27">
        <f t="shared" si="2"/>
        <v>5.4833336696832858E-4</v>
      </c>
      <c r="I27">
        <f t="shared" si="3"/>
        <v>-4272.4088324706308</v>
      </c>
      <c r="J27">
        <f t="shared" si="4"/>
        <v>548.33336696832862</v>
      </c>
      <c r="K27" s="11">
        <f t="shared" si="5"/>
        <v>3.6320971936153572E-2</v>
      </c>
    </row>
    <row r="28" spans="1:11">
      <c r="A28" s="1">
        <v>44781</v>
      </c>
      <c r="B28">
        <v>16</v>
      </c>
      <c r="C28">
        <v>343</v>
      </c>
      <c r="D28">
        <f t="shared" si="0"/>
        <v>0.42328254078952043</v>
      </c>
      <c r="E28">
        <f t="shared" si="6"/>
        <v>1.9283679010007493E-2</v>
      </c>
      <c r="F28">
        <f t="shared" si="1"/>
        <v>3.04953219368298E-4</v>
      </c>
      <c r="G28">
        <f t="shared" si="7"/>
        <v>4.6974580342196148E-6</v>
      </c>
      <c r="H28">
        <f t="shared" si="2"/>
        <v>5.0840806167665826E-4</v>
      </c>
      <c r="I28">
        <f t="shared" si="3"/>
        <v>-2601.3895735036585</v>
      </c>
      <c r="J28">
        <f t="shared" si="4"/>
        <v>508.40806167665824</v>
      </c>
      <c r="K28" s="11">
        <f t="shared" si="5"/>
        <v>0.48223924687072373</v>
      </c>
    </row>
    <row r="29" spans="1:11">
      <c r="A29" s="1">
        <v>44788</v>
      </c>
      <c r="B29">
        <v>17</v>
      </c>
      <c r="C29">
        <v>423</v>
      </c>
      <c r="D29">
        <f t="shared" si="0"/>
        <v>0.44118813618222952</v>
      </c>
      <c r="E29">
        <f t="shared" si="6"/>
        <v>1.7905595392709084E-2</v>
      </c>
      <c r="F29">
        <f t="shared" si="1"/>
        <v>3.0941775098691782E-4</v>
      </c>
      <c r="G29">
        <f t="shared" si="7"/>
        <v>4.4645316186198158E-6</v>
      </c>
      <c r="H29">
        <f t="shared" si="2"/>
        <v>4.7217541186474172E-4</v>
      </c>
      <c r="I29">
        <f t="shared" si="3"/>
        <v>-3239.4016825851049</v>
      </c>
      <c r="J29">
        <f t="shared" si="4"/>
        <v>472.1754118647417</v>
      </c>
      <c r="K29" s="11">
        <f t="shared" si="5"/>
        <v>0.11625392875825462</v>
      </c>
    </row>
    <row r="30" spans="1:11">
      <c r="A30" s="1">
        <v>44795</v>
      </c>
      <c r="B30">
        <v>18</v>
      </c>
      <c r="C30">
        <v>370</v>
      </c>
      <c r="D30">
        <f t="shared" si="0"/>
        <v>0.45784500896383762</v>
      </c>
      <c r="E30">
        <f t="shared" si="6"/>
        <v>1.6656872781608101E-2</v>
      </c>
      <c r="F30">
        <f t="shared" si="1"/>
        <v>3.1367331065346171E-4</v>
      </c>
      <c r="G30">
        <f t="shared" si="7"/>
        <v>4.2555596665438955E-6</v>
      </c>
      <c r="H30">
        <f t="shared" si="2"/>
        <v>4.3934596371499317E-4</v>
      </c>
      <c r="I30">
        <f t="shared" si="3"/>
        <v>-2860.1826517141676</v>
      </c>
      <c r="J30">
        <f t="shared" si="4"/>
        <v>439.34596371499316</v>
      </c>
      <c r="K30" s="11">
        <f t="shared" si="5"/>
        <v>0.18742152355403557</v>
      </c>
    </row>
    <row r="31" spans="1:11">
      <c r="A31" s="1">
        <v>44802</v>
      </c>
      <c r="B31">
        <v>19</v>
      </c>
      <c r="C31">
        <v>390</v>
      </c>
      <c r="D31">
        <f t="shared" si="0"/>
        <v>0.47337075862745148</v>
      </c>
      <c r="E31">
        <f t="shared" si="6"/>
        <v>1.5525749663613864E-2</v>
      </c>
      <c r="F31">
        <f t="shared" si="1"/>
        <v>3.1774023187980394E-4</v>
      </c>
      <c r="G31">
        <f t="shared" si="7"/>
        <v>4.0669212263422239E-6</v>
      </c>
      <c r="H31">
        <f t="shared" si="2"/>
        <v>4.0960889255076599E-4</v>
      </c>
      <c r="I31">
        <f t="shared" si="3"/>
        <v>-3042.1200319167929</v>
      </c>
      <c r="J31">
        <f t="shared" si="4"/>
        <v>409.60889255076597</v>
      </c>
      <c r="K31" s="11">
        <f t="shared" si="5"/>
        <v>5.0279211668630697E-2</v>
      </c>
    </row>
    <row r="32" spans="1:11">
      <c r="A32" s="1">
        <v>44809</v>
      </c>
      <c r="B32">
        <v>20</v>
      </c>
      <c r="C32">
        <v>490</v>
      </c>
      <c r="D32">
        <f t="shared" si="0"/>
        <v>0.48787135455362485</v>
      </c>
      <c r="E32">
        <f t="shared" si="6"/>
        <v>1.4500595926173365E-2</v>
      </c>
      <c r="F32">
        <f t="shared" si="1"/>
        <v>3.2163593239620258E-4</v>
      </c>
      <c r="G32">
        <f t="shared" si="7"/>
        <v>3.895700516398648E-6</v>
      </c>
      <c r="H32">
        <f t="shared" si="2"/>
        <v>3.8265749360197511E-4</v>
      </c>
      <c r="I32">
        <f t="shared" si="3"/>
        <v>-3855.5014183171647</v>
      </c>
      <c r="J32">
        <f t="shared" si="4"/>
        <v>382.65749360197509</v>
      </c>
      <c r="K32" s="11">
        <f t="shared" si="5"/>
        <v>0.21906633958780594</v>
      </c>
    </row>
    <row r="33" spans="1:11">
      <c r="A33" s="1">
        <v>44816</v>
      </c>
      <c r="B33">
        <v>21</v>
      </c>
      <c r="C33">
        <v>618</v>
      </c>
      <c r="D33">
        <f t="shared" si="0"/>
        <v>0.50144178486031565</v>
      </c>
      <c r="E33">
        <f t="shared" si="6"/>
        <v>1.3570430306690806E-2</v>
      </c>
      <c r="F33">
        <f t="shared" si="1"/>
        <v>3.2537545419020208E-4</v>
      </c>
      <c r="G33">
        <f t="shared" si="7"/>
        <v>3.7395217939995007E-6</v>
      </c>
      <c r="H33">
        <f t="shared" si="2"/>
        <v>3.5820254082164242E-4</v>
      </c>
      <c r="I33">
        <f t="shared" si="3"/>
        <v>-4903.4666005860927</v>
      </c>
      <c r="J33">
        <f t="shared" si="4"/>
        <v>358.2025408216424</v>
      </c>
      <c r="K33" s="11">
        <f t="shared" si="5"/>
        <v>0.42038423815268222</v>
      </c>
    </row>
    <row r="34" spans="1:11">
      <c r="A34" s="1">
        <v>44823</v>
      </c>
      <c r="B34">
        <v>22</v>
      </c>
      <c r="C34">
        <v>245</v>
      </c>
      <c r="D34">
        <f t="shared" si="0"/>
        <v>0.51416694652273409</v>
      </c>
      <c r="E34">
        <f t="shared" si="6"/>
        <v>1.2725161662418438E-2</v>
      </c>
      <c r="F34">
        <f t="shared" si="1"/>
        <v>3.2897188299452207E-4</v>
      </c>
      <c r="G34">
        <f t="shared" si="7"/>
        <v>3.5964288043199844E-6</v>
      </c>
      <c r="H34">
        <f t="shared" si="2"/>
        <v>3.3597847325129689E-4</v>
      </c>
      <c r="I34">
        <f t="shared" si="3"/>
        <v>-1959.6235496007018</v>
      </c>
      <c r="J34">
        <f t="shared" si="4"/>
        <v>335.97847325129686</v>
      </c>
      <c r="K34" s="11">
        <f t="shared" si="5"/>
        <v>0.37134070714815043</v>
      </c>
    </row>
    <row r="35" spans="1:11">
      <c r="A35" s="1">
        <v>44830</v>
      </c>
      <c r="B35">
        <v>23</v>
      </c>
      <c r="C35">
        <v>533</v>
      </c>
      <c r="D35">
        <f t="shared" si="0"/>
        <v>0.52612261710945385</v>
      </c>
      <c r="E35">
        <f t="shared" si="6"/>
        <v>1.1955670586719758E-2</v>
      </c>
      <c r="F35">
        <f t="shared" si="1"/>
        <v>3.3243667831495127E-4</v>
      </c>
      <c r="G35">
        <f t="shared" si="7"/>
        <v>3.4647953204292037E-6</v>
      </c>
      <c r="H35">
        <f t="shared" si="2"/>
        <v>3.1574544032307936E-4</v>
      </c>
      <c r="I35">
        <f t="shared" si="3"/>
        <v>-4296.2860686514368</v>
      </c>
      <c r="J35">
        <f t="shared" si="4"/>
        <v>315.74544032307938</v>
      </c>
      <c r="K35" s="11">
        <f t="shared" si="5"/>
        <v>0.40760705380285295</v>
      </c>
    </row>
    <row r="36" spans="1:11">
      <c r="A36" s="1">
        <v>44837</v>
      </c>
      <c r="B36">
        <v>24</v>
      </c>
      <c r="C36">
        <v>177</v>
      </c>
      <c r="D36">
        <f t="shared" si="0"/>
        <v>0.53737641902904898</v>
      </c>
      <c r="E36">
        <f t="shared" si="6"/>
        <v>1.125380191959513E-2</v>
      </c>
      <c r="F36">
        <f t="shared" si="1"/>
        <v>3.3577993608346901E-4</v>
      </c>
      <c r="G36">
        <f t="shared" si="7"/>
        <v>3.3432577685177378E-6</v>
      </c>
      <c r="H36">
        <f t="shared" si="2"/>
        <v>2.9728904056444298E-4</v>
      </c>
      <c r="I36">
        <f t="shared" si="3"/>
        <v>-1437.3826074593142</v>
      </c>
      <c r="J36">
        <f t="shared" si="4"/>
        <v>297.28904056444298</v>
      </c>
      <c r="K36" s="11">
        <f t="shared" si="5"/>
        <v>0.67959909923414119</v>
      </c>
    </row>
    <row r="37" spans="1:11">
      <c r="A37" s="1">
        <v>44844</v>
      </c>
      <c r="B37">
        <v>25</v>
      </c>
      <c r="C37">
        <v>180</v>
      </c>
      <c r="D37">
        <f t="shared" si="0"/>
        <v>0.54798872943335075</v>
      </c>
      <c r="E37">
        <f t="shared" si="6"/>
        <v>1.0612310404301772E-2</v>
      </c>
      <c r="F37">
        <f t="shared" si="1"/>
        <v>3.3901059988616922E-4</v>
      </c>
      <c r="G37">
        <f t="shared" si="7"/>
        <v>3.2306638027002066E-6</v>
      </c>
      <c r="H37">
        <f t="shared" si="2"/>
        <v>2.8041885166268525E-4</v>
      </c>
      <c r="I37">
        <f t="shared" si="3"/>
        <v>-1472.2607112735197</v>
      </c>
      <c r="J37">
        <f t="shared" si="4"/>
        <v>280.41885166268526</v>
      </c>
      <c r="K37" s="11">
        <f t="shared" si="5"/>
        <v>0.55788250923714033</v>
      </c>
    </row>
    <row r="38" spans="1:11">
      <c r="A38" s="1">
        <v>44851</v>
      </c>
      <c r="B38">
        <v>26</v>
      </c>
      <c r="C38">
        <v>221</v>
      </c>
      <c r="D38">
        <f t="shared" si="0"/>
        <v>0.55801351386728215</v>
      </c>
      <c r="E38">
        <f t="shared" si="6"/>
        <v>1.00247844339314E-2</v>
      </c>
      <c r="F38">
        <f t="shared" si="1"/>
        <v>3.4213663246229764E-4</v>
      </c>
      <c r="G38">
        <f t="shared" si="7"/>
        <v>3.1260325761284236E-6</v>
      </c>
      <c r="H38">
        <f t="shared" si="2"/>
        <v>2.649663994666864E-4</v>
      </c>
      <c r="I38">
        <f t="shared" si="3"/>
        <v>-1820.1355651206291</v>
      </c>
      <c r="J38">
        <f t="shared" si="4"/>
        <v>264.96639946668643</v>
      </c>
      <c r="K38" s="11">
        <f t="shared" si="5"/>
        <v>0.19894298401215577</v>
      </c>
    </row>
    <row r="39" spans="1:11">
      <c r="A39" s="1">
        <v>44858</v>
      </c>
      <c r="B39">
        <v>27</v>
      </c>
      <c r="C39">
        <v>237</v>
      </c>
      <c r="D39">
        <f t="shared" si="0"/>
        <v>0.56749907616965567</v>
      </c>
      <c r="E39">
        <f t="shared" si="6"/>
        <v>9.4855623023735181E-3</v>
      </c>
      <c r="F39">
        <f t="shared" si="1"/>
        <v>3.4516515616667132E-4</v>
      </c>
      <c r="G39">
        <f t="shared" si="7"/>
        <v>3.0285237043736757E-6</v>
      </c>
      <c r="H39">
        <f t="shared" si="2"/>
        <v>2.5078293961252945E-4</v>
      </c>
      <c r="I39">
        <f t="shared" si="3"/>
        <v>-1964.9486977680756</v>
      </c>
      <c r="J39">
        <f t="shared" si="4"/>
        <v>250.78293961252945</v>
      </c>
      <c r="K39" s="11">
        <f t="shared" si="5"/>
        <v>5.8155863344006103E-2</v>
      </c>
    </row>
    <row r="40" spans="1:11">
      <c r="A40" s="1">
        <v>44865</v>
      </c>
      <c r="B40">
        <v>28</v>
      </c>
      <c r="C40">
        <v>277</v>
      </c>
      <c r="D40">
        <f t="shared" si="0"/>
        <v>0.57648872517866856</v>
      </c>
      <c r="E40">
        <f t="shared" si="6"/>
        <v>8.98964900901289E-3</v>
      </c>
      <c r="F40">
        <f t="shared" si="1"/>
        <v>3.481025689380246E-4</v>
      </c>
      <c r="G40">
        <f t="shared" si="7"/>
        <v>2.9374127713532872E-6</v>
      </c>
      <c r="H40">
        <f t="shared" si="2"/>
        <v>2.3773725998838655E-4</v>
      </c>
      <c r="I40">
        <f t="shared" si="3"/>
        <v>-2311.3834109111749</v>
      </c>
      <c r="J40">
        <f t="shared" si="4"/>
        <v>237.73725998838654</v>
      </c>
      <c r="K40" s="11">
        <f t="shared" si="5"/>
        <v>0.14174274372423631</v>
      </c>
    </row>
    <row r="41" spans="1:11">
      <c r="A41" s="1">
        <v>44872</v>
      </c>
      <c r="B41">
        <v>29</v>
      </c>
      <c r="C41">
        <v>189</v>
      </c>
      <c r="D41">
        <f t="shared" si="0"/>
        <v>0.58502136303129815</v>
      </c>
      <c r="E41">
        <f t="shared" si="6"/>
        <v>8.5326378526295876E-3</v>
      </c>
      <c r="F41">
        <f t="shared" si="1"/>
        <v>3.5095464075740601E-4</v>
      </c>
      <c r="G41">
        <f t="shared" si="7"/>
        <v>2.8520718193814076E-6</v>
      </c>
      <c r="H41">
        <f t="shared" si="2"/>
        <v>2.2571361318295162E-4</v>
      </c>
      <c r="I41">
        <f t="shared" si="3"/>
        <v>-1586.8900329481489</v>
      </c>
      <c r="J41">
        <f t="shared" si="4"/>
        <v>225.71361318295163</v>
      </c>
      <c r="K41" s="11">
        <f t="shared" si="5"/>
        <v>0.19425192160291868</v>
      </c>
    </row>
    <row r="42" spans="1:11">
      <c r="A42" s="9">
        <v>44879</v>
      </c>
      <c r="B42" s="10">
        <v>30</v>
      </c>
      <c r="C42" s="10">
        <v>144</v>
      </c>
      <c r="D42" s="10">
        <f t="shared" si="0"/>
        <v>0.59313200182654258</v>
      </c>
      <c r="E42" s="10">
        <f t="shared" si="6"/>
        <v>8.1106387952444292E-3</v>
      </c>
      <c r="F42">
        <f t="shared" si="1"/>
        <v>3.5372659442722831E-4</v>
      </c>
      <c r="G42">
        <f t="shared" si="7"/>
        <v>2.7719536698223024E-6</v>
      </c>
      <c r="H42">
        <f t="shared" si="2"/>
        <v>2.1460982954579376E-4</v>
      </c>
      <c r="I42">
        <f t="shared" si="3"/>
        <v>-1216.3232051686362</v>
      </c>
      <c r="J42">
        <f t="shared" si="4"/>
        <v>214.60982954579376</v>
      </c>
      <c r="K42" s="11">
        <f t="shared" si="5"/>
        <v>0.49034603851245667</v>
      </c>
    </row>
    <row r="43" spans="1:11">
      <c r="A43" s="9">
        <v>44886</v>
      </c>
      <c r="B43" s="10">
        <v>31</v>
      </c>
      <c r="C43" s="10">
        <v>227</v>
      </c>
      <c r="D43" s="10">
        <f t="shared" si="0"/>
        <v>0.6008522160980323</v>
      </c>
      <c r="E43" s="10">
        <f t="shared" si="6"/>
        <v>7.7202142714897226E-3</v>
      </c>
      <c r="F43">
        <f t="shared" si="1"/>
        <v>3.56423173653031E-4</v>
      </c>
      <c r="G43">
        <f t="shared" si="7"/>
        <v>2.6965792258026866E-6</v>
      </c>
      <c r="H43">
        <f t="shared" si="2"/>
        <v>2.0433562768443718E-4</v>
      </c>
      <c r="I43">
        <f t="shared" si="3"/>
        <v>-1928.534496879206</v>
      </c>
      <c r="J43">
        <f t="shared" si="4"/>
        <v>204.33562768443718</v>
      </c>
      <c r="K43" s="11">
        <f t="shared" si="5"/>
        <v>9.9843049848294341E-2</v>
      </c>
    </row>
    <row r="44" spans="1:11">
      <c r="A44" s="9">
        <v>44893</v>
      </c>
      <c r="B44" s="10">
        <v>32</v>
      </c>
      <c r="C44" s="10">
        <v>228</v>
      </c>
      <c r="D44" s="10">
        <f t="shared" si="0"/>
        <v>0.60821053848735007</v>
      </c>
      <c r="E44" s="10">
        <f t="shared" si="6"/>
        <v>7.3583223893177729E-3</v>
      </c>
      <c r="F44">
        <f t="shared" si="1"/>
        <v>3.5904870076275408E-4</v>
      </c>
      <c r="G44">
        <f t="shared" si="7"/>
        <v>2.6255271097230803E-6</v>
      </c>
      <c r="H44">
        <f t="shared" si="2"/>
        <v>1.9481112035203696E-4</v>
      </c>
      <c r="I44">
        <f t="shared" si="3"/>
        <v>-1947.913458784715</v>
      </c>
      <c r="J44">
        <f t="shared" si="4"/>
        <v>194.81112035203697</v>
      </c>
      <c r="K44" s="11">
        <f t="shared" si="5"/>
        <v>0.14556526161387295</v>
      </c>
    </row>
    <row r="45" spans="1:11">
      <c r="A45" s="9">
        <v>44900</v>
      </c>
      <c r="B45" s="10">
        <v>33</v>
      </c>
      <c r="C45" s="10">
        <v>153</v>
      </c>
      <c r="D45" s="10">
        <f t="shared" si="0"/>
        <v>0.61523280557109905</v>
      </c>
      <c r="E45" s="10">
        <f t="shared" si="6"/>
        <v>7.0222670837489787E-3</v>
      </c>
      <c r="F45">
        <f t="shared" si="1"/>
        <v>3.616071259111564E-4</v>
      </c>
      <c r="G45">
        <f t="shared" si="7"/>
        <v>2.5584251484023213E-6</v>
      </c>
      <c r="H45">
        <f t="shared" si="2"/>
        <v>1.859655037995999E-4</v>
      </c>
      <c r="I45">
        <f t="shared" si="3"/>
        <v>-1314.2622528288668</v>
      </c>
      <c r="J45">
        <f t="shared" si="4"/>
        <v>185.9655037995999</v>
      </c>
      <c r="K45" s="11">
        <f t="shared" si="5"/>
        <v>0.21546080914771176</v>
      </c>
    </row>
    <row r="46" spans="1:11">
      <c r="A46" s="9">
        <v>44907</v>
      </c>
      <c r="B46" s="10">
        <v>34</v>
      </c>
      <c r="C46" s="10">
        <v>115</v>
      </c>
      <c r="D46" s="10">
        <f t="shared" si="0"/>
        <v>0.62194246017728694</v>
      </c>
      <c r="E46" s="10">
        <f t="shared" si="6"/>
        <v>6.709654606187887E-3</v>
      </c>
      <c r="F46">
        <f t="shared" si="1"/>
        <v>3.6410206924308852E-4</v>
      </c>
      <c r="G46">
        <f t="shared" si="7"/>
        <v>2.4949433319321201E-6</v>
      </c>
      <c r="H46">
        <f t="shared" si="2"/>
        <v>1.7773591409563877E-4</v>
      </c>
      <c r="I46">
        <f t="shared" si="3"/>
        <v>-993.04934987174545</v>
      </c>
      <c r="J46">
        <f t="shared" si="4"/>
        <v>177.73591409563878</v>
      </c>
      <c r="K46" s="11">
        <f t="shared" si="5"/>
        <v>0.54552968778816324</v>
      </c>
    </row>
    <row r="47" spans="1:11">
      <c r="A47" s="9">
        <v>44914</v>
      </c>
      <c r="B47" s="10">
        <v>35</v>
      </c>
      <c r="C47" s="10">
        <v>73</v>
      </c>
      <c r="D47" s="10">
        <f t="shared" si="0"/>
        <v>0.62836081584881676</v>
      </c>
      <c r="E47" s="10">
        <f t="shared" si="6"/>
        <v>6.4183556715298185E-3</v>
      </c>
      <c r="F47">
        <f t="shared" si="1"/>
        <v>3.665368571972305E-4</v>
      </c>
      <c r="G47">
        <f t="shared" si="7"/>
        <v>2.4347879541419815E-6</v>
      </c>
      <c r="H47">
        <f t="shared" si="2"/>
        <v>1.7006643242019776E-4</v>
      </c>
      <c r="I47">
        <f t="shared" si="3"/>
        <v>-633.59046353632903</v>
      </c>
      <c r="J47">
        <f t="shared" si="4"/>
        <v>170.06643242019777</v>
      </c>
      <c r="K47" s="11">
        <f t="shared" si="5"/>
        <v>1.3296771564410654</v>
      </c>
    </row>
    <row r="48" spans="1:11">
      <c r="A48" s="9">
        <v>44921</v>
      </c>
      <c r="B48" s="10">
        <v>36</v>
      </c>
      <c r="C48" s="10">
        <v>43</v>
      </c>
      <c r="D48" s="10">
        <f t="shared" si="0"/>
        <v>0.63450728844033577</v>
      </c>
      <c r="E48" s="10">
        <f t="shared" si="6"/>
        <v>6.1464725915190144E-3</v>
      </c>
      <c r="F48">
        <f t="shared" si="1"/>
        <v>3.6891455390763994E-4</v>
      </c>
      <c r="G48">
        <f t="shared" si="7"/>
        <v>2.3776967104094382E-6</v>
      </c>
      <c r="H48">
        <f t="shared" si="2"/>
        <v>1.6290722156924199E-4</v>
      </c>
      <c r="I48">
        <f t="shared" si="3"/>
        <v>-375.06017761754714</v>
      </c>
      <c r="J48">
        <f t="shared" si="4"/>
        <v>162.90722156924198</v>
      </c>
      <c r="K48" s="11">
        <f t="shared" si="5"/>
        <v>2.7885400364939996</v>
      </c>
    </row>
    <row r="49" spans="1:11">
      <c r="A49" s="9">
        <v>44928</v>
      </c>
      <c r="B49" s="10">
        <v>37</v>
      </c>
      <c r="C49" s="10">
        <v>34</v>
      </c>
      <c r="D49" s="10">
        <f t="shared" si="0"/>
        <v>0.64039959920441158</v>
      </c>
      <c r="E49" s="10">
        <f t="shared" si="6"/>
        <v>5.8923107640758143E-3</v>
      </c>
      <c r="F49">
        <f t="shared" si="1"/>
        <v>3.7123798848071043E-4</v>
      </c>
      <c r="G49">
        <f t="shared" si="7"/>
        <v>2.3234345730704931E-6</v>
      </c>
      <c r="H49">
        <f t="shared" si="2"/>
        <v>1.5621377702668805E-4</v>
      </c>
      <c r="I49">
        <f t="shared" si="3"/>
        <v>-297.98569419060198</v>
      </c>
      <c r="J49">
        <f t="shared" si="4"/>
        <v>156.21377702668804</v>
      </c>
      <c r="K49" s="11">
        <f t="shared" si="5"/>
        <v>3.5945228537261187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 Data</vt:lpstr>
      <vt:lpstr>LooksRare Preprocessing</vt:lpstr>
      <vt:lpstr>Coinbase Preprocessing</vt:lpstr>
      <vt:lpstr>CB 2 seg WG + all COV</vt:lpstr>
      <vt:lpstr>CB 2 seg WG + half COV</vt:lpstr>
      <vt:lpstr>CB W+WG+half COV</vt:lpstr>
      <vt:lpstr>Covariates shut out CB</vt:lpstr>
      <vt:lpstr>Final full CB</vt:lpstr>
      <vt:lpstr>CB no COV</vt:lpstr>
      <vt:lpstr>LR no COV</vt:lpstr>
      <vt:lpstr>LR 2 Seg WG + COV</vt:lpstr>
      <vt:lpstr>LR 2 Seg WG +token</vt:lpstr>
      <vt:lpstr>LR 2 Seg + 3 COV</vt:lpstr>
      <vt:lpstr>Covariates shut out LR</vt:lpstr>
      <vt:lpstr>Final Full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Junbin</dc:creator>
  <cp:lastModifiedBy>Bhairavi Muralidharan</cp:lastModifiedBy>
  <dcterms:created xsi:type="dcterms:W3CDTF">2023-03-20T05:04:22Z</dcterms:created>
  <dcterms:modified xsi:type="dcterms:W3CDTF">2023-06-28T04:12:43Z</dcterms:modified>
</cp:coreProperties>
</file>