
<file path=[Content_Types].xml><?xml version="1.0" encoding="utf-8"?>
<Types xmlns="http://schemas.openxmlformats.org/package/2006/content-types">
  <Default Extension="tmp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kimley-horn.com\AT_NVA\NVA_TPTO\110268012_KStreetNW_Traffic_Analysis\Production\Traffic\05-Vissim\01-Existing\Inputs and Routes\"/>
    </mc:Choice>
  </mc:AlternateContent>
  <xr:revisionPtr revIDLastSave="0" documentId="13_ncr:1_{4956FAEE-D7DC-41FD-A1F1-4340E5D71477}" xr6:coauthVersionLast="36" xr6:coauthVersionMax="36" xr10:uidLastSave="{00000000-0000-0000-0000-000000000000}"/>
  <bookViews>
    <workbookView xWindow="0" yWindow="0" windowWidth="21570" windowHeight="7680" tabRatio="740" xr2:uid="{2D285CC2-1C3F-4308-9E51-C4C64058C4A9}"/>
  </bookViews>
  <sheets>
    <sheet name="Info" sheetId="32" r:id="rId1"/>
    <sheet name="Summary of ATR Data" sheetId="29" r:id="rId2"/>
    <sheet name="Car Distribution" sheetId="30" r:id="rId3"/>
    <sheet name="HGV Distribution" sheetId="31" r:id="rId4"/>
    <sheet name="ATR 1400 Block EB_WB" sheetId="28" r:id="rId5"/>
    <sheet name="TMC Heavy Vehicle %s" sheetId="23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30" l="1"/>
  <c r="B4" i="30"/>
  <c r="B5" i="30"/>
  <c r="B6" i="30"/>
  <c r="B7" i="30"/>
  <c r="B8" i="30"/>
  <c r="B9" i="30"/>
  <c r="B10" i="30"/>
  <c r="B3" i="30"/>
  <c r="C16" i="32" l="1"/>
  <c r="C17" i="32"/>
  <c r="C15" i="32"/>
  <c r="C12" i="32"/>
  <c r="C13" i="32"/>
  <c r="A3" i="30"/>
  <c r="A11" i="30"/>
  <c r="A5" i="31"/>
  <c r="A4" i="31"/>
  <c r="A3" i="31"/>
  <c r="B3" i="31" s="1"/>
  <c r="B4" i="31"/>
  <c r="G10" i="29"/>
  <c r="F10" i="29"/>
  <c r="C5" i="29"/>
  <c r="D5" i="29"/>
  <c r="E5" i="29"/>
  <c r="F5" i="29"/>
  <c r="G5" i="29"/>
  <c r="H5" i="29"/>
  <c r="I5" i="29"/>
  <c r="J5" i="29"/>
  <c r="K5" i="29"/>
  <c r="L5" i="29"/>
  <c r="M5" i="29"/>
  <c r="M6" i="29" s="1"/>
  <c r="N5" i="29"/>
  <c r="O5" i="29"/>
  <c r="B5" i="29"/>
  <c r="AG56" i="28"/>
  <c r="AF56" i="28"/>
  <c r="AE56" i="28"/>
  <c r="AD56" i="28"/>
  <c r="AC56" i="28"/>
  <c r="AB56" i="28"/>
  <c r="AA56" i="28"/>
  <c r="Z56" i="28"/>
  <c r="Y56" i="28"/>
  <c r="X56" i="28"/>
  <c r="W56" i="28"/>
  <c r="V56" i="28"/>
  <c r="U56" i="28"/>
  <c r="T56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C56" i="28"/>
  <c r="AG55" i="28"/>
  <c r="AF55" i="28"/>
  <c r="AE55" i="28"/>
  <c r="AD55" i="28"/>
  <c r="AC55" i="28"/>
  <c r="AB55" i="28"/>
  <c r="AA55" i="28"/>
  <c r="Z55" i="28"/>
  <c r="Y55" i="28"/>
  <c r="X55" i="28"/>
  <c r="W55" i="28"/>
  <c r="V55" i="28"/>
  <c r="U55" i="28"/>
  <c r="T55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C55" i="28"/>
  <c r="B12" i="30" l="1"/>
  <c r="B11" i="30"/>
  <c r="C8" i="29"/>
  <c r="F8" i="29"/>
  <c r="D10" i="29"/>
  <c r="I10" i="29"/>
  <c r="F6" i="29"/>
  <c r="L6" i="29"/>
  <c r="H6" i="29"/>
  <c r="O6" i="29"/>
  <c r="G6" i="29"/>
  <c r="C6" i="29"/>
  <c r="E6" i="29"/>
  <c r="K6" i="29"/>
  <c r="I6" i="29"/>
  <c r="J6" i="29"/>
  <c r="B6" i="29"/>
  <c r="D6" i="29"/>
  <c r="C10" i="29"/>
  <c r="N6" i="29"/>
  <c r="C5" i="23" l="1"/>
  <c r="D5" i="23" s="1"/>
  <c r="C21" i="23"/>
  <c r="D21" i="23" s="1"/>
  <c r="C20" i="23"/>
  <c r="D20" i="23" s="1"/>
  <c r="C19" i="23"/>
  <c r="D19" i="23" s="1"/>
  <c r="C18" i="23"/>
  <c r="D18" i="23" s="1"/>
  <c r="C17" i="23"/>
  <c r="D17" i="23" s="1"/>
  <c r="C16" i="23"/>
  <c r="D16" i="23" s="1"/>
  <c r="C15" i="23"/>
  <c r="D15" i="23" s="1"/>
  <c r="C14" i="23"/>
  <c r="D14" i="23" s="1"/>
  <c r="C13" i="23"/>
  <c r="D13" i="23" s="1"/>
  <c r="C12" i="23"/>
  <c r="D12" i="23" s="1"/>
  <c r="C11" i="23"/>
  <c r="D11" i="23" s="1"/>
  <c r="C10" i="23"/>
  <c r="D10" i="23" s="1"/>
  <c r="C9" i="23"/>
  <c r="D9" i="23" s="1"/>
  <c r="C8" i="23"/>
  <c r="D8" i="23" s="1"/>
  <c r="C7" i="23"/>
  <c r="D7" i="23" s="1"/>
  <c r="C6" i="23"/>
  <c r="D6" i="23" s="1"/>
  <c r="B5" i="31" l="1"/>
  <c r="B7" i="31" s="1"/>
</calcChain>
</file>

<file path=xl/sharedStrings.xml><?xml version="1.0" encoding="utf-8"?>
<sst xmlns="http://schemas.openxmlformats.org/spreadsheetml/2006/main" count="340" uniqueCount="131">
  <si>
    <t>Intersection</t>
  </si>
  <si>
    <t>I-1</t>
  </si>
  <si>
    <t>I-3</t>
  </si>
  <si>
    <t>I-4</t>
  </si>
  <si>
    <t>I-5</t>
  </si>
  <si>
    <t>I-7</t>
  </si>
  <si>
    <t>I-9</t>
  </si>
  <si>
    <t>EB</t>
  </si>
  <si>
    <t>WB</t>
  </si>
  <si>
    <t>I-10</t>
  </si>
  <si>
    <t>I-25</t>
  </si>
  <si>
    <t>I-12</t>
  </si>
  <si>
    <t>I-13</t>
  </si>
  <si>
    <t>I-14</t>
  </si>
  <si>
    <t>I-15</t>
  </si>
  <si>
    <t>I-16</t>
  </si>
  <si>
    <t>I-2</t>
  </si>
  <si>
    <t>I-6</t>
  </si>
  <si>
    <t>I-8</t>
  </si>
  <si>
    <t>I-11</t>
  </si>
  <si>
    <t>HV% Total All Data</t>
  </si>
  <si>
    <t>* Missing data for other intersections</t>
  </si>
  <si>
    <t>* Not on any public transportation stops from network. Use 3.7% as baseline for Heavy Vehicles?</t>
  </si>
  <si>
    <t>Difference from 3.7%</t>
  </si>
  <si>
    <t>Time</t>
  </si>
  <si>
    <t>Cars</t>
  </si>
  <si>
    <t>Bikes</t>
  </si>
  <si>
    <t>Buses</t>
  </si>
  <si>
    <t>Start Date: 1/15/2020</t>
  </si>
  <si>
    <t>Start Time: 12:00:00 AM</t>
  </si>
  <si>
    <t>Date</t>
  </si>
  <si>
    <t>Cars &amp; Trailers</t>
  </si>
  <si>
    <t>2 Axle Long</t>
  </si>
  <si>
    <t>2 Axle 6 Tire</t>
  </si>
  <si>
    <t>3 Axle Single</t>
  </si>
  <si>
    <t>4 Axle Single</t>
  </si>
  <si>
    <t>&lt;5 Axl Double</t>
  </si>
  <si>
    <t>5 Axle Double</t>
  </si>
  <si>
    <t>&gt;6 Axl Double</t>
  </si>
  <si>
    <t>&lt;6 Axl Multi</t>
  </si>
  <si>
    <t>6 Axle Multi</t>
  </si>
  <si>
    <t>&gt;6 Axl Multi</t>
  </si>
  <si>
    <t>Not Classed</t>
  </si>
  <si>
    <t>1/15/2020</t>
  </si>
  <si>
    <t>12:00 AM</t>
  </si>
  <si>
    <t>01:00 AM</t>
  </si>
  <si>
    <t>02:00 AM</t>
  </si>
  <si>
    <t>03:00 AM</t>
  </si>
  <si>
    <t>04:00 AM</t>
  </si>
  <si>
    <t>05:00 AM</t>
  </si>
  <si>
    <t>06:00 AM</t>
  </si>
  <si>
    <t>07:00 AM</t>
  </si>
  <si>
    <t>08:00 AM</t>
  </si>
  <si>
    <t>09:00 AM</t>
  </si>
  <si>
    <t>10:00 AM</t>
  </si>
  <si>
    <t>11:00 AM</t>
  </si>
  <si>
    <t>12:00 PM</t>
  </si>
  <si>
    <t>01:00 PM</t>
  </si>
  <si>
    <t>02:00 PM</t>
  </si>
  <si>
    <t>03:00 PM</t>
  </si>
  <si>
    <t>04:00 PM</t>
  </si>
  <si>
    <t>05:00 PM</t>
  </si>
  <si>
    <t>06:00 PM</t>
  </si>
  <si>
    <t>07:00 PM</t>
  </si>
  <si>
    <t>08:00 PM</t>
  </si>
  <si>
    <t>09:00 PM</t>
  </si>
  <si>
    <t>10:00 PM</t>
  </si>
  <si>
    <t>11:00 PM</t>
  </si>
  <si>
    <t>1/16/2020</t>
  </si>
  <si>
    <t>Sum</t>
  </si>
  <si>
    <t>Average</t>
  </si>
  <si>
    <t>Average EB/WB</t>
  </si>
  <si>
    <t>Vissim Vehicle Class</t>
  </si>
  <si>
    <t>HGV - EU 04 (Length 33.5ft)</t>
  </si>
  <si>
    <t>Total EB/WB of Two Days of Data Collection</t>
  </si>
  <si>
    <t>HGV - US AASHTO WB-40 (Length 45.7ft)</t>
  </si>
  <si>
    <t>Vehicle Composition within Vehicle Class</t>
  </si>
  <si>
    <t>Cars between 15-16ft</t>
  </si>
  <si>
    <t>SUVs/Trucks between 
16-18ft</t>
  </si>
  <si>
    <t>Heavy Vehicles</t>
  </si>
  <si>
    <t>Vehicle Compositions</t>
  </si>
  <si>
    <t>1: Car - Honda Accord</t>
  </si>
  <si>
    <t>2: Car - Nissan Altima</t>
  </si>
  <si>
    <t>5: Car - Toyota Avensis</t>
  </si>
  <si>
    <t>7: SUV - GMC Yukon</t>
  </si>
  <si>
    <t>8: SUV - Jeep Grand Cherokee</t>
  </si>
  <si>
    <t>12: LtTruck - Ford F150</t>
  </si>
  <si>
    <t>11: LtTruck - Chevrolet Silverado</t>
  </si>
  <si>
    <t>Cars Model2D3D</t>
  </si>
  <si>
    <t>Assigned Percentages</t>
  </si>
  <si>
    <t>Copy into Vissim</t>
  </si>
  <si>
    <t>21: HGV - US AASHTO WB-40</t>
  </si>
  <si>
    <t>26: HGV - EU 04</t>
  </si>
  <si>
    <t>HGV Model2D3D</t>
  </si>
  <si>
    <t>Methodology for selecting vehicle compositions/distributions</t>
  </si>
  <si>
    <t>Using ATR data as the primary source for determining these %s</t>
  </si>
  <si>
    <t>Using ATR data from middle of the network (1400 block)</t>
  </si>
  <si>
    <t>Can cross-check against % trucks at intersections (average of all approaches)</t>
  </si>
  <si>
    <t>Summary table shows how the different vehicle classes are matched with Vissim Vehicle models.</t>
  </si>
  <si>
    <t>Red tabs provide the inputs into Vissim.</t>
  </si>
  <si>
    <t>Summary</t>
  </si>
  <si>
    <t>HGV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</si>
  <si>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</si>
  <si>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</si>
  <si>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</si>
  <si>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</si>
  <si>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</si>
  <si>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</si>
  <si>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</si>
  <si>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</si>
  <si>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</si>
  <si>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</si>
  <si>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</si>
  <si>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</si>
  <si>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LtTruck - Chevrolet Silverado (21ft)</t>
  </si>
  <si>
    <t>--</t>
  </si>
  <si>
    <t>* Includes Light Trucks</t>
  </si>
  <si>
    <t>Length [ft]</t>
  </si>
  <si>
    <t>HGV - 22ft</t>
  </si>
  <si>
    <t>HGV - 34ft</t>
  </si>
  <si>
    <t>HGV - 46ft</t>
  </si>
  <si>
    <t>FHWA Classes</t>
  </si>
  <si>
    <t>Cube Root Classifications</t>
  </si>
  <si>
    <t>Class 1</t>
  </si>
  <si>
    <t>Assume - AM/PM same truck percentages</t>
  </si>
  <si>
    <t>Assume - Average of two days worth of data collection</t>
  </si>
  <si>
    <t>306: Car - Mini Cooper</t>
  </si>
  <si>
    <t>305: Car - Honda Fit</t>
  </si>
  <si>
    <t>307: Car - Toyota Prius</t>
  </si>
  <si>
    <t>304: Car - Honda Civic</t>
  </si>
  <si>
    <t>MTA/Loudon - 45ft &amp; WMATA/ Circulator 41ft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</si>
</sst>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22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74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  <xf numFmtId="9" fontId="0" fillId="3" borderId="2" xfId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20" fontId="0" fillId="0" borderId="0" xfId="0" applyNumberFormat="1"/>
    <xf numFmtId="0" fontId="5" fillId="0" borderId="0" xfId="2"/>
    <xf numFmtId="0" fontId="5" fillId="8" borderId="7" xfId="2" applyFill="1" applyBorder="1" applyAlignment="1">
      <alignment horizontal="center" wrapText="1"/>
    </xf>
    <xf numFmtId="0" fontId="5" fillId="5" borderId="0" xfId="2" applyFill="1"/>
    <xf numFmtId="0" fontId="5" fillId="0" borderId="0" xfId="2"/>
    <xf numFmtId="0" fontId="5" fillId="8" borderId="7" xfId="2" applyFill="1" applyBorder="1" applyAlignment="1">
      <alignment horizontal="center" wrapText="1"/>
    </xf>
    <xf numFmtId="0" fontId="0" fillId="5" borderId="0" xfId="0" applyFill="1" applyAlignment="1">
      <alignment horizontal="center"/>
    </xf>
    <xf numFmtId="9" fontId="0" fillId="0" borderId="0" xfId="1" applyFont="1" applyAlignment="1">
      <alignment horizontal="center"/>
    </xf>
    <xf numFmtId="9" fontId="0" fillId="5" borderId="0" xfId="1" applyFont="1" applyFill="1" applyAlignment="1">
      <alignment horizontal="center"/>
    </xf>
    <xf numFmtId="0" fontId="0" fillId="0" borderId="0" xfId="0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5" fillId="0" borderId="2" xfId="2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9" borderId="2" xfId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9" fontId="0" fillId="2" borderId="2" xfId="1" applyFont="1" applyFill="1" applyBorder="1" applyAlignment="1">
      <alignment horizontal="center" vertical="center"/>
    </xf>
    <xf numFmtId="9" fontId="0" fillId="0" borderId="0" xfId="0" applyNumberFormat="1"/>
    <xf numFmtId="164" fontId="0" fillId="0" borderId="2" xfId="1" applyNumberFormat="1" applyFont="1" applyBorder="1"/>
    <xf numFmtId="0" fontId="1" fillId="4" borderId="2" xfId="0" applyFont="1" applyFill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/>
    </xf>
    <xf numFmtId="164" fontId="0" fillId="0" borderId="2" xfId="1" applyNumberFormat="1" applyFont="1" applyBorder="1" applyAlignment="1">
      <alignment vertical="center"/>
    </xf>
    <xf numFmtId="0" fontId="0" fillId="3" borderId="2" xfId="0" applyFill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9" fontId="0" fillId="0" borderId="2" xfId="1" applyFont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11" borderId="2" xfId="2" applyFon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6" xfId="0" quotePrefix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3" borderId="4" xfId="1" applyFont="1" applyFill="1" applyBorder="1" applyAlignment="1">
      <alignment horizontal="center" vertical="center"/>
    </xf>
    <xf numFmtId="9" fontId="0" fillId="3" borderId="5" xfId="1" applyFont="1" applyFill="1" applyBorder="1" applyAlignment="1">
      <alignment horizontal="center" vertical="center"/>
    </xf>
    <xf numFmtId="9" fontId="0" fillId="3" borderId="6" xfId="1" applyFont="1" applyFill="1" applyBorder="1" applyAlignment="1">
      <alignment horizontal="center" vertical="center"/>
    </xf>
    <xf numFmtId="9" fontId="0" fillId="3" borderId="4" xfId="1" applyFont="1" applyFill="1" applyBorder="1" applyAlignment="1">
      <alignment horizontal="center"/>
    </xf>
    <xf numFmtId="9" fontId="0" fillId="3" borderId="5" xfId="1" applyFont="1" applyFill="1" applyBorder="1" applyAlignment="1">
      <alignment horizontal="center"/>
    </xf>
    <xf numFmtId="9" fontId="0" fillId="3" borderId="6" xfId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9" fontId="0" fillId="3" borderId="2" xfId="1" applyFont="1" applyFill="1" applyBorder="1" applyAlignment="1">
      <alignment horizontal="center"/>
    </xf>
    <xf numFmtId="9" fontId="0" fillId="9" borderId="4" xfId="1" applyFont="1" applyFill="1" applyBorder="1" applyAlignment="1">
      <alignment horizontal="center" vertical="center"/>
    </xf>
    <xf numFmtId="9" fontId="0" fillId="9" borderId="6" xfId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6" fillId="0" borderId="0" xfId="2" applyFont="1" applyFill="1" applyAlignment="1">
      <alignment horizont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9" fontId="0" fillId="0" borderId="2" xfId="0" applyNumberFormat="1" applyBorder="1" applyAlignment="1">
      <alignment horizontal="center" vertical="center"/>
    </xf>
  </cellXfs>
  <cellStyles count="3">
    <cellStyle name="Normal" xfId="0" builtinId="0"/>
    <cellStyle name="Normal 2" xfId="2" xr:uid="{00000000-0005-0000-0000-00002F000000}"/>
    <cellStyle name="Percent" xfId="1" builtinId="5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26988</xdr:colOff>
      <xdr:row>0</xdr:row>
      <xdr:rowOff>38893</xdr:rowOff>
    </xdr:from>
    <xdr:to>
      <xdr:col>16</xdr:col>
      <xdr:colOff>568540</xdr:colOff>
      <xdr:row>16</xdr:row>
      <xdr:rowOff>115244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69B78E-C071-4406-803A-E13E80A9D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0551" y="38893"/>
          <a:ext cx="4184865" cy="29338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VA_TPTO/110268012_KStreetNW_Traffic_Analysis/Production/Traffic/02-Volumes/Kst_TMC_Databas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section ID"/>
      <sheetName val="Volume Comparison"/>
      <sheetName val="Peak Hour TMC Summary"/>
      <sheetName val="Peak Hour PHF Summary"/>
      <sheetName val="Peak Hour PED Summary"/>
      <sheetName val="Peak Hour HV Summary"/>
      <sheetName val="I-1 (EB WB SL)"/>
      <sheetName val="I-2"/>
      <sheetName val="I-2 (SL)"/>
      <sheetName val="I-3"/>
      <sheetName val="I-3 (SL)"/>
      <sheetName val="I-4"/>
      <sheetName val="I-4 (SL)"/>
      <sheetName val="I-5"/>
      <sheetName val="I-5 (SL)"/>
      <sheetName val="I-6"/>
      <sheetName val="I-6 (SL)"/>
      <sheetName val="I-7"/>
      <sheetName val="I-7 (SL)"/>
      <sheetName val="I-8"/>
      <sheetName val="I-8 (SL)"/>
      <sheetName val="I-9"/>
      <sheetName val="I-9 (SL)"/>
      <sheetName val="I-10"/>
      <sheetName val="I-10 (SL)"/>
      <sheetName val="I-11"/>
      <sheetName val="I-11 (SL)"/>
      <sheetName val="I-12"/>
      <sheetName val="I-12 (SL)"/>
      <sheetName val="I-13"/>
      <sheetName val="I-13 (SL)"/>
      <sheetName val="I-14"/>
      <sheetName val="I-15"/>
      <sheetName val="I-16"/>
      <sheetName val="I-17"/>
      <sheetName val="I-18"/>
      <sheetName val="I-19"/>
      <sheetName val="I-20"/>
      <sheetName val="I-21"/>
      <sheetName val="I-22"/>
      <sheetName val="I-23"/>
      <sheetName val="I-24"/>
      <sheetName val="I-25"/>
      <sheetName val="Template"/>
    </sheetNames>
    <sheetDataSet>
      <sheetData sheetId="0"/>
      <sheetData sheetId="1"/>
      <sheetData sheetId="2"/>
      <sheetData sheetId="3"/>
      <sheetData sheetId="4"/>
      <sheetData sheetId="5"/>
      <sheetData sheetId="6">
        <row r="64">
          <cell r="CQ64">
            <v>3.6578171091445427E-2</v>
          </cell>
        </row>
      </sheetData>
      <sheetData sheetId="7">
        <row r="64">
          <cell r="CQ64">
            <v>2.6585609291352872E-2</v>
          </cell>
        </row>
      </sheetData>
      <sheetData sheetId="8"/>
      <sheetData sheetId="9">
        <row r="64">
          <cell r="CQ64">
            <v>4.6831254772206669E-2</v>
          </cell>
        </row>
      </sheetData>
      <sheetData sheetId="10"/>
      <sheetData sheetId="11">
        <row r="64">
          <cell r="CQ64">
            <v>4.8268625393494226E-2</v>
          </cell>
        </row>
      </sheetData>
      <sheetData sheetId="12"/>
      <sheetData sheetId="13">
        <row r="64">
          <cell r="CQ64">
            <v>5.2516940948693129E-2</v>
          </cell>
        </row>
      </sheetData>
      <sheetData sheetId="14"/>
      <sheetData sheetId="15">
        <row r="64">
          <cell r="CQ64">
            <v>5.6833694023639088E-2</v>
          </cell>
        </row>
      </sheetData>
      <sheetData sheetId="16"/>
      <sheetData sheetId="17">
        <row r="64">
          <cell r="CQ64">
            <v>3.7043633125556544E-2</v>
          </cell>
        </row>
      </sheetData>
      <sheetData sheetId="18"/>
      <sheetData sheetId="19">
        <row r="64">
          <cell r="CQ64">
            <v>5.675340768277571E-2</v>
          </cell>
        </row>
      </sheetData>
      <sheetData sheetId="20"/>
      <sheetData sheetId="21">
        <row r="64">
          <cell r="CQ64">
            <v>5.5761099365750529E-2</v>
          </cell>
        </row>
      </sheetData>
      <sheetData sheetId="22"/>
      <sheetData sheetId="23">
        <row r="64">
          <cell r="CQ64">
            <v>6.3537675606641128E-2</v>
          </cell>
        </row>
      </sheetData>
      <sheetData sheetId="24"/>
      <sheetData sheetId="25">
        <row r="64">
          <cell r="CQ64">
            <v>6.5348237317282884E-2</v>
          </cell>
        </row>
      </sheetData>
      <sheetData sheetId="26"/>
      <sheetData sheetId="27">
        <row r="64">
          <cell r="CQ64">
            <v>4.7449768160741888E-2</v>
          </cell>
        </row>
      </sheetData>
      <sheetData sheetId="28"/>
      <sheetData sheetId="29">
        <row r="64">
          <cell r="CQ64">
            <v>4.3616406701328714E-2</v>
          </cell>
        </row>
      </sheetData>
      <sheetData sheetId="30"/>
      <sheetData sheetId="31">
        <row r="64">
          <cell r="CQ64">
            <v>4.5294635004397538E-2</v>
          </cell>
        </row>
      </sheetData>
      <sheetData sheetId="32">
        <row r="64">
          <cell r="CQ64">
            <v>3.6955322669608381E-2</v>
          </cell>
        </row>
      </sheetData>
      <sheetData sheetId="33">
        <row r="64">
          <cell r="CQ64">
            <v>3.7224264705882353E-2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64">
          <cell r="CQ64">
            <v>2.8027193432529501E-2</v>
          </cell>
        </row>
      </sheetData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32E55-EF51-4C0E-8407-D30E53527032}">
  <sheetPr>
    <tabColor theme="6"/>
  </sheetPr>
  <dimension ref="A1:D17"/>
  <sheetViews>
    <sheetView tabSelected="1" zoomScale="145" zoomScaleNormal="145" workbookViewId="0"/>
  </sheetViews>
  <sheetFormatPr defaultRowHeight="14.5" x14ac:dyDescent="0.35"/>
  <cols>
    <col min="1" max="1" width="2.54296875" customWidth="1"/>
    <col min="2" max="2" width="12.453125" customWidth="1"/>
  </cols>
  <sheetData>
    <row r="1" spans="1:4" x14ac:dyDescent="0.35">
      <c r="A1" s="5" t="s">
        <v>94</v>
      </c>
    </row>
    <row r="2" spans="1:4" x14ac:dyDescent="0.35">
      <c r="B2" t="s">
        <v>95</v>
      </c>
    </row>
    <row r="3" spans="1:4" x14ac:dyDescent="0.35">
      <c r="B3" t="s">
        <v>96</v>
      </c>
    </row>
    <row r="4" spans="1:4" x14ac:dyDescent="0.35">
      <c r="B4" t="s">
        <v>97</v>
      </c>
    </row>
    <row r="5" spans="1:4" x14ac:dyDescent="0.35">
      <c r="B5" t="s">
        <v>98</v>
      </c>
    </row>
    <row r="6" spans="1:4" x14ac:dyDescent="0.35">
      <c r="B6" t="s">
        <v>99</v>
      </c>
    </row>
    <row r="7" spans="1:4" x14ac:dyDescent="0.35">
      <c r="B7" t="s">
        <v>124</v>
      </c>
    </row>
    <row r="8" spans="1:4" x14ac:dyDescent="0.35">
      <c r="B8" t="s">
        <v>125</v>
      </c>
    </row>
    <row r="11" spans="1:4" x14ac:dyDescent="0.35">
      <c r="A11" s="5" t="s">
        <v>100</v>
      </c>
    </row>
    <row r="12" spans="1:4" x14ac:dyDescent="0.35">
      <c r="B12" s="9" t="s">
        <v>25</v>
      </c>
      <c r="C12" s="42">
        <f>'Summary of ATR Data'!C8</f>
        <v>0.95342567630380215</v>
      </c>
    </row>
    <row r="13" spans="1:4" x14ac:dyDescent="0.35">
      <c r="B13" s="9" t="s">
        <v>101</v>
      </c>
      <c r="C13" s="42">
        <f>'Summary of ATR Data'!F8</f>
        <v>4.6574323696197822E-2</v>
      </c>
      <c r="D13" t="s">
        <v>116</v>
      </c>
    </row>
    <row r="14" spans="1:4" x14ac:dyDescent="0.35">
      <c r="B14" s="2"/>
      <c r="C14" s="2"/>
    </row>
    <row r="15" spans="1:4" x14ac:dyDescent="0.35">
      <c r="B15" s="9" t="s">
        <v>118</v>
      </c>
      <c r="C15" s="46">
        <f>'HGV Distribution'!B3</f>
        <v>0.71190951430472393</v>
      </c>
    </row>
    <row r="16" spans="1:4" x14ac:dyDescent="0.35">
      <c r="B16" s="9" t="s">
        <v>119</v>
      </c>
      <c r="C16" s="46">
        <f>'HGV Distribution'!B4</f>
        <v>0.14836992681304059</v>
      </c>
    </row>
    <row r="17" spans="2:3" x14ac:dyDescent="0.35">
      <c r="B17" s="9" t="s">
        <v>120</v>
      </c>
      <c r="C17" s="46">
        <f>'HGV Distribution'!B5</f>
        <v>0.13972055888223553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79F4-00DD-49CB-9F75-DDF7E1FD27D4}">
  <sheetPr>
    <tabColor theme="4"/>
  </sheetPr>
  <dimension ref="A3:O11"/>
  <sheetViews>
    <sheetView workbookViewId="0"/>
  </sheetViews>
  <sheetFormatPr defaultRowHeight="14.5" x14ac:dyDescent="0.35"/>
  <cols>
    <col min="1" max="1" width="45.90625" style="24" customWidth="1"/>
    <col min="2" max="2" width="10.26953125" style="24" customWidth="1"/>
    <col min="3" max="4" width="14.26953125" style="24" customWidth="1"/>
    <col min="5" max="5" width="15.54296875" style="24" customWidth="1"/>
    <col min="6" max="15" width="10.26953125" style="24" customWidth="1"/>
    <col min="16" max="16384" width="8.7265625" style="24"/>
  </cols>
  <sheetData>
    <row r="3" spans="1:15" x14ac:dyDescent="0.35">
      <c r="A3" s="3" t="s">
        <v>121</v>
      </c>
      <c r="B3" s="47" t="s">
        <v>123</v>
      </c>
      <c r="C3" s="47" t="s">
        <v>102</v>
      </c>
      <c r="D3" s="47" t="s">
        <v>103</v>
      </c>
      <c r="E3" s="47" t="s">
        <v>104</v>
      </c>
      <c r="F3" s="47" t="s">
        <v>105</v>
      </c>
      <c r="G3" s="47" t="s">
        <v>106</v>
      </c>
      <c r="H3" s="47" t="s">
        <v>107</v>
      </c>
      <c r="I3" s="47" t="s">
        <v>108</v>
      </c>
      <c r="J3" s="47" t="s">
        <v>109</v>
      </c>
      <c r="K3" s="47" t="s">
        <v>110</v>
      </c>
      <c r="L3" s="47" t="s">
        <v>111</v>
      </c>
      <c r="M3" s="47" t="s">
        <v>112</v>
      </c>
      <c r="N3" s="47" t="s">
        <v>113</v>
      </c>
      <c r="O3" s="47"/>
    </row>
    <row r="4" spans="1:15" ht="25" x14ac:dyDescent="0.35">
      <c r="A4" s="3" t="s">
        <v>122</v>
      </c>
      <c r="B4" s="48" t="s">
        <v>26</v>
      </c>
      <c r="C4" s="48" t="s">
        <v>31</v>
      </c>
      <c r="D4" s="48" t="s">
        <v>32</v>
      </c>
      <c r="E4" s="48" t="s">
        <v>27</v>
      </c>
      <c r="F4" s="48" t="s">
        <v>33</v>
      </c>
      <c r="G4" s="48" t="s">
        <v>34</v>
      </c>
      <c r="H4" s="48" t="s">
        <v>35</v>
      </c>
      <c r="I4" s="48" t="s">
        <v>36</v>
      </c>
      <c r="J4" s="48" t="s">
        <v>37</v>
      </c>
      <c r="K4" s="48" t="s">
        <v>38</v>
      </c>
      <c r="L4" s="48" t="s">
        <v>39</v>
      </c>
      <c r="M4" s="48" t="s">
        <v>40</v>
      </c>
      <c r="N4" s="48" t="s">
        <v>41</v>
      </c>
      <c r="O4" s="48" t="s">
        <v>42</v>
      </c>
    </row>
    <row r="5" spans="1:15" x14ac:dyDescent="0.35">
      <c r="A5" s="29" t="s">
        <v>74</v>
      </c>
      <c r="B5" s="28">
        <f>SUM('ATR 1400 Block EB_WB'!C55,'ATR 1400 Block EB_WB'!T55)</f>
        <v>1468</v>
      </c>
      <c r="C5" s="28">
        <f>SUM('ATR 1400 Block EB_WB'!D55,'ATR 1400 Block EB_WB'!U55)</f>
        <v>27424</v>
      </c>
      <c r="D5" s="28">
        <f>SUM('ATR 1400 Block EB_WB'!E55,'ATR 1400 Block EB_WB'!V55)</f>
        <v>3344</v>
      </c>
      <c r="E5" s="28">
        <f>SUM('ATR 1400 Block EB_WB'!F55,'ATR 1400 Block EB_WB'!W55)</f>
        <v>1634</v>
      </c>
      <c r="F5" s="28">
        <f>SUM('ATR 1400 Block EB_WB'!G55,'ATR 1400 Block EB_WB'!X55)</f>
        <v>1070</v>
      </c>
      <c r="G5" s="28">
        <f>SUM('ATR 1400 Block EB_WB'!H55,'ATR 1400 Block EB_WB'!Y55)</f>
        <v>204</v>
      </c>
      <c r="H5" s="28">
        <f>SUM('ATR 1400 Block EB_WB'!I55,'ATR 1400 Block EB_WB'!Z55)</f>
        <v>19</v>
      </c>
      <c r="I5" s="28">
        <f>SUM('ATR 1400 Block EB_WB'!J55,'ATR 1400 Block EB_WB'!AA55)</f>
        <v>123</v>
      </c>
      <c r="J5" s="28">
        <f>SUM('ATR 1400 Block EB_WB'!K55,'ATR 1400 Block EB_WB'!AB55)</f>
        <v>57</v>
      </c>
      <c r="K5" s="28">
        <f>SUM('ATR 1400 Block EB_WB'!L55,'ATR 1400 Block EB_WB'!AC55)</f>
        <v>2</v>
      </c>
      <c r="L5" s="28">
        <f>SUM('ATR 1400 Block EB_WB'!M55,'ATR 1400 Block EB_WB'!AD55)</f>
        <v>14</v>
      </c>
      <c r="M5" s="28">
        <f>SUM('ATR 1400 Block EB_WB'!N55,'ATR 1400 Block EB_WB'!AE55)</f>
        <v>2</v>
      </c>
      <c r="N5" s="28">
        <f>SUM('ATR 1400 Block EB_WB'!O55,'ATR 1400 Block EB_WB'!AF55)</f>
        <v>12</v>
      </c>
      <c r="O5" s="28">
        <f>SUM('ATR 1400 Block EB_WB'!P55,'ATR 1400 Block EB_WB'!AG55)</f>
        <v>4416</v>
      </c>
    </row>
    <row r="6" spans="1:15" x14ac:dyDescent="0.35">
      <c r="A6" s="30" t="s">
        <v>71</v>
      </c>
      <c r="B6" s="25">
        <f t="shared" ref="B6:O6" si="0">B5/SUM($B$5:$O$5)</f>
        <v>3.6894619115836032E-2</v>
      </c>
      <c r="C6" s="25">
        <f t="shared" si="0"/>
        <v>0.68923571841463727</v>
      </c>
      <c r="D6" s="25">
        <f t="shared" si="0"/>
        <v>8.4043328558144212E-2</v>
      </c>
      <c r="E6" s="25">
        <f t="shared" si="0"/>
        <v>4.1066626454547742E-2</v>
      </c>
      <c r="F6" s="25">
        <f t="shared" si="0"/>
        <v>2.6891854532659781E-2</v>
      </c>
      <c r="G6" s="25">
        <f t="shared" si="0"/>
        <v>5.1270451632360698E-3</v>
      </c>
      <c r="H6" s="25">
        <f t="shared" si="0"/>
        <v>4.7751891226218302E-4</v>
      </c>
      <c r="I6" s="25">
        <f t="shared" si="0"/>
        <v>3.0913066425393952E-3</v>
      </c>
      <c r="J6" s="25">
        <f t="shared" si="0"/>
        <v>1.4325567367865491E-3</v>
      </c>
      <c r="K6" s="25">
        <f t="shared" si="0"/>
        <v>5.0265148659177159E-5</v>
      </c>
      <c r="L6" s="25">
        <f t="shared" si="0"/>
        <v>3.5185604061424011E-4</v>
      </c>
      <c r="M6" s="25">
        <f t="shared" si="0"/>
        <v>5.0265148659177159E-5</v>
      </c>
      <c r="N6" s="25">
        <f t="shared" si="0"/>
        <v>3.0159089195506294E-4</v>
      </c>
      <c r="O6" s="37">
        <f t="shared" si="0"/>
        <v>0.11098544823946317</v>
      </c>
    </row>
    <row r="7" spans="1:15" x14ac:dyDescent="0.35">
      <c r="A7" s="53" t="s">
        <v>80</v>
      </c>
      <c r="B7" s="31"/>
      <c r="C7" s="66" t="s">
        <v>25</v>
      </c>
      <c r="D7" s="67"/>
      <c r="E7" s="51" t="s">
        <v>27</v>
      </c>
      <c r="F7" s="55" t="s">
        <v>79</v>
      </c>
      <c r="G7" s="56"/>
      <c r="H7" s="56"/>
      <c r="I7" s="56"/>
      <c r="J7" s="56"/>
      <c r="K7" s="56"/>
      <c r="L7" s="56"/>
      <c r="M7" s="56"/>
      <c r="N7" s="57"/>
      <c r="O7" s="25"/>
    </row>
    <row r="8" spans="1:15" x14ac:dyDescent="0.35">
      <c r="A8" s="54"/>
      <c r="B8" s="31"/>
      <c r="C8" s="66">
        <f>SUM(C5:D5)/SUM(C5:D5,F5:N5)</f>
        <v>0.95342567630380215</v>
      </c>
      <c r="D8" s="67"/>
      <c r="E8" s="52"/>
      <c r="F8" s="55">
        <f>SUM(F5:N5)/SUM(C5:D5,F5:N5)</f>
        <v>4.6574323696197822E-2</v>
      </c>
      <c r="G8" s="56"/>
      <c r="H8" s="56"/>
      <c r="I8" s="56"/>
      <c r="J8" s="56"/>
      <c r="K8" s="56"/>
      <c r="L8" s="56"/>
      <c r="M8" s="56"/>
      <c r="N8" s="57"/>
      <c r="O8" s="25"/>
    </row>
    <row r="9" spans="1:15" ht="58" x14ac:dyDescent="0.35">
      <c r="A9" s="30" t="s">
        <v>72</v>
      </c>
      <c r="B9" s="33" t="s">
        <v>115</v>
      </c>
      <c r="C9" s="36" t="s">
        <v>77</v>
      </c>
      <c r="D9" s="36" t="s">
        <v>78</v>
      </c>
      <c r="E9" s="49" t="s">
        <v>130</v>
      </c>
      <c r="F9" s="44" t="s">
        <v>114</v>
      </c>
      <c r="G9" s="64" t="s">
        <v>73</v>
      </c>
      <c r="H9" s="64"/>
      <c r="I9" s="61" t="s">
        <v>75</v>
      </c>
      <c r="J9" s="62"/>
      <c r="K9" s="62"/>
      <c r="L9" s="62"/>
      <c r="M9" s="62"/>
      <c r="N9" s="63"/>
      <c r="O9" s="4" t="s">
        <v>115</v>
      </c>
    </row>
    <row r="10" spans="1:15" x14ac:dyDescent="0.35">
      <c r="A10" s="32" t="s">
        <v>76</v>
      </c>
      <c r="B10" s="33" t="s">
        <v>115</v>
      </c>
      <c r="C10" s="35">
        <f>C5/SUM($C$5:$D$5)</f>
        <v>0.89131565262610501</v>
      </c>
      <c r="D10" s="35">
        <f>D5/SUM($C$5:$D$5)</f>
        <v>0.10868434737389496</v>
      </c>
      <c r="E10" s="50" t="s">
        <v>115</v>
      </c>
      <c r="F10" s="7">
        <f>SUM(F5)/SUM(F5:N5)</f>
        <v>0.71190951430472393</v>
      </c>
      <c r="G10" s="65">
        <f>SUM(G5:H5)/SUM(F5:N5)</f>
        <v>0.14836992681304059</v>
      </c>
      <c r="H10" s="65"/>
      <c r="I10" s="58">
        <f>SUM(I5:N5)/SUM(F5:N5)</f>
        <v>0.13972055888223553</v>
      </c>
      <c r="J10" s="59"/>
      <c r="K10" s="59"/>
      <c r="L10" s="59"/>
      <c r="M10" s="59"/>
      <c r="N10" s="60"/>
      <c r="O10" s="4" t="s">
        <v>115</v>
      </c>
    </row>
    <row r="11" spans="1:15" x14ac:dyDescent="0.35">
      <c r="C11" s="34"/>
      <c r="D11" s="34"/>
    </row>
  </sheetData>
  <mergeCells count="10">
    <mergeCell ref="E7:E8"/>
    <mergeCell ref="A7:A8"/>
    <mergeCell ref="F8:N8"/>
    <mergeCell ref="F7:N7"/>
    <mergeCell ref="I10:N10"/>
    <mergeCell ref="I9:N9"/>
    <mergeCell ref="G9:H9"/>
    <mergeCell ref="G10:H10"/>
    <mergeCell ref="C7:D7"/>
    <mergeCell ref="C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9522-9EC2-4299-80BF-A54FAEA6D635}">
  <sheetPr>
    <tabColor rgb="FFC00000"/>
  </sheetPr>
  <dimension ref="A1:D14"/>
  <sheetViews>
    <sheetView workbookViewId="0"/>
  </sheetViews>
  <sheetFormatPr defaultRowHeight="14.5" x14ac:dyDescent="0.35"/>
  <cols>
    <col min="1" max="1" width="13" customWidth="1"/>
    <col min="2" max="2" width="11.6328125" customWidth="1"/>
    <col min="3" max="3" width="32.453125" customWidth="1"/>
    <col min="4" max="4" width="12.26953125" customWidth="1"/>
  </cols>
  <sheetData>
    <row r="1" spans="1:4" ht="18.5" customHeight="1" x14ac:dyDescent="0.35">
      <c r="B1" s="69" t="s">
        <v>90</v>
      </c>
      <c r="C1" s="69"/>
    </row>
    <row r="2" spans="1:4" s="6" customFormat="1" ht="29" x14ac:dyDescent="0.35">
      <c r="A2" s="40" t="s">
        <v>89</v>
      </c>
      <c r="B2" s="68" t="s">
        <v>88</v>
      </c>
      <c r="C2" s="68"/>
      <c r="D2" s="40" t="s">
        <v>117</v>
      </c>
    </row>
    <row r="3" spans="1:4" s="6" customFormat="1" x14ac:dyDescent="0.35">
      <c r="A3" s="73">
        <f>'Summary of ATR Data'!C10</f>
        <v>0.89131565262610501</v>
      </c>
      <c r="B3" s="39">
        <f>$A$3/8</f>
        <v>0.11141445657826313</v>
      </c>
      <c r="C3" s="71" t="s">
        <v>126</v>
      </c>
      <c r="D3" s="45">
        <v>11.938976</v>
      </c>
    </row>
    <row r="4" spans="1:4" s="6" customFormat="1" x14ac:dyDescent="0.35">
      <c r="A4" s="73"/>
      <c r="B4" s="39">
        <f t="shared" ref="B4:B10" si="0">$A$3/8</f>
        <v>0.11141445657826313</v>
      </c>
      <c r="C4" s="71" t="s">
        <v>127</v>
      </c>
      <c r="D4" s="45">
        <v>12.572179</v>
      </c>
    </row>
    <row r="5" spans="1:4" s="6" customFormat="1" x14ac:dyDescent="0.35">
      <c r="A5" s="73"/>
      <c r="B5" s="39">
        <f t="shared" si="0"/>
        <v>0.11141445657826313</v>
      </c>
      <c r="C5" s="71" t="s">
        <v>128</v>
      </c>
      <c r="D5" s="45">
        <v>14.629265</v>
      </c>
    </row>
    <row r="6" spans="1:4" s="6" customFormat="1" x14ac:dyDescent="0.35">
      <c r="A6" s="73"/>
      <c r="B6" s="39">
        <f t="shared" si="0"/>
        <v>0.11141445657826313</v>
      </c>
      <c r="C6" s="71" t="s">
        <v>129</v>
      </c>
      <c r="D6" s="45">
        <v>14.635827000000001</v>
      </c>
    </row>
    <row r="7" spans="1:4" x14ac:dyDescent="0.35">
      <c r="A7" s="73"/>
      <c r="B7" s="39">
        <f t="shared" si="0"/>
        <v>0.11141445657826313</v>
      </c>
      <c r="C7" s="72" t="s">
        <v>85</v>
      </c>
      <c r="D7" s="45">
        <v>15.226376999999999</v>
      </c>
    </row>
    <row r="8" spans="1:4" x14ac:dyDescent="0.35">
      <c r="A8" s="73"/>
      <c r="B8" s="39">
        <f t="shared" si="0"/>
        <v>0.11141445657826313</v>
      </c>
      <c r="C8" s="72" t="s">
        <v>83</v>
      </c>
      <c r="D8" s="45">
        <v>15.403544</v>
      </c>
    </row>
    <row r="9" spans="1:4" x14ac:dyDescent="0.35">
      <c r="A9" s="73"/>
      <c r="B9" s="39">
        <f t="shared" si="0"/>
        <v>0.11141445657826313</v>
      </c>
      <c r="C9" s="72" t="s">
        <v>81</v>
      </c>
      <c r="D9" s="45">
        <v>15.620079</v>
      </c>
    </row>
    <row r="10" spans="1:4" x14ac:dyDescent="0.35">
      <c r="A10" s="73"/>
      <c r="B10" s="39">
        <f t="shared" si="0"/>
        <v>0.11141445657826313</v>
      </c>
      <c r="C10" s="72" t="s">
        <v>82</v>
      </c>
      <c r="D10" s="45">
        <v>16.023620999999999</v>
      </c>
    </row>
    <row r="11" spans="1:4" x14ac:dyDescent="0.35">
      <c r="A11" s="73">
        <f>'Summary of ATR Data'!D10</f>
        <v>0.10868434737389496</v>
      </c>
      <c r="B11" s="39">
        <f>$A$11/2</f>
        <v>5.4342173686947479E-2</v>
      </c>
      <c r="C11" s="26" t="s">
        <v>86</v>
      </c>
      <c r="D11" s="45">
        <v>17.752624000000001</v>
      </c>
    </row>
    <row r="12" spans="1:4" x14ac:dyDescent="0.35">
      <c r="A12" s="73"/>
      <c r="B12" s="39">
        <f>$A$11/2</f>
        <v>5.4342173686947479E-2</v>
      </c>
      <c r="C12" s="26" t="s">
        <v>84</v>
      </c>
      <c r="D12" s="45">
        <v>17.831365000000002</v>
      </c>
    </row>
    <row r="14" spans="1:4" x14ac:dyDescent="0.35">
      <c r="B14" s="38">
        <f>SUM(B3:B12)</f>
        <v>0.99999999999999989</v>
      </c>
    </row>
  </sheetData>
  <mergeCells count="4">
    <mergeCell ref="A11:A12"/>
    <mergeCell ref="A3:A10"/>
    <mergeCell ref="B2:C2"/>
    <mergeCell ref="B1:C1"/>
  </mergeCells>
  <pageMargins left="0.7" right="0.7" top="0.75" bottom="0.75" header="0.3" footer="0.3"/>
  <pageSetup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FE678-7208-43E3-823B-CC986253A7D2}">
  <sheetPr>
    <tabColor rgb="FFC00000"/>
  </sheetPr>
  <dimension ref="A1:D7"/>
  <sheetViews>
    <sheetView workbookViewId="0"/>
  </sheetViews>
  <sheetFormatPr defaultRowHeight="14.5" x14ac:dyDescent="0.35"/>
  <cols>
    <col min="1" max="1" width="13" customWidth="1"/>
    <col min="2" max="2" width="11.6328125" customWidth="1"/>
    <col min="3" max="3" width="32.453125" customWidth="1"/>
    <col min="4" max="4" width="12.54296875" style="24" customWidth="1"/>
  </cols>
  <sheetData>
    <row r="1" spans="1:4" ht="18.5" customHeight="1" x14ac:dyDescent="0.35">
      <c r="B1" s="69" t="s">
        <v>90</v>
      </c>
      <c r="C1" s="69"/>
    </row>
    <row r="2" spans="1:4" s="6" customFormat="1" ht="29" x14ac:dyDescent="0.35">
      <c r="A2" s="40" t="s">
        <v>89</v>
      </c>
      <c r="B2" s="68" t="s">
        <v>93</v>
      </c>
      <c r="C2" s="68"/>
      <c r="D2" s="40" t="s">
        <v>117</v>
      </c>
    </row>
    <row r="3" spans="1:4" ht="16" customHeight="1" x14ac:dyDescent="0.35">
      <c r="A3" s="41">
        <f>'Summary of ATR Data'!F10</f>
        <v>0.71190951430472393</v>
      </c>
      <c r="B3" s="43">
        <f>A3</f>
        <v>0.71190951430472393</v>
      </c>
      <c r="C3" s="27" t="s">
        <v>87</v>
      </c>
      <c r="D3" s="45">
        <v>21.887447000000002</v>
      </c>
    </row>
    <row r="4" spans="1:4" ht="16" customHeight="1" x14ac:dyDescent="0.35">
      <c r="A4" s="41">
        <f>'Summary of ATR Data'!G10</f>
        <v>0.14836992681304059</v>
      </c>
      <c r="B4" s="43">
        <f>A4</f>
        <v>0.14836992681304059</v>
      </c>
      <c r="C4" s="27" t="s">
        <v>92</v>
      </c>
      <c r="D4" s="45">
        <v>33.513776999999997</v>
      </c>
    </row>
    <row r="5" spans="1:4" ht="16" customHeight="1" x14ac:dyDescent="0.35">
      <c r="A5" s="41">
        <f>'Summary of ATR Data'!I10</f>
        <v>0.13972055888223553</v>
      </c>
      <c r="B5" s="43">
        <f>A5</f>
        <v>0.13972055888223553</v>
      </c>
      <c r="C5" s="27" t="s">
        <v>91</v>
      </c>
      <c r="D5" s="45">
        <v>45.723754999999997</v>
      </c>
    </row>
    <row r="7" spans="1:4" x14ac:dyDescent="0.35">
      <c r="B7" s="38">
        <f>SUM(B3:B5)</f>
        <v>1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13648-A06B-427A-B89A-ABF1544AA620}">
  <sheetPr>
    <tabColor theme="1"/>
  </sheetPr>
  <dimension ref="A1:AG56"/>
  <sheetViews>
    <sheetView topLeftCell="A15" zoomScale="85" zoomScaleNormal="85" workbookViewId="0">
      <selection activeCell="A56" sqref="A56:B56"/>
    </sheetView>
  </sheetViews>
  <sheetFormatPr defaultRowHeight="14.5" x14ac:dyDescent="0.35"/>
  <sheetData>
    <row r="1" spans="1:33" x14ac:dyDescent="0.35">
      <c r="A1" s="18" t="s">
        <v>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R1" s="18" t="s">
        <v>7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spans="1:33" x14ac:dyDescent="0.35">
      <c r="A2" s="16" t="s">
        <v>28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R2" s="19" t="s">
        <v>28</v>
      </c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spans="1:33" x14ac:dyDescent="0.35">
      <c r="A3" s="16" t="s">
        <v>29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R3" s="19" t="s">
        <v>29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spans="1:33" x14ac:dyDescent="0.35">
      <c r="A4" s="15"/>
    </row>
    <row r="5" spans="1:33" ht="26" x14ac:dyDescent="0.35">
      <c r="A5" s="16" t="s">
        <v>30</v>
      </c>
      <c r="B5" s="16" t="s">
        <v>24</v>
      </c>
      <c r="C5" s="17" t="s">
        <v>26</v>
      </c>
      <c r="D5" s="17" t="s">
        <v>31</v>
      </c>
      <c r="E5" s="17" t="s">
        <v>32</v>
      </c>
      <c r="F5" s="17" t="s">
        <v>27</v>
      </c>
      <c r="G5" s="17" t="s">
        <v>33</v>
      </c>
      <c r="H5" s="17" t="s">
        <v>34</v>
      </c>
      <c r="I5" s="17" t="s">
        <v>35</v>
      </c>
      <c r="J5" s="17" t="s">
        <v>36</v>
      </c>
      <c r="K5" s="17" t="s">
        <v>37</v>
      </c>
      <c r="L5" s="17" t="s">
        <v>38</v>
      </c>
      <c r="M5" s="17" t="s">
        <v>39</v>
      </c>
      <c r="N5" s="17" t="s">
        <v>40</v>
      </c>
      <c r="O5" s="17" t="s">
        <v>41</v>
      </c>
      <c r="P5" s="17" t="s">
        <v>42</v>
      </c>
      <c r="R5" s="19" t="s">
        <v>30</v>
      </c>
      <c r="S5" s="19" t="s">
        <v>24</v>
      </c>
      <c r="T5" s="20" t="s">
        <v>26</v>
      </c>
      <c r="U5" s="20" t="s">
        <v>31</v>
      </c>
      <c r="V5" s="20" t="s">
        <v>32</v>
      </c>
      <c r="W5" s="20" t="s">
        <v>27</v>
      </c>
      <c r="X5" s="20" t="s">
        <v>33</v>
      </c>
      <c r="Y5" s="20" t="s">
        <v>34</v>
      </c>
      <c r="Z5" s="20" t="s">
        <v>35</v>
      </c>
      <c r="AA5" s="20" t="s">
        <v>36</v>
      </c>
      <c r="AB5" s="20" t="s">
        <v>37</v>
      </c>
      <c r="AC5" s="20" t="s">
        <v>38</v>
      </c>
      <c r="AD5" s="20" t="s">
        <v>39</v>
      </c>
      <c r="AE5" s="20" t="s">
        <v>40</v>
      </c>
      <c r="AF5" s="20" t="s">
        <v>41</v>
      </c>
      <c r="AG5" s="20" t="s">
        <v>42</v>
      </c>
    </row>
    <row r="6" spans="1:33" x14ac:dyDescent="0.35">
      <c r="A6" s="16" t="s">
        <v>43</v>
      </c>
      <c r="B6" s="16" t="s">
        <v>44</v>
      </c>
      <c r="C6" s="16">
        <v>0</v>
      </c>
      <c r="D6" s="16">
        <v>50</v>
      </c>
      <c r="E6" s="16">
        <v>5</v>
      </c>
      <c r="F6" s="16">
        <v>5</v>
      </c>
      <c r="G6" s="16">
        <v>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5</v>
      </c>
      <c r="R6" s="19" t="s">
        <v>43</v>
      </c>
      <c r="S6" s="19" t="s">
        <v>44</v>
      </c>
      <c r="T6" s="19">
        <v>2</v>
      </c>
      <c r="U6" s="19">
        <v>69</v>
      </c>
      <c r="V6" s="19">
        <v>11</v>
      </c>
      <c r="W6" s="19">
        <v>8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2</v>
      </c>
    </row>
    <row r="7" spans="1:33" x14ac:dyDescent="0.35">
      <c r="A7" s="16" t="s">
        <v>43</v>
      </c>
      <c r="B7" s="16" t="s">
        <v>45</v>
      </c>
      <c r="C7" s="16">
        <v>0</v>
      </c>
      <c r="D7" s="16">
        <v>51</v>
      </c>
      <c r="E7" s="16">
        <v>4</v>
      </c>
      <c r="F7" s="16">
        <v>2</v>
      </c>
      <c r="G7" s="16">
        <v>1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3</v>
      </c>
      <c r="R7" s="19" t="s">
        <v>43</v>
      </c>
      <c r="S7" s="19" t="s">
        <v>45</v>
      </c>
      <c r="T7" s="19">
        <v>0</v>
      </c>
      <c r="U7" s="19">
        <v>38</v>
      </c>
      <c r="V7" s="19">
        <v>4</v>
      </c>
      <c r="W7" s="19">
        <v>2</v>
      </c>
      <c r="X7" s="19">
        <v>3</v>
      </c>
      <c r="Y7" s="19">
        <v>2</v>
      </c>
      <c r="Z7" s="19">
        <v>0</v>
      </c>
      <c r="AA7" s="19">
        <v>1</v>
      </c>
      <c r="AB7" s="19">
        <v>1</v>
      </c>
      <c r="AC7" s="19">
        <v>0</v>
      </c>
      <c r="AD7" s="19">
        <v>0</v>
      </c>
      <c r="AE7" s="19">
        <v>0</v>
      </c>
      <c r="AF7" s="19">
        <v>0</v>
      </c>
      <c r="AG7" s="19">
        <v>1</v>
      </c>
    </row>
    <row r="8" spans="1:33" x14ac:dyDescent="0.35">
      <c r="A8" s="16" t="s">
        <v>43</v>
      </c>
      <c r="B8" s="16" t="s">
        <v>46</v>
      </c>
      <c r="C8" s="16">
        <v>0</v>
      </c>
      <c r="D8" s="16">
        <v>34</v>
      </c>
      <c r="E8" s="16">
        <v>9</v>
      </c>
      <c r="F8" s="16">
        <v>1</v>
      </c>
      <c r="G8" s="16">
        <v>0</v>
      </c>
      <c r="H8" s="16">
        <v>1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3</v>
      </c>
      <c r="R8" s="19" t="s">
        <v>43</v>
      </c>
      <c r="S8" s="19" t="s">
        <v>46</v>
      </c>
      <c r="T8" s="19">
        <v>3</v>
      </c>
      <c r="U8" s="19">
        <v>47</v>
      </c>
      <c r="V8" s="19">
        <v>8</v>
      </c>
      <c r="W8" s="19">
        <v>1</v>
      </c>
      <c r="X8" s="19">
        <v>0</v>
      </c>
      <c r="Y8" s="19">
        <v>1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</row>
    <row r="9" spans="1:33" x14ac:dyDescent="0.35">
      <c r="A9" s="16" t="s">
        <v>43</v>
      </c>
      <c r="B9" s="16" t="s">
        <v>47</v>
      </c>
      <c r="C9" s="16">
        <v>1</v>
      </c>
      <c r="D9" s="16">
        <v>18</v>
      </c>
      <c r="E9" s="16">
        <v>8</v>
      </c>
      <c r="F9" s="16">
        <v>0</v>
      </c>
      <c r="G9" s="16">
        <v>7</v>
      </c>
      <c r="H9" s="16">
        <v>1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1</v>
      </c>
      <c r="R9" s="19" t="s">
        <v>43</v>
      </c>
      <c r="S9" s="19" t="s">
        <v>47</v>
      </c>
      <c r="T9" s="19">
        <v>3</v>
      </c>
      <c r="U9" s="19">
        <v>29</v>
      </c>
      <c r="V9" s="19">
        <v>14</v>
      </c>
      <c r="W9" s="19">
        <v>3</v>
      </c>
      <c r="X9" s="19">
        <v>2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</row>
    <row r="10" spans="1:33" x14ac:dyDescent="0.35">
      <c r="A10" s="16" t="s">
        <v>43</v>
      </c>
      <c r="B10" s="16" t="s">
        <v>48</v>
      </c>
      <c r="C10" s="16">
        <v>0</v>
      </c>
      <c r="D10" s="16">
        <v>63</v>
      </c>
      <c r="E10" s="16">
        <v>15</v>
      </c>
      <c r="F10" s="16">
        <v>3</v>
      </c>
      <c r="G10" s="16">
        <v>6</v>
      </c>
      <c r="H10" s="16">
        <v>2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2</v>
      </c>
      <c r="R10" s="19" t="s">
        <v>43</v>
      </c>
      <c r="S10" s="19" t="s">
        <v>48</v>
      </c>
      <c r="T10" s="19">
        <v>0</v>
      </c>
      <c r="U10" s="19">
        <v>55</v>
      </c>
      <c r="V10" s="19">
        <v>34</v>
      </c>
      <c r="W10" s="19">
        <v>2</v>
      </c>
      <c r="X10" s="19">
        <v>7</v>
      </c>
      <c r="Y10" s="19">
        <v>1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4</v>
      </c>
    </row>
    <row r="11" spans="1:33" x14ac:dyDescent="0.35">
      <c r="A11" s="16" t="s">
        <v>43</v>
      </c>
      <c r="B11" s="16" t="s">
        <v>49</v>
      </c>
      <c r="C11" s="16">
        <v>1</v>
      </c>
      <c r="D11" s="16">
        <v>140</v>
      </c>
      <c r="E11" s="16">
        <v>32</v>
      </c>
      <c r="F11" s="16">
        <v>14</v>
      </c>
      <c r="G11" s="16">
        <v>12</v>
      </c>
      <c r="H11" s="16">
        <v>2</v>
      </c>
      <c r="I11" s="16">
        <v>0</v>
      </c>
      <c r="J11" s="16">
        <v>0</v>
      </c>
      <c r="K11" s="16">
        <v>1</v>
      </c>
      <c r="L11" s="16">
        <v>0</v>
      </c>
      <c r="M11" s="16">
        <v>0</v>
      </c>
      <c r="N11" s="16">
        <v>0</v>
      </c>
      <c r="O11" s="16">
        <v>0</v>
      </c>
      <c r="P11" s="16">
        <v>7</v>
      </c>
      <c r="R11" s="19" t="s">
        <v>43</v>
      </c>
      <c r="S11" s="19" t="s">
        <v>49</v>
      </c>
      <c r="T11" s="19">
        <v>3</v>
      </c>
      <c r="U11" s="19">
        <v>172</v>
      </c>
      <c r="V11" s="19">
        <v>78</v>
      </c>
      <c r="W11" s="19">
        <v>7</v>
      </c>
      <c r="X11" s="19">
        <v>13</v>
      </c>
      <c r="Y11" s="19">
        <v>1</v>
      </c>
      <c r="Z11" s="19">
        <v>0</v>
      </c>
      <c r="AA11" s="19">
        <v>3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6</v>
      </c>
    </row>
    <row r="12" spans="1:33" x14ac:dyDescent="0.35">
      <c r="A12" s="16" t="s">
        <v>43</v>
      </c>
      <c r="B12" s="16" t="s">
        <v>50</v>
      </c>
      <c r="C12" s="16">
        <v>16</v>
      </c>
      <c r="D12" s="16">
        <v>231</v>
      </c>
      <c r="E12" s="16">
        <v>25</v>
      </c>
      <c r="F12" s="16">
        <v>30</v>
      </c>
      <c r="G12" s="16">
        <v>15</v>
      </c>
      <c r="H12" s="16">
        <v>6</v>
      </c>
      <c r="I12" s="16">
        <v>0</v>
      </c>
      <c r="J12" s="16">
        <v>0</v>
      </c>
      <c r="K12" s="16">
        <v>3</v>
      </c>
      <c r="L12" s="16">
        <v>0</v>
      </c>
      <c r="M12" s="16">
        <v>1</v>
      </c>
      <c r="N12" s="16">
        <v>0</v>
      </c>
      <c r="O12" s="16">
        <v>0</v>
      </c>
      <c r="P12" s="16">
        <v>24</v>
      </c>
      <c r="R12" s="19" t="s">
        <v>43</v>
      </c>
      <c r="S12" s="19" t="s">
        <v>50</v>
      </c>
      <c r="T12" s="19">
        <v>4</v>
      </c>
      <c r="U12" s="19">
        <v>263</v>
      </c>
      <c r="V12" s="19">
        <v>65</v>
      </c>
      <c r="W12" s="19">
        <v>28</v>
      </c>
      <c r="X12" s="19">
        <v>13</v>
      </c>
      <c r="Y12" s="19">
        <v>2</v>
      </c>
      <c r="Z12" s="19">
        <v>0</v>
      </c>
      <c r="AA12" s="19">
        <v>1</v>
      </c>
      <c r="AB12" s="19">
        <v>1</v>
      </c>
      <c r="AC12" s="19">
        <v>0</v>
      </c>
      <c r="AD12" s="19">
        <v>0</v>
      </c>
      <c r="AE12" s="19">
        <v>0</v>
      </c>
      <c r="AF12" s="19">
        <v>0</v>
      </c>
      <c r="AG12" s="19">
        <v>16</v>
      </c>
    </row>
    <row r="13" spans="1:33" x14ac:dyDescent="0.35">
      <c r="A13" s="16" t="s">
        <v>43</v>
      </c>
      <c r="B13" s="16" t="s">
        <v>51</v>
      </c>
      <c r="C13" s="16">
        <v>21</v>
      </c>
      <c r="D13" s="16">
        <v>399</v>
      </c>
      <c r="E13" s="16">
        <v>35</v>
      </c>
      <c r="F13" s="16">
        <v>35</v>
      </c>
      <c r="G13" s="16">
        <v>12</v>
      </c>
      <c r="H13" s="16">
        <v>1</v>
      </c>
      <c r="I13" s="16">
        <v>1</v>
      </c>
      <c r="J13" s="16">
        <v>2</v>
      </c>
      <c r="K13" s="16">
        <v>1</v>
      </c>
      <c r="L13" s="16">
        <v>0</v>
      </c>
      <c r="M13" s="16">
        <v>0</v>
      </c>
      <c r="N13" s="16">
        <v>0</v>
      </c>
      <c r="O13" s="16">
        <v>0</v>
      </c>
      <c r="P13" s="16">
        <v>46</v>
      </c>
      <c r="R13" s="19" t="s">
        <v>43</v>
      </c>
      <c r="S13" s="19" t="s">
        <v>51</v>
      </c>
      <c r="T13" s="19">
        <v>8</v>
      </c>
      <c r="U13" s="19">
        <v>326</v>
      </c>
      <c r="V13" s="19">
        <v>53</v>
      </c>
      <c r="W13" s="19">
        <v>48</v>
      </c>
      <c r="X13" s="19">
        <v>20</v>
      </c>
      <c r="Y13" s="19">
        <v>3</v>
      </c>
      <c r="Z13" s="19">
        <v>0</v>
      </c>
      <c r="AA13" s="19">
        <v>4</v>
      </c>
      <c r="AB13" s="19">
        <v>1</v>
      </c>
      <c r="AC13" s="19">
        <v>0</v>
      </c>
      <c r="AD13" s="19">
        <v>1</v>
      </c>
      <c r="AE13" s="19">
        <v>0</v>
      </c>
      <c r="AF13" s="19">
        <v>1</v>
      </c>
      <c r="AG13" s="19">
        <v>38</v>
      </c>
    </row>
    <row r="14" spans="1:33" x14ac:dyDescent="0.35">
      <c r="A14" s="16" t="s">
        <v>43</v>
      </c>
      <c r="B14" s="16" t="s">
        <v>52</v>
      </c>
      <c r="C14" s="16">
        <v>32</v>
      </c>
      <c r="D14" s="16">
        <v>476</v>
      </c>
      <c r="E14" s="16">
        <v>21</v>
      </c>
      <c r="F14" s="16">
        <v>39</v>
      </c>
      <c r="G14" s="16">
        <v>5</v>
      </c>
      <c r="H14" s="16">
        <v>2</v>
      </c>
      <c r="I14" s="16">
        <v>0</v>
      </c>
      <c r="J14" s="16">
        <v>1</v>
      </c>
      <c r="K14" s="16">
        <v>2</v>
      </c>
      <c r="L14" s="16">
        <v>0</v>
      </c>
      <c r="M14" s="16">
        <v>0</v>
      </c>
      <c r="N14" s="16">
        <v>0</v>
      </c>
      <c r="O14" s="16">
        <v>1</v>
      </c>
      <c r="P14" s="16">
        <v>78</v>
      </c>
      <c r="R14" s="19" t="s">
        <v>43</v>
      </c>
      <c r="S14" s="19" t="s">
        <v>52</v>
      </c>
      <c r="T14" s="19">
        <v>20</v>
      </c>
      <c r="U14" s="19">
        <v>360</v>
      </c>
      <c r="V14" s="19">
        <v>39</v>
      </c>
      <c r="W14" s="19">
        <v>50</v>
      </c>
      <c r="X14" s="19">
        <v>17</v>
      </c>
      <c r="Y14" s="19">
        <v>0</v>
      </c>
      <c r="Z14" s="19">
        <v>0</v>
      </c>
      <c r="AA14" s="19">
        <v>2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54</v>
      </c>
    </row>
    <row r="15" spans="1:33" x14ac:dyDescent="0.35">
      <c r="A15" s="16" t="s">
        <v>43</v>
      </c>
      <c r="B15" s="16" t="s">
        <v>53</v>
      </c>
      <c r="C15" s="16">
        <v>31</v>
      </c>
      <c r="D15" s="16">
        <v>484</v>
      </c>
      <c r="E15" s="16">
        <v>42</v>
      </c>
      <c r="F15" s="16">
        <v>25</v>
      </c>
      <c r="G15" s="16">
        <v>13</v>
      </c>
      <c r="H15" s="16">
        <v>6</v>
      </c>
      <c r="I15" s="16">
        <v>1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1</v>
      </c>
      <c r="P15" s="16">
        <v>61</v>
      </c>
      <c r="R15" s="19" t="s">
        <v>43</v>
      </c>
      <c r="S15" s="19" t="s">
        <v>53</v>
      </c>
      <c r="T15" s="19">
        <v>24</v>
      </c>
      <c r="U15" s="19">
        <v>375</v>
      </c>
      <c r="V15" s="19">
        <v>51</v>
      </c>
      <c r="W15" s="19">
        <v>59</v>
      </c>
      <c r="X15" s="19">
        <v>12</v>
      </c>
      <c r="Y15" s="19">
        <v>7</v>
      </c>
      <c r="Z15" s="19">
        <v>0</v>
      </c>
      <c r="AA15" s="19">
        <v>3</v>
      </c>
      <c r="AB15" s="19">
        <v>1</v>
      </c>
      <c r="AC15" s="19">
        <v>0</v>
      </c>
      <c r="AD15" s="19">
        <v>1</v>
      </c>
      <c r="AE15" s="19">
        <v>0</v>
      </c>
      <c r="AF15" s="19">
        <v>0</v>
      </c>
      <c r="AG15" s="19">
        <v>40</v>
      </c>
    </row>
    <row r="16" spans="1:33" x14ac:dyDescent="0.35">
      <c r="A16" s="16" t="s">
        <v>43</v>
      </c>
      <c r="B16" s="16" t="s">
        <v>54</v>
      </c>
      <c r="C16" s="16">
        <v>24</v>
      </c>
      <c r="D16" s="16">
        <v>449</v>
      </c>
      <c r="E16" s="16">
        <v>48</v>
      </c>
      <c r="F16" s="16">
        <v>11</v>
      </c>
      <c r="G16" s="16">
        <v>24</v>
      </c>
      <c r="H16" s="16">
        <v>4</v>
      </c>
      <c r="I16" s="16">
        <v>0</v>
      </c>
      <c r="J16" s="16">
        <v>0</v>
      </c>
      <c r="K16" s="16">
        <v>2</v>
      </c>
      <c r="L16" s="16">
        <v>0</v>
      </c>
      <c r="M16" s="16">
        <v>0</v>
      </c>
      <c r="N16" s="16">
        <v>0</v>
      </c>
      <c r="O16" s="16">
        <v>0</v>
      </c>
      <c r="P16" s="16">
        <v>39</v>
      </c>
      <c r="R16" s="19" t="s">
        <v>43</v>
      </c>
      <c r="S16" s="19" t="s">
        <v>54</v>
      </c>
      <c r="T16" s="19">
        <v>17</v>
      </c>
      <c r="U16" s="19">
        <v>416</v>
      </c>
      <c r="V16" s="19">
        <v>63</v>
      </c>
      <c r="W16" s="19">
        <v>23</v>
      </c>
      <c r="X16" s="19">
        <v>19</v>
      </c>
      <c r="Y16" s="19">
        <v>3</v>
      </c>
      <c r="Z16" s="19">
        <v>1</v>
      </c>
      <c r="AA16" s="19">
        <v>2</v>
      </c>
      <c r="AB16" s="19">
        <v>1</v>
      </c>
      <c r="AC16" s="19">
        <v>0</v>
      </c>
      <c r="AD16" s="19">
        <v>0</v>
      </c>
      <c r="AE16" s="19">
        <v>0</v>
      </c>
      <c r="AF16" s="19">
        <v>0</v>
      </c>
      <c r="AG16" s="19">
        <v>33</v>
      </c>
    </row>
    <row r="17" spans="1:33" x14ac:dyDescent="0.35">
      <c r="A17" s="16" t="s">
        <v>43</v>
      </c>
      <c r="B17" s="16" t="s">
        <v>55</v>
      </c>
      <c r="C17" s="16">
        <v>23</v>
      </c>
      <c r="D17" s="16">
        <v>405</v>
      </c>
      <c r="E17" s="16">
        <v>41</v>
      </c>
      <c r="F17" s="16">
        <v>13</v>
      </c>
      <c r="G17" s="16">
        <v>14</v>
      </c>
      <c r="H17" s="16">
        <v>2</v>
      </c>
      <c r="I17" s="16">
        <v>1</v>
      </c>
      <c r="J17" s="16">
        <v>0</v>
      </c>
      <c r="K17" s="16">
        <v>1</v>
      </c>
      <c r="L17" s="16">
        <v>0</v>
      </c>
      <c r="M17" s="16">
        <v>0</v>
      </c>
      <c r="N17" s="16">
        <v>0</v>
      </c>
      <c r="O17" s="16">
        <v>0</v>
      </c>
      <c r="P17" s="16">
        <v>52</v>
      </c>
      <c r="R17" s="19" t="s">
        <v>43</v>
      </c>
      <c r="S17" s="19" t="s">
        <v>55</v>
      </c>
      <c r="T17" s="19">
        <v>15</v>
      </c>
      <c r="U17" s="19">
        <v>378</v>
      </c>
      <c r="V17" s="19">
        <v>62</v>
      </c>
      <c r="W17" s="19">
        <v>15</v>
      </c>
      <c r="X17" s="19">
        <v>24</v>
      </c>
      <c r="Y17" s="19">
        <v>1</v>
      </c>
      <c r="Z17" s="19">
        <v>0</v>
      </c>
      <c r="AA17" s="19">
        <v>3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52</v>
      </c>
    </row>
    <row r="18" spans="1:33" x14ac:dyDescent="0.35">
      <c r="A18" s="16" t="s">
        <v>43</v>
      </c>
      <c r="B18" s="16" t="s">
        <v>56</v>
      </c>
      <c r="C18" s="16">
        <v>20</v>
      </c>
      <c r="D18" s="16">
        <v>423</v>
      </c>
      <c r="E18" s="16">
        <v>31</v>
      </c>
      <c r="F18" s="16">
        <v>15</v>
      </c>
      <c r="G18" s="16">
        <v>10</v>
      </c>
      <c r="H18" s="16">
        <v>5</v>
      </c>
      <c r="I18" s="16">
        <v>1</v>
      </c>
      <c r="J18" s="16">
        <v>0</v>
      </c>
      <c r="K18" s="16">
        <v>0</v>
      </c>
      <c r="L18" s="16">
        <v>0</v>
      </c>
      <c r="M18" s="16">
        <v>1</v>
      </c>
      <c r="N18" s="16">
        <v>0</v>
      </c>
      <c r="O18" s="16">
        <v>0</v>
      </c>
      <c r="P18" s="16">
        <v>49</v>
      </c>
      <c r="R18" s="19" t="s">
        <v>43</v>
      </c>
      <c r="S18" s="19" t="s">
        <v>56</v>
      </c>
      <c r="T18" s="19">
        <v>27</v>
      </c>
      <c r="U18" s="19">
        <v>353</v>
      </c>
      <c r="V18" s="19">
        <v>76</v>
      </c>
      <c r="W18" s="19">
        <v>25</v>
      </c>
      <c r="X18" s="19">
        <v>20</v>
      </c>
      <c r="Y18" s="19">
        <v>2</v>
      </c>
      <c r="Z18" s="19">
        <v>0</v>
      </c>
      <c r="AA18" s="19">
        <v>2</v>
      </c>
      <c r="AB18" s="19">
        <v>0</v>
      </c>
      <c r="AC18" s="19">
        <v>0</v>
      </c>
      <c r="AD18" s="19">
        <v>1</v>
      </c>
      <c r="AE18" s="19">
        <v>0</v>
      </c>
      <c r="AF18" s="19">
        <v>0</v>
      </c>
      <c r="AG18" s="19">
        <v>50</v>
      </c>
    </row>
    <row r="19" spans="1:33" x14ac:dyDescent="0.35">
      <c r="A19" s="16" t="s">
        <v>43</v>
      </c>
      <c r="B19" s="16" t="s">
        <v>57</v>
      </c>
      <c r="C19" s="16">
        <v>27</v>
      </c>
      <c r="D19" s="16">
        <v>401</v>
      </c>
      <c r="E19" s="16">
        <v>45</v>
      </c>
      <c r="F19" s="16">
        <v>10</v>
      </c>
      <c r="G19" s="16">
        <v>17</v>
      </c>
      <c r="H19" s="16">
        <v>2</v>
      </c>
      <c r="I19" s="16">
        <v>2</v>
      </c>
      <c r="J19" s="16">
        <v>1</v>
      </c>
      <c r="K19" s="16">
        <v>0</v>
      </c>
      <c r="L19" s="16">
        <v>0</v>
      </c>
      <c r="M19" s="16">
        <v>0</v>
      </c>
      <c r="N19" s="16">
        <v>1</v>
      </c>
      <c r="O19" s="16">
        <v>1</v>
      </c>
      <c r="P19" s="16">
        <v>67</v>
      </c>
      <c r="R19" s="19" t="s">
        <v>43</v>
      </c>
      <c r="S19" s="19" t="s">
        <v>57</v>
      </c>
      <c r="T19" s="19">
        <v>13</v>
      </c>
      <c r="U19" s="19">
        <v>390</v>
      </c>
      <c r="V19" s="19">
        <v>66</v>
      </c>
      <c r="W19" s="19">
        <v>13</v>
      </c>
      <c r="X19" s="19">
        <v>21</v>
      </c>
      <c r="Y19" s="19">
        <v>7</v>
      </c>
      <c r="Z19" s="19">
        <v>0</v>
      </c>
      <c r="AA19" s="19">
        <v>6</v>
      </c>
      <c r="AB19" s="19">
        <v>0</v>
      </c>
      <c r="AC19" s="19">
        <v>0</v>
      </c>
      <c r="AD19" s="19">
        <v>1</v>
      </c>
      <c r="AE19" s="19">
        <v>0</v>
      </c>
      <c r="AF19" s="19">
        <v>0</v>
      </c>
      <c r="AG19" s="19">
        <v>64</v>
      </c>
    </row>
    <row r="20" spans="1:33" x14ac:dyDescent="0.35">
      <c r="A20" s="16" t="s">
        <v>43</v>
      </c>
      <c r="B20" s="16" t="s">
        <v>58</v>
      </c>
      <c r="C20" s="16">
        <v>32</v>
      </c>
      <c r="D20" s="16">
        <v>463</v>
      </c>
      <c r="E20" s="16">
        <v>43</v>
      </c>
      <c r="F20" s="16">
        <v>17</v>
      </c>
      <c r="G20" s="16">
        <v>10</v>
      </c>
      <c r="H20" s="16">
        <v>2</v>
      </c>
      <c r="I20" s="16">
        <v>1</v>
      </c>
      <c r="J20" s="16">
        <v>1</v>
      </c>
      <c r="K20" s="16">
        <v>1</v>
      </c>
      <c r="L20" s="16">
        <v>0</v>
      </c>
      <c r="M20" s="16">
        <v>1</v>
      </c>
      <c r="N20" s="16">
        <v>0</v>
      </c>
      <c r="O20" s="16">
        <v>0</v>
      </c>
      <c r="P20" s="16">
        <v>78</v>
      </c>
      <c r="R20" s="19" t="s">
        <v>43</v>
      </c>
      <c r="S20" s="19" t="s">
        <v>58</v>
      </c>
      <c r="T20" s="19">
        <v>38</v>
      </c>
      <c r="U20" s="19">
        <v>400</v>
      </c>
      <c r="V20" s="19">
        <v>81</v>
      </c>
      <c r="W20" s="19">
        <v>23</v>
      </c>
      <c r="X20" s="19">
        <v>17</v>
      </c>
      <c r="Y20" s="19">
        <v>0</v>
      </c>
      <c r="Z20" s="19">
        <v>0</v>
      </c>
      <c r="AA20" s="19">
        <v>6</v>
      </c>
      <c r="AB20" s="19">
        <v>2</v>
      </c>
      <c r="AC20" s="19">
        <v>0</v>
      </c>
      <c r="AD20" s="19">
        <v>0</v>
      </c>
      <c r="AE20" s="19">
        <v>0</v>
      </c>
      <c r="AF20" s="19">
        <v>0</v>
      </c>
      <c r="AG20" s="19">
        <v>52</v>
      </c>
    </row>
    <row r="21" spans="1:33" x14ac:dyDescent="0.35">
      <c r="A21" s="16" t="s">
        <v>43</v>
      </c>
      <c r="B21" s="16" t="s">
        <v>59</v>
      </c>
      <c r="C21" s="16">
        <v>26</v>
      </c>
      <c r="D21" s="16">
        <v>494</v>
      </c>
      <c r="E21" s="16">
        <v>30</v>
      </c>
      <c r="F21" s="16">
        <v>15</v>
      </c>
      <c r="G21" s="16">
        <v>13</v>
      </c>
      <c r="H21" s="16">
        <v>2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75</v>
      </c>
      <c r="R21" s="19" t="s">
        <v>43</v>
      </c>
      <c r="S21" s="19" t="s">
        <v>59</v>
      </c>
      <c r="T21" s="19">
        <v>30</v>
      </c>
      <c r="U21" s="19">
        <v>410</v>
      </c>
      <c r="V21" s="19">
        <v>93</v>
      </c>
      <c r="W21" s="19">
        <v>53</v>
      </c>
      <c r="X21" s="19">
        <v>16</v>
      </c>
      <c r="Y21" s="19">
        <v>1</v>
      </c>
      <c r="Z21" s="19">
        <v>0</v>
      </c>
      <c r="AA21" s="19">
        <v>3</v>
      </c>
      <c r="AB21" s="19">
        <v>2</v>
      </c>
      <c r="AC21" s="19">
        <v>0</v>
      </c>
      <c r="AD21" s="19">
        <v>0</v>
      </c>
      <c r="AE21" s="19">
        <v>0</v>
      </c>
      <c r="AF21" s="19">
        <v>1</v>
      </c>
      <c r="AG21" s="19">
        <v>74</v>
      </c>
    </row>
    <row r="22" spans="1:33" x14ac:dyDescent="0.35">
      <c r="A22" s="16" t="s">
        <v>43</v>
      </c>
      <c r="B22" s="16" t="s">
        <v>60</v>
      </c>
      <c r="C22" s="16">
        <v>26</v>
      </c>
      <c r="D22" s="16">
        <v>472</v>
      </c>
      <c r="E22" s="16">
        <v>26</v>
      </c>
      <c r="F22" s="16">
        <v>16</v>
      </c>
      <c r="G22" s="16">
        <v>14</v>
      </c>
      <c r="H22" s="16">
        <v>6</v>
      </c>
      <c r="I22" s="16">
        <v>0</v>
      </c>
      <c r="J22" s="16">
        <v>1</v>
      </c>
      <c r="K22" s="16">
        <v>1</v>
      </c>
      <c r="L22" s="16">
        <v>0</v>
      </c>
      <c r="M22" s="16">
        <v>0</v>
      </c>
      <c r="N22" s="16">
        <v>0</v>
      </c>
      <c r="O22" s="16">
        <v>0</v>
      </c>
      <c r="P22" s="16">
        <v>123</v>
      </c>
      <c r="R22" s="19" t="s">
        <v>43</v>
      </c>
      <c r="S22" s="19" t="s">
        <v>60</v>
      </c>
      <c r="T22" s="19">
        <v>28</v>
      </c>
      <c r="U22" s="19">
        <v>352</v>
      </c>
      <c r="V22" s="19">
        <v>52</v>
      </c>
      <c r="W22" s="19">
        <v>53</v>
      </c>
      <c r="X22" s="19">
        <v>10</v>
      </c>
      <c r="Y22" s="19">
        <v>4</v>
      </c>
      <c r="Z22" s="19">
        <v>0</v>
      </c>
      <c r="AA22" s="19">
        <v>3</v>
      </c>
      <c r="AB22" s="19">
        <v>3</v>
      </c>
      <c r="AC22" s="19">
        <v>1</v>
      </c>
      <c r="AD22" s="19">
        <v>0</v>
      </c>
      <c r="AE22" s="19">
        <v>0</v>
      </c>
      <c r="AF22" s="19">
        <v>0</v>
      </c>
      <c r="AG22" s="19">
        <v>136</v>
      </c>
    </row>
    <row r="23" spans="1:33" x14ac:dyDescent="0.35">
      <c r="A23" s="16" t="s">
        <v>43</v>
      </c>
      <c r="B23" s="16" t="s">
        <v>61</v>
      </c>
      <c r="C23" s="16">
        <v>35</v>
      </c>
      <c r="D23" s="16">
        <v>472</v>
      </c>
      <c r="E23" s="16">
        <v>29</v>
      </c>
      <c r="F23" s="16">
        <v>12</v>
      </c>
      <c r="G23" s="16">
        <v>13</v>
      </c>
      <c r="H23" s="16">
        <v>6</v>
      </c>
      <c r="I23" s="16">
        <v>1</v>
      </c>
      <c r="J23" s="16">
        <v>0</v>
      </c>
      <c r="K23" s="16">
        <v>0</v>
      </c>
      <c r="L23" s="16">
        <v>0</v>
      </c>
      <c r="M23" s="16">
        <v>1</v>
      </c>
      <c r="N23" s="16">
        <v>0</v>
      </c>
      <c r="O23" s="16">
        <v>0</v>
      </c>
      <c r="P23" s="16">
        <v>126</v>
      </c>
      <c r="R23" s="19" t="s">
        <v>43</v>
      </c>
      <c r="S23" s="19" t="s">
        <v>61</v>
      </c>
      <c r="T23" s="19">
        <v>41</v>
      </c>
      <c r="U23" s="19">
        <v>336</v>
      </c>
      <c r="V23" s="19">
        <v>41</v>
      </c>
      <c r="W23" s="19">
        <v>38</v>
      </c>
      <c r="X23" s="19">
        <v>13</v>
      </c>
      <c r="Y23" s="19">
        <v>3</v>
      </c>
      <c r="Z23" s="19">
        <v>0</v>
      </c>
      <c r="AA23" s="19">
        <v>2</v>
      </c>
      <c r="AB23" s="19">
        <v>1</v>
      </c>
      <c r="AC23" s="19">
        <v>0</v>
      </c>
      <c r="AD23" s="19">
        <v>0</v>
      </c>
      <c r="AE23" s="19">
        <v>0</v>
      </c>
      <c r="AF23" s="19">
        <v>0</v>
      </c>
      <c r="AG23" s="19">
        <v>158</v>
      </c>
    </row>
    <row r="24" spans="1:33" x14ac:dyDescent="0.35">
      <c r="A24" s="16" t="s">
        <v>43</v>
      </c>
      <c r="B24" s="16" t="s">
        <v>62</v>
      </c>
      <c r="C24" s="16">
        <v>25</v>
      </c>
      <c r="D24" s="16">
        <v>486</v>
      </c>
      <c r="E24" s="16">
        <v>12</v>
      </c>
      <c r="F24" s="16">
        <v>23</v>
      </c>
      <c r="G24" s="16">
        <v>14</v>
      </c>
      <c r="H24" s="16">
        <v>5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92</v>
      </c>
      <c r="R24" s="19" t="s">
        <v>43</v>
      </c>
      <c r="S24" s="19" t="s">
        <v>62</v>
      </c>
      <c r="T24" s="19">
        <v>18</v>
      </c>
      <c r="U24" s="19">
        <v>365</v>
      </c>
      <c r="V24" s="19">
        <v>41</v>
      </c>
      <c r="W24" s="19">
        <v>27</v>
      </c>
      <c r="X24" s="19">
        <v>15</v>
      </c>
      <c r="Y24" s="19">
        <v>5</v>
      </c>
      <c r="Z24" s="19">
        <v>0</v>
      </c>
      <c r="AA24" s="19">
        <v>0</v>
      </c>
      <c r="AB24" s="19">
        <v>2</v>
      </c>
      <c r="AC24" s="19">
        <v>0</v>
      </c>
      <c r="AD24" s="19">
        <v>0</v>
      </c>
      <c r="AE24" s="19">
        <v>0</v>
      </c>
      <c r="AF24" s="19">
        <v>0</v>
      </c>
      <c r="AG24" s="19">
        <v>108</v>
      </c>
    </row>
    <row r="25" spans="1:33" x14ac:dyDescent="0.35">
      <c r="A25" s="16" t="s">
        <v>43</v>
      </c>
      <c r="B25" s="16" t="s">
        <v>63</v>
      </c>
      <c r="C25" s="16">
        <v>27</v>
      </c>
      <c r="D25" s="16">
        <v>408</v>
      </c>
      <c r="E25" s="16">
        <v>17</v>
      </c>
      <c r="F25" s="16">
        <v>9</v>
      </c>
      <c r="G25" s="16">
        <v>8</v>
      </c>
      <c r="H25" s="16">
        <v>2</v>
      </c>
      <c r="I25" s="16">
        <v>0</v>
      </c>
      <c r="J25" s="16">
        <v>1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75</v>
      </c>
      <c r="R25" s="19" t="s">
        <v>43</v>
      </c>
      <c r="S25" s="19" t="s">
        <v>63</v>
      </c>
      <c r="T25" s="19">
        <v>17</v>
      </c>
      <c r="U25" s="19">
        <v>424</v>
      </c>
      <c r="V25" s="19">
        <v>47</v>
      </c>
      <c r="W25" s="19">
        <v>21</v>
      </c>
      <c r="X25" s="19">
        <v>10</v>
      </c>
      <c r="Y25" s="19">
        <v>2</v>
      </c>
      <c r="Z25" s="19">
        <v>0</v>
      </c>
      <c r="AA25" s="19">
        <v>3</v>
      </c>
      <c r="AB25" s="19">
        <v>0</v>
      </c>
      <c r="AC25" s="19">
        <v>0</v>
      </c>
      <c r="AD25" s="19">
        <v>0</v>
      </c>
      <c r="AE25" s="19">
        <v>0</v>
      </c>
      <c r="AF25" s="19">
        <v>1</v>
      </c>
      <c r="AG25" s="19">
        <v>41</v>
      </c>
    </row>
    <row r="26" spans="1:33" x14ac:dyDescent="0.35">
      <c r="A26" s="16" t="s">
        <v>43</v>
      </c>
      <c r="B26" s="16" t="s">
        <v>64</v>
      </c>
      <c r="C26" s="16">
        <v>9</v>
      </c>
      <c r="D26" s="16">
        <v>281</v>
      </c>
      <c r="E26" s="16">
        <v>10</v>
      </c>
      <c r="F26" s="16">
        <v>13</v>
      </c>
      <c r="G26" s="16">
        <v>8</v>
      </c>
      <c r="H26" s="16">
        <v>1</v>
      </c>
      <c r="I26" s="16">
        <v>0</v>
      </c>
      <c r="J26" s="16">
        <v>1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24</v>
      </c>
      <c r="R26" s="19" t="s">
        <v>43</v>
      </c>
      <c r="S26" s="19" t="s">
        <v>64</v>
      </c>
      <c r="T26" s="19">
        <v>20</v>
      </c>
      <c r="U26" s="19">
        <v>339</v>
      </c>
      <c r="V26" s="19">
        <v>53</v>
      </c>
      <c r="W26" s="19">
        <v>10</v>
      </c>
      <c r="X26" s="19">
        <v>8</v>
      </c>
      <c r="Y26" s="19">
        <v>2</v>
      </c>
      <c r="Z26" s="19">
        <v>1</v>
      </c>
      <c r="AA26" s="19">
        <v>3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31</v>
      </c>
    </row>
    <row r="27" spans="1:33" x14ac:dyDescent="0.35">
      <c r="A27" s="16" t="s">
        <v>43</v>
      </c>
      <c r="B27" s="16" t="s">
        <v>65</v>
      </c>
      <c r="C27" s="16">
        <v>7</v>
      </c>
      <c r="D27" s="16">
        <v>244</v>
      </c>
      <c r="E27" s="16">
        <v>16</v>
      </c>
      <c r="F27" s="16">
        <v>11</v>
      </c>
      <c r="G27" s="16">
        <v>1</v>
      </c>
      <c r="H27" s="16">
        <v>0</v>
      </c>
      <c r="I27" s="16">
        <v>0</v>
      </c>
      <c r="J27" s="16">
        <v>1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25</v>
      </c>
      <c r="R27" s="19" t="s">
        <v>43</v>
      </c>
      <c r="S27" s="19" t="s">
        <v>65</v>
      </c>
      <c r="T27" s="19">
        <v>8</v>
      </c>
      <c r="U27" s="19">
        <v>283</v>
      </c>
      <c r="V27" s="19">
        <v>45</v>
      </c>
      <c r="W27" s="19">
        <v>13</v>
      </c>
      <c r="X27" s="19">
        <v>4</v>
      </c>
      <c r="Y27" s="19">
        <v>0</v>
      </c>
      <c r="Z27" s="19">
        <v>0</v>
      </c>
      <c r="AA27" s="19">
        <v>3</v>
      </c>
      <c r="AB27" s="19">
        <v>1</v>
      </c>
      <c r="AC27" s="19">
        <v>0</v>
      </c>
      <c r="AD27" s="19">
        <v>0</v>
      </c>
      <c r="AE27" s="19">
        <v>0</v>
      </c>
      <c r="AF27" s="19">
        <v>0</v>
      </c>
      <c r="AG27" s="19">
        <v>13</v>
      </c>
    </row>
    <row r="28" spans="1:33" x14ac:dyDescent="0.35">
      <c r="A28" s="16" t="s">
        <v>43</v>
      </c>
      <c r="B28" s="16" t="s">
        <v>66</v>
      </c>
      <c r="C28" s="16">
        <v>4</v>
      </c>
      <c r="D28" s="16">
        <v>205</v>
      </c>
      <c r="E28" s="16">
        <v>10</v>
      </c>
      <c r="F28" s="16">
        <v>9</v>
      </c>
      <c r="G28" s="16">
        <v>2</v>
      </c>
      <c r="H28" s="16">
        <v>1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10</v>
      </c>
      <c r="R28" s="19" t="s">
        <v>43</v>
      </c>
      <c r="S28" s="19" t="s">
        <v>66</v>
      </c>
      <c r="T28" s="19">
        <v>13</v>
      </c>
      <c r="U28" s="19">
        <v>277</v>
      </c>
      <c r="V28" s="19">
        <v>46</v>
      </c>
      <c r="W28" s="19">
        <v>11</v>
      </c>
      <c r="X28" s="19">
        <v>8</v>
      </c>
      <c r="Y28" s="19">
        <v>2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13</v>
      </c>
    </row>
    <row r="29" spans="1:33" x14ac:dyDescent="0.35">
      <c r="A29" s="16" t="s">
        <v>43</v>
      </c>
      <c r="B29" s="16" t="s">
        <v>67</v>
      </c>
      <c r="C29" s="16">
        <v>2</v>
      </c>
      <c r="D29" s="16">
        <v>107</v>
      </c>
      <c r="E29" s="16">
        <v>3</v>
      </c>
      <c r="F29" s="16">
        <v>9</v>
      </c>
      <c r="G29" s="16">
        <v>5</v>
      </c>
      <c r="H29" s="16">
        <v>1</v>
      </c>
      <c r="I29" s="16">
        <v>0</v>
      </c>
      <c r="J29" s="16">
        <v>0</v>
      </c>
      <c r="K29" s="16">
        <v>1</v>
      </c>
      <c r="L29" s="16">
        <v>0</v>
      </c>
      <c r="M29" s="16">
        <v>0</v>
      </c>
      <c r="N29" s="16">
        <v>0</v>
      </c>
      <c r="O29" s="16">
        <v>0</v>
      </c>
      <c r="P29" s="16">
        <v>8</v>
      </c>
      <c r="R29" s="19" t="s">
        <v>43</v>
      </c>
      <c r="S29" s="19" t="s">
        <v>67</v>
      </c>
      <c r="T29" s="19">
        <v>5</v>
      </c>
      <c r="U29" s="19">
        <v>166</v>
      </c>
      <c r="V29" s="19">
        <v>35</v>
      </c>
      <c r="W29" s="19">
        <v>6</v>
      </c>
      <c r="X29" s="19">
        <v>4</v>
      </c>
      <c r="Y29" s="19">
        <v>0</v>
      </c>
      <c r="Z29" s="19">
        <v>0</v>
      </c>
      <c r="AA29" s="19">
        <v>3</v>
      </c>
      <c r="AB29" s="19">
        <v>1</v>
      </c>
      <c r="AC29" s="19">
        <v>0</v>
      </c>
      <c r="AD29" s="19">
        <v>0</v>
      </c>
      <c r="AE29" s="19">
        <v>0</v>
      </c>
      <c r="AF29" s="19">
        <v>0</v>
      </c>
      <c r="AG29" s="19">
        <v>1</v>
      </c>
    </row>
    <row r="30" spans="1:33" x14ac:dyDescent="0.35">
      <c r="A30" s="16" t="s">
        <v>68</v>
      </c>
      <c r="B30" s="16" t="s">
        <v>44</v>
      </c>
      <c r="C30" s="16">
        <v>5</v>
      </c>
      <c r="D30" s="16">
        <v>82</v>
      </c>
      <c r="E30" s="16">
        <v>5</v>
      </c>
      <c r="F30" s="16">
        <v>5</v>
      </c>
      <c r="G30" s="16">
        <v>4</v>
      </c>
      <c r="H30" s="16">
        <v>0</v>
      </c>
      <c r="I30" s="16">
        <v>0</v>
      </c>
      <c r="J30" s="16">
        <v>0</v>
      </c>
      <c r="K30" s="16">
        <v>1</v>
      </c>
      <c r="L30" s="16">
        <v>0</v>
      </c>
      <c r="M30" s="16">
        <v>0</v>
      </c>
      <c r="N30" s="16">
        <v>0</v>
      </c>
      <c r="O30" s="16">
        <v>0</v>
      </c>
      <c r="P30" s="16">
        <v>4</v>
      </c>
      <c r="R30" s="19" t="s">
        <v>68</v>
      </c>
      <c r="S30" s="19" t="s">
        <v>44</v>
      </c>
      <c r="T30" s="19">
        <v>1</v>
      </c>
      <c r="U30" s="19">
        <v>69</v>
      </c>
      <c r="V30" s="19">
        <v>17</v>
      </c>
      <c r="W30" s="19">
        <v>12</v>
      </c>
      <c r="X30" s="19">
        <v>1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4</v>
      </c>
    </row>
    <row r="31" spans="1:33" x14ac:dyDescent="0.35">
      <c r="A31" s="16" t="s">
        <v>68</v>
      </c>
      <c r="B31" s="16" t="s">
        <v>45</v>
      </c>
      <c r="C31" s="16">
        <v>3</v>
      </c>
      <c r="D31" s="16">
        <v>40</v>
      </c>
      <c r="E31" s="16">
        <v>3</v>
      </c>
      <c r="F31" s="16">
        <v>2</v>
      </c>
      <c r="G31" s="16">
        <v>2</v>
      </c>
      <c r="H31" s="16">
        <v>1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3</v>
      </c>
      <c r="R31" s="19" t="s">
        <v>68</v>
      </c>
      <c r="S31" s="19" t="s">
        <v>45</v>
      </c>
      <c r="T31" s="19">
        <v>6</v>
      </c>
      <c r="U31" s="19">
        <v>40</v>
      </c>
      <c r="V31" s="19">
        <v>11</v>
      </c>
      <c r="W31" s="19">
        <v>2</v>
      </c>
      <c r="X31" s="19">
        <v>5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5</v>
      </c>
    </row>
    <row r="32" spans="1:33" x14ac:dyDescent="0.35">
      <c r="A32" s="16" t="s">
        <v>68</v>
      </c>
      <c r="B32" s="16" t="s">
        <v>46</v>
      </c>
      <c r="C32" s="16">
        <v>0</v>
      </c>
      <c r="D32" s="16">
        <v>40</v>
      </c>
      <c r="E32" s="16">
        <v>3</v>
      </c>
      <c r="F32" s="16">
        <v>1</v>
      </c>
      <c r="G32" s="16">
        <v>2</v>
      </c>
      <c r="H32" s="16">
        <v>3</v>
      </c>
      <c r="I32" s="16">
        <v>0</v>
      </c>
      <c r="J32" s="16">
        <v>1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R32" s="19" t="s">
        <v>68</v>
      </c>
      <c r="S32" s="19" t="s">
        <v>46</v>
      </c>
      <c r="T32" s="19">
        <v>1</v>
      </c>
      <c r="U32" s="19">
        <v>41</v>
      </c>
      <c r="V32" s="19">
        <v>8</v>
      </c>
      <c r="W32" s="19">
        <v>2</v>
      </c>
      <c r="X32" s="19">
        <v>2</v>
      </c>
      <c r="Y32" s="19">
        <v>0</v>
      </c>
      <c r="Z32" s="19">
        <v>0</v>
      </c>
      <c r="AA32" s="19">
        <v>0</v>
      </c>
      <c r="AB32" s="19">
        <v>1</v>
      </c>
      <c r="AC32" s="19">
        <v>0</v>
      </c>
      <c r="AD32" s="19">
        <v>0</v>
      </c>
      <c r="AE32" s="19">
        <v>0</v>
      </c>
      <c r="AF32" s="19">
        <v>0</v>
      </c>
      <c r="AG32" s="19">
        <v>3</v>
      </c>
    </row>
    <row r="33" spans="1:33" x14ac:dyDescent="0.35">
      <c r="A33" s="16" t="s">
        <v>68</v>
      </c>
      <c r="B33" s="16" t="s">
        <v>47</v>
      </c>
      <c r="C33" s="16">
        <v>2</v>
      </c>
      <c r="D33" s="16">
        <v>20</v>
      </c>
      <c r="E33" s="16">
        <v>4</v>
      </c>
      <c r="F33" s="16">
        <v>2</v>
      </c>
      <c r="G33" s="16">
        <v>0</v>
      </c>
      <c r="H33" s="16">
        <v>0</v>
      </c>
      <c r="I33" s="16">
        <v>0</v>
      </c>
      <c r="J33" s="16">
        <v>0</v>
      </c>
      <c r="K33" s="16">
        <v>1</v>
      </c>
      <c r="L33" s="16">
        <v>0</v>
      </c>
      <c r="M33" s="16">
        <v>0</v>
      </c>
      <c r="N33" s="16">
        <v>0</v>
      </c>
      <c r="O33" s="16">
        <v>0</v>
      </c>
      <c r="P33" s="16">
        <v>5</v>
      </c>
      <c r="R33" s="19" t="s">
        <v>68</v>
      </c>
      <c r="S33" s="19" t="s">
        <v>47</v>
      </c>
      <c r="T33" s="19">
        <v>2</v>
      </c>
      <c r="U33" s="19">
        <v>30</v>
      </c>
      <c r="V33" s="19">
        <v>9</v>
      </c>
      <c r="W33" s="19">
        <v>2</v>
      </c>
      <c r="X33" s="19">
        <v>6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</row>
    <row r="34" spans="1:33" x14ac:dyDescent="0.35">
      <c r="A34" s="16" t="s">
        <v>68</v>
      </c>
      <c r="B34" s="16" t="s">
        <v>48</v>
      </c>
      <c r="C34" s="16">
        <v>5</v>
      </c>
      <c r="D34" s="16">
        <v>64</v>
      </c>
      <c r="E34" s="16">
        <v>15</v>
      </c>
      <c r="F34" s="16">
        <v>4</v>
      </c>
      <c r="G34" s="16">
        <v>5</v>
      </c>
      <c r="H34" s="16">
        <v>1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7</v>
      </c>
      <c r="R34" s="19" t="s">
        <v>68</v>
      </c>
      <c r="S34" s="19" t="s">
        <v>48</v>
      </c>
      <c r="T34" s="19">
        <v>1</v>
      </c>
      <c r="U34" s="19">
        <v>55</v>
      </c>
      <c r="V34" s="19">
        <v>39</v>
      </c>
      <c r="W34" s="19">
        <v>3</v>
      </c>
      <c r="X34" s="19">
        <v>10</v>
      </c>
      <c r="Y34" s="19">
        <v>0</v>
      </c>
      <c r="Z34" s="19">
        <v>0</v>
      </c>
      <c r="AA34" s="19">
        <v>1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3</v>
      </c>
    </row>
    <row r="35" spans="1:33" x14ac:dyDescent="0.35">
      <c r="A35" s="16" t="s">
        <v>68</v>
      </c>
      <c r="B35" s="16" t="s">
        <v>49</v>
      </c>
      <c r="C35" s="16">
        <v>4</v>
      </c>
      <c r="D35" s="16">
        <v>131</v>
      </c>
      <c r="E35" s="16">
        <v>23</v>
      </c>
      <c r="F35" s="16">
        <v>10</v>
      </c>
      <c r="G35" s="16">
        <v>8</v>
      </c>
      <c r="H35" s="16">
        <v>5</v>
      </c>
      <c r="I35" s="16">
        <v>0</v>
      </c>
      <c r="J35" s="16">
        <v>0</v>
      </c>
      <c r="K35" s="16">
        <v>3</v>
      </c>
      <c r="L35" s="16">
        <v>0</v>
      </c>
      <c r="M35" s="16">
        <v>0</v>
      </c>
      <c r="N35" s="16">
        <v>0</v>
      </c>
      <c r="O35" s="16">
        <v>0</v>
      </c>
      <c r="P35" s="16">
        <v>10</v>
      </c>
      <c r="R35" s="19" t="s">
        <v>68</v>
      </c>
      <c r="S35" s="19" t="s">
        <v>49</v>
      </c>
      <c r="T35" s="19">
        <v>1</v>
      </c>
      <c r="U35" s="19">
        <v>132</v>
      </c>
      <c r="V35" s="19">
        <v>77</v>
      </c>
      <c r="W35" s="19">
        <v>7</v>
      </c>
      <c r="X35" s="19">
        <v>19</v>
      </c>
      <c r="Y35" s="19">
        <v>0</v>
      </c>
      <c r="Z35" s="19">
        <v>0</v>
      </c>
      <c r="AA35" s="19">
        <v>3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6</v>
      </c>
    </row>
    <row r="36" spans="1:33" x14ac:dyDescent="0.35">
      <c r="A36" s="16" t="s">
        <v>68</v>
      </c>
      <c r="B36" s="16" t="s">
        <v>50</v>
      </c>
      <c r="C36" s="16">
        <v>13</v>
      </c>
      <c r="D36" s="16">
        <v>207</v>
      </c>
      <c r="E36" s="16">
        <v>23</v>
      </c>
      <c r="F36" s="16">
        <v>25</v>
      </c>
      <c r="G36" s="16">
        <v>10</v>
      </c>
      <c r="H36" s="16">
        <v>2</v>
      </c>
      <c r="I36" s="16">
        <v>0</v>
      </c>
      <c r="J36" s="16">
        <v>1</v>
      </c>
      <c r="K36" s="16">
        <v>2</v>
      </c>
      <c r="L36" s="16">
        <v>0</v>
      </c>
      <c r="M36" s="16">
        <v>0</v>
      </c>
      <c r="N36" s="16">
        <v>0</v>
      </c>
      <c r="O36" s="16">
        <v>1</v>
      </c>
      <c r="P36" s="16">
        <v>37</v>
      </c>
      <c r="R36" s="19" t="s">
        <v>68</v>
      </c>
      <c r="S36" s="19" t="s">
        <v>50</v>
      </c>
      <c r="T36" s="19">
        <v>9</v>
      </c>
      <c r="U36" s="19">
        <v>247</v>
      </c>
      <c r="V36" s="19">
        <v>66</v>
      </c>
      <c r="W36" s="19">
        <v>25</v>
      </c>
      <c r="X36" s="19">
        <v>21</v>
      </c>
      <c r="Y36" s="19">
        <v>4</v>
      </c>
      <c r="Z36" s="19">
        <v>0</v>
      </c>
      <c r="AA36" s="19">
        <v>0</v>
      </c>
      <c r="AB36" s="19">
        <v>1</v>
      </c>
      <c r="AC36" s="19">
        <v>0</v>
      </c>
      <c r="AD36" s="19">
        <v>0</v>
      </c>
      <c r="AE36" s="19">
        <v>0</v>
      </c>
      <c r="AF36" s="19">
        <v>0</v>
      </c>
      <c r="AG36" s="19">
        <v>21</v>
      </c>
    </row>
    <row r="37" spans="1:33" x14ac:dyDescent="0.35">
      <c r="A37" s="16" t="s">
        <v>68</v>
      </c>
      <c r="B37" s="16" t="s">
        <v>51</v>
      </c>
      <c r="C37" s="16">
        <v>16</v>
      </c>
      <c r="D37" s="16">
        <v>433</v>
      </c>
      <c r="E37" s="16">
        <v>36</v>
      </c>
      <c r="F37" s="16">
        <v>30</v>
      </c>
      <c r="G37" s="16">
        <v>9</v>
      </c>
      <c r="H37" s="16">
        <v>4</v>
      </c>
      <c r="I37" s="16">
        <v>0</v>
      </c>
      <c r="J37" s="16">
        <v>2</v>
      </c>
      <c r="K37" s="16">
        <v>1</v>
      </c>
      <c r="L37" s="16">
        <v>0</v>
      </c>
      <c r="M37" s="16">
        <v>0</v>
      </c>
      <c r="N37" s="16">
        <v>0</v>
      </c>
      <c r="O37" s="16">
        <v>0</v>
      </c>
      <c r="P37" s="16">
        <v>53</v>
      </c>
      <c r="R37" s="19" t="s">
        <v>68</v>
      </c>
      <c r="S37" s="19" t="s">
        <v>51</v>
      </c>
      <c r="T37" s="19">
        <v>8</v>
      </c>
      <c r="U37" s="19">
        <v>310</v>
      </c>
      <c r="V37" s="19">
        <v>76</v>
      </c>
      <c r="W37" s="19">
        <v>54</v>
      </c>
      <c r="X37" s="19">
        <v>21</v>
      </c>
      <c r="Y37" s="19">
        <v>4</v>
      </c>
      <c r="Z37" s="19">
        <v>0</v>
      </c>
      <c r="AA37" s="19">
        <v>1</v>
      </c>
      <c r="AB37" s="19">
        <v>0</v>
      </c>
      <c r="AC37" s="19">
        <v>0</v>
      </c>
      <c r="AD37" s="19">
        <v>0</v>
      </c>
      <c r="AE37" s="19">
        <v>0</v>
      </c>
      <c r="AF37" s="19">
        <v>1</v>
      </c>
      <c r="AG37" s="19">
        <v>34</v>
      </c>
    </row>
    <row r="38" spans="1:33" x14ac:dyDescent="0.35">
      <c r="A38" s="16" t="s">
        <v>68</v>
      </c>
      <c r="B38" s="16" t="s">
        <v>52</v>
      </c>
      <c r="C38" s="16">
        <v>41</v>
      </c>
      <c r="D38" s="16">
        <v>489</v>
      </c>
      <c r="E38" s="16">
        <v>33</v>
      </c>
      <c r="F38" s="16">
        <v>29</v>
      </c>
      <c r="G38" s="16">
        <v>13</v>
      </c>
      <c r="H38" s="16">
        <v>2</v>
      </c>
      <c r="I38" s="16">
        <v>1</v>
      </c>
      <c r="J38" s="16">
        <v>2</v>
      </c>
      <c r="K38" s="16">
        <v>3</v>
      </c>
      <c r="L38" s="16">
        <v>0</v>
      </c>
      <c r="M38" s="16">
        <v>0</v>
      </c>
      <c r="N38" s="16">
        <v>0</v>
      </c>
      <c r="O38" s="16">
        <v>0</v>
      </c>
      <c r="P38" s="16">
        <v>97</v>
      </c>
      <c r="R38" s="19" t="s">
        <v>68</v>
      </c>
      <c r="S38" s="19" t="s">
        <v>52</v>
      </c>
      <c r="T38" s="19">
        <v>21</v>
      </c>
      <c r="U38" s="19">
        <v>363</v>
      </c>
      <c r="V38" s="19">
        <v>50</v>
      </c>
      <c r="W38" s="19">
        <v>54</v>
      </c>
      <c r="X38" s="19">
        <v>16</v>
      </c>
      <c r="Y38" s="19">
        <v>1</v>
      </c>
      <c r="Z38" s="19">
        <v>1</v>
      </c>
      <c r="AA38" s="19">
        <v>1</v>
      </c>
      <c r="AB38" s="19">
        <v>0</v>
      </c>
      <c r="AC38" s="19">
        <v>0</v>
      </c>
      <c r="AD38" s="19">
        <v>0</v>
      </c>
      <c r="AE38" s="19">
        <v>0</v>
      </c>
      <c r="AF38" s="19">
        <v>1</v>
      </c>
      <c r="AG38" s="19">
        <v>43</v>
      </c>
    </row>
    <row r="39" spans="1:33" x14ac:dyDescent="0.35">
      <c r="A39" s="16" t="s">
        <v>68</v>
      </c>
      <c r="B39" s="16" t="s">
        <v>53</v>
      </c>
      <c r="C39" s="16">
        <v>24</v>
      </c>
      <c r="D39" s="16">
        <v>495</v>
      </c>
      <c r="E39" s="16">
        <v>39</v>
      </c>
      <c r="F39" s="16">
        <v>14</v>
      </c>
      <c r="G39" s="16">
        <v>15</v>
      </c>
      <c r="H39" s="16">
        <v>4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87</v>
      </c>
      <c r="R39" s="19" t="s">
        <v>68</v>
      </c>
      <c r="S39" s="19" t="s">
        <v>53</v>
      </c>
      <c r="T39" s="19">
        <v>24</v>
      </c>
      <c r="U39" s="19">
        <v>336</v>
      </c>
      <c r="V39" s="19">
        <v>55</v>
      </c>
      <c r="W39" s="19">
        <v>54</v>
      </c>
      <c r="X39" s="19">
        <v>21</v>
      </c>
      <c r="Y39" s="19">
        <v>0</v>
      </c>
      <c r="Z39" s="19">
        <v>0</v>
      </c>
      <c r="AA39" s="19">
        <v>1</v>
      </c>
      <c r="AB39" s="19">
        <v>2</v>
      </c>
      <c r="AC39" s="19">
        <v>0</v>
      </c>
      <c r="AD39" s="19">
        <v>0</v>
      </c>
      <c r="AE39" s="19">
        <v>0</v>
      </c>
      <c r="AF39" s="19">
        <v>0</v>
      </c>
      <c r="AG39" s="19">
        <v>34</v>
      </c>
    </row>
    <row r="40" spans="1:33" x14ac:dyDescent="0.35">
      <c r="A40" s="16" t="s">
        <v>68</v>
      </c>
      <c r="B40" s="16" t="s">
        <v>54</v>
      </c>
      <c r="C40" s="16">
        <v>26</v>
      </c>
      <c r="D40" s="16">
        <v>456</v>
      </c>
      <c r="E40" s="16">
        <v>40</v>
      </c>
      <c r="F40" s="16">
        <v>9</v>
      </c>
      <c r="G40" s="16">
        <v>21</v>
      </c>
      <c r="H40" s="16">
        <v>2</v>
      </c>
      <c r="I40" s="16">
        <v>0</v>
      </c>
      <c r="J40" s="16">
        <v>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65</v>
      </c>
      <c r="R40" s="19" t="s">
        <v>68</v>
      </c>
      <c r="S40" s="19" t="s">
        <v>54</v>
      </c>
      <c r="T40" s="19">
        <v>15</v>
      </c>
      <c r="U40" s="19">
        <v>318</v>
      </c>
      <c r="V40" s="19">
        <v>64</v>
      </c>
      <c r="W40" s="19">
        <v>15</v>
      </c>
      <c r="X40" s="19">
        <v>23</v>
      </c>
      <c r="Y40" s="19">
        <v>2</v>
      </c>
      <c r="Z40" s="19">
        <v>0</v>
      </c>
      <c r="AA40" s="19">
        <v>8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38</v>
      </c>
    </row>
    <row r="41" spans="1:33" x14ac:dyDescent="0.35">
      <c r="A41" s="16" t="s">
        <v>68</v>
      </c>
      <c r="B41" s="16" t="s">
        <v>55</v>
      </c>
      <c r="C41" s="16">
        <v>12</v>
      </c>
      <c r="D41" s="16">
        <v>363</v>
      </c>
      <c r="E41" s="16">
        <v>50</v>
      </c>
      <c r="F41" s="16">
        <v>3</v>
      </c>
      <c r="G41" s="16">
        <v>29</v>
      </c>
      <c r="H41" s="16">
        <v>1</v>
      </c>
      <c r="I41" s="16">
        <v>0</v>
      </c>
      <c r="J41" s="16">
        <v>1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90</v>
      </c>
      <c r="R41" s="19" t="s">
        <v>68</v>
      </c>
      <c r="S41" s="19" t="s">
        <v>55</v>
      </c>
      <c r="T41" s="19">
        <v>15</v>
      </c>
      <c r="U41" s="19">
        <v>256</v>
      </c>
      <c r="V41" s="19">
        <v>42</v>
      </c>
      <c r="W41" s="19">
        <v>12</v>
      </c>
      <c r="X41" s="19">
        <v>11</v>
      </c>
      <c r="Y41" s="19">
        <v>3</v>
      </c>
      <c r="Z41" s="19">
        <v>0</v>
      </c>
      <c r="AA41" s="19">
        <v>1</v>
      </c>
      <c r="AB41" s="19">
        <v>0</v>
      </c>
      <c r="AC41" s="19">
        <v>0</v>
      </c>
      <c r="AD41" s="19">
        <v>1</v>
      </c>
      <c r="AE41" s="19">
        <v>1</v>
      </c>
      <c r="AF41" s="19">
        <v>0</v>
      </c>
      <c r="AG41" s="19">
        <v>89</v>
      </c>
    </row>
    <row r="42" spans="1:33" x14ac:dyDescent="0.35">
      <c r="A42" s="16" t="s">
        <v>68</v>
      </c>
      <c r="B42" s="16" t="s">
        <v>56</v>
      </c>
      <c r="C42" s="16">
        <v>20</v>
      </c>
      <c r="D42" s="16">
        <v>307</v>
      </c>
      <c r="E42" s="16">
        <v>23</v>
      </c>
      <c r="F42" s="16">
        <v>0</v>
      </c>
      <c r="G42" s="16">
        <v>8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63</v>
      </c>
      <c r="R42" s="19" t="s">
        <v>68</v>
      </c>
      <c r="S42" s="19" t="s">
        <v>56</v>
      </c>
      <c r="T42" s="19">
        <v>25</v>
      </c>
      <c r="U42" s="19">
        <v>226</v>
      </c>
      <c r="V42" s="19">
        <v>52</v>
      </c>
      <c r="W42" s="19">
        <v>9</v>
      </c>
      <c r="X42" s="19">
        <v>16</v>
      </c>
      <c r="Y42" s="19">
        <v>4</v>
      </c>
      <c r="Z42" s="19">
        <v>0</v>
      </c>
      <c r="AA42" s="19">
        <v>0</v>
      </c>
      <c r="AB42" s="19">
        <v>1</v>
      </c>
      <c r="AC42" s="19">
        <v>0</v>
      </c>
      <c r="AD42" s="19">
        <v>0</v>
      </c>
      <c r="AE42" s="19">
        <v>0</v>
      </c>
      <c r="AF42" s="19">
        <v>0</v>
      </c>
      <c r="AG42" s="19">
        <v>93</v>
      </c>
    </row>
    <row r="43" spans="1:33" x14ac:dyDescent="0.35">
      <c r="A43" s="16" t="s">
        <v>68</v>
      </c>
      <c r="B43" s="16" t="s">
        <v>57</v>
      </c>
      <c r="C43" s="16">
        <v>18</v>
      </c>
      <c r="D43" s="16">
        <v>361</v>
      </c>
      <c r="E43" s="16">
        <v>39</v>
      </c>
      <c r="F43" s="16">
        <v>14</v>
      </c>
      <c r="G43" s="16">
        <v>14</v>
      </c>
      <c r="H43" s="16">
        <v>0</v>
      </c>
      <c r="I43" s="16">
        <v>0</v>
      </c>
      <c r="J43" s="16">
        <v>0</v>
      </c>
      <c r="K43" s="16">
        <v>2</v>
      </c>
      <c r="L43" s="16">
        <v>0</v>
      </c>
      <c r="M43" s="16">
        <v>0</v>
      </c>
      <c r="N43" s="16">
        <v>0</v>
      </c>
      <c r="O43" s="16">
        <v>0</v>
      </c>
      <c r="P43" s="16">
        <v>56</v>
      </c>
      <c r="R43" s="19" t="s">
        <v>68</v>
      </c>
      <c r="S43" s="19" t="s">
        <v>57</v>
      </c>
      <c r="T43" s="19">
        <v>25</v>
      </c>
      <c r="U43" s="19">
        <v>396</v>
      </c>
      <c r="V43" s="19">
        <v>70</v>
      </c>
      <c r="W43" s="19">
        <v>14</v>
      </c>
      <c r="X43" s="19">
        <v>18</v>
      </c>
      <c r="Y43" s="19">
        <v>1</v>
      </c>
      <c r="Z43" s="19">
        <v>0</v>
      </c>
      <c r="AA43" s="19">
        <v>4</v>
      </c>
      <c r="AB43" s="19">
        <v>0</v>
      </c>
      <c r="AC43" s="19">
        <v>0</v>
      </c>
      <c r="AD43" s="19">
        <v>1</v>
      </c>
      <c r="AE43" s="19">
        <v>0</v>
      </c>
      <c r="AF43" s="19">
        <v>0</v>
      </c>
      <c r="AG43" s="19">
        <v>48</v>
      </c>
    </row>
    <row r="44" spans="1:33" x14ac:dyDescent="0.35">
      <c r="A44" s="16" t="s">
        <v>68</v>
      </c>
      <c r="B44" s="16" t="s">
        <v>58</v>
      </c>
      <c r="C44" s="16">
        <v>25</v>
      </c>
      <c r="D44" s="16">
        <v>435</v>
      </c>
      <c r="E44" s="16">
        <v>32</v>
      </c>
      <c r="F44" s="16">
        <v>14</v>
      </c>
      <c r="G44" s="16">
        <v>18</v>
      </c>
      <c r="H44" s="16">
        <v>4</v>
      </c>
      <c r="I44" s="16">
        <v>0</v>
      </c>
      <c r="J44" s="16">
        <v>1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81</v>
      </c>
      <c r="R44" s="19" t="s">
        <v>68</v>
      </c>
      <c r="S44" s="19" t="s">
        <v>58</v>
      </c>
      <c r="T44" s="19">
        <v>22</v>
      </c>
      <c r="U44" s="19">
        <v>407</v>
      </c>
      <c r="V44" s="19">
        <v>80</v>
      </c>
      <c r="W44" s="19">
        <v>16</v>
      </c>
      <c r="X44" s="19">
        <v>21</v>
      </c>
      <c r="Y44" s="19">
        <v>4</v>
      </c>
      <c r="Z44" s="19">
        <v>0</v>
      </c>
      <c r="AA44" s="19">
        <v>6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59</v>
      </c>
    </row>
    <row r="45" spans="1:33" x14ac:dyDescent="0.35">
      <c r="A45" s="16" t="s">
        <v>68</v>
      </c>
      <c r="B45" s="16" t="s">
        <v>59</v>
      </c>
      <c r="C45" s="16">
        <v>22</v>
      </c>
      <c r="D45" s="16">
        <v>524</v>
      </c>
      <c r="E45" s="16">
        <v>29</v>
      </c>
      <c r="F45" s="16">
        <v>15</v>
      </c>
      <c r="G45" s="16">
        <v>10</v>
      </c>
      <c r="H45" s="16">
        <v>4</v>
      </c>
      <c r="I45" s="16">
        <v>1</v>
      </c>
      <c r="J45" s="16">
        <v>2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65</v>
      </c>
      <c r="R45" s="19" t="s">
        <v>68</v>
      </c>
      <c r="S45" s="19" t="s">
        <v>59</v>
      </c>
      <c r="T45" s="19">
        <v>19</v>
      </c>
      <c r="U45" s="19">
        <v>366</v>
      </c>
      <c r="V45" s="19">
        <v>62</v>
      </c>
      <c r="W45" s="19">
        <v>48</v>
      </c>
      <c r="X45" s="19">
        <v>23</v>
      </c>
      <c r="Y45" s="19">
        <v>3</v>
      </c>
      <c r="Z45" s="19">
        <v>1</v>
      </c>
      <c r="AA45" s="19">
        <v>0</v>
      </c>
      <c r="AB45" s="19">
        <v>1</v>
      </c>
      <c r="AC45" s="19">
        <v>0</v>
      </c>
      <c r="AD45" s="19">
        <v>1</v>
      </c>
      <c r="AE45" s="19">
        <v>0</v>
      </c>
      <c r="AF45" s="19">
        <v>1</v>
      </c>
      <c r="AG45" s="19">
        <v>71</v>
      </c>
    </row>
    <row r="46" spans="1:33" x14ac:dyDescent="0.35">
      <c r="A46" s="16" t="s">
        <v>68</v>
      </c>
      <c r="B46" s="16" t="s">
        <v>60</v>
      </c>
      <c r="C46" s="16">
        <v>33</v>
      </c>
      <c r="D46" s="16">
        <v>496</v>
      </c>
      <c r="E46" s="16">
        <v>18</v>
      </c>
      <c r="F46" s="16">
        <v>10</v>
      </c>
      <c r="G46" s="16">
        <v>17</v>
      </c>
      <c r="H46" s="16">
        <v>5</v>
      </c>
      <c r="I46" s="16">
        <v>0</v>
      </c>
      <c r="J46" s="16">
        <v>3</v>
      </c>
      <c r="K46" s="16">
        <v>1</v>
      </c>
      <c r="L46" s="16">
        <v>0</v>
      </c>
      <c r="M46" s="16">
        <v>0</v>
      </c>
      <c r="N46" s="16">
        <v>0</v>
      </c>
      <c r="O46" s="16">
        <v>1</v>
      </c>
      <c r="P46" s="16">
        <v>119</v>
      </c>
      <c r="R46" s="19" t="s">
        <v>68</v>
      </c>
      <c r="S46" s="19" t="s">
        <v>60</v>
      </c>
      <c r="T46" s="19">
        <v>30</v>
      </c>
      <c r="U46" s="19">
        <v>383</v>
      </c>
      <c r="V46" s="19">
        <v>33</v>
      </c>
      <c r="W46" s="19">
        <v>48</v>
      </c>
      <c r="X46" s="19">
        <v>27</v>
      </c>
      <c r="Y46" s="19">
        <v>2</v>
      </c>
      <c r="Z46" s="19">
        <v>0</v>
      </c>
      <c r="AA46" s="19">
        <v>3</v>
      </c>
      <c r="AB46" s="19">
        <v>1</v>
      </c>
      <c r="AC46" s="19">
        <v>0</v>
      </c>
      <c r="AD46" s="19">
        <v>0</v>
      </c>
      <c r="AE46" s="19">
        <v>0</v>
      </c>
      <c r="AF46" s="19">
        <v>1</v>
      </c>
      <c r="AG46" s="19">
        <v>132</v>
      </c>
    </row>
    <row r="47" spans="1:33" x14ac:dyDescent="0.35">
      <c r="A47" s="16" t="s">
        <v>68</v>
      </c>
      <c r="B47" s="16" t="s">
        <v>61</v>
      </c>
      <c r="C47" s="16">
        <v>36</v>
      </c>
      <c r="D47" s="16">
        <v>430</v>
      </c>
      <c r="E47" s="16">
        <v>18</v>
      </c>
      <c r="F47" s="16">
        <v>13</v>
      </c>
      <c r="G47" s="16">
        <v>14</v>
      </c>
      <c r="H47" s="16">
        <v>8</v>
      </c>
      <c r="I47" s="16">
        <v>1</v>
      </c>
      <c r="J47" s="16">
        <v>0</v>
      </c>
      <c r="K47" s="16">
        <v>0</v>
      </c>
      <c r="L47" s="16">
        <v>0</v>
      </c>
      <c r="M47" s="16">
        <v>1</v>
      </c>
      <c r="N47" s="16">
        <v>0</v>
      </c>
      <c r="O47" s="16">
        <v>0</v>
      </c>
      <c r="P47" s="16">
        <v>148</v>
      </c>
      <c r="R47" s="19" t="s">
        <v>68</v>
      </c>
      <c r="S47" s="19" t="s">
        <v>61</v>
      </c>
      <c r="T47" s="19">
        <v>35</v>
      </c>
      <c r="U47" s="19">
        <v>332</v>
      </c>
      <c r="V47" s="19">
        <v>48</v>
      </c>
      <c r="W47" s="19">
        <v>24</v>
      </c>
      <c r="X47" s="19">
        <v>15</v>
      </c>
      <c r="Y47" s="19">
        <v>3</v>
      </c>
      <c r="Z47" s="19">
        <v>0</v>
      </c>
      <c r="AA47" s="19">
        <v>3</v>
      </c>
      <c r="AB47" s="19">
        <v>2</v>
      </c>
      <c r="AC47" s="19">
        <v>1</v>
      </c>
      <c r="AD47" s="19">
        <v>0</v>
      </c>
      <c r="AE47" s="19">
        <v>0</v>
      </c>
      <c r="AF47" s="19">
        <v>0</v>
      </c>
      <c r="AG47" s="19">
        <v>150</v>
      </c>
    </row>
    <row r="48" spans="1:33" x14ac:dyDescent="0.35">
      <c r="A48" s="16" t="s">
        <v>68</v>
      </c>
      <c r="B48" s="16" t="s">
        <v>62</v>
      </c>
      <c r="C48" s="16">
        <v>23</v>
      </c>
      <c r="D48" s="16">
        <v>441</v>
      </c>
      <c r="E48" s="16">
        <v>10</v>
      </c>
      <c r="F48" s="16">
        <v>12</v>
      </c>
      <c r="G48" s="16">
        <v>12</v>
      </c>
      <c r="H48" s="16">
        <v>2</v>
      </c>
      <c r="I48" s="16">
        <v>0</v>
      </c>
      <c r="J48" s="16">
        <v>1</v>
      </c>
      <c r="K48" s="16">
        <v>1</v>
      </c>
      <c r="L48" s="16">
        <v>0</v>
      </c>
      <c r="M48" s="16">
        <v>1</v>
      </c>
      <c r="N48" s="16">
        <v>0</v>
      </c>
      <c r="O48" s="16">
        <v>0</v>
      </c>
      <c r="P48" s="16">
        <v>134</v>
      </c>
      <c r="R48" s="19" t="s">
        <v>68</v>
      </c>
      <c r="S48" s="19" t="s">
        <v>62</v>
      </c>
      <c r="T48" s="19">
        <v>23</v>
      </c>
      <c r="U48" s="19">
        <v>421</v>
      </c>
      <c r="V48" s="19">
        <v>32</v>
      </c>
      <c r="W48" s="19">
        <v>32</v>
      </c>
      <c r="X48" s="19">
        <v>17</v>
      </c>
      <c r="Y48" s="19">
        <v>3</v>
      </c>
      <c r="Z48" s="19">
        <v>0</v>
      </c>
      <c r="AA48" s="19">
        <v>1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117</v>
      </c>
    </row>
    <row r="49" spans="1:33" x14ac:dyDescent="0.35">
      <c r="A49" s="16" t="s">
        <v>68</v>
      </c>
      <c r="B49" s="16" t="s">
        <v>63</v>
      </c>
      <c r="C49" s="16">
        <v>19</v>
      </c>
      <c r="D49" s="16">
        <v>440</v>
      </c>
      <c r="E49" s="16">
        <v>20</v>
      </c>
      <c r="F49" s="16">
        <v>20</v>
      </c>
      <c r="G49" s="16">
        <v>11</v>
      </c>
      <c r="H49" s="16">
        <v>1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57</v>
      </c>
      <c r="R49" s="19" t="s">
        <v>68</v>
      </c>
      <c r="S49" s="19" t="s">
        <v>63</v>
      </c>
      <c r="T49" s="19">
        <v>20</v>
      </c>
      <c r="U49" s="19">
        <v>425</v>
      </c>
      <c r="V49" s="19">
        <v>44</v>
      </c>
      <c r="W49" s="19">
        <v>25</v>
      </c>
      <c r="X49" s="19">
        <v>12</v>
      </c>
      <c r="Y49" s="19">
        <v>1</v>
      </c>
      <c r="Z49" s="19">
        <v>0</v>
      </c>
      <c r="AA49" s="19">
        <v>2</v>
      </c>
      <c r="AB49" s="19">
        <v>2</v>
      </c>
      <c r="AC49" s="19">
        <v>0</v>
      </c>
      <c r="AD49" s="19">
        <v>0</v>
      </c>
      <c r="AE49" s="19">
        <v>0</v>
      </c>
      <c r="AF49" s="19">
        <v>0</v>
      </c>
      <c r="AG49" s="19">
        <v>39</v>
      </c>
    </row>
    <row r="50" spans="1:33" x14ac:dyDescent="0.35">
      <c r="A50" s="16" t="s">
        <v>68</v>
      </c>
      <c r="B50" s="16" t="s">
        <v>64</v>
      </c>
      <c r="C50" s="16">
        <v>7</v>
      </c>
      <c r="D50" s="16">
        <v>360</v>
      </c>
      <c r="E50" s="16">
        <v>7</v>
      </c>
      <c r="F50" s="16">
        <v>9</v>
      </c>
      <c r="G50" s="16">
        <v>4</v>
      </c>
      <c r="H50" s="16">
        <v>1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34</v>
      </c>
      <c r="R50" s="19" t="s">
        <v>68</v>
      </c>
      <c r="S50" s="19" t="s">
        <v>64</v>
      </c>
      <c r="T50" s="19">
        <v>14</v>
      </c>
      <c r="U50" s="19">
        <v>347</v>
      </c>
      <c r="V50" s="19">
        <v>52</v>
      </c>
      <c r="W50" s="19">
        <v>11</v>
      </c>
      <c r="X50" s="19">
        <v>4</v>
      </c>
      <c r="Y50" s="19">
        <v>4</v>
      </c>
      <c r="Z50" s="19">
        <v>1</v>
      </c>
      <c r="AA50" s="19">
        <v>2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38</v>
      </c>
    </row>
    <row r="51" spans="1:33" x14ac:dyDescent="0.35">
      <c r="A51" s="16" t="s">
        <v>68</v>
      </c>
      <c r="B51" s="16" t="s">
        <v>65</v>
      </c>
      <c r="C51" s="16">
        <v>8</v>
      </c>
      <c r="D51" s="16">
        <v>252</v>
      </c>
      <c r="E51" s="16">
        <v>11</v>
      </c>
      <c r="F51" s="16">
        <v>9</v>
      </c>
      <c r="G51" s="16">
        <v>6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16</v>
      </c>
      <c r="R51" s="19" t="s">
        <v>68</v>
      </c>
      <c r="S51" s="19" t="s">
        <v>65</v>
      </c>
      <c r="T51" s="19">
        <v>17</v>
      </c>
      <c r="U51" s="19">
        <v>315</v>
      </c>
      <c r="V51" s="19">
        <v>55</v>
      </c>
      <c r="W51" s="19">
        <v>11</v>
      </c>
      <c r="X51" s="19">
        <v>2</v>
      </c>
      <c r="Y51" s="19">
        <v>4</v>
      </c>
      <c r="Z51" s="19">
        <v>1</v>
      </c>
      <c r="AA51" s="19">
        <v>2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22</v>
      </c>
    </row>
    <row r="52" spans="1:33" x14ac:dyDescent="0.35">
      <c r="A52" s="16" t="s">
        <v>68</v>
      </c>
      <c r="B52" s="16" t="s">
        <v>66</v>
      </c>
      <c r="C52" s="16">
        <v>7</v>
      </c>
      <c r="D52" s="16">
        <v>274</v>
      </c>
      <c r="E52" s="16">
        <v>18</v>
      </c>
      <c r="F52" s="16">
        <v>8</v>
      </c>
      <c r="G52" s="16">
        <v>5</v>
      </c>
      <c r="H52" s="16">
        <v>1</v>
      </c>
      <c r="I52" s="16">
        <v>0</v>
      </c>
      <c r="J52" s="16">
        <v>1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24</v>
      </c>
      <c r="R52" s="19" t="s">
        <v>68</v>
      </c>
      <c r="S52" s="19" t="s">
        <v>66</v>
      </c>
      <c r="T52" s="19">
        <v>12</v>
      </c>
      <c r="U52" s="19">
        <v>283</v>
      </c>
      <c r="V52" s="19">
        <v>38</v>
      </c>
      <c r="W52" s="19">
        <v>5</v>
      </c>
      <c r="X52" s="19">
        <v>7</v>
      </c>
      <c r="Y52" s="19">
        <v>0</v>
      </c>
      <c r="Z52" s="19">
        <v>1</v>
      </c>
      <c r="AA52" s="19">
        <v>1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23</v>
      </c>
    </row>
    <row r="53" spans="1:33" x14ac:dyDescent="0.35">
      <c r="A53" s="16" t="s">
        <v>68</v>
      </c>
      <c r="B53" s="16" t="s">
        <v>67</v>
      </c>
      <c r="C53" s="16">
        <v>4</v>
      </c>
      <c r="D53" s="16">
        <v>126</v>
      </c>
      <c r="E53" s="16">
        <v>8</v>
      </c>
      <c r="F53" s="16">
        <v>10</v>
      </c>
      <c r="G53" s="16">
        <v>5</v>
      </c>
      <c r="H53" s="16">
        <v>1</v>
      </c>
      <c r="I53" s="16">
        <v>0</v>
      </c>
      <c r="J53" s="16">
        <v>0</v>
      </c>
      <c r="K53" s="16">
        <v>1</v>
      </c>
      <c r="L53" s="16">
        <v>0</v>
      </c>
      <c r="M53" s="16">
        <v>0</v>
      </c>
      <c r="N53" s="16">
        <v>0</v>
      </c>
      <c r="O53" s="16">
        <v>0</v>
      </c>
      <c r="P53" s="16">
        <v>17</v>
      </c>
      <c r="R53" s="19" t="s">
        <v>68</v>
      </c>
      <c r="S53" s="19" t="s">
        <v>67</v>
      </c>
      <c r="T53" s="19">
        <v>3</v>
      </c>
      <c r="U53" s="19">
        <v>181</v>
      </c>
      <c r="V53" s="19">
        <v>42</v>
      </c>
      <c r="W53" s="19">
        <v>5</v>
      </c>
      <c r="X53" s="19">
        <v>8</v>
      </c>
      <c r="Y53" s="19">
        <v>0</v>
      </c>
      <c r="Z53" s="19">
        <v>1</v>
      </c>
      <c r="AA53" s="19">
        <v>5</v>
      </c>
      <c r="AB53" s="19">
        <v>0</v>
      </c>
      <c r="AC53" s="19">
        <v>0</v>
      </c>
      <c r="AD53" s="19">
        <v>1</v>
      </c>
      <c r="AE53" s="19">
        <v>0</v>
      </c>
      <c r="AF53" s="19">
        <v>0</v>
      </c>
      <c r="AG53" s="19">
        <v>12</v>
      </c>
    </row>
    <row r="55" spans="1:33" s="2" customFormat="1" x14ac:dyDescent="0.35">
      <c r="A55" s="70" t="s">
        <v>69</v>
      </c>
      <c r="B55" s="70"/>
      <c r="C55" s="2">
        <f>SUM(C6:C53)</f>
        <v>762</v>
      </c>
      <c r="D55" s="2">
        <f t="shared" ref="D55:P55" si="0">SUM(D6:D53)</f>
        <v>14522</v>
      </c>
      <c r="E55" s="2">
        <f t="shared" si="0"/>
        <v>1064</v>
      </c>
      <c r="F55" s="2">
        <f t="shared" si="0"/>
        <v>605</v>
      </c>
      <c r="G55" s="2">
        <f t="shared" si="0"/>
        <v>468</v>
      </c>
      <c r="H55" s="2">
        <f t="shared" si="0"/>
        <v>112</v>
      </c>
      <c r="I55" s="2">
        <f t="shared" si="0"/>
        <v>11</v>
      </c>
      <c r="J55" s="2">
        <f t="shared" si="0"/>
        <v>25</v>
      </c>
      <c r="K55" s="2">
        <f t="shared" si="0"/>
        <v>29</v>
      </c>
      <c r="L55" s="2">
        <f t="shared" si="0"/>
        <v>0</v>
      </c>
      <c r="M55" s="2">
        <f t="shared" si="0"/>
        <v>6</v>
      </c>
      <c r="N55" s="2">
        <f t="shared" si="0"/>
        <v>1</v>
      </c>
      <c r="O55" s="2">
        <f t="shared" si="0"/>
        <v>5</v>
      </c>
      <c r="P55" s="21">
        <f t="shared" si="0"/>
        <v>2345</v>
      </c>
      <c r="R55" s="70" t="s">
        <v>69</v>
      </c>
      <c r="S55" s="70"/>
      <c r="T55" s="2">
        <f>SUM(T6:T53)</f>
        <v>706</v>
      </c>
      <c r="U55" s="2">
        <f t="shared" ref="U55:AG55" si="1">SUM(U6:U53)</f>
        <v>12902</v>
      </c>
      <c r="V55" s="2">
        <f t="shared" si="1"/>
        <v>2280</v>
      </c>
      <c r="W55" s="2">
        <f t="shared" si="1"/>
        <v>1029</v>
      </c>
      <c r="X55" s="2">
        <f t="shared" si="1"/>
        <v>602</v>
      </c>
      <c r="Y55" s="2">
        <f t="shared" si="1"/>
        <v>92</v>
      </c>
      <c r="Z55" s="2">
        <f t="shared" si="1"/>
        <v>8</v>
      </c>
      <c r="AA55" s="2">
        <f t="shared" si="1"/>
        <v>98</v>
      </c>
      <c r="AB55" s="2">
        <f t="shared" si="1"/>
        <v>28</v>
      </c>
      <c r="AC55" s="2">
        <f t="shared" si="1"/>
        <v>2</v>
      </c>
      <c r="AD55" s="2">
        <f t="shared" si="1"/>
        <v>8</v>
      </c>
      <c r="AE55" s="2">
        <f t="shared" si="1"/>
        <v>1</v>
      </c>
      <c r="AF55" s="2">
        <f t="shared" si="1"/>
        <v>7</v>
      </c>
      <c r="AG55" s="21">
        <f t="shared" si="1"/>
        <v>2071</v>
      </c>
    </row>
    <row r="56" spans="1:33" s="2" customFormat="1" x14ac:dyDescent="0.35">
      <c r="A56" s="70" t="s">
        <v>70</v>
      </c>
      <c r="B56" s="70"/>
      <c r="C56" s="22">
        <f>C55/SUM($C$55:$P$55)</f>
        <v>3.8185918316211473E-2</v>
      </c>
      <c r="D56" s="22">
        <f t="shared" ref="D56:P56" si="2">D55/SUM($C$55:$P$55)</f>
        <v>0.7277374091706339</v>
      </c>
      <c r="E56" s="22">
        <f t="shared" si="2"/>
        <v>5.3319969932347784E-2</v>
      </c>
      <c r="F56" s="22">
        <f t="shared" si="2"/>
        <v>3.0318215985968427E-2</v>
      </c>
      <c r="G56" s="22">
        <f t="shared" si="2"/>
        <v>2.3452768729641693E-2</v>
      </c>
      <c r="H56" s="22">
        <f t="shared" si="2"/>
        <v>5.6126284139313455E-3</v>
      </c>
      <c r="I56" s="22">
        <f t="shared" si="2"/>
        <v>5.5124029065397142E-4</v>
      </c>
      <c r="J56" s="22">
        <f t="shared" si="2"/>
        <v>1.2528188423953897E-3</v>
      </c>
      <c r="K56" s="22">
        <f t="shared" si="2"/>
        <v>1.4532698571786519E-3</v>
      </c>
      <c r="L56" s="22">
        <f t="shared" si="2"/>
        <v>0</v>
      </c>
      <c r="M56" s="22">
        <f t="shared" si="2"/>
        <v>3.0067652217489349E-4</v>
      </c>
      <c r="N56" s="22">
        <f t="shared" si="2"/>
        <v>5.0112753695815588E-5</v>
      </c>
      <c r="O56" s="22">
        <f t="shared" si="2"/>
        <v>2.5056376847907793E-4</v>
      </c>
      <c r="P56" s="23">
        <f t="shared" si="2"/>
        <v>0.11751440741668755</v>
      </c>
      <c r="R56" s="70" t="s">
        <v>70</v>
      </c>
      <c r="S56" s="70"/>
      <c r="T56" s="22">
        <f>T55/SUM($C$55:$P$55)</f>
        <v>3.5379604109245802E-2</v>
      </c>
      <c r="U56" s="22">
        <f t="shared" ref="U56" si="3">U55/SUM($C$55:$P$55)</f>
        <v>0.64655474818341263</v>
      </c>
      <c r="V56" s="22">
        <f t="shared" ref="V56" si="4">V55/SUM($C$55:$P$55)</f>
        <v>0.11425707842645953</v>
      </c>
      <c r="W56" s="22">
        <f t="shared" ref="W56" si="5">W55/SUM($C$55:$P$55)</f>
        <v>5.1566023552994236E-2</v>
      </c>
      <c r="X56" s="22">
        <f t="shared" ref="X56" si="6">X55/SUM($C$55:$P$55)</f>
        <v>3.0167877724880981E-2</v>
      </c>
      <c r="Y56" s="22">
        <f t="shared" ref="Y56" si="7">Y55/SUM($C$55:$P$55)</f>
        <v>4.6103733400150336E-3</v>
      </c>
      <c r="Z56" s="22">
        <f t="shared" ref="Z56" si="8">Z55/SUM($C$55:$P$55)</f>
        <v>4.009020295665247E-4</v>
      </c>
      <c r="AA56" s="22">
        <f t="shared" ref="AA56" si="9">AA55/SUM($C$55:$P$55)</f>
        <v>4.9110498621899278E-3</v>
      </c>
      <c r="AB56" s="22">
        <f t="shared" ref="AB56" si="10">AB55/SUM($C$55:$P$55)</f>
        <v>1.4031571034828364E-3</v>
      </c>
      <c r="AC56" s="22">
        <f t="shared" ref="AC56" si="11">AC55/SUM($C$55:$P$55)</f>
        <v>1.0022550739163118E-4</v>
      </c>
      <c r="AD56" s="22">
        <f t="shared" ref="AD56" si="12">AD55/SUM($C$55:$P$55)</f>
        <v>4.009020295665247E-4</v>
      </c>
      <c r="AE56" s="22">
        <f t="shared" ref="AE56" si="13">AE55/SUM($C$55:$P$55)</f>
        <v>5.0112753695815588E-5</v>
      </c>
      <c r="AF56" s="22">
        <f t="shared" ref="AF56" si="14">AF55/SUM($C$55:$P$55)</f>
        <v>3.5078927587070909E-4</v>
      </c>
      <c r="AG56" s="23">
        <f t="shared" ref="AG56" si="15">AG55/SUM($C$55:$P$55)</f>
        <v>0.10378351290403408</v>
      </c>
    </row>
  </sheetData>
  <mergeCells count="4">
    <mergeCell ref="A56:B56"/>
    <mergeCell ref="A55:B55"/>
    <mergeCell ref="R55:S55"/>
    <mergeCell ref="R56:S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CA7A2-238B-410E-84E1-BA797E32208B}">
  <sheetPr>
    <tabColor theme="1"/>
  </sheetPr>
  <dimension ref="B4:J22"/>
  <sheetViews>
    <sheetView workbookViewId="0">
      <selection activeCell="A56" sqref="A56:B56"/>
    </sheetView>
  </sheetViews>
  <sheetFormatPr defaultRowHeight="14.5" x14ac:dyDescent="0.35"/>
  <cols>
    <col min="2" max="2" width="13.90625" customWidth="1"/>
    <col min="3" max="3" width="29.36328125" style="2" customWidth="1"/>
    <col min="4" max="4" width="28.26953125" style="2" customWidth="1"/>
  </cols>
  <sheetData>
    <row r="4" spans="2:4" x14ac:dyDescent="0.35">
      <c r="B4" s="11" t="s">
        <v>0</v>
      </c>
      <c r="C4" s="11" t="s">
        <v>20</v>
      </c>
      <c r="D4" s="11" t="s">
        <v>23</v>
      </c>
    </row>
    <row r="5" spans="2:4" x14ac:dyDescent="0.35">
      <c r="B5" s="1" t="s">
        <v>1</v>
      </c>
      <c r="C5" s="10">
        <f>'[1]I-1 (EB WB SL)'!$CQ$64</f>
        <v>3.6578171091445427E-2</v>
      </c>
      <c r="D5" s="10">
        <f>C5-3.7%</f>
        <v>-4.2182890855457789E-4</v>
      </c>
    </row>
    <row r="6" spans="2:4" x14ac:dyDescent="0.35">
      <c r="B6" s="1" t="s">
        <v>16</v>
      </c>
      <c r="C6" s="10">
        <f>'[1]I-2'!$CQ$64</f>
        <v>2.6585609291352872E-2</v>
      </c>
      <c r="D6" s="10">
        <f t="shared" ref="D6:D21" si="0">C6-3.7%</f>
        <v>-1.0414390708647133E-2</v>
      </c>
    </row>
    <row r="7" spans="2:4" x14ac:dyDescent="0.35">
      <c r="B7" s="1" t="s">
        <v>2</v>
      </c>
      <c r="C7" s="10">
        <f>'[1]I-3'!$CQ$64</f>
        <v>4.6831254772206669E-2</v>
      </c>
      <c r="D7" s="10">
        <f t="shared" si="0"/>
        <v>9.8312547722066643E-3</v>
      </c>
    </row>
    <row r="8" spans="2:4" x14ac:dyDescent="0.35">
      <c r="B8" s="1" t="s">
        <v>3</v>
      </c>
      <c r="C8" s="10">
        <f>'[1]I-4'!$CQ$64</f>
        <v>4.8268625393494226E-2</v>
      </c>
      <c r="D8" s="10">
        <f t="shared" si="0"/>
        <v>1.1268625393494221E-2</v>
      </c>
    </row>
    <row r="9" spans="2:4" x14ac:dyDescent="0.35">
      <c r="B9" s="1" t="s">
        <v>4</v>
      </c>
      <c r="C9" s="10">
        <f>'[1]I-5'!$CQ$64</f>
        <v>5.2516940948693129E-2</v>
      </c>
      <c r="D9" s="10">
        <f t="shared" si="0"/>
        <v>1.5516940948693124E-2</v>
      </c>
    </row>
    <row r="10" spans="2:4" x14ac:dyDescent="0.35">
      <c r="B10" s="1" t="s">
        <v>17</v>
      </c>
      <c r="C10" s="10">
        <f>'[1]I-6'!$CQ$64</f>
        <v>5.6833694023639088E-2</v>
      </c>
      <c r="D10" s="10">
        <f t="shared" si="0"/>
        <v>1.9833694023639083E-2</v>
      </c>
    </row>
    <row r="11" spans="2:4" x14ac:dyDescent="0.35">
      <c r="B11" s="1" t="s">
        <v>5</v>
      </c>
      <c r="C11" s="10">
        <f>'[1]I-7'!$CQ$64</f>
        <v>3.7043633125556544E-2</v>
      </c>
      <c r="D11" s="10">
        <f t="shared" si="0"/>
        <v>4.3633125556538643E-5</v>
      </c>
    </row>
    <row r="12" spans="2:4" x14ac:dyDescent="0.35">
      <c r="B12" s="1" t="s">
        <v>18</v>
      </c>
      <c r="C12" s="10">
        <f>'[1]I-8'!$CQ$64</f>
        <v>5.675340768277571E-2</v>
      </c>
      <c r="D12" s="10">
        <f t="shared" si="0"/>
        <v>1.9753407682775705E-2</v>
      </c>
    </row>
    <row r="13" spans="2:4" x14ac:dyDescent="0.35">
      <c r="B13" s="1" t="s">
        <v>6</v>
      </c>
      <c r="C13" s="10">
        <f>'[1]I-9'!$CQ$64</f>
        <v>5.5761099365750529E-2</v>
      </c>
      <c r="D13" s="10">
        <f t="shared" si="0"/>
        <v>1.8761099365750523E-2</v>
      </c>
    </row>
    <row r="14" spans="2:4" x14ac:dyDescent="0.35">
      <c r="B14" s="1" t="s">
        <v>9</v>
      </c>
      <c r="C14" s="10">
        <f>'[1]I-10'!$CQ$64</f>
        <v>6.3537675606641128E-2</v>
      </c>
      <c r="D14" s="10">
        <f t="shared" si="0"/>
        <v>2.6537675606641123E-2</v>
      </c>
    </row>
    <row r="15" spans="2:4" x14ac:dyDescent="0.35">
      <c r="B15" s="1" t="s">
        <v>19</v>
      </c>
      <c r="C15" s="10">
        <f>'[1]I-11'!$CQ$64</f>
        <v>6.5348237317282884E-2</v>
      </c>
      <c r="D15" s="10">
        <f t="shared" si="0"/>
        <v>2.8348237317282879E-2</v>
      </c>
    </row>
    <row r="16" spans="2:4" x14ac:dyDescent="0.35">
      <c r="B16" s="1" t="s">
        <v>11</v>
      </c>
      <c r="C16" s="10">
        <f>'[1]I-12'!$CQ$64</f>
        <v>4.7449768160741888E-2</v>
      </c>
      <c r="D16" s="10">
        <f t="shared" si="0"/>
        <v>1.0449768160741883E-2</v>
      </c>
    </row>
    <row r="17" spans="2:10" x14ac:dyDescent="0.35">
      <c r="B17" s="1" t="s">
        <v>12</v>
      </c>
      <c r="C17" s="10">
        <f>'[1]I-13'!$CQ$64</f>
        <v>4.3616406701328714E-2</v>
      </c>
      <c r="D17" s="10">
        <f t="shared" si="0"/>
        <v>6.6164067013287087E-3</v>
      </c>
    </row>
    <row r="18" spans="2:10" x14ac:dyDescent="0.35">
      <c r="B18" s="1" t="s">
        <v>13</v>
      </c>
      <c r="C18" s="10">
        <f>'[1]I-14'!$CQ$64</f>
        <v>4.5294635004397538E-2</v>
      </c>
      <c r="D18" s="10">
        <f t="shared" si="0"/>
        <v>8.2946350043975325E-3</v>
      </c>
    </row>
    <row r="19" spans="2:10" x14ac:dyDescent="0.35">
      <c r="B19" s="1" t="s">
        <v>14</v>
      </c>
      <c r="C19" s="10">
        <f>'[1]I-15'!$CQ$64</f>
        <v>3.6955322669608381E-2</v>
      </c>
      <c r="D19" s="10">
        <f t="shared" si="0"/>
        <v>-4.4677330391623693E-5</v>
      </c>
    </row>
    <row r="20" spans="2:10" x14ac:dyDescent="0.35">
      <c r="B20" s="1" t="s">
        <v>15</v>
      </c>
      <c r="C20" s="10">
        <f>'[1]I-16'!$CQ$64</f>
        <v>3.7224264705882353E-2</v>
      </c>
      <c r="D20" s="10">
        <f t="shared" si="0"/>
        <v>2.2426470588234743E-4</v>
      </c>
      <c r="E20" s="5" t="s">
        <v>22</v>
      </c>
      <c r="F20" s="5"/>
      <c r="G20" s="5"/>
      <c r="H20" s="5"/>
      <c r="I20" s="5"/>
      <c r="J20" s="5"/>
    </row>
    <row r="21" spans="2:10" x14ac:dyDescent="0.35">
      <c r="B21" s="13" t="s">
        <v>10</v>
      </c>
      <c r="C21" s="12">
        <f>'[1]I-25'!$CQ$64</f>
        <v>2.8027193432529501E-2</v>
      </c>
      <c r="D21" s="12">
        <f t="shared" si="0"/>
        <v>-8.9728065674705045E-3</v>
      </c>
    </row>
    <row r="22" spans="2:10" x14ac:dyDescent="0.35">
      <c r="B22" s="14" t="s">
        <v>21</v>
      </c>
      <c r="C22" s="8"/>
      <c r="D22" s="8"/>
    </row>
  </sheetData>
  <conditionalFormatting sqref="C5:D20 D6:D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D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Summary of ATR Data</vt:lpstr>
      <vt:lpstr>Car Distribution</vt:lpstr>
      <vt:lpstr>HGV Distribution</vt:lpstr>
      <vt:lpstr>ATR 1400 Block EB_WB</vt:lpstr>
      <vt:lpstr>TMC Heavy Vehicle %s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 Department</dc:creator>
  <cp:lastModifiedBy>Britton Hammit</cp:lastModifiedBy>
  <dcterms:created xsi:type="dcterms:W3CDTF">2019-08-19T13:47:01Z</dcterms:created>
  <dcterms:modified xsi:type="dcterms:W3CDTF">2020-02-12T14:41:19Z</dcterms:modified>
</cp:coreProperties>
</file>