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https://d.docs.live.net/6d67570e0cb6b73d/Documents/MAY PROJECT FINANCIAL MODELLING/"/>
    </mc:Choice>
  </mc:AlternateContent>
  <xr:revisionPtr revIDLastSave="1163" documentId="8_{C95AA15D-B2A5-4BD8-B077-BC33708446D3}" xr6:coauthVersionLast="47" xr6:coauthVersionMax="47" xr10:uidLastSave="{BBAA85BC-22AA-47D2-9ECD-91779A4BF3D5}"/>
  <workbookProtection workbookAlgorithmName="SHA-512" workbookHashValue="hCSWrB+NP9uyOQNOQ9YHlrqo7Qxgk544/2It28jB18CL1uNwJPFBAP8FvUgWhFl1XtNjmVknrS0agqLOD0r4eA==" workbookSaltValue="Cy1CXSHmWKy0FgesTsOmEg==" workbookSpinCount="100000" lockStructure="1"/>
  <bookViews>
    <workbookView xWindow="-108" yWindow="-108" windowWidth="23256" windowHeight="12456" xr2:uid="{00000000-000D-0000-FFFF-FFFF00000000}"/>
  </bookViews>
  <sheets>
    <sheet name="Model" sheetId="1" r:id="rId1"/>
    <sheet name="Notes and Assumption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31" i="1" l="1"/>
  <c r="B232" i="1" s="1"/>
  <c r="B228" i="1"/>
  <c r="B230" i="1"/>
  <c r="B229" i="1"/>
  <c r="V228" i="1"/>
  <c r="L228" i="1"/>
  <c r="M228" i="1"/>
  <c r="N228" i="1"/>
  <c r="O228" i="1"/>
  <c r="P228" i="1"/>
  <c r="Q228" i="1"/>
  <c r="R228" i="1"/>
  <c r="S228" i="1"/>
  <c r="T228" i="1"/>
  <c r="U228" i="1"/>
  <c r="K228" i="1"/>
  <c r="W216" i="1"/>
  <c r="B226" i="1"/>
  <c r="R216" i="1" l="1"/>
  <c r="S216" i="1" s="1"/>
  <c r="T216" i="1" s="1"/>
  <c r="U216" i="1" s="1"/>
  <c r="V216" i="1" s="1"/>
  <c r="Q216" i="1"/>
  <c r="R219" i="1"/>
  <c r="S219" i="1"/>
  <c r="T219" i="1"/>
  <c r="U219" i="1"/>
  <c r="V219" i="1" s="1"/>
  <c r="Q219" i="1"/>
  <c r="M219" i="1"/>
  <c r="N219" i="1"/>
  <c r="O219" i="1"/>
  <c r="P219" i="1"/>
  <c r="L219" i="1"/>
  <c r="C159" i="1"/>
  <c r="D159" i="1"/>
  <c r="E159" i="1"/>
  <c r="F159" i="1"/>
  <c r="G159" i="1"/>
  <c r="H159" i="1"/>
  <c r="I159" i="1"/>
  <c r="J159" i="1"/>
  <c r="B159" i="1"/>
  <c r="B213" i="1"/>
  <c r="C213" i="1"/>
  <c r="B212" i="1"/>
  <c r="B210" i="1"/>
  <c r="C210" i="1"/>
  <c r="D210" i="1"/>
  <c r="D213" i="1"/>
  <c r="E213" i="1"/>
  <c r="F213" i="1"/>
  <c r="G213" i="1"/>
  <c r="H213" i="1"/>
  <c r="I213" i="1"/>
  <c r="J213" i="1"/>
  <c r="E210" i="1"/>
  <c r="F210" i="1"/>
  <c r="G210" i="1"/>
  <c r="H210" i="1"/>
  <c r="I210" i="1"/>
  <c r="J210" i="1"/>
  <c r="K204" i="1"/>
  <c r="K20" i="1" s="1"/>
  <c r="K210" i="1" s="1"/>
  <c r="F204" i="1"/>
  <c r="G204" i="1"/>
  <c r="H204" i="1"/>
  <c r="I204" i="1"/>
  <c r="J204" i="1"/>
  <c r="B204" i="1"/>
  <c r="C204" i="1"/>
  <c r="D204" i="1"/>
  <c r="E204" i="1"/>
  <c r="L196" i="1"/>
  <c r="C195" i="1"/>
  <c r="D195" i="1"/>
  <c r="E195" i="1"/>
  <c r="F195" i="1"/>
  <c r="G195" i="1"/>
  <c r="H195" i="1"/>
  <c r="I195" i="1"/>
  <c r="J195" i="1"/>
  <c r="C194" i="1"/>
  <c r="D194" i="1"/>
  <c r="E194" i="1"/>
  <c r="F194" i="1"/>
  <c r="G194" i="1"/>
  <c r="H194" i="1"/>
  <c r="I194" i="1"/>
  <c r="J194" i="1"/>
  <c r="B195" i="1"/>
  <c r="B194" i="1"/>
  <c r="B196" i="1" s="1"/>
  <c r="B198" i="1" s="1"/>
  <c r="C119" i="1"/>
  <c r="D119" i="1"/>
  <c r="E119" i="1"/>
  <c r="F119" i="1"/>
  <c r="G119" i="1"/>
  <c r="H119" i="1"/>
  <c r="I119" i="1"/>
  <c r="J119" i="1"/>
  <c r="K119" i="1"/>
  <c r="L119" i="1" s="1"/>
  <c r="M119" i="1" s="1"/>
  <c r="N119" i="1" s="1"/>
  <c r="O119" i="1" s="1"/>
  <c r="P119" i="1" s="1"/>
  <c r="B119" i="1"/>
  <c r="G174" i="1"/>
  <c r="D175" i="1"/>
  <c r="C169" i="1"/>
  <c r="C178" i="1" s="1"/>
  <c r="D169" i="1"/>
  <c r="D181" i="1" s="1"/>
  <c r="E169" i="1"/>
  <c r="F169" i="1"/>
  <c r="F181" i="1" s="1"/>
  <c r="G169" i="1"/>
  <c r="G181" i="1" s="1"/>
  <c r="H169" i="1"/>
  <c r="H181" i="1" s="1"/>
  <c r="I169" i="1"/>
  <c r="I181" i="1" s="1"/>
  <c r="J169" i="1"/>
  <c r="J181" i="1" s="1"/>
  <c r="K181" i="1" s="1"/>
  <c r="L181" i="1" s="1"/>
  <c r="M181" i="1" s="1"/>
  <c r="N181" i="1" s="1"/>
  <c r="O181" i="1" s="1"/>
  <c r="P181" i="1" s="1"/>
  <c r="B169" i="1"/>
  <c r="B181" i="1" s="1"/>
  <c r="B164" i="1"/>
  <c r="B183" i="1" s="1"/>
  <c r="C164" i="1"/>
  <c r="D164" i="1"/>
  <c r="E164" i="1"/>
  <c r="B165" i="1"/>
  <c r="C165" i="1"/>
  <c r="D165" i="1"/>
  <c r="D184" i="1" s="1"/>
  <c r="E165" i="1"/>
  <c r="F165" i="1"/>
  <c r="G165" i="1"/>
  <c r="G184" i="1" s="1"/>
  <c r="H165" i="1"/>
  <c r="H184" i="1" s="1"/>
  <c r="I165" i="1"/>
  <c r="I184" i="1" s="1"/>
  <c r="J165" i="1"/>
  <c r="J184" i="1" s="1"/>
  <c r="K184" i="1" s="1"/>
  <c r="L184" i="1" s="1"/>
  <c r="M184" i="1" s="1"/>
  <c r="N184" i="1" s="1"/>
  <c r="O184" i="1" s="1"/>
  <c r="P184" i="1" s="1"/>
  <c r="B166" i="1"/>
  <c r="B185" i="1" s="1"/>
  <c r="C166" i="1"/>
  <c r="D166" i="1"/>
  <c r="E166" i="1"/>
  <c r="F166" i="1"/>
  <c r="G166" i="1"/>
  <c r="H166" i="1"/>
  <c r="I166" i="1"/>
  <c r="J166" i="1"/>
  <c r="B167" i="1"/>
  <c r="C167" i="1"/>
  <c r="D167" i="1"/>
  <c r="E167" i="1"/>
  <c r="F167" i="1"/>
  <c r="G167" i="1"/>
  <c r="G186" i="1" s="1"/>
  <c r="H167" i="1"/>
  <c r="I167" i="1"/>
  <c r="J167" i="1"/>
  <c r="C163" i="1"/>
  <c r="D163" i="1"/>
  <c r="E163" i="1"/>
  <c r="F163" i="1"/>
  <c r="G163" i="1"/>
  <c r="H163" i="1"/>
  <c r="I163" i="1"/>
  <c r="J163" i="1"/>
  <c r="B163" i="1"/>
  <c r="B182" i="1" s="1"/>
  <c r="C158" i="1"/>
  <c r="D158" i="1"/>
  <c r="D177" i="1" s="1"/>
  <c r="E158" i="1"/>
  <c r="F158" i="1"/>
  <c r="G158" i="1"/>
  <c r="G177" i="1" s="1"/>
  <c r="H158" i="1"/>
  <c r="H177" i="1" s="1"/>
  <c r="I158" i="1"/>
  <c r="I177" i="1" s="1"/>
  <c r="J158" i="1"/>
  <c r="J177" i="1" s="1"/>
  <c r="K177" i="1" s="1"/>
  <c r="L177" i="1" s="1"/>
  <c r="M177" i="1" s="1"/>
  <c r="N177" i="1" s="1"/>
  <c r="O177" i="1" s="1"/>
  <c r="P177" i="1" s="1"/>
  <c r="C157" i="1"/>
  <c r="C176" i="1" s="1"/>
  <c r="D157" i="1"/>
  <c r="E157" i="1"/>
  <c r="F157" i="1"/>
  <c r="G157" i="1"/>
  <c r="H157" i="1"/>
  <c r="I157" i="1"/>
  <c r="J157" i="1"/>
  <c r="C156" i="1"/>
  <c r="D156" i="1"/>
  <c r="E156" i="1"/>
  <c r="F156" i="1"/>
  <c r="G156" i="1"/>
  <c r="G175" i="1" s="1"/>
  <c r="H156" i="1"/>
  <c r="I156" i="1"/>
  <c r="J156" i="1"/>
  <c r="C155" i="1"/>
  <c r="D155" i="1"/>
  <c r="E155" i="1"/>
  <c r="F155" i="1"/>
  <c r="G155" i="1"/>
  <c r="H155" i="1"/>
  <c r="H174" i="1" s="1"/>
  <c r="I155" i="1"/>
  <c r="I174" i="1" s="1"/>
  <c r="J155" i="1"/>
  <c r="J174" i="1" s="1"/>
  <c r="C154" i="1"/>
  <c r="D154" i="1"/>
  <c r="E154" i="1"/>
  <c r="E153" i="1" s="1"/>
  <c r="F154" i="1"/>
  <c r="G154" i="1"/>
  <c r="H154" i="1"/>
  <c r="I154" i="1"/>
  <c r="J154" i="1"/>
  <c r="B158" i="1"/>
  <c r="B157" i="1"/>
  <c r="B156" i="1"/>
  <c r="B175" i="1" s="1"/>
  <c r="B155" i="1"/>
  <c r="B174" i="1" s="1"/>
  <c r="B154" i="1"/>
  <c r="B173" i="1" s="1"/>
  <c r="K49" i="1"/>
  <c r="L49" i="1"/>
  <c r="M49" i="1"/>
  <c r="N49" i="1"/>
  <c r="O49" i="1"/>
  <c r="P49" i="1"/>
  <c r="B178" i="1" l="1"/>
  <c r="J196" i="1"/>
  <c r="J198" i="1" s="1"/>
  <c r="E196" i="1"/>
  <c r="E198" i="1" s="1"/>
  <c r="H173" i="1"/>
  <c r="D153" i="1"/>
  <c r="G153" i="1"/>
  <c r="G172" i="1" s="1"/>
  <c r="C174" i="1"/>
  <c r="G176" i="1"/>
  <c r="C177" i="1"/>
  <c r="C184" i="1"/>
  <c r="E183" i="1"/>
  <c r="C196" i="1"/>
  <c r="C198" i="1" s="1"/>
  <c r="C175" i="1"/>
  <c r="C181" i="1"/>
  <c r="J178" i="1"/>
  <c r="I178" i="1"/>
  <c r="I173" i="1"/>
  <c r="I176" i="1"/>
  <c r="I196" i="1"/>
  <c r="I198" i="1" s="1"/>
  <c r="H176" i="1"/>
  <c r="J186" i="1"/>
  <c r="K186" i="1" s="1"/>
  <c r="L186" i="1" s="1"/>
  <c r="M186" i="1" s="1"/>
  <c r="N186" i="1" s="1"/>
  <c r="O186" i="1" s="1"/>
  <c r="P186" i="1" s="1"/>
  <c r="D196" i="1"/>
  <c r="D198" i="1" s="1"/>
  <c r="G178" i="1"/>
  <c r="J175" i="1"/>
  <c r="K175" i="1" s="1"/>
  <c r="L175" i="1" s="1"/>
  <c r="M175" i="1" s="1"/>
  <c r="N175" i="1" s="1"/>
  <c r="O175" i="1" s="1"/>
  <c r="P175" i="1" s="1"/>
  <c r="B153" i="1"/>
  <c r="B188" i="1" s="1"/>
  <c r="H186" i="1"/>
  <c r="B161" i="1"/>
  <c r="J182" i="1"/>
  <c r="K182" i="1" s="1"/>
  <c r="L182" i="1" s="1"/>
  <c r="M182" i="1" s="1"/>
  <c r="N182" i="1" s="1"/>
  <c r="O182" i="1" s="1"/>
  <c r="P182" i="1" s="1"/>
  <c r="E173" i="1"/>
  <c r="E176" i="1"/>
  <c r="D185" i="1"/>
  <c r="B184" i="1"/>
  <c r="D173" i="1"/>
  <c r="F186" i="1"/>
  <c r="C185" i="1"/>
  <c r="C173" i="1"/>
  <c r="E186" i="1"/>
  <c r="F196" i="1"/>
  <c r="F205" i="1" s="1"/>
  <c r="D178" i="1"/>
  <c r="F178" i="1"/>
  <c r="B177" i="1"/>
  <c r="E161" i="1"/>
  <c r="E188" i="1" s="1"/>
  <c r="J185" i="1"/>
  <c r="K185" i="1" s="1"/>
  <c r="L185" i="1" s="1"/>
  <c r="M185" i="1" s="1"/>
  <c r="N185" i="1" s="1"/>
  <c r="O185" i="1" s="1"/>
  <c r="P185" i="1" s="1"/>
  <c r="E178" i="1"/>
  <c r="F173" i="1"/>
  <c r="F176" i="1"/>
  <c r="E185" i="1"/>
  <c r="D176" i="1"/>
  <c r="C183" i="1"/>
  <c r="F175" i="1"/>
  <c r="D186" i="1"/>
  <c r="J173" i="1"/>
  <c r="F174" i="1"/>
  <c r="J176" i="1"/>
  <c r="K176" i="1" s="1"/>
  <c r="L176" i="1" s="1"/>
  <c r="M176" i="1" s="1"/>
  <c r="N176" i="1" s="1"/>
  <c r="O176" i="1" s="1"/>
  <c r="P176" i="1" s="1"/>
  <c r="F177" i="1"/>
  <c r="D182" i="1"/>
  <c r="F184" i="1"/>
  <c r="E181" i="1"/>
  <c r="E205" i="1"/>
  <c r="C205" i="1"/>
  <c r="D183" i="1"/>
  <c r="H196" i="1"/>
  <c r="H198" i="1" s="1"/>
  <c r="G196" i="1"/>
  <c r="G198" i="1" s="1"/>
  <c r="E184" i="1"/>
  <c r="E175" i="1"/>
  <c r="C186" i="1"/>
  <c r="B176" i="1"/>
  <c r="B186" i="1"/>
  <c r="E174" i="1"/>
  <c r="E177" i="1"/>
  <c r="C182" i="1"/>
  <c r="D205" i="1"/>
  <c r="F198" i="1"/>
  <c r="B205" i="1"/>
  <c r="J205" i="1"/>
  <c r="I185" i="1"/>
  <c r="I182" i="1"/>
  <c r="H182" i="1"/>
  <c r="I175" i="1"/>
  <c r="G185" i="1"/>
  <c r="H178" i="1"/>
  <c r="H175" i="1"/>
  <c r="F185" i="1"/>
  <c r="J153" i="1"/>
  <c r="J172" i="1" s="1"/>
  <c r="I186" i="1"/>
  <c r="E182" i="1"/>
  <c r="I153" i="1"/>
  <c r="I172" i="1" s="1"/>
  <c r="H153" i="1"/>
  <c r="H185" i="1"/>
  <c r="F182" i="1"/>
  <c r="D161" i="1"/>
  <c r="D188" i="1" s="1"/>
  <c r="F153" i="1"/>
  <c r="G173" i="1"/>
  <c r="C161" i="1"/>
  <c r="G182" i="1"/>
  <c r="D174" i="1"/>
  <c r="K201" i="1"/>
  <c r="C153" i="1"/>
  <c r="L201" i="1"/>
  <c r="I58" i="1"/>
  <c r="I164" i="1" s="1"/>
  <c r="I55" i="1"/>
  <c r="I84" i="1"/>
  <c r="G58" i="1"/>
  <c r="G164" i="1" s="1"/>
  <c r="F58" i="1"/>
  <c r="F164" i="1" s="1"/>
  <c r="H58" i="1"/>
  <c r="H164" i="1" s="1"/>
  <c r="H84" i="1"/>
  <c r="G84" i="1"/>
  <c r="E84" i="1"/>
  <c r="E217" i="1" s="1"/>
  <c r="E80" i="1"/>
  <c r="E67" i="1"/>
  <c r="F67" i="1"/>
  <c r="F84" i="1"/>
  <c r="F217" i="1" s="1"/>
  <c r="D84" i="1"/>
  <c r="G120" i="1"/>
  <c r="C120" i="1"/>
  <c r="E120" i="1"/>
  <c r="F120" i="1"/>
  <c r="C84" i="1"/>
  <c r="C217" i="1" s="1"/>
  <c r="C124" i="1"/>
  <c r="D124" i="1"/>
  <c r="E124" i="1"/>
  <c r="F124" i="1"/>
  <c r="G124" i="1"/>
  <c r="H124" i="1"/>
  <c r="I124" i="1"/>
  <c r="J124" i="1"/>
  <c r="K124" i="1" s="1"/>
  <c r="L124" i="1" s="1"/>
  <c r="M124" i="1" s="1"/>
  <c r="N124" i="1" s="1"/>
  <c r="O124" i="1" s="1"/>
  <c r="P124" i="1" s="1"/>
  <c r="C125" i="1"/>
  <c r="D125" i="1"/>
  <c r="E125" i="1"/>
  <c r="F125" i="1"/>
  <c r="G125" i="1"/>
  <c r="H125" i="1"/>
  <c r="I125" i="1"/>
  <c r="J125" i="1"/>
  <c r="K125" i="1" s="1"/>
  <c r="L125" i="1" s="1"/>
  <c r="M125" i="1" s="1"/>
  <c r="N125" i="1" s="1"/>
  <c r="O125" i="1" s="1"/>
  <c r="P125" i="1" s="1"/>
  <c r="C126" i="1"/>
  <c r="D126" i="1"/>
  <c r="E126" i="1"/>
  <c r="F126" i="1"/>
  <c r="G126" i="1"/>
  <c r="H126" i="1"/>
  <c r="I126" i="1"/>
  <c r="J126" i="1"/>
  <c r="K126" i="1" s="1"/>
  <c r="L126" i="1" s="1"/>
  <c r="M126" i="1" s="1"/>
  <c r="N126" i="1" s="1"/>
  <c r="O126" i="1" s="1"/>
  <c r="P126" i="1" s="1"/>
  <c r="C127" i="1"/>
  <c r="D127" i="1"/>
  <c r="E127" i="1"/>
  <c r="F127" i="1"/>
  <c r="G127" i="1"/>
  <c r="H127" i="1"/>
  <c r="I127" i="1"/>
  <c r="J127" i="1"/>
  <c r="K127" i="1" s="1"/>
  <c r="L127" i="1" s="1"/>
  <c r="M127" i="1" s="1"/>
  <c r="N127" i="1" s="1"/>
  <c r="O127" i="1" s="1"/>
  <c r="P127" i="1" s="1"/>
  <c r="C128" i="1"/>
  <c r="D128" i="1"/>
  <c r="E128" i="1"/>
  <c r="F128" i="1"/>
  <c r="G128" i="1"/>
  <c r="H128" i="1"/>
  <c r="I128" i="1"/>
  <c r="J128" i="1"/>
  <c r="K128" i="1" s="1"/>
  <c r="L128" i="1" s="1"/>
  <c r="M128" i="1" s="1"/>
  <c r="N128" i="1" s="1"/>
  <c r="O128" i="1" s="1"/>
  <c r="P128" i="1" s="1"/>
  <c r="B125" i="1"/>
  <c r="B126" i="1"/>
  <c r="B127" i="1"/>
  <c r="B128" i="1"/>
  <c r="B124" i="1"/>
  <c r="F27" i="1"/>
  <c r="K108" i="1"/>
  <c r="L108" i="1" s="1"/>
  <c r="M108" i="1" s="1"/>
  <c r="N108" i="1" s="1"/>
  <c r="O108" i="1" s="1"/>
  <c r="P108" i="1" s="1"/>
  <c r="K107" i="1"/>
  <c r="L107" i="1" s="1"/>
  <c r="C115" i="1"/>
  <c r="D115" i="1"/>
  <c r="E115" i="1"/>
  <c r="F115" i="1"/>
  <c r="G115" i="1"/>
  <c r="H115" i="1"/>
  <c r="I115" i="1"/>
  <c r="J115" i="1"/>
  <c r="B116" i="1"/>
  <c r="D110" i="1"/>
  <c r="E110" i="1"/>
  <c r="F110" i="1"/>
  <c r="G110" i="1"/>
  <c r="H110" i="1"/>
  <c r="I110" i="1"/>
  <c r="J110" i="1"/>
  <c r="D111" i="1"/>
  <c r="E111" i="1"/>
  <c r="F111" i="1"/>
  <c r="G111" i="1"/>
  <c r="H111" i="1"/>
  <c r="I111" i="1"/>
  <c r="J111" i="1"/>
  <c r="C110" i="1"/>
  <c r="E109" i="1"/>
  <c r="E116" i="1" s="1"/>
  <c r="F109" i="1"/>
  <c r="F116" i="1" s="1"/>
  <c r="G109" i="1"/>
  <c r="G116" i="1" s="1"/>
  <c r="H109" i="1"/>
  <c r="H116" i="1" s="1"/>
  <c r="I109" i="1"/>
  <c r="I116" i="1" s="1"/>
  <c r="J109" i="1"/>
  <c r="J116" i="1" s="1"/>
  <c r="D109" i="1"/>
  <c r="D116" i="1" s="1"/>
  <c r="C109" i="1"/>
  <c r="C116" i="1" s="1"/>
  <c r="B108" i="1"/>
  <c r="B115" i="1" s="1"/>
  <c r="D104" i="1"/>
  <c r="E104" i="1"/>
  <c r="F104" i="1"/>
  <c r="G104" i="1"/>
  <c r="H104" i="1"/>
  <c r="I104" i="1"/>
  <c r="J104" i="1"/>
  <c r="C104" i="1"/>
  <c r="D103" i="1"/>
  <c r="E103" i="1"/>
  <c r="F103" i="1"/>
  <c r="G103" i="1"/>
  <c r="H103" i="1"/>
  <c r="I103" i="1"/>
  <c r="J103" i="1"/>
  <c r="C103" i="1"/>
  <c r="C100" i="1"/>
  <c r="D100" i="1"/>
  <c r="E100" i="1"/>
  <c r="F100" i="1"/>
  <c r="G100" i="1"/>
  <c r="H100" i="1"/>
  <c r="I100" i="1"/>
  <c r="J100" i="1"/>
  <c r="B100" i="1"/>
  <c r="C96" i="1"/>
  <c r="C114" i="1" s="1"/>
  <c r="D96" i="1"/>
  <c r="D114" i="1" s="1"/>
  <c r="E96" i="1"/>
  <c r="E114" i="1" s="1"/>
  <c r="F96" i="1"/>
  <c r="G96" i="1"/>
  <c r="G102" i="1" s="1"/>
  <c r="H96" i="1"/>
  <c r="H114" i="1" s="1"/>
  <c r="I96" i="1"/>
  <c r="I114" i="1" s="1"/>
  <c r="J96" i="1"/>
  <c r="J114" i="1" s="1"/>
  <c r="B96" i="1"/>
  <c r="B114" i="1" s="1"/>
  <c r="D94" i="1"/>
  <c r="E94" i="1"/>
  <c r="F94" i="1"/>
  <c r="G94" i="1"/>
  <c r="H94" i="1"/>
  <c r="I94" i="1"/>
  <c r="J94" i="1"/>
  <c r="C94" i="1"/>
  <c r="M93" i="1"/>
  <c r="K93" i="1"/>
  <c r="J84" i="1"/>
  <c r="B84" i="1"/>
  <c r="C80" i="1"/>
  <c r="J67" i="1"/>
  <c r="I67" i="1"/>
  <c r="H67" i="1"/>
  <c r="G67" i="1"/>
  <c r="D67" i="1"/>
  <c r="C67" i="1"/>
  <c r="B67" i="1"/>
  <c r="J58" i="1"/>
  <c r="J164" i="1" s="1"/>
  <c r="J55" i="1"/>
  <c r="E55" i="1"/>
  <c r="D55" i="1"/>
  <c r="C55" i="1"/>
  <c r="B55" i="1"/>
  <c r="J49" i="1"/>
  <c r="I49" i="1"/>
  <c r="H49" i="1"/>
  <c r="G49" i="1"/>
  <c r="F49" i="1"/>
  <c r="E49" i="1"/>
  <c r="D49" i="1"/>
  <c r="C49" i="1"/>
  <c r="B49" i="1"/>
  <c r="J44" i="1"/>
  <c r="I44" i="1"/>
  <c r="H44" i="1"/>
  <c r="G44" i="1"/>
  <c r="F44" i="1"/>
  <c r="E44" i="1"/>
  <c r="D44" i="1"/>
  <c r="C44" i="1"/>
  <c r="B44" i="1"/>
  <c r="J16" i="1"/>
  <c r="I16" i="1"/>
  <c r="H16" i="1"/>
  <c r="G16" i="1"/>
  <c r="F16" i="1"/>
  <c r="E16" i="1"/>
  <c r="D16" i="1"/>
  <c r="C16" i="1"/>
  <c r="B16" i="1"/>
  <c r="J6" i="1"/>
  <c r="I6" i="1"/>
  <c r="H6" i="1"/>
  <c r="G6" i="1"/>
  <c r="F6" i="1"/>
  <c r="E6" i="1"/>
  <c r="D6" i="1"/>
  <c r="C6" i="1"/>
  <c r="B6" i="1"/>
  <c r="C1" i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I205" i="1" l="1"/>
  <c r="F55" i="1"/>
  <c r="G205" i="1"/>
  <c r="H205" i="1"/>
  <c r="G55" i="1"/>
  <c r="E189" i="1"/>
  <c r="E212" i="1" s="1"/>
  <c r="H183" i="1"/>
  <c r="H161" i="1"/>
  <c r="H180" i="1" s="1"/>
  <c r="G183" i="1"/>
  <c r="G161" i="1"/>
  <c r="H55" i="1"/>
  <c r="H62" i="1" s="1"/>
  <c r="D80" i="1"/>
  <c r="D90" i="1" s="1"/>
  <c r="D217" i="1"/>
  <c r="K94" i="1"/>
  <c r="K200" i="1" s="1"/>
  <c r="K202" i="1" s="1"/>
  <c r="K196" i="1"/>
  <c r="J183" i="1"/>
  <c r="J161" i="1"/>
  <c r="J180" i="1" s="1"/>
  <c r="I183" i="1"/>
  <c r="I161" i="1"/>
  <c r="I180" i="1" s="1"/>
  <c r="F102" i="1"/>
  <c r="F80" i="1"/>
  <c r="F90" i="1" s="1"/>
  <c r="L202" i="1"/>
  <c r="L213" i="1" s="1"/>
  <c r="I80" i="1"/>
  <c r="I90" i="1" s="1"/>
  <c r="I217" i="1"/>
  <c r="F183" i="1"/>
  <c r="F161" i="1"/>
  <c r="F188" i="1" s="1"/>
  <c r="F189" i="1" s="1"/>
  <c r="F212" i="1" s="1"/>
  <c r="B80" i="1"/>
  <c r="B90" i="1" s="1"/>
  <c r="B217" i="1"/>
  <c r="J80" i="1"/>
  <c r="J217" i="1"/>
  <c r="K215" i="1" s="1"/>
  <c r="N93" i="1"/>
  <c r="M196" i="1"/>
  <c r="H188" i="1"/>
  <c r="H172" i="1"/>
  <c r="G80" i="1"/>
  <c r="G90" i="1" s="1"/>
  <c r="G217" i="1"/>
  <c r="C111" i="1"/>
  <c r="H80" i="1"/>
  <c r="H90" i="1" s="1"/>
  <c r="H217" i="1"/>
  <c r="C188" i="1"/>
  <c r="C189" i="1" s="1"/>
  <c r="C212" i="1" s="1"/>
  <c r="I62" i="1"/>
  <c r="J18" i="1"/>
  <c r="J22" i="1" s="1"/>
  <c r="J26" i="1" s="1"/>
  <c r="J28" i="1" s="1"/>
  <c r="J32" i="1" s="1"/>
  <c r="J36" i="1" s="1"/>
  <c r="J209" i="1" s="1"/>
  <c r="C102" i="1"/>
  <c r="C90" i="1"/>
  <c r="D120" i="1"/>
  <c r="J120" i="1"/>
  <c r="H120" i="1"/>
  <c r="M94" i="1"/>
  <c r="M200" i="1" s="1"/>
  <c r="J102" i="1"/>
  <c r="I102" i="1"/>
  <c r="J62" i="1"/>
  <c r="E90" i="1"/>
  <c r="I120" i="1"/>
  <c r="I18" i="1"/>
  <c r="I22" i="1" s="1"/>
  <c r="I26" i="1" s="1"/>
  <c r="I28" i="1" s="1"/>
  <c r="I32" i="1" s="1"/>
  <c r="I36" i="1" s="1"/>
  <c r="I209" i="1" s="1"/>
  <c r="M107" i="1"/>
  <c r="L109" i="1"/>
  <c r="L98" i="1" s="1"/>
  <c r="G62" i="1"/>
  <c r="E102" i="1"/>
  <c r="H102" i="1"/>
  <c r="G114" i="1"/>
  <c r="B62" i="1"/>
  <c r="D102" i="1"/>
  <c r="F62" i="1"/>
  <c r="K109" i="1"/>
  <c r="K98" i="1" s="1"/>
  <c r="F114" i="1"/>
  <c r="J90" i="1"/>
  <c r="F18" i="1"/>
  <c r="F22" i="1" s="1"/>
  <c r="F26" i="1" s="1"/>
  <c r="F28" i="1" s="1"/>
  <c r="F32" i="1" s="1"/>
  <c r="F36" i="1" s="1"/>
  <c r="F209" i="1" s="1"/>
  <c r="N94" i="1"/>
  <c r="N200" i="1" s="1"/>
  <c r="E62" i="1"/>
  <c r="D62" i="1"/>
  <c r="C62" i="1"/>
  <c r="B18" i="1"/>
  <c r="B22" i="1" s="1"/>
  <c r="B26" i="1" s="1"/>
  <c r="B28" i="1" s="1"/>
  <c r="B32" i="1" s="1"/>
  <c r="B36" i="1" s="1"/>
  <c r="B209" i="1" s="1"/>
  <c r="H18" i="1"/>
  <c r="H22" i="1" s="1"/>
  <c r="H26" i="1" s="1"/>
  <c r="H28" i="1" s="1"/>
  <c r="H32" i="1" s="1"/>
  <c r="H36" i="1" s="1"/>
  <c r="H209" i="1" s="1"/>
  <c r="G18" i="1"/>
  <c r="G22" i="1" s="1"/>
  <c r="G26" i="1" s="1"/>
  <c r="G28" i="1" s="1"/>
  <c r="G32" i="1" s="1"/>
  <c r="G36" i="1" s="1"/>
  <c r="G209" i="1" s="1"/>
  <c r="E18" i="1"/>
  <c r="E22" i="1" s="1"/>
  <c r="E26" i="1" s="1"/>
  <c r="E28" i="1" s="1"/>
  <c r="E32" i="1" s="1"/>
  <c r="E36" i="1" s="1"/>
  <c r="E209" i="1" s="1"/>
  <c r="D18" i="1"/>
  <c r="D22" i="1" s="1"/>
  <c r="D26" i="1" s="1"/>
  <c r="D28" i="1" s="1"/>
  <c r="D32" i="1" s="1"/>
  <c r="D36" i="1" s="1"/>
  <c r="D209" i="1" s="1"/>
  <c r="C18" i="1"/>
  <c r="C22" i="1" s="1"/>
  <c r="C26" i="1" s="1"/>
  <c r="C28" i="1" s="1"/>
  <c r="C32" i="1" s="1"/>
  <c r="C36" i="1" s="1"/>
  <c r="C209" i="1" s="1"/>
  <c r="L94" i="1"/>
  <c r="L200" i="1" s="1"/>
  <c r="D189" i="1" l="1"/>
  <c r="D212" i="1" s="1"/>
  <c r="I188" i="1"/>
  <c r="I189" i="1" s="1"/>
  <c r="I212" i="1" s="1"/>
  <c r="F91" i="1"/>
  <c r="L100" i="1"/>
  <c r="L104" i="1"/>
  <c r="L3" i="1"/>
  <c r="K100" i="1"/>
  <c r="K104" i="1"/>
  <c r="K3" i="1"/>
  <c r="O93" i="1"/>
  <c r="N196" i="1"/>
  <c r="G180" i="1"/>
  <c r="G188" i="1"/>
  <c r="G189" i="1" s="1"/>
  <c r="G212" i="1" s="1"/>
  <c r="K68" i="1"/>
  <c r="K213" i="1"/>
  <c r="J188" i="1"/>
  <c r="J189" i="1" s="1"/>
  <c r="J212" i="1" s="1"/>
  <c r="I91" i="1"/>
  <c r="J91" i="1"/>
  <c r="C91" i="1"/>
  <c r="G91" i="1"/>
  <c r="B91" i="1"/>
  <c r="E91" i="1"/>
  <c r="H91" i="1"/>
  <c r="M109" i="1"/>
  <c r="M98" i="1" s="1"/>
  <c r="N107" i="1"/>
  <c r="D91" i="1"/>
  <c r="P93" i="1" l="1"/>
  <c r="O196" i="1"/>
  <c r="O94" i="1"/>
  <c r="O200" i="1" s="1"/>
  <c r="L204" i="1"/>
  <c r="K67" i="1"/>
  <c r="M100" i="1"/>
  <c r="M3" i="1"/>
  <c r="M104" i="1"/>
  <c r="H189" i="1"/>
  <c r="H212" i="1" s="1"/>
  <c r="O107" i="1"/>
  <c r="N109" i="1"/>
  <c r="N98" i="1" s="1"/>
  <c r="P94" i="1" l="1"/>
  <c r="P200" i="1" s="1"/>
  <c r="P196" i="1"/>
  <c r="M201" i="1"/>
  <c r="M202" i="1" s="1"/>
  <c r="M213" i="1" s="1"/>
  <c r="L20" i="1"/>
  <c r="L210" i="1" s="1"/>
  <c r="L68" i="1"/>
  <c r="N100" i="1"/>
  <c r="N3" i="1"/>
  <c r="N13" i="1" s="1"/>
  <c r="N104" i="1"/>
  <c r="P107" i="1"/>
  <c r="P109" i="1" s="1"/>
  <c r="P98" i="1" s="1"/>
  <c r="O109" i="1"/>
  <c r="O98" i="1" s="1"/>
  <c r="N6" i="1"/>
  <c r="L169" i="1"/>
  <c r="M12" i="1"/>
  <c r="M169" i="1"/>
  <c r="M163" i="1" s="1"/>
  <c r="M57" i="1" s="1"/>
  <c r="M155" i="1"/>
  <c r="M83" i="1"/>
  <c r="K6" i="1"/>
  <c r="N169" i="1" l="1"/>
  <c r="N10" i="1"/>
  <c r="P100" i="1"/>
  <c r="P3" i="1"/>
  <c r="P104" i="1"/>
  <c r="O100" i="1"/>
  <c r="O104" i="1"/>
  <c r="O3" i="1"/>
  <c r="O13" i="1" s="1"/>
  <c r="M204" i="1"/>
  <c r="L67" i="1"/>
  <c r="N12" i="1"/>
  <c r="N14" i="1"/>
  <c r="L163" i="1"/>
  <c r="L57" i="1" s="1"/>
  <c r="L165" i="1"/>
  <c r="L59" i="1" s="1"/>
  <c r="L158" i="1"/>
  <c r="L87" i="1" s="1"/>
  <c r="L166" i="1"/>
  <c r="L60" i="1" s="1"/>
  <c r="K169" i="1"/>
  <c r="K155" i="1" s="1"/>
  <c r="K83" i="1" s="1"/>
  <c r="M157" i="1"/>
  <c r="M86" i="1" s="1"/>
  <c r="M10" i="1"/>
  <c r="M158" i="1"/>
  <c r="M87" i="1" s="1"/>
  <c r="N9" i="1"/>
  <c r="M154" i="1"/>
  <c r="M159" i="1"/>
  <c r="M89" i="1" s="1"/>
  <c r="L14" i="1"/>
  <c r="K14" i="1"/>
  <c r="M156" i="1"/>
  <c r="M85" i="1" s="1"/>
  <c r="K10" i="1"/>
  <c r="M13" i="1"/>
  <c r="M6" i="1"/>
  <c r="K11" i="1"/>
  <c r="N11" i="1"/>
  <c r="P169" i="1"/>
  <c r="P6" i="1"/>
  <c r="P14" i="1"/>
  <c r="P10" i="1"/>
  <c r="P9" i="1"/>
  <c r="P12" i="1"/>
  <c r="P11" i="1"/>
  <c r="P13" i="1"/>
  <c r="O169" i="1"/>
  <c r="L162" i="1"/>
  <c r="L156" i="1"/>
  <c r="L85" i="1" s="1"/>
  <c r="L154" i="1"/>
  <c r="L164" i="1"/>
  <c r="L58" i="1" s="1"/>
  <c r="L159" i="1"/>
  <c r="L89" i="1" s="1"/>
  <c r="L157" i="1"/>
  <c r="L86" i="1" s="1"/>
  <c r="L155" i="1"/>
  <c r="L83" i="1" s="1"/>
  <c r="K12" i="1"/>
  <c r="K9" i="1"/>
  <c r="K13" i="1"/>
  <c r="L9" i="1"/>
  <c r="L11" i="1"/>
  <c r="L10" i="1"/>
  <c r="L13" i="1"/>
  <c r="L12" i="1"/>
  <c r="L167" i="1"/>
  <c r="L61" i="1" s="1"/>
  <c r="L6" i="1"/>
  <c r="M162" i="1"/>
  <c r="M166" i="1"/>
  <c r="M60" i="1" s="1"/>
  <c r="M11" i="1"/>
  <c r="M9" i="1"/>
  <c r="M14" i="1"/>
  <c r="M167" i="1"/>
  <c r="M61" i="1" s="1"/>
  <c r="M165" i="1"/>
  <c r="M59" i="1" s="1"/>
  <c r="M164" i="1"/>
  <c r="M58" i="1" s="1"/>
  <c r="N167" i="1" l="1"/>
  <c r="N61" i="1" s="1"/>
  <c r="N163" i="1"/>
  <c r="N57" i="1" s="1"/>
  <c r="O14" i="1"/>
  <c r="N155" i="1"/>
  <c r="N83" i="1" s="1"/>
  <c r="N154" i="1"/>
  <c r="N82" i="1" s="1"/>
  <c r="N162" i="1"/>
  <c r="N159" i="1"/>
  <c r="N89" i="1" s="1"/>
  <c r="N166" i="1"/>
  <c r="N60" i="1" s="1"/>
  <c r="N156" i="1"/>
  <c r="N153" i="1" s="1"/>
  <c r="N158" i="1"/>
  <c r="N87" i="1" s="1"/>
  <c r="N157" i="1"/>
  <c r="N86" i="1" s="1"/>
  <c r="N165" i="1"/>
  <c r="N59" i="1" s="1"/>
  <c r="N55" i="1" s="1"/>
  <c r="N164" i="1"/>
  <c r="N58" i="1" s="1"/>
  <c r="O6" i="1"/>
  <c r="O12" i="1"/>
  <c r="O9" i="1"/>
  <c r="O10" i="1"/>
  <c r="O11" i="1"/>
  <c r="K167" i="1"/>
  <c r="K61" i="1" s="1"/>
  <c r="K157" i="1"/>
  <c r="K86" i="1" s="1"/>
  <c r="N16" i="1"/>
  <c r="N18" i="1" s="1"/>
  <c r="M68" i="1"/>
  <c r="M20" i="1"/>
  <c r="M210" i="1" s="1"/>
  <c r="N201" i="1"/>
  <c r="N202" i="1" s="1"/>
  <c r="N213" i="1" s="1"/>
  <c r="K159" i="1"/>
  <c r="K89" i="1" s="1"/>
  <c r="K165" i="1"/>
  <c r="K59" i="1" s="1"/>
  <c r="K163" i="1"/>
  <c r="K57" i="1" s="1"/>
  <c r="K156" i="1"/>
  <c r="K85" i="1" s="1"/>
  <c r="L55" i="1"/>
  <c r="M55" i="1"/>
  <c r="K158" i="1"/>
  <c r="K87" i="1" s="1"/>
  <c r="K164" i="1"/>
  <c r="K58" i="1" s="1"/>
  <c r="K162" i="1"/>
  <c r="K154" i="1"/>
  <c r="K166" i="1"/>
  <c r="K60" i="1" s="1"/>
  <c r="M153" i="1"/>
  <c r="M82" i="1"/>
  <c r="P16" i="1"/>
  <c r="P18" i="1" s="1"/>
  <c r="L16" i="1"/>
  <c r="L18" i="1" s="1"/>
  <c r="L22" i="1" s="1"/>
  <c r="L26" i="1" s="1"/>
  <c r="L28" i="1" s="1"/>
  <c r="P167" i="1"/>
  <c r="P61" i="1" s="1"/>
  <c r="P157" i="1"/>
  <c r="P86" i="1" s="1"/>
  <c r="P162" i="1"/>
  <c r="P165" i="1"/>
  <c r="P59" i="1" s="1"/>
  <c r="P158" i="1"/>
  <c r="P87" i="1" s="1"/>
  <c r="P156" i="1"/>
  <c r="P85" i="1" s="1"/>
  <c r="P163" i="1"/>
  <c r="P57" i="1" s="1"/>
  <c r="P166" i="1"/>
  <c r="P60" i="1" s="1"/>
  <c r="P159" i="1"/>
  <c r="P89" i="1" s="1"/>
  <c r="P164" i="1"/>
  <c r="P58" i="1" s="1"/>
  <c r="P154" i="1"/>
  <c r="P155" i="1"/>
  <c r="P83" i="1" s="1"/>
  <c r="O16" i="1"/>
  <c r="O18" i="1" s="1"/>
  <c r="M16" i="1"/>
  <c r="M18" i="1" s="1"/>
  <c r="L161" i="1"/>
  <c r="L180" i="1" s="1"/>
  <c r="M161" i="1"/>
  <c r="M180" i="1" s="1"/>
  <c r="O165" i="1"/>
  <c r="O59" i="1" s="1"/>
  <c r="O155" i="1"/>
  <c r="O83" i="1" s="1"/>
  <c r="O167" i="1"/>
  <c r="O61" i="1" s="1"/>
  <c r="O163" i="1"/>
  <c r="O57" i="1" s="1"/>
  <c r="O158" i="1"/>
  <c r="O87" i="1" s="1"/>
  <c r="O162" i="1"/>
  <c r="O156" i="1"/>
  <c r="O85" i="1" s="1"/>
  <c r="O157" i="1"/>
  <c r="O86" i="1" s="1"/>
  <c r="O164" i="1"/>
  <c r="O58" i="1" s="1"/>
  <c r="O166" i="1"/>
  <c r="O60" i="1" s="1"/>
  <c r="O154" i="1"/>
  <c r="O159" i="1"/>
  <c r="O89" i="1" s="1"/>
  <c r="L82" i="1"/>
  <c r="L153" i="1"/>
  <c r="N85" i="1"/>
  <c r="K16" i="1"/>
  <c r="K18" i="1" s="1"/>
  <c r="K22" i="1" s="1"/>
  <c r="K26" i="1" s="1"/>
  <c r="K28" i="1" s="1"/>
  <c r="N161" i="1" l="1"/>
  <c r="N180" i="1" s="1"/>
  <c r="M22" i="1"/>
  <c r="M26" i="1" s="1"/>
  <c r="M28" i="1" s="1"/>
  <c r="M30" i="1" s="1"/>
  <c r="M32" i="1" s="1"/>
  <c r="M36" i="1" s="1"/>
  <c r="M209" i="1" s="1"/>
  <c r="K55" i="1"/>
  <c r="K153" i="1"/>
  <c r="K172" i="1" s="1"/>
  <c r="N204" i="1"/>
  <c r="M67" i="1"/>
  <c r="L172" i="1"/>
  <c r="L188" i="1"/>
  <c r="M172" i="1"/>
  <c r="M188" i="1"/>
  <c r="M189" i="1" s="1"/>
  <c r="M212" i="1" s="1"/>
  <c r="N172" i="1"/>
  <c r="N188" i="1"/>
  <c r="K161" i="1"/>
  <c r="K180" i="1" s="1"/>
  <c r="K82" i="1"/>
  <c r="K30" i="1"/>
  <c r="K32" i="1"/>
  <c r="K36" i="1" s="1"/>
  <c r="P161" i="1"/>
  <c r="P180" i="1" s="1"/>
  <c r="O161" i="1"/>
  <c r="O180" i="1" s="1"/>
  <c r="P55" i="1"/>
  <c r="L30" i="1"/>
  <c r="L32" i="1" s="1"/>
  <c r="L36" i="1" s="1"/>
  <c r="L209" i="1" s="1"/>
  <c r="O55" i="1"/>
  <c r="O153" i="1"/>
  <c r="O82" i="1"/>
  <c r="P82" i="1"/>
  <c r="P153" i="1"/>
  <c r="N68" i="1" l="1"/>
  <c r="N20" i="1"/>
  <c r="O201" i="1"/>
  <c r="O202" i="1" s="1"/>
  <c r="O213" i="1" s="1"/>
  <c r="K188" i="1"/>
  <c r="L189" i="1" s="1"/>
  <c r="L212" i="1" s="1"/>
  <c r="L216" i="1" s="1"/>
  <c r="N189" i="1"/>
  <c r="N212" i="1" s="1"/>
  <c r="M216" i="1"/>
  <c r="O172" i="1"/>
  <c r="O188" i="1"/>
  <c r="O189" i="1" s="1"/>
  <c r="O212" i="1" s="1"/>
  <c r="K43" i="1"/>
  <c r="L43" i="1" s="1"/>
  <c r="K209" i="1"/>
  <c r="P172" i="1"/>
  <c r="P188" i="1"/>
  <c r="K44" i="1" l="1"/>
  <c r="K62" i="1" s="1"/>
  <c r="N67" i="1"/>
  <c r="O204" i="1"/>
  <c r="K189" i="1"/>
  <c r="K212" i="1" s="1"/>
  <c r="K216" i="1" s="1"/>
  <c r="K217" i="1" s="1"/>
  <c r="P189" i="1"/>
  <c r="P212" i="1" s="1"/>
  <c r="N210" i="1"/>
  <c r="N22" i="1"/>
  <c r="N26" i="1" s="1"/>
  <c r="N28" i="1" s="1"/>
  <c r="N30" i="1" s="1"/>
  <c r="N32" i="1" s="1"/>
  <c r="N36" i="1" s="1"/>
  <c r="N209" i="1" s="1"/>
  <c r="N216" i="1" s="1"/>
  <c r="L44" i="1"/>
  <c r="L62" i="1" s="1"/>
  <c r="M43" i="1"/>
  <c r="L215" i="1" l="1"/>
  <c r="L217" i="1" s="1"/>
  <c r="K84" i="1"/>
  <c r="K80" i="1" s="1"/>
  <c r="K90" i="1" s="1"/>
  <c r="K91" i="1" s="1"/>
  <c r="O68" i="1"/>
  <c r="P201" i="1"/>
  <c r="P202" i="1" s="1"/>
  <c r="P213" i="1" s="1"/>
  <c r="O20" i="1"/>
  <c r="N43" i="1"/>
  <c r="M44" i="1"/>
  <c r="M62" i="1" s="1"/>
  <c r="P204" i="1" l="1"/>
  <c r="P20" i="1" s="1"/>
  <c r="O67" i="1"/>
  <c r="P68" i="1"/>
  <c r="P67" i="1" s="1"/>
  <c r="M215" i="1"/>
  <c r="M217" i="1" s="1"/>
  <c r="L84" i="1"/>
  <c r="L80" i="1" s="1"/>
  <c r="L90" i="1" s="1"/>
  <c r="L91" i="1" s="1"/>
  <c r="O210" i="1"/>
  <c r="O22" i="1"/>
  <c r="O26" i="1" s="1"/>
  <c r="O28" i="1" s="1"/>
  <c r="O30" i="1" s="1"/>
  <c r="O32" i="1" s="1"/>
  <c r="O36" i="1" s="1"/>
  <c r="O209" i="1" s="1"/>
  <c r="O216" i="1" s="1"/>
  <c r="N44" i="1"/>
  <c r="N62" i="1" s="1"/>
  <c r="O43" i="1" l="1"/>
  <c r="O44" i="1" s="1"/>
  <c r="O62" i="1" s="1"/>
  <c r="N215" i="1"/>
  <c r="N217" i="1" s="1"/>
  <c r="M84" i="1"/>
  <c r="M80" i="1" s="1"/>
  <c r="M90" i="1" s="1"/>
  <c r="M91" i="1" s="1"/>
  <c r="P210" i="1"/>
  <c r="P22" i="1"/>
  <c r="P26" i="1" s="1"/>
  <c r="P28" i="1" s="1"/>
  <c r="O215" i="1" l="1"/>
  <c r="O217" i="1" s="1"/>
  <c r="N84" i="1"/>
  <c r="N80" i="1" s="1"/>
  <c r="N90" i="1" s="1"/>
  <c r="N91" i="1" s="1"/>
  <c r="P30" i="1"/>
  <c r="P32" i="1" s="1"/>
  <c r="P36" i="1" s="1"/>
  <c r="P209" i="1" l="1"/>
  <c r="P216" i="1" s="1"/>
  <c r="P43" i="1"/>
  <c r="P44" i="1" s="1"/>
  <c r="P62" i="1" s="1"/>
  <c r="P215" i="1"/>
  <c r="O84" i="1"/>
  <c r="O80" i="1" s="1"/>
  <c r="O90" i="1" s="1"/>
  <c r="O91" i="1" s="1"/>
  <c r="P217" i="1" l="1"/>
  <c r="P84" i="1" s="1"/>
  <c r="P80" i="1" s="1"/>
  <c r="P90" i="1" s="1"/>
  <c r="P91" i="1" s="1"/>
</calcChain>
</file>

<file path=xl/sharedStrings.xml><?xml version="1.0" encoding="utf-8"?>
<sst xmlns="http://schemas.openxmlformats.org/spreadsheetml/2006/main" count="258" uniqueCount="168">
  <si>
    <t>Revenue</t>
  </si>
  <si>
    <t>Gross Revenue from operations</t>
  </si>
  <si>
    <t>Other Income</t>
  </si>
  <si>
    <t>Total Revenue</t>
  </si>
  <si>
    <t>Costs</t>
  </si>
  <si>
    <t>Raw Materials</t>
  </si>
  <si>
    <t>Purchases</t>
  </si>
  <si>
    <t>Changes in Stock in Trade</t>
  </si>
  <si>
    <t>Employee Cost</t>
  </si>
  <si>
    <t>Other Expenses</t>
  </si>
  <si>
    <t>Excise Duty</t>
  </si>
  <si>
    <t>Total Costs</t>
  </si>
  <si>
    <t>Operating Profits</t>
  </si>
  <si>
    <t>Depreciation &amp; Amortization</t>
  </si>
  <si>
    <t>EBIT</t>
  </si>
  <si>
    <t>Interest</t>
  </si>
  <si>
    <t>Profit Before Exceptional Items and Taxes</t>
  </si>
  <si>
    <t>Other/Exceptional Items</t>
  </si>
  <si>
    <t>Profit Before Taxes</t>
  </si>
  <si>
    <t>Taxes</t>
  </si>
  <si>
    <t>Profit Before Minority Interest and Share in Associates</t>
  </si>
  <si>
    <t>Profit for the Year</t>
  </si>
  <si>
    <t>Sources of Funds</t>
  </si>
  <si>
    <t>Shareholder Funds</t>
  </si>
  <si>
    <t>Share Capital</t>
  </si>
  <si>
    <t>Reserves &amp; Surplus</t>
  </si>
  <si>
    <t>Total Equity</t>
  </si>
  <si>
    <t>Long Term Liabilities</t>
  </si>
  <si>
    <t>Lease/Loans</t>
  </si>
  <si>
    <t>Other Long Term Liabilities</t>
  </si>
  <si>
    <t>Long Term Provisions</t>
  </si>
  <si>
    <t>Deferred Tax Liabilities</t>
  </si>
  <si>
    <t>Current Liabilities</t>
  </si>
  <si>
    <t>Short Term Borrowings</t>
  </si>
  <si>
    <t>Trade Payables</t>
  </si>
  <si>
    <t>Other Current Liabilities</t>
  </si>
  <si>
    <t>Short Term Provisions</t>
  </si>
  <si>
    <t>Other Finance Liabilities</t>
  </si>
  <si>
    <t>Total</t>
  </si>
  <si>
    <t>Application Of Funds</t>
  </si>
  <si>
    <t>Long Term Assets</t>
  </si>
  <si>
    <t>Tangible Assets</t>
  </si>
  <si>
    <t>Intangible Assets</t>
  </si>
  <si>
    <t>Rights of Use Assets</t>
  </si>
  <si>
    <t>Capital Work in Progress</t>
  </si>
  <si>
    <t>Intangible Assets Under Development</t>
  </si>
  <si>
    <t>Non-Current Investments</t>
  </si>
  <si>
    <t>Other Financial Assets</t>
  </si>
  <si>
    <t>Long Term Loans and Advances</t>
  </si>
  <si>
    <t>Other Non Current Assets</t>
  </si>
  <si>
    <t>Income Tax Assets</t>
  </si>
  <si>
    <t>Current Assets</t>
  </si>
  <si>
    <t>Inventories</t>
  </si>
  <si>
    <t>Receivables</t>
  </si>
  <si>
    <t>Cash &amp; Bank Balances</t>
  </si>
  <si>
    <t>Loans &amp; Advances</t>
  </si>
  <si>
    <t>Other Current Assets</t>
  </si>
  <si>
    <t>Current Tax Asset</t>
  </si>
  <si>
    <t>Investments</t>
  </si>
  <si>
    <t>check (asset = liabilities) (should be zero)</t>
  </si>
  <si>
    <t>Capacity</t>
  </si>
  <si>
    <t>New Capacity</t>
  </si>
  <si>
    <t>Domestic</t>
  </si>
  <si>
    <t>Exports</t>
  </si>
  <si>
    <t>Capacity Utilization</t>
  </si>
  <si>
    <t>Growth in Domestic Sales</t>
  </si>
  <si>
    <t>Growth in Export Sales</t>
  </si>
  <si>
    <t>Growth in Total Sales</t>
  </si>
  <si>
    <t>Industry Data</t>
  </si>
  <si>
    <t>Domestic Sales</t>
  </si>
  <si>
    <t>Growth in Domestic Market</t>
  </si>
  <si>
    <t>Growth in Exports</t>
  </si>
  <si>
    <t>Market Share</t>
  </si>
  <si>
    <t>Overall</t>
  </si>
  <si>
    <t>Revenue Per Car</t>
  </si>
  <si>
    <t>Growth</t>
  </si>
  <si>
    <t>Cost Drivers</t>
  </si>
  <si>
    <t>Vehicles or Dies for Own Usage</t>
  </si>
  <si>
    <t>Cost Per Car</t>
  </si>
  <si>
    <t>Own Use Vehicles</t>
  </si>
  <si>
    <t>Working Capital Assumptions</t>
  </si>
  <si>
    <t>Tax Liabilities</t>
  </si>
  <si>
    <t>Revenue for Operations</t>
  </si>
  <si>
    <t>Working Capital as % of Sales</t>
  </si>
  <si>
    <t>Total Working Capital</t>
  </si>
  <si>
    <t>Change in Net Working Capital</t>
  </si>
  <si>
    <t>Capex Schedule</t>
  </si>
  <si>
    <t>Tangible</t>
  </si>
  <si>
    <t>Intangible</t>
  </si>
  <si>
    <t>Assets per Car Capacity</t>
  </si>
  <si>
    <t>Capex on Account of New Capacity</t>
  </si>
  <si>
    <t>Capex on Account of Wear and Tear</t>
  </si>
  <si>
    <t>Total Capex</t>
  </si>
  <si>
    <t>Depreciation</t>
  </si>
  <si>
    <t>Depreciation as % of LY Net Fixed Assets</t>
  </si>
  <si>
    <t xml:space="preserve">1.Capacity </t>
  </si>
  <si>
    <t>Increase 1 Million year over year</t>
  </si>
  <si>
    <t>2.Growth in domestic market</t>
  </si>
  <si>
    <t xml:space="preserve">3.Growth in Exports </t>
  </si>
  <si>
    <t>4.Overall Market Share</t>
  </si>
  <si>
    <t>5.Revenue per Car</t>
  </si>
  <si>
    <t>Assumed as 5% increase year over years</t>
  </si>
  <si>
    <t>Assumed as 13%increase year over years</t>
  </si>
  <si>
    <t>Assumed as 3% increase year over years</t>
  </si>
  <si>
    <t>Assumed as 28% increase year over years</t>
  </si>
  <si>
    <t xml:space="preserve">6.Interest </t>
  </si>
  <si>
    <t>7.Other/Exception items</t>
  </si>
  <si>
    <t>8.Tax Rate</t>
  </si>
  <si>
    <t>Assumed tax rate as 25%</t>
  </si>
  <si>
    <t>9.Cost driver</t>
  </si>
  <si>
    <t>For calculating % from 2016 to 2024 I took gross revenue of respective years</t>
  </si>
  <si>
    <t xml:space="preserve">10.Cost </t>
  </si>
  <si>
    <t>For calculating the cost from 2025 to 2030 I took 2024's cost % year over year</t>
  </si>
  <si>
    <t>Profit and Loss Items</t>
  </si>
  <si>
    <t xml:space="preserve">Standalone </t>
  </si>
  <si>
    <t>Short Term Borrowings+Lease Liabilities</t>
  </si>
  <si>
    <t xml:space="preserve">Trade Payables </t>
  </si>
  <si>
    <t xml:space="preserve">Reserves and surplus </t>
  </si>
  <si>
    <t xml:space="preserve">Add current year profit and previous year Reserves and Surplus </t>
  </si>
  <si>
    <t>Long term liabilities (All line items )</t>
  </si>
  <si>
    <t xml:space="preserve">Shareholders Fund </t>
  </si>
  <si>
    <t>Sources of Fund</t>
  </si>
  <si>
    <t xml:space="preserve">Application of Funds </t>
  </si>
  <si>
    <t>Balance Sheet ( Standalone)</t>
  </si>
  <si>
    <t>Assume it as 3% for upcoming years</t>
  </si>
  <si>
    <t>Assume it as 5% for upcoming years</t>
  </si>
  <si>
    <t>Assume it as 14% for upcoming years</t>
  </si>
  <si>
    <t>Assume it as 10% for upcoming years</t>
  </si>
  <si>
    <t>Assumed interest as same as of year 2024 and for upcoming years</t>
  </si>
  <si>
    <t>Assumed as same as of 2024 and for upcoming years</t>
  </si>
  <si>
    <t>Assueme it as same as of year 2024 and for upcoming years</t>
  </si>
  <si>
    <t>Asset per capacity</t>
  </si>
  <si>
    <t>CAPEX SCHEDULE</t>
  </si>
  <si>
    <t xml:space="preserve">Free Cash Flow </t>
  </si>
  <si>
    <t>PAT (NET PROFIT)</t>
  </si>
  <si>
    <t>ADD : DEPRECIATION</t>
  </si>
  <si>
    <t xml:space="preserve">ADD: CHANGE IN DEBT </t>
  </si>
  <si>
    <t>LESS : CHANGE IN WORKING CAPITAL</t>
  </si>
  <si>
    <t>LESS: CAPEX</t>
  </si>
  <si>
    <t xml:space="preserve">Cash Flow </t>
  </si>
  <si>
    <t xml:space="preserve">Closing Cash </t>
  </si>
  <si>
    <t xml:space="preserve">Opening cash </t>
  </si>
  <si>
    <t xml:space="preserve">Termianl Value </t>
  </si>
  <si>
    <t>risk free ratio</t>
  </si>
  <si>
    <t>Beta</t>
  </si>
  <si>
    <t>Market premium</t>
  </si>
  <si>
    <t>Disc rate (CAPM)</t>
  </si>
  <si>
    <t>Cash growth %</t>
  </si>
  <si>
    <t>PV of cash</t>
  </si>
  <si>
    <t>Cash today</t>
  </si>
  <si>
    <t>Total EV(Equity Value )</t>
  </si>
  <si>
    <t>No.of.Shares(Cr)</t>
  </si>
  <si>
    <t xml:space="preserve">Per Share value </t>
  </si>
  <si>
    <t>Current SP</t>
  </si>
  <si>
    <t>TERMINAL VALUE</t>
  </si>
  <si>
    <t>GROWTH %</t>
  </si>
  <si>
    <t xml:space="preserve">Investments </t>
  </si>
  <si>
    <t>Other financial Assets</t>
  </si>
  <si>
    <t>Add previous year all tangible and intangible assets with total capex and subtract depreciation</t>
  </si>
  <si>
    <t>11.Depreciation</t>
  </si>
  <si>
    <t xml:space="preserve">Assumed as 10% based on prev years average </t>
  </si>
  <si>
    <t>Calculated by multiplying assets per capacity and total capacity</t>
  </si>
  <si>
    <t xml:space="preserve">Assumed it as 7000 based on previous year value </t>
  </si>
  <si>
    <t>Capex ( New Capacity )</t>
  </si>
  <si>
    <t>Calculated by multiplying assets per capacity and new capacity</t>
  </si>
  <si>
    <t xml:space="preserve">12.Other income </t>
  </si>
  <si>
    <t>Multiplying total sales and revenue per car</t>
  </si>
  <si>
    <t>13.Gross revenue from operation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</si>
</sst>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22" x14ac:knownFonts="1">
    <font>
      <sz val="10"/>
      <color rgb="FF000000"/>
      <name val="Arial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scheme val="minor"/>
    </font>
    <font>
      <b/>
      <sz val="11"/>
      <color rgb="FF000000"/>
      <name val="Arial"/>
      <scheme val="minor"/>
    </font>
    <font>
      <b/>
      <sz val="11"/>
      <color theme="1"/>
      <name val="Arial"/>
      <scheme val="minor"/>
    </font>
    <font>
      <sz val="11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b/>
      <i/>
      <sz val="11"/>
      <color theme="1"/>
      <name val="Arial"/>
      <scheme val="minor"/>
    </font>
    <font>
      <b/>
      <i/>
      <sz val="10"/>
      <color theme="1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  <scheme val="minor"/>
    </font>
    <font>
      <b/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1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4"/>
      <color rgb="FF000000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11"/>
      <color rgb="FF000000"/>
      <name val="Arial"/>
      <family val="2"/>
      <scheme val="minor"/>
    </font>
    <font>
      <sz val="10"/>
      <color theme="4" tint="-0.249977111117893"/>
      <name val="Arial"/>
      <family val="2"/>
      <scheme val="minor"/>
    </font>
    <font>
      <sz val="9"/>
      <color rgb="FF22222F"/>
      <name val="Arial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F00"/>
        <bgColor rgb="FFFFFF00"/>
      </patternFill>
    </fill>
    <fill>
      <patternFill patternType="solid">
        <fgColor rgb="FF999999"/>
        <bgColor rgb="FF999999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43" fontId="12" fillId="0" borderId="0" applyFont="0" applyFill="0" applyBorder="0" applyAlignment="0" applyProtection="0"/>
    <xf numFmtId="9" fontId="12" fillId="0" borderId="0" applyFont="0" applyFill="0" applyBorder="0" applyAlignment="0" applyProtection="0"/>
  </cellStyleXfs>
  <cellXfs count="65">
    <xf numFmtId="0" fontId="0" fillId="0" borderId="0" xfId="0"/>
    <xf numFmtId="0" fontId="3" fillId="0" borderId="0" xfId="0" applyFont="1"/>
    <xf numFmtId="0" fontId="4" fillId="2" borderId="1" xfId="0" applyFont="1" applyFill="1" applyBorder="1"/>
    <xf numFmtId="0" fontId="4" fillId="3" borderId="1" xfId="0" applyFont="1" applyFill="1" applyBorder="1"/>
    <xf numFmtId="0" fontId="5" fillId="0" borderId="2" xfId="0" applyFont="1" applyBorder="1"/>
    <xf numFmtId="0" fontId="6" fillId="0" borderId="0" xfId="0" applyFont="1"/>
    <xf numFmtId="3" fontId="7" fillId="0" borderId="0" xfId="0" applyNumberFormat="1" applyFont="1"/>
    <xf numFmtId="0" fontId="3" fillId="0" borderId="2" xfId="0" applyFont="1" applyBorder="1"/>
    <xf numFmtId="0" fontId="5" fillId="0" borderId="3" xfId="0" applyFont="1" applyBorder="1"/>
    <xf numFmtId="3" fontId="8" fillId="0" borderId="4" xfId="0" applyNumberFormat="1" applyFont="1" applyBorder="1"/>
    <xf numFmtId="0" fontId="5" fillId="0" borderId="0" xfId="0" applyFont="1"/>
    <xf numFmtId="0" fontId="8" fillId="0" borderId="0" xfId="0" applyFont="1"/>
    <xf numFmtId="0" fontId="3" fillId="0" borderId="0" xfId="0" applyFont="1" applyAlignment="1">
      <alignment horizontal="left"/>
    </xf>
    <xf numFmtId="0" fontId="7" fillId="0" borderId="0" xfId="0" applyFont="1"/>
    <xf numFmtId="0" fontId="9" fillId="0" borderId="0" xfId="0" applyFont="1"/>
    <xf numFmtId="3" fontId="10" fillId="0" borderId="0" xfId="0" applyNumberFormat="1" applyFont="1"/>
    <xf numFmtId="0" fontId="10" fillId="0" borderId="0" xfId="0" applyFont="1"/>
    <xf numFmtId="3" fontId="11" fillId="0" borderId="0" xfId="0" applyNumberFormat="1" applyFont="1"/>
    <xf numFmtId="0" fontId="11" fillId="0" borderId="0" xfId="0" applyFont="1"/>
    <xf numFmtId="0" fontId="4" fillId="0" borderId="0" xfId="0" applyFont="1"/>
    <xf numFmtId="3" fontId="7" fillId="3" borderId="0" xfId="0" applyNumberFormat="1" applyFont="1" applyFill="1"/>
    <xf numFmtId="10" fontId="7" fillId="0" borderId="0" xfId="0" applyNumberFormat="1" applyFont="1"/>
    <xf numFmtId="10" fontId="7" fillId="3" borderId="0" xfId="0" applyNumberFormat="1" applyFont="1" applyFill="1"/>
    <xf numFmtId="0" fontId="7" fillId="4" borderId="0" xfId="0" applyFont="1" applyFill="1"/>
    <xf numFmtId="3" fontId="0" fillId="0" borderId="0" xfId="0" applyNumberFormat="1"/>
    <xf numFmtId="0" fontId="14" fillId="0" borderId="0" xfId="0" applyFont="1"/>
    <xf numFmtId="3" fontId="14" fillId="0" borderId="0" xfId="0" applyNumberFormat="1" applyFont="1"/>
    <xf numFmtId="164" fontId="14" fillId="0" borderId="0" xfId="1" applyNumberFormat="1" applyFont="1"/>
    <xf numFmtId="10" fontId="7" fillId="0" borderId="0" xfId="2" applyNumberFormat="1" applyFont="1"/>
    <xf numFmtId="4" fontId="0" fillId="0" borderId="0" xfId="0" applyNumberFormat="1"/>
    <xf numFmtId="4" fontId="8" fillId="0" borderId="4" xfId="0" applyNumberFormat="1" applyFont="1" applyBorder="1"/>
    <xf numFmtId="4" fontId="8" fillId="0" borderId="0" xfId="0" applyNumberFormat="1" applyFont="1"/>
    <xf numFmtId="4" fontId="7" fillId="0" borderId="4" xfId="0" applyNumberFormat="1" applyFont="1" applyBorder="1"/>
    <xf numFmtId="4" fontId="7" fillId="0" borderId="0" xfId="0" applyNumberFormat="1" applyFont="1"/>
    <xf numFmtId="2" fontId="0" fillId="0" borderId="0" xfId="0" applyNumberFormat="1"/>
    <xf numFmtId="9" fontId="0" fillId="5" borderId="0" xfId="2" applyFont="1" applyFill="1"/>
    <xf numFmtId="4" fontId="7" fillId="5" borderId="0" xfId="0" applyNumberFormat="1" applyFont="1" applyFill="1"/>
    <xf numFmtId="10" fontId="0" fillId="0" borderId="0" xfId="0" applyNumberFormat="1"/>
    <xf numFmtId="0" fontId="13" fillId="0" borderId="0" xfId="0" applyFont="1"/>
    <xf numFmtId="4" fontId="14" fillId="0" borderId="0" xfId="0" applyNumberFormat="1" applyFont="1"/>
    <xf numFmtId="0" fontId="15" fillId="0" borderId="0" xfId="0" applyFont="1"/>
    <xf numFmtId="0" fontId="2" fillId="0" borderId="0" xfId="0" applyFont="1"/>
    <xf numFmtId="0" fontId="16" fillId="0" borderId="0" xfId="0" applyFont="1"/>
    <xf numFmtId="0" fontId="13" fillId="6" borderId="0" xfId="0" applyFont="1" applyFill="1"/>
    <xf numFmtId="0" fontId="16" fillId="0" borderId="0" xfId="0" applyFont="1" applyAlignment="1">
      <alignment horizontal="left"/>
    </xf>
    <xf numFmtId="0" fontId="13" fillId="7" borderId="0" xfId="0" applyFont="1" applyFill="1"/>
    <xf numFmtId="0" fontId="18" fillId="7" borderId="0" xfId="0" applyFont="1" applyFill="1"/>
    <xf numFmtId="0" fontId="19" fillId="0" borderId="0" xfId="0" applyFont="1"/>
    <xf numFmtId="9" fontId="0" fillId="0" borderId="0" xfId="2" applyFont="1"/>
    <xf numFmtId="10" fontId="0" fillId="0" borderId="0" xfId="2" applyNumberFormat="1" applyFont="1"/>
    <xf numFmtId="9" fontId="0" fillId="0" borderId="0" xfId="0" applyNumberFormat="1"/>
    <xf numFmtId="10" fontId="20" fillId="0" borderId="0" xfId="0" applyNumberFormat="1" applyFont="1"/>
    <xf numFmtId="1" fontId="0" fillId="0" borderId="0" xfId="0" applyNumberFormat="1"/>
    <xf numFmtId="3" fontId="13" fillId="0" borderId="0" xfId="0" applyNumberFormat="1" applyFont="1"/>
    <xf numFmtId="1" fontId="13" fillId="0" borderId="0" xfId="0" applyNumberFormat="1" applyFont="1"/>
    <xf numFmtId="4" fontId="10" fillId="0" borderId="0" xfId="0" applyNumberFormat="1" applyFont="1"/>
    <xf numFmtId="0" fontId="15" fillId="0" borderId="2" xfId="0" applyFont="1" applyBorder="1"/>
    <xf numFmtId="0" fontId="13" fillId="9" borderId="0" xfId="0" applyFont="1" applyFill="1"/>
    <xf numFmtId="0" fontId="1" fillId="0" borderId="0" xfId="0" applyFont="1"/>
    <xf numFmtId="3" fontId="21" fillId="0" borderId="0" xfId="0" applyNumberFormat="1" applyFont="1"/>
    <xf numFmtId="0" fontId="14" fillId="0" borderId="0" xfId="0" applyFont="1" applyAlignment="1">
      <alignment horizontal="left"/>
    </xf>
    <xf numFmtId="0" fontId="14" fillId="10" borderId="0" xfId="0" applyFont="1" applyFill="1"/>
    <xf numFmtId="0" fontId="0" fillId="8" borderId="0" xfId="0" applyFill="1" applyAlignment="1">
      <alignment horizontal="center"/>
    </xf>
    <xf numFmtId="0" fontId="13" fillId="0" borderId="0" xfId="0" applyFont="1" applyAlignment="1">
      <alignment horizontal="center"/>
    </xf>
    <xf numFmtId="0" fontId="17" fillId="6" borderId="0" xfId="0" applyFont="1" applyFill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000"/>
  <sheetViews>
    <sheetView tabSelected="1" zoomScale="80" zoomScaleNormal="80" workbookViewId="0">
      <pane xSplit="1" ySplit="1" topLeftCell="P197" activePane="bottomRight" state="frozen"/>
      <selection pane="topRight" activeCell="B1" sqref="B1"/>
      <selection pane="bottomLeft" activeCell="A2" sqref="A2"/>
      <selection pane="bottomRight" activeCell="Y216" sqref="Y216"/>
    </sheetView>
  </sheetViews>
  <sheetFormatPr defaultColWidth="12.6640625" defaultRowHeight="15.75" customHeight="1" x14ac:dyDescent="0.25"/>
  <cols>
    <col min="1" max="1" width="42.77734375" customWidth="1"/>
    <col min="6" max="6" width="13.88671875" bestFit="1" customWidth="1"/>
    <col min="11" max="11" width="16.88671875" customWidth="1"/>
    <col min="12" max="12" width="18.33203125" bestFit="1" customWidth="1"/>
    <col min="13" max="13" width="17.44140625" customWidth="1"/>
    <col min="14" max="14" width="16.77734375" customWidth="1"/>
    <col min="15" max="15" width="16.88671875" customWidth="1"/>
    <col min="16" max="16" width="15.5546875" customWidth="1"/>
    <col min="23" max="23" width="16.5546875" customWidth="1"/>
    <col min="27" max="27" width="14.33203125" bestFit="1" customWidth="1"/>
  </cols>
  <sheetData>
    <row r="1" spans="1:23" x14ac:dyDescent="0.25">
      <c r="A1" s="1"/>
      <c r="B1" s="2">
        <v>2016</v>
      </c>
      <c r="C1" s="2">
        <f t="shared" ref="C1:Q1" si="0">B1+1</f>
        <v>2017</v>
      </c>
      <c r="D1" s="2">
        <f t="shared" si="0"/>
        <v>2018</v>
      </c>
      <c r="E1" s="2">
        <f t="shared" si="0"/>
        <v>2019</v>
      </c>
      <c r="F1" s="2">
        <f t="shared" si="0"/>
        <v>2020</v>
      </c>
      <c r="G1" s="2">
        <f t="shared" si="0"/>
        <v>2021</v>
      </c>
      <c r="H1" s="2">
        <f t="shared" si="0"/>
        <v>2022</v>
      </c>
      <c r="I1" s="2">
        <f t="shared" si="0"/>
        <v>2023</v>
      </c>
      <c r="J1" s="2">
        <f t="shared" si="0"/>
        <v>2024</v>
      </c>
      <c r="K1" s="3">
        <f t="shared" si="0"/>
        <v>2025</v>
      </c>
      <c r="L1" s="3">
        <f t="shared" si="0"/>
        <v>2026</v>
      </c>
      <c r="M1" s="3">
        <f t="shared" si="0"/>
        <v>2027</v>
      </c>
      <c r="N1" s="3">
        <f t="shared" si="0"/>
        <v>2028</v>
      </c>
      <c r="O1" s="3">
        <f t="shared" si="0"/>
        <v>2029</v>
      </c>
      <c r="P1" s="3">
        <f t="shared" si="0"/>
        <v>2030</v>
      </c>
      <c r="Q1" s="3">
        <f t="shared" si="0"/>
        <v>2031</v>
      </c>
      <c r="R1" s="3">
        <f t="shared" ref="R1" si="1">Q1+1</f>
        <v>2032</v>
      </c>
      <c r="S1" s="3">
        <f t="shared" ref="S1" si="2">R1+1</f>
        <v>2033</v>
      </c>
      <c r="T1" s="3">
        <f t="shared" ref="T1" si="3">S1+1</f>
        <v>2034</v>
      </c>
      <c r="U1" s="3">
        <f t="shared" ref="U1:V1" si="4">T1+1</f>
        <v>2035</v>
      </c>
      <c r="V1" s="3">
        <f t="shared" si="4"/>
        <v>2036</v>
      </c>
      <c r="W1" s="57" t="s">
        <v>154</v>
      </c>
    </row>
    <row r="2" spans="1:23" x14ac:dyDescent="0.25">
      <c r="A2" s="4" t="s">
        <v>0</v>
      </c>
      <c r="B2" s="5"/>
      <c r="C2" s="5"/>
      <c r="D2" s="5"/>
      <c r="E2" s="5"/>
      <c r="F2" s="5"/>
      <c r="G2" s="5"/>
      <c r="H2" s="5"/>
      <c r="I2" s="5"/>
    </row>
    <row r="3" spans="1:23" x14ac:dyDescent="0.25">
      <c r="A3" s="1" t="s">
        <v>1</v>
      </c>
      <c r="B3" s="6">
        <v>30700.880000000001</v>
      </c>
      <c r="C3" s="29">
        <v>30846.12</v>
      </c>
      <c r="D3" s="29">
        <v>32871.82</v>
      </c>
      <c r="E3" s="29">
        <v>33650.54</v>
      </c>
      <c r="F3" s="29">
        <v>28836.09</v>
      </c>
      <c r="G3" s="29">
        <v>30800.62</v>
      </c>
      <c r="H3" s="29">
        <v>29245.47</v>
      </c>
      <c r="I3" s="29">
        <v>33805.65</v>
      </c>
      <c r="J3" s="33">
        <v>37455.72</v>
      </c>
      <c r="K3" s="33">
        <f>(K98*K119)/10^7</f>
        <v>46769.4807479308</v>
      </c>
      <c r="L3" s="33">
        <f t="shared" ref="L3:P3" si="5">(L98*L119)/10^7</f>
        <v>54759.239205498969</v>
      </c>
      <c r="M3" s="33">
        <f t="shared" si="5"/>
        <v>64179.368514697046</v>
      </c>
      <c r="N3" s="33">
        <f t="shared" si="5"/>
        <v>75291.765732646396</v>
      </c>
      <c r="O3" s="33">
        <f t="shared" si="5"/>
        <v>88406.775048424941</v>
      </c>
      <c r="P3" s="33">
        <f t="shared" si="5"/>
        <v>103892.19084463737</v>
      </c>
    </row>
    <row r="4" spans="1:23" x14ac:dyDescent="0.25">
      <c r="A4" s="1" t="s">
        <v>2</v>
      </c>
      <c r="B4" s="6">
        <v>422.43</v>
      </c>
      <c r="C4">
        <v>522.42999999999995</v>
      </c>
      <c r="D4">
        <v>525.82000000000005</v>
      </c>
      <c r="E4">
        <v>691.25</v>
      </c>
      <c r="F4">
        <v>778.34</v>
      </c>
      <c r="G4">
        <v>579.85</v>
      </c>
      <c r="H4">
        <v>556.91</v>
      </c>
      <c r="I4">
        <v>565.16</v>
      </c>
      <c r="J4" s="33">
        <v>892.55</v>
      </c>
      <c r="K4" s="6">
        <v>500</v>
      </c>
      <c r="L4" s="6">
        <v>500</v>
      </c>
      <c r="M4" s="6">
        <v>500</v>
      </c>
      <c r="N4" s="6">
        <v>500</v>
      </c>
      <c r="O4" s="6">
        <v>500</v>
      </c>
      <c r="P4" s="6">
        <v>500</v>
      </c>
    </row>
    <row r="5" spans="1:23" x14ac:dyDescent="0.25">
      <c r="A5" s="7"/>
      <c r="E5" s="29"/>
      <c r="F5" s="29"/>
      <c r="G5" s="29"/>
      <c r="H5" s="29"/>
      <c r="I5" s="29"/>
      <c r="J5" s="29"/>
    </row>
    <row r="6" spans="1:23" x14ac:dyDescent="0.25">
      <c r="A6" s="8" t="s">
        <v>3</v>
      </c>
      <c r="B6" s="9">
        <f t="shared" ref="B6:P6" si="6">SUM(B3:B4)</f>
        <v>31123.31</v>
      </c>
      <c r="C6" s="30">
        <f t="shared" si="6"/>
        <v>31368.55</v>
      </c>
      <c r="D6" s="9">
        <f t="shared" si="6"/>
        <v>33397.64</v>
      </c>
      <c r="E6" s="30">
        <f t="shared" si="6"/>
        <v>34341.79</v>
      </c>
      <c r="F6" s="30">
        <f t="shared" si="6"/>
        <v>29614.43</v>
      </c>
      <c r="G6" s="30">
        <f t="shared" si="6"/>
        <v>31380.469999999998</v>
      </c>
      <c r="H6" s="30">
        <f t="shared" si="6"/>
        <v>29802.38</v>
      </c>
      <c r="I6" s="30">
        <f t="shared" si="6"/>
        <v>34370.810000000005</v>
      </c>
      <c r="J6" s="30">
        <f t="shared" si="6"/>
        <v>38348.270000000004</v>
      </c>
      <c r="K6" s="30">
        <f t="shared" si="6"/>
        <v>47269.4807479308</v>
      </c>
      <c r="L6" s="30">
        <f t="shared" si="6"/>
        <v>55259.239205498969</v>
      </c>
      <c r="M6" s="30">
        <f t="shared" si="6"/>
        <v>64679.368514697046</v>
      </c>
      <c r="N6" s="30">
        <f t="shared" si="6"/>
        <v>75791.765732646396</v>
      </c>
      <c r="O6" s="30">
        <f t="shared" si="6"/>
        <v>88906.775048424941</v>
      </c>
      <c r="P6" s="30">
        <f t="shared" si="6"/>
        <v>104392.19084463737</v>
      </c>
    </row>
    <row r="7" spans="1:23" x14ac:dyDescent="0.25">
      <c r="A7" s="7"/>
      <c r="E7" s="29"/>
      <c r="F7" s="29"/>
      <c r="G7" s="29"/>
      <c r="H7" s="29"/>
      <c r="I7" s="29"/>
      <c r="J7" s="29"/>
    </row>
    <row r="8" spans="1:23" x14ac:dyDescent="0.25">
      <c r="A8" s="4" t="s">
        <v>4</v>
      </c>
      <c r="E8" s="29"/>
      <c r="F8" s="29"/>
      <c r="G8" s="29"/>
      <c r="H8" s="29"/>
      <c r="I8" s="29"/>
      <c r="J8" s="29"/>
    </row>
    <row r="9" spans="1:23" x14ac:dyDescent="0.25">
      <c r="A9" s="1" t="s">
        <v>5</v>
      </c>
      <c r="B9" s="6">
        <v>19321.72</v>
      </c>
      <c r="C9" s="29">
        <v>18948.64</v>
      </c>
      <c r="D9" s="29">
        <v>21857.79</v>
      </c>
      <c r="E9" s="29">
        <v>23346.1</v>
      </c>
      <c r="F9" s="29">
        <v>19867.189999999999</v>
      </c>
      <c r="G9" s="29">
        <v>21875.33</v>
      </c>
      <c r="H9" s="29">
        <v>20708.07</v>
      </c>
      <c r="I9" s="29">
        <v>24019.73</v>
      </c>
      <c r="J9" s="33">
        <v>24767.46</v>
      </c>
      <c r="K9" s="34">
        <f t="shared" ref="K9:P14" si="7">K$3*K124</f>
        <v>30926.150762691148</v>
      </c>
      <c r="L9" s="34">
        <f t="shared" si="7"/>
        <v>36209.34977762081</v>
      </c>
      <c r="M9" s="34">
        <f t="shared" si="7"/>
        <v>42438.376368496414</v>
      </c>
      <c r="N9" s="34">
        <f t="shared" si="7"/>
        <v>49786.409021444262</v>
      </c>
      <c r="O9" s="34">
        <f t="shared" si="7"/>
        <v>58458.661714175105</v>
      </c>
      <c r="P9" s="34">
        <f t="shared" si="7"/>
        <v>68698.337158034134</v>
      </c>
    </row>
    <row r="10" spans="1:23" x14ac:dyDescent="0.25">
      <c r="A10" s="1" t="s">
        <v>6</v>
      </c>
      <c r="B10" s="6"/>
      <c r="C10" s="6"/>
      <c r="D10" s="6"/>
      <c r="E10" s="33"/>
      <c r="F10" s="33"/>
      <c r="G10">
        <v>30.46</v>
      </c>
      <c r="H10">
        <v>45.95</v>
      </c>
      <c r="I10">
        <v>47.43</v>
      </c>
      <c r="J10" s="33">
        <v>484.2</v>
      </c>
      <c r="K10" s="34">
        <f t="shared" si="7"/>
        <v>604.601448808035</v>
      </c>
      <c r="L10" s="34">
        <f t="shared" si="7"/>
        <v>707.88716979149251</v>
      </c>
      <c r="M10" s="34">
        <f t="shared" si="7"/>
        <v>829.66367312699663</v>
      </c>
      <c r="N10" s="34">
        <f t="shared" si="7"/>
        <v>973.31657134737725</v>
      </c>
      <c r="O10" s="34">
        <f t="shared" si="7"/>
        <v>1142.8577658752083</v>
      </c>
      <c r="P10" s="34">
        <f t="shared" si="7"/>
        <v>1343.0418319811611</v>
      </c>
    </row>
    <row r="11" spans="1:23" x14ac:dyDescent="0.25">
      <c r="A11" s="1" t="s">
        <v>7</v>
      </c>
      <c r="B11" s="6">
        <v>-11.88</v>
      </c>
      <c r="C11">
        <v>63.17</v>
      </c>
      <c r="D11">
        <v>-23.15</v>
      </c>
      <c r="E11" s="33">
        <v>-28.38</v>
      </c>
      <c r="F11" s="33">
        <v>-169.78</v>
      </c>
      <c r="G11">
        <v>-143.46</v>
      </c>
      <c r="H11">
        <v>72.709999999999994</v>
      </c>
      <c r="I11" s="33">
        <v>-209.04</v>
      </c>
      <c r="J11" s="33">
        <v>179.11</v>
      </c>
      <c r="K11" s="34">
        <f t="shared" si="7"/>
        <v>223.64759499381898</v>
      </c>
      <c r="L11" s="34">
        <f t="shared" si="7"/>
        <v>261.85392602510166</v>
      </c>
      <c r="M11" s="34">
        <f t="shared" si="7"/>
        <v>306.90016624076077</v>
      </c>
      <c r="N11" s="34">
        <f t="shared" si="7"/>
        <v>360.03868462211636</v>
      </c>
      <c r="O11" s="34">
        <f t="shared" si="7"/>
        <v>422.75352012785737</v>
      </c>
      <c r="P11" s="34">
        <f t="shared" si="7"/>
        <v>496.80343355255218</v>
      </c>
    </row>
    <row r="12" spans="1:23" x14ac:dyDescent="0.25">
      <c r="A12" s="1" t="s">
        <v>8</v>
      </c>
      <c r="B12" s="6">
        <v>1315.93</v>
      </c>
      <c r="C12" s="29">
        <v>1396.01</v>
      </c>
      <c r="D12" s="29">
        <v>1540.13</v>
      </c>
      <c r="E12" s="29">
        <v>1730.24</v>
      </c>
      <c r="F12" s="29">
        <v>1841.7</v>
      </c>
      <c r="G12" s="29">
        <v>1898.72</v>
      </c>
      <c r="H12" s="29">
        <v>1935.44</v>
      </c>
      <c r="I12" s="29">
        <v>2189.83</v>
      </c>
      <c r="J12" s="33">
        <v>2402.34</v>
      </c>
      <c r="K12" s="34">
        <f t="shared" si="7"/>
        <v>2999.707237772604</v>
      </c>
      <c r="L12" s="34">
        <f t="shared" si="7"/>
        <v>3512.1554388205163</v>
      </c>
      <c r="M12" s="34">
        <f t="shared" si="7"/>
        <v>4116.344957661935</v>
      </c>
      <c r="N12" s="34">
        <f t="shared" si="7"/>
        <v>4829.0733829216397</v>
      </c>
      <c r="O12" s="34">
        <f t="shared" si="7"/>
        <v>5670.2456118807268</v>
      </c>
      <c r="P12" s="34">
        <f t="shared" si="7"/>
        <v>6663.4512900487862</v>
      </c>
    </row>
    <row r="13" spans="1:23" x14ac:dyDescent="0.25">
      <c r="A13" s="1" t="s">
        <v>9</v>
      </c>
      <c r="B13" s="6">
        <v>3361.96</v>
      </c>
      <c r="C13" s="29">
        <v>3432.36</v>
      </c>
      <c r="D13" s="29">
        <v>3575.53</v>
      </c>
      <c r="E13" s="29">
        <v>3672.49</v>
      </c>
      <c r="F13" s="29">
        <v>3339.02</v>
      </c>
      <c r="G13" s="29">
        <v>3120.33</v>
      </c>
      <c r="H13" s="29">
        <v>3114.53</v>
      </c>
      <c r="I13" s="29">
        <v>3771.47</v>
      </c>
      <c r="J13" s="33">
        <v>4366.8999999999996</v>
      </c>
      <c r="K13" s="34">
        <f t="shared" si="7"/>
        <v>5452.7758504746134</v>
      </c>
      <c r="L13" s="34">
        <f t="shared" si="7"/>
        <v>6384.2884794763904</v>
      </c>
      <c r="M13" s="34">
        <f t="shared" si="7"/>
        <v>7482.5656633173921</v>
      </c>
      <c r="N13" s="34">
        <f t="shared" si="7"/>
        <v>8778.1415436118568</v>
      </c>
      <c r="O13" s="34">
        <f t="shared" si="7"/>
        <v>10307.198632384236</v>
      </c>
      <c r="P13" s="34">
        <f t="shared" si="7"/>
        <v>12112.617464020099</v>
      </c>
    </row>
    <row r="14" spans="1:23" x14ac:dyDescent="0.25">
      <c r="A14" s="1" t="s">
        <v>10</v>
      </c>
      <c r="B14" s="6">
        <v>2258.1799999999998</v>
      </c>
      <c r="C14" s="29">
        <v>2371.13</v>
      </c>
      <c r="D14">
        <v>641.33000000000004</v>
      </c>
      <c r="E14" s="33">
        <v>0</v>
      </c>
      <c r="F14" s="33">
        <v>0</v>
      </c>
      <c r="G14" s="33">
        <v>0</v>
      </c>
      <c r="H14" s="33">
        <v>0</v>
      </c>
      <c r="I14" s="33">
        <v>0</v>
      </c>
      <c r="J14" s="33">
        <v>0</v>
      </c>
      <c r="K14" s="34">
        <f t="shared" si="7"/>
        <v>0</v>
      </c>
      <c r="L14" s="34">
        <f t="shared" si="7"/>
        <v>0</v>
      </c>
      <c r="M14" s="34">
        <f t="shared" si="7"/>
        <v>0</v>
      </c>
      <c r="N14" s="34">
        <f t="shared" si="7"/>
        <v>0</v>
      </c>
      <c r="O14" s="34">
        <f t="shared" si="7"/>
        <v>0</v>
      </c>
      <c r="P14" s="34">
        <f t="shared" si="7"/>
        <v>0</v>
      </c>
    </row>
    <row r="15" spans="1:23" x14ac:dyDescent="0.25">
      <c r="A15" s="7"/>
      <c r="E15" s="29"/>
      <c r="F15" s="29"/>
      <c r="G15" s="29"/>
      <c r="H15" s="29"/>
      <c r="I15" s="29"/>
      <c r="J15" s="29"/>
    </row>
    <row r="16" spans="1:23" x14ac:dyDescent="0.25">
      <c r="A16" s="8" t="s">
        <v>11</v>
      </c>
      <c r="B16" s="32">
        <f t="shared" ref="B16:P16" si="8">SUM(B9:B14)</f>
        <v>26245.91</v>
      </c>
      <c r="C16" s="32">
        <f t="shared" si="8"/>
        <v>26211.309999999998</v>
      </c>
      <c r="D16" s="32">
        <f t="shared" si="8"/>
        <v>27591.63</v>
      </c>
      <c r="E16" s="32">
        <f t="shared" si="8"/>
        <v>28720.449999999997</v>
      </c>
      <c r="F16" s="32">
        <f t="shared" si="8"/>
        <v>24878.13</v>
      </c>
      <c r="G16" s="32">
        <f t="shared" si="8"/>
        <v>26781.380000000005</v>
      </c>
      <c r="H16" s="32">
        <f t="shared" si="8"/>
        <v>25876.699999999997</v>
      </c>
      <c r="I16" s="32">
        <f t="shared" si="8"/>
        <v>29819.42</v>
      </c>
      <c r="J16" s="32">
        <f t="shared" si="8"/>
        <v>32200.010000000002</v>
      </c>
      <c r="K16" s="32">
        <f>SUM(K9:K14)</f>
        <v>40206.882894740222</v>
      </c>
      <c r="L16" s="32">
        <f t="shared" si="8"/>
        <v>47075.53479173431</v>
      </c>
      <c r="M16" s="32">
        <f t="shared" si="8"/>
        <v>55173.850828843497</v>
      </c>
      <c r="N16" s="32">
        <f t="shared" si="8"/>
        <v>64726.979203947252</v>
      </c>
      <c r="O16" s="32">
        <f t="shared" si="8"/>
        <v>76001.717244443134</v>
      </c>
      <c r="P16" s="32">
        <f t="shared" si="8"/>
        <v>89314.251177636732</v>
      </c>
    </row>
    <row r="17" spans="1:16" x14ac:dyDescent="0.25">
      <c r="A17" s="7"/>
      <c r="B17" s="29"/>
      <c r="C17" s="29"/>
      <c r="D17" s="29"/>
      <c r="E17" s="29"/>
      <c r="F17" s="29"/>
      <c r="G17" s="29"/>
      <c r="H17" s="29"/>
      <c r="I17" s="29"/>
      <c r="J17" s="29"/>
    </row>
    <row r="18" spans="1:16" x14ac:dyDescent="0.25">
      <c r="A18" s="4" t="s">
        <v>12</v>
      </c>
      <c r="B18" s="33">
        <f t="shared" ref="B18:P18" si="9">B6-B16</f>
        <v>4877.4000000000015</v>
      </c>
      <c r="C18" s="33">
        <f t="shared" si="9"/>
        <v>5157.2400000000016</v>
      </c>
      <c r="D18" s="33">
        <f t="shared" si="9"/>
        <v>5806.0099999999984</v>
      </c>
      <c r="E18" s="33">
        <f t="shared" si="9"/>
        <v>5621.3400000000038</v>
      </c>
      <c r="F18" s="33">
        <f t="shared" si="9"/>
        <v>4736.2999999999993</v>
      </c>
      <c r="G18" s="33">
        <f t="shared" si="9"/>
        <v>4599.0899999999929</v>
      </c>
      <c r="H18" s="33">
        <f t="shared" si="9"/>
        <v>3925.6800000000039</v>
      </c>
      <c r="I18" s="33">
        <f t="shared" si="9"/>
        <v>4551.3900000000067</v>
      </c>
      <c r="J18" s="33">
        <f t="shared" si="9"/>
        <v>6148.260000000002</v>
      </c>
      <c r="K18" s="33">
        <f t="shared" si="9"/>
        <v>7062.5978531905785</v>
      </c>
      <c r="L18" s="33">
        <f t="shared" si="9"/>
        <v>8183.704413764659</v>
      </c>
      <c r="M18" s="33">
        <f t="shared" si="9"/>
        <v>9505.5176858535488</v>
      </c>
      <c r="N18" s="33">
        <f t="shared" si="9"/>
        <v>11064.786528699144</v>
      </c>
      <c r="O18" s="33">
        <f t="shared" si="9"/>
        <v>12905.057803981807</v>
      </c>
      <c r="P18" s="33">
        <f t="shared" si="9"/>
        <v>15077.939667000639</v>
      </c>
    </row>
    <row r="19" spans="1:16" x14ac:dyDescent="0.25">
      <c r="A19" s="7"/>
      <c r="B19" s="29"/>
      <c r="C19" s="29"/>
      <c r="D19" s="29"/>
      <c r="E19" s="29"/>
      <c r="F19" s="29"/>
      <c r="G19" s="29"/>
      <c r="H19" s="29"/>
      <c r="I19" s="29"/>
      <c r="J19" s="29"/>
    </row>
    <row r="20" spans="1:16" x14ac:dyDescent="0.25">
      <c r="A20" s="1" t="s">
        <v>13</v>
      </c>
      <c r="B20" s="33">
        <v>437.64</v>
      </c>
      <c r="C20" s="29">
        <v>492.73</v>
      </c>
      <c r="D20" s="29">
        <v>555.6</v>
      </c>
      <c r="E20">
        <v>602.01</v>
      </c>
      <c r="F20">
        <v>817.96</v>
      </c>
      <c r="G20">
        <v>676.87</v>
      </c>
      <c r="H20">
        <v>649.75</v>
      </c>
      <c r="I20">
        <v>656.96</v>
      </c>
      <c r="J20" s="33">
        <v>711.41</v>
      </c>
      <c r="K20">
        <f>K204</f>
        <v>631.45400000000006</v>
      </c>
      <c r="L20">
        <f t="shared" ref="L20:P20" si="10">L204</f>
        <v>709.44960000000003</v>
      </c>
      <c r="M20">
        <f t="shared" si="10"/>
        <v>771.6500400000001</v>
      </c>
      <c r="N20">
        <f t="shared" si="10"/>
        <v>835.42999600000007</v>
      </c>
      <c r="O20">
        <f t="shared" si="10"/>
        <v>899.0520004</v>
      </c>
      <c r="P20">
        <f t="shared" si="10"/>
        <v>962.68979996000019</v>
      </c>
    </row>
    <row r="21" spans="1:16" x14ac:dyDescent="0.25">
      <c r="A21" s="7"/>
      <c r="B21" s="29"/>
      <c r="C21" s="29"/>
      <c r="D21" s="29"/>
      <c r="E21" s="29"/>
      <c r="F21" s="29"/>
      <c r="G21" s="29"/>
      <c r="H21" s="29"/>
      <c r="I21" s="29"/>
      <c r="J21" s="29"/>
    </row>
    <row r="22" spans="1:16" x14ac:dyDescent="0.25">
      <c r="A22" s="4" t="s">
        <v>14</v>
      </c>
      <c r="B22" s="31">
        <f t="shared" ref="B22:P22" si="11">B18-B20</f>
        <v>4439.7600000000011</v>
      </c>
      <c r="C22" s="31">
        <f t="shared" si="11"/>
        <v>4664.510000000002</v>
      </c>
      <c r="D22" s="31">
        <f t="shared" si="11"/>
        <v>5250.409999999998</v>
      </c>
      <c r="E22" s="31">
        <f t="shared" si="11"/>
        <v>5019.3300000000036</v>
      </c>
      <c r="F22" s="31">
        <f t="shared" si="11"/>
        <v>3918.3399999999992</v>
      </c>
      <c r="G22" s="31">
        <f t="shared" si="11"/>
        <v>3922.219999999993</v>
      </c>
      <c r="H22" s="31">
        <f t="shared" si="11"/>
        <v>3275.9300000000039</v>
      </c>
      <c r="I22" s="31">
        <f t="shared" si="11"/>
        <v>3894.4300000000067</v>
      </c>
      <c r="J22" s="31">
        <f t="shared" si="11"/>
        <v>5436.8500000000022</v>
      </c>
      <c r="K22" s="31">
        <f t="shared" si="11"/>
        <v>6431.1438531905787</v>
      </c>
      <c r="L22" s="31">
        <f t="shared" si="11"/>
        <v>7474.254813764659</v>
      </c>
      <c r="M22" s="31">
        <f t="shared" si="11"/>
        <v>8733.8676458535483</v>
      </c>
      <c r="N22" s="31">
        <f t="shared" si="11"/>
        <v>10229.356532699143</v>
      </c>
      <c r="O22" s="31">
        <f t="shared" si="11"/>
        <v>12006.005803581807</v>
      </c>
      <c r="P22" s="31">
        <f t="shared" si="11"/>
        <v>14115.249867040638</v>
      </c>
    </row>
    <row r="23" spans="1:16" x14ac:dyDescent="0.25">
      <c r="A23" s="7"/>
      <c r="B23" s="29"/>
      <c r="C23" s="29"/>
      <c r="D23" s="29"/>
      <c r="E23" s="29"/>
      <c r="F23" s="29"/>
      <c r="G23" s="29"/>
      <c r="H23" s="29"/>
      <c r="I23" s="29"/>
      <c r="J23" s="29"/>
    </row>
    <row r="24" spans="1:16" x14ac:dyDescent="0.25">
      <c r="A24" s="1" t="s">
        <v>15</v>
      </c>
      <c r="B24" s="33">
        <v>4.8899999999999997</v>
      </c>
      <c r="C24" s="29">
        <v>6.05</v>
      </c>
      <c r="D24" s="29">
        <v>6.25</v>
      </c>
      <c r="E24">
        <v>8.6</v>
      </c>
      <c r="F24">
        <v>22.02</v>
      </c>
      <c r="G24">
        <v>21.84</v>
      </c>
      <c r="H24">
        <v>25.8</v>
      </c>
      <c r="I24">
        <v>19.87</v>
      </c>
      <c r="J24" s="33">
        <v>18.5</v>
      </c>
      <c r="K24" s="36">
        <v>18.5</v>
      </c>
      <c r="L24" s="36">
        <v>18.5</v>
      </c>
      <c r="M24" s="36">
        <v>18.5</v>
      </c>
      <c r="N24" s="36">
        <v>18.5</v>
      </c>
      <c r="O24" s="36">
        <v>18.5</v>
      </c>
      <c r="P24" s="36">
        <v>18.5</v>
      </c>
    </row>
    <row r="25" spans="1:16" x14ac:dyDescent="0.25">
      <c r="A25" s="7"/>
      <c r="B25" s="29"/>
      <c r="C25" s="29"/>
      <c r="D25" s="29"/>
      <c r="E25" s="29"/>
      <c r="F25" s="29"/>
      <c r="G25" s="29"/>
      <c r="H25" s="29"/>
      <c r="I25" s="29"/>
      <c r="J25" s="29"/>
    </row>
    <row r="26" spans="1:16" x14ac:dyDescent="0.25">
      <c r="A26" s="4" t="s">
        <v>16</v>
      </c>
      <c r="B26" s="31">
        <f t="shared" ref="B26:P26" si="12">B22-B24</f>
        <v>4434.8700000000008</v>
      </c>
      <c r="C26" s="31">
        <f t="shared" si="12"/>
        <v>4658.4600000000019</v>
      </c>
      <c r="D26" s="31">
        <f t="shared" si="12"/>
        <v>5244.159999999998</v>
      </c>
      <c r="E26" s="31">
        <f t="shared" si="12"/>
        <v>5010.7300000000032</v>
      </c>
      <c r="F26" s="31">
        <f t="shared" si="12"/>
        <v>3896.3199999999993</v>
      </c>
      <c r="G26" s="31">
        <f t="shared" si="12"/>
        <v>3900.3799999999928</v>
      </c>
      <c r="H26" s="31">
        <f t="shared" si="12"/>
        <v>3250.1300000000037</v>
      </c>
      <c r="I26" s="31">
        <f t="shared" si="12"/>
        <v>3874.5600000000068</v>
      </c>
      <c r="J26" s="31">
        <f t="shared" si="12"/>
        <v>5418.3500000000022</v>
      </c>
      <c r="K26" s="31">
        <f t="shared" si="12"/>
        <v>6412.6438531905787</v>
      </c>
      <c r="L26" s="31">
        <f t="shared" si="12"/>
        <v>7455.754813764659</v>
      </c>
      <c r="M26" s="31">
        <f t="shared" si="12"/>
        <v>8715.3676458535483</v>
      </c>
      <c r="N26" s="31">
        <f t="shared" si="12"/>
        <v>10210.856532699143</v>
      </c>
      <c r="O26" s="31">
        <f t="shared" si="12"/>
        <v>11987.505803581807</v>
      </c>
      <c r="P26" s="31">
        <f t="shared" si="12"/>
        <v>14096.749867040638</v>
      </c>
    </row>
    <row r="27" spans="1:16" x14ac:dyDescent="0.25">
      <c r="A27" s="7" t="s">
        <v>17</v>
      </c>
      <c r="B27" s="33">
        <v>0</v>
      </c>
      <c r="C27" s="33"/>
      <c r="D27" s="33"/>
      <c r="E27" s="33"/>
      <c r="F27" s="33">
        <f>737.48-60.11</f>
        <v>677.37</v>
      </c>
      <c r="G27" s="33"/>
      <c r="H27" s="33"/>
      <c r="I27" s="33"/>
      <c r="J27" s="33">
        <v>-160</v>
      </c>
      <c r="K27" s="36">
        <v>-160</v>
      </c>
      <c r="L27" s="36">
        <v>-160</v>
      </c>
      <c r="M27" s="36">
        <v>-160</v>
      </c>
      <c r="N27" s="36">
        <v>-160</v>
      </c>
      <c r="O27" s="36">
        <v>-160</v>
      </c>
      <c r="P27" s="36">
        <v>-160</v>
      </c>
    </row>
    <row r="28" spans="1:16" x14ac:dyDescent="0.25">
      <c r="A28" s="4" t="s">
        <v>18</v>
      </c>
      <c r="B28" s="31">
        <f t="shared" ref="B28:P28" si="13">SUM(B26:B27)</f>
        <v>4434.8700000000008</v>
      </c>
      <c r="C28" s="31">
        <f t="shared" si="13"/>
        <v>4658.4600000000019</v>
      </c>
      <c r="D28" s="31">
        <f t="shared" si="13"/>
        <v>5244.159999999998</v>
      </c>
      <c r="E28" s="31">
        <f t="shared" si="13"/>
        <v>5010.7300000000032</v>
      </c>
      <c r="F28" s="31">
        <f t="shared" si="13"/>
        <v>4573.6899999999996</v>
      </c>
      <c r="G28" s="31">
        <f t="shared" si="13"/>
        <v>3900.3799999999928</v>
      </c>
      <c r="H28" s="31">
        <f t="shared" si="13"/>
        <v>3250.1300000000037</v>
      </c>
      <c r="I28" s="31">
        <f t="shared" si="13"/>
        <v>3874.5600000000068</v>
      </c>
      <c r="J28" s="31">
        <f t="shared" si="13"/>
        <v>5258.3500000000022</v>
      </c>
      <c r="K28" s="31">
        <f t="shared" si="13"/>
        <v>6252.6438531905787</v>
      </c>
      <c r="L28" s="31">
        <f t="shared" si="13"/>
        <v>7295.754813764659</v>
      </c>
      <c r="M28" s="31">
        <f t="shared" si="13"/>
        <v>8555.3676458535483</v>
      </c>
      <c r="N28" s="31">
        <f t="shared" si="13"/>
        <v>10050.856532699143</v>
      </c>
      <c r="O28" s="31">
        <f t="shared" si="13"/>
        <v>11827.505803581807</v>
      </c>
      <c r="P28" s="31">
        <f t="shared" si="13"/>
        <v>13936.749867040638</v>
      </c>
    </row>
    <row r="29" spans="1:16" x14ac:dyDescent="0.25">
      <c r="A29" s="7"/>
      <c r="B29" s="29"/>
      <c r="C29" s="29"/>
      <c r="D29" s="29"/>
      <c r="E29" s="29"/>
      <c r="F29" s="29"/>
      <c r="G29" s="29"/>
      <c r="H29" s="29"/>
      <c r="I29" s="29"/>
      <c r="J29" s="29"/>
    </row>
    <row r="30" spans="1:16" x14ac:dyDescent="0.25">
      <c r="A30" s="1" t="s">
        <v>19</v>
      </c>
      <c r="B30" s="33">
        <v>1274.68</v>
      </c>
      <c r="C30" s="29">
        <v>1281.3399999999999</v>
      </c>
      <c r="D30" s="29">
        <v>1546.8</v>
      </c>
      <c r="E30" s="29">
        <v>1625.86</v>
      </c>
      <c r="F30">
        <v>940.43</v>
      </c>
      <c r="G30">
        <v>936.18</v>
      </c>
      <c r="H30">
        <v>777.11</v>
      </c>
      <c r="I30">
        <v>963.98</v>
      </c>
      <c r="J30" s="33">
        <v>1290.4000000000001</v>
      </c>
      <c r="K30" s="34">
        <f>K28*K31</f>
        <v>1563.1609632976447</v>
      </c>
      <c r="L30" s="34">
        <f t="shared" ref="L30:P30" si="14">L28*L31</f>
        <v>1823.9387034411648</v>
      </c>
      <c r="M30" s="34">
        <f t="shared" si="14"/>
        <v>2138.8419114633871</v>
      </c>
      <c r="N30" s="34">
        <f t="shared" si="14"/>
        <v>2512.7141331747857</v>
      </c>
      <c r="O30" s="34">
        <f t="shared" si="14"/>
        <v>2956.8764508954519</v>
      </c>
      <c r="P30" s="34">
        <f t="shared" si="14"/>
        <v>3484.1874667601596</v>
      </c>
    </row>
    <row r="31" spans="1:16" x14ac:dyDescent="0.25">
      <c r="A31" s="7"/>
      <c r="B31" s="29"/>
      <c r="C31" s="29"/>
      <c r="D31" s="29"/>
      <c r="E31" s="29"/>
      <c r="F31" s="29"/>
      <c r="G31" s="29"/>
      <c r="H31" s="29"/>
      <c r="I31" s="29"/>
      <c r="J31" s="29"/>
      <c r="K31" s="35">
        <v>0.25</v>
      </c>
      <c r="L31" s="35">
        <v>0.25</v>
      </c>
      <c r="M31" s="35">
        <v>0.25</v>
      </c>
      <c r="N31" s="35">
        <v>0.25</v>
      </c>
      <c r="O31" s="35">
        <v>0.25</v>
      </c>
      <c r="P31" s="35">
        <v>0.25</v>
      </c>
    </row>
    <row r="32" spans="1:16" x14ac:dyDescent="0.25">
      <c r="A32" s="4" t="s">
        <v>20</v>
      </c>
      <c r="B32" s="31">
        <f t="shared" ref="B32:P32" si="15">B28-B30</f>
        <v>3160.1900000000005</v>
      </c>
      <c r="C32" s="31">
        <f t="shared" si="15"/>
        <v>3377.1200000000017</v>
      </c>
      <c r="D32" s="31">
        <f t="shared" si="15"/>
        <v>3697.3599999999979</v>
      </c>
      <c r="E32" s="31">
        <f t="shared" si="15"/>
        <v>3384.8700000000035</v>
      </c>
      <c r="F32" s="31">
        <f t="shared" si="15"/>
        <v>3633.2599999999998</v>
      </c>
      <c r="G32" s="31">
        <f t="shared" si="15"/>
        <v>2964.199999999993</v>
      </c>
      <c r="H32" s="31">
        <f t="shared" si="15"/>
        <v>2473.0200000000036</v>
      </c>
      <c r="I32" s="31">
        <f t="shared" si="15"/>
        <v>2910.5800000000067</v>
      </c>
      <c r="J32" s="31">
        <f t="shared" si="15"/>
        <v>3967.9500000000021</v>
      </c>
      <c r="K32" s="31">
        <f t="shared" si="15"/>
        <v>4689.4828898929336</v>
      </c>
      <c r="L32" s="31">
        <f t="shared" si="15"/>
        <v>5471.8161103234943</v>
      </c>
      <c r="M32" s="31">
        <f t="shared" si="15"/>
        <v>6416.5257343901612</v>
      </c>
      <c r="N32" s="31">
        <f t="shared" si="15"/>
        <v>7538.1423995243567</v>
      </c>
      <c r="O32" s="31">
        <f t="shared" si="15"/>
        <v>8870.6293526863556</v>
      </c>
      <c r="P32" s="31">
        <f t="shared" si="15"/>
        <v>10452.56240028048</v>
      </c>
    </row>
    <row r="33" spans="1:25" x14ac:dyDescent="0.25">
      <c r="A33" s="1"/>
      <c r="B33" s="6"/>
      <c r="C33" s="6"/>
      <c r="D33" s="6"/>
      <c r="E33" s="6"/>
      <c r="F33" s="6"/>
      <c r="G33" s="6"/>
      <c r="H33" s="6"/>
      <c r="I33" s="6"/>
      <c r="J33" s="6"/>
    </row>
    <row r="34" spans="1:25" x14ac:dyDescent="0.25">
      <c r="A34" s="1"/>
    </row>
    <row r="35" spans="1:25" x14ac:dyDescent="0.25">
      <c r="A35" s="1"/>
    </row>
    <row r="36" spans="1:25" x14ac:dyDescent="0.25">
      <c r="A36" s="8" t="s">
        <v>21</v>
      </c>
      <c r="B36" s="30">
        <f t="shared" ref="B36:D36" si="16">B32+B33</f>
        <v>3160.1900000000005</v>
      </c>
      <c r="C36" s="30">
        <f t="shared" si="16"/>
        <v>3377.1200000000017</v>
      </c>
      <c r="D36" s="30">
        <f t="shared" si="16"/>
        <v>3697.3599999999979</v>
      </c>
      <c r="E36" s="30">
        <f>E32+E33</f>
        <v>3384.8700000000035</v>
      </c>
      <c r="F36" s="30">
        <f t="shared" ref="F36:P36" si="17">F32+F33</f>
        <v>3633.2599999999998</v>
      </c>
      <c r="G36" s="30">
        <f t="shared" si="17"/>
        <v>2964.199999999993</v>
      </c>
      <c r="H36" s="30">
        <f t="shared" si="17"/>
        <v>2473.0200000000036</v>
      </c>
      <c r="I36" s="30">
        <f t="shared" si="17"/>
        <v>2910.5800000000067</v>
      </c>
      <c r="J36" s="30">
        <f t="shared" si="17"/>
        <v>3967.9500000000021</v>
      </c>
      <c r="K36" s="30">
        <f t="shared" si="17"/>
        <v>4689.4828898929336</v>
      </c>
      <c r="L36" s="30">
        <f t="shared" si="17"/>
        <v>5471.8161103234943</v>
      </c>
      <c r="M36" s="30">
        <f t="shared" si="17"/>
        <v>6416.5257343901612</v>
      </c>
      <c r="N36" s="30">
        <f t="shared" si="17"/>
        <v>7538.1423995243567</v>
      </c>
      <c r="O36" s="30">
        <f t="shared" si="17"/>
        <v>8870.6293526863556</v>
      </c>
      <c r="P36" s="30">
        <f t="shared" si="17"/>
        <v>10452.56240028048</v>
      </c>
    </row>
    <row r="37" spans="1:25" x14ac:dyDescent="0.25">
      <c r="A37" s="1"/>
    </row>
    <row r="38" spans="1:25" x14ac:dyDescent="0.25">
      <c r="A38" s="1"/>
    </row>
    <row r="39" spans="1:25" x14ac:dyDescent="0.25">
      <c r="A39" s="4" t="s">
        <v>22</v>
      </c>
    </row>
    <row r="40" spans="1:25" x14ac:dyDescent="0.25">
      <c r="A40" s="7"/>
    </row>
    <row r="41" spans="1:25" x14ac:dyDescent="0.25">
      <c r="A41" s="56" t="s">
        <v>23</v>
      </c>
    </row>
    <row r="42" spans="1:25" x14ac:dyDescent="0.25">
      <c r="A42" s="1" t="s">
        <v>24</v>
      </c>
      <c r="B42" s="6">
        <v>39.94</v>
      </c>
      <c r="C42" s="25">
        <v>39.94</v>
      </c>
      <c r="D42" s="25">
        <v>39.94</v>
      </c>
      <c r="E42">
        <v>39.950000000000003</v>
      </c>
      <c r="F42">
        <v>39.950000000000003</v>
      </c>
      <c r="G42">
        <v>39.96</v>
      </c>
      <c r="H42">
        <v>39.96</v>
      </c>
      <c r="I42">
        <v>39.97</v>
      </c>
      <c r="J42" s="6">
        <v>39.979999999999997</v>
      </c>
      <c r="K42" s="6">
        <v>39.979999999999997</v>
      </c>
      <c r="L42" s="6">
        <v>39.979999999999997</v>
      </c>
      <c r="M42" s="6">
        <v>39.979999999999997</v>
      </c>
      <c r="N42" s="6">
        <v>39.979999999999997</v>
      </c>
      <c r="O42" s="6">
        <v>39.979999999999997</v>
      </c>
      <c r="P42" s="6">
        <v>39.979999999999997</v>
      </c>
    </row>
    <row r="43" spans="1:25" x14ac:dyDescent="0.25">
      <c r="A43" s="1" t="s">
        <v>25</v>
      </c>
      <c r="B43" s="6">
        <v>8794.4699999999993</v>
      </c>
      <c r="C43" s="39">
        <v>10071.35</v>
      </c>
      <c r="D43" s="39">
        <v>11728.94</v>
      </c>
      <c r="E43" s="29">
        <v>12817.17</v>
      </c>
      <c r="F43" s="29">
        <v>14096.45</v>
      </c>
      <c r="G43" s="29">
        <v>15158.47</v>
      </c>
      <c r="H43" s="29">
        <v>15742.96</v>
      </c>
      <c r="I43" s="29">
        <v>16665.12</v>
      </c>
      <c r="J43" s="6">
        <v>17946.2</v>
      </c>
      <c r="K43" s="29">
        <f>J43+K36</f>
        <v>22635.682889892934</v>
      </c>
      <c r="L43" s="29">
        <f t="shared" ref="L43:P43" si="18">K43+L36</f>
        <v>28107.499000216427</v>
      </c>
      <c r="M43" s="29">
        <f t="shared" si="18"/>
        <v>34524.024734606588</v>
      </c>
      <c r="N43" s="29">
        <f t="shared" si="18"/>
        <v>42062.167134130941</v>
      </c>
      <c r="O43" s="29">
        <f t="shared" si="18"/>
        <v>50932.7964868173</v>
      </c>
      <c r="P43" s="29">
        <f t="shared" si="18"/>
        <v>61385.358887097784</v>
      </c>
    </row>
    <row r="44" spans="1:25" x14ac:dyDescent="0.25">
      <c r="A44" s="10" t="s">
        <v>26</v>
      </c>
      <c r="B44" s="31">
        <f t="shared" ref="B44:P44" si="19">SUM(B42:B43)</f>
        <v>8834.41</v>
      </c>
      <c r="C44" s="31">
        <f t="shared" si="19"/>
        <v>10111.290000000001</v>
      </c>
      <c r="D44" s="31">
        <f t="shared" si="19"/>
        <v>11768.880000000001</v>
      </c>
      <c r="E44" s="31">
        <f t="shared" si="19"/>
        <v>12857.12</v>
      </c>
      <c r="F44" s="31">
        <f t="shared" si="19"/>
        <v>14136.400000000001</v>
      </c>
      <c r="G44" s="31">
        <f t="shared" si="19"/>
        <v>15198.429999999998</v>
      </c>
      <c r="H44" s="31">
        <f t="shared" si="19"/>
        <v>15782.919999999998</v>
      </c>
      <c r="I44" s="31">
        <f t="shared" si="19"/>
        <v>16705.09</v>
      </c>
      <c r="J44" s="31">
        <f t="shared" si="19"/>
        <v>17986.18</v>
      </c>
      <c r="K44" s="31">
        <f t="shared" si="19"/>
        <v>22675.662889892934</v>
      </c>
      <c r="L44" s="31">
        <f t="shared" si="19"/>
        <v>28147.479000216426</v>
      </c>
      <c r="M44" s="31">
        <f t="shared" si="19"/>
        <v>34564.004734606591</v>
      </c>
      <c r="N44" s="31">
        <f t="shared" si="19"/>
        <v>42102.147134130944</v>
      </c>
      <c r="O44" s="31">
        <f t="shared" si="19"/>
        <v>50972.776486817304</v>
      </c>
      <c r="P44" s="31">
        <f t="shared" si="19"/>
        <v>61425.338887097787</v>
      </c>
      <c r="Q44" s="11"/>
      <c r="R44" s="11"/>
      <c r="S44" s="11"/>
      <c r="T44" s="11"/>
      <c r="U44" s="11"/>
      <c r="V44" s="11"/>
      <c r="W44" s="11"/>
      <c r="X44" s="11"/>
      <c r="Y44" s="11"/>
    </row>
    <row r="45" spans="1:25" x14ac:dyDescent="0.25">
      <c r="A45" s="7"/>
      <c r="J45" s="6"/>
    </row>
    <row r="46" spans="1:25" x14ac:dyDescent="0.25">
      <c r="A46" s="7"/>
      <c r="J46" s="6"/>
    </row>
    <row r="47" spans="1:25" x14ac:dyDescent="0.25">
      <c r="A47" s="7"/>
      <c r="J47" s="6"/>
    </row>
    <row r="48" spans="1:25" x14ac:dyDescent="0.25">
      <c r="A48" s="7"/>
      <c r="J48" s="6"/>
    </row>
    <row r="49" spans="1:25" x14ac:dyDescent="0.25">
      <c r="A49" s="4" t="s">
        <v>27</v>
      </c>
      <c r="B49" s="31">
        <f t="shared" ref="B49:P49" si="20">SUM(B50:B53)</f>
        <v>290.13</v>
      </c>
      <c r="C49" s="31">
        <f t="shared" si="20"/>
        <v>489.64</v>
      </c>
      <c r="D49" s="31">
        <f t="shared" si="20"/>
        <v>626.6</v>
      </c>
      <c r="E49" s="31">
        <f t="shared" si="20"/>
        <v>653.71</v>
      </c>
      <c r="F49" s="31">
        <f t="shared" si="20"/>
        <v>636.87</v>
      </c>
      <c r="G49" s="31">
        <f t="shared" si="20"/>
        <v>852.40000000000009</v>
      </c>
      <c r="H49" s="31">
        <f t="shared" si="20"/>
        <v>858.72</v>
      </c>
      <c r="I49" s="31">
        <f t="shared" si="20"/>
        <v>934.07</v>
      </c>
      <c r="J49" s="31">
        <f t="shared" si="20"/>
        <v>1041.1099999999999</v>
      </c>
      <c r="K49" s="31">
        <f t="shared" si="20"/>
        <v>1041.1099999999999</v>
      </c>
      <c r="L49" s="31">
        <f t="shared" si="20"/>
        <v>1041.1099999999999</v>
      </c>
      <c r="M49" s="31">
        <f t="shared" si="20"/>
        <v>1041.1099999999999</v>
      </c>
      <c r="N49" s="31">
        <f t="shared" si="20"/>
        <v>1041.1099999999999</v>
      </c>
      <c r="O49" s="31">
        <f t="shared" si="20"/>
        <v>1041.1099999999999</v>
      </c>
      <c r="P49" s="31">
        <f t="shared" si="20"/>
        <v>1041.1099999999999</v>
      </c>
      <c r="Q49" s="11"/>
      <c r="R49" s="11"/>
      <c r="S49" s="11"/>
      <c r="T49" s="11"/>
      <c r="U49" s="11"/>
      <c r="V49" s="11"/>
      <c r="W49" s="11"/>
      <c r="X49" s="11"/>
      <c r="Y49" s="11"/>
    </row>
    <row r="50" spans="1:25" x14ac:dyDescent="0.25">
      <c r="A50" s="1" t="s">
        <v>28</v>
      </c>
      <c r="B50" s="6">
        <v>0</v>
      </c>
      <c r="F50">
        <v>121.67</v>
      </c>
      <c r="G50">
        <v>129.81</v>
      </c>
      <c r="H50">
        <v>142.32</v>
      </c>
      <c r="I50">
        <v>134.29</v>
      </c>
      <c r="J50" s="6">
        <v>111.5</v>
      </c>
      <c r="K50" s="6">
        <v>111.5</v>
      </c>
      <c r="L50" s="6">
        <v>111.5</v>
      </c>
      <c r="M50" s="6">
        <v>111.5</v>
      </c>
      <c r="N50" s="6">
        <v>111.5</v>
      </c>
      <c r="O50" s="6">
        <v>111.5</v>
      </c>
      <c r="P50" s="6">
        <v>111.5</v>
      </c>
    </row>
    <row r="51" spans="1:25" x14ac:dyDescent="0.25">
      <c r="A51" s="1" t="s">
        <v>29</v>
      </c>
      <c r="B51" s="6">
        <v>0</v>
      </c>
      <c r="G51">
        <v>146.04</v>
      </c>
      <c r="H51">
        <v>155.04</v>
      </c>
      <c r="I51">
        <v>196.29</v>
      </c>
      <c r="J51" s="6">
        <v>178.13</v>
      </c>
      <c r="K51" s="6">
        <v>178.13</v>
      </c>
      <c r="L51" s="6">
        <v>178.13</v>
      </c>
      <c r="M51" s="6">
        <v>178.13</v>
      </c>
      <c r="N51" s="6">
        <v>178.13</v>
      </c>
      <c r="O51" s="6">
        <v>178.13</v>
      </c>
      <c r="P51" s="6">
        <v>178.13</v>
      </c>
    </row>
    <row r="52" spans="1:25" x14ac:dyDescent="0.25">
      <c r="A52" s="1" t="s">
        <v>30</v>
      </c>
      <c r="B52" s="6">
        <v>67.599999999999994</v>
      </c>
      <c r="C52" s="25">
        <v>75.3</v>
      </c>
      <c r="D52" s="25">
        <v>114.94</v>
      </c>
      <c r="E52">
        <v>117.2</v>
      </c>
      <c r="F52">
        <v>122.37</v>
      </c>
      <c r="G52">
        <v>172.46</v>
      </c>
      <c r="H52">
        <v>178.07</v>
      </c>
      <c r="I52">
        <v>198.12</v>
      </c>
      <c r="J52" s="6">
        <v>316.66000000000003</v>
      </c>
      <c r="K52" s="6">
        <v>316.66000000000003</v>
      </c>
      <c r="L52" s="6">
        <v>316.66000000000003</v>
      </c>
      <c r="M52" s="6">
        <v>316.66000000000003</v>
      </c>
      <c r="N52" s="6">
        <v>316.66000000000003</v>
      </c>
      <c r="O52" s="6">
        <v>316.66000000000003</v>
      </c>
      <c r="P52" s="6">
        <v>316.66000000000003</v>
      </c>
    </row>
    <row r="53" spans="1:25" x14ac:dyDescent="0.25">
      <c r="A53" s="1" t="s">
        <v>31</v>
      </c>
      <c r="B53" s="6">
        <v>222.53</v>
      </c>
      <c r="C53" s="25">
        <v>414.34</v>
      </c>
      <c r="D53" s="25">
        <v>511.66</v>
      </c>
      <c r="E53">
        <v>536.51</v>
      </c>
      <c r="F53">
        <v>392.83</v>
      </c>
      <c r="G53">
        <v>404.09</v>
      </c>
      <c r="H53">
        <v>383.29</v>
      </c>
      <c r="I53">
        <v>405.37</v>
      </c>
      <c r="J53" s="6">
        <v>434.82</v>
      </c>
      <c r="K53" s="6">
        <v>434.82</v>
      </c>
      <c r="L53" s="6">
        <v>434.82</v>
      </c>
      <c r="M53" s="6">
        <v>434.82</v>
      </c>
      <c r="N53" s="6">
        <v>434.82</v>
      </c>
      <c r="O53" s="6">
        <v>434.82</v>
      </c>
      <c r="P53" s="6">
        <v>434.82</v>
      </c>
    </row>
    <row r="54" spans="1:25" x14ac:dyDescent="0.25">
      <c r="A54" s="7"/>
      <c r="J54" s="6"/>
    </row>
    <row r="55" spans="1:25" x14ac:dyDescent="0.25">
      <c r="A55" s="10" t="s">
        <v>32</v>
      </c>
      <c r="B55" s="31">
        <f t="shared" ref="B55:J55" si="21">SUM(B57:B61)</f>
        <v>3448.3199999999997</v>
      </c>
      <c r="C55" s="31">
        <f t="shared" si="21"/>
        <v>4093.3300000000004</v>
      </c>
      <c r="D55" s="31">
        <f t="shared" si="21"/>
        <v>4343.3200000000006</v>
      </c>
      <c r="E55" s="31">
        <f t="shared" si="21"/>
        <v>4130.3600000000006</v>
      </c>
      <c r="F55" s="31">
        <f t="shared" si="21"/>
        <v>3976.0599999999995</v>
      </c>
      <c r="G55" s="31">
        <f t="shared" si="21"/>
        <v>6110.2199999999993</v>
      </c>
      <c r="H55" s="31">
        <f t="shared" si="21"/>
        <v>5072.38</v>
      </c>
      <c r="I55" s="31">
        <f t="shared" si="21"/>
        <v>5623.9800000000005</v>
      </c>
      <c r="J55" s="31">
        <f t="shared" si="21"/>
        <v>6544.26</v>
      </c>
      <c r="K55" s="31">
        <f t="shared" ref="K55:P55" si="22">SUM(K57:K61)</f>
        <v>5945.7245682840594</v>
      </c>
      <c r="L55" s="31">
        <f t="shared" si="22"/>
        <v>6961.4489765119652</v>
      </c>
      <c r="M55" s="31">
        <f t="shared" si="22"/>
        <v>8159.0139991381739</v>
      </c>
      <c r="N55" s="31">
        <f t="shared" si="22"/>
        <v>9571.7141637474651</v>
      </c>
      <c r="O55" s="31">
        <f t="shared" si="22"/>
        <v>11239.00299943865</v>
      </c>
      <c r="P55" s="31">
        <f t="shared" si="22"/>
        <v>13207.637580734654</v>
      </c>
      <c r="Q55" s="11"/>
      <c r="R55" s="11"/>
      <c r="S55" s="11"/>
      <c r="T55" s="11"/>
      <c r="U55" s="11"/>
      <c r="V55" s="11"/>
      <c r="W55" s="11"/>
      <c r="X55" s="11"/>
      <c r="Y55" s="11"/>
    </row>
    <row r="56" spans="1:25" x14ac:dyDescent="0.25">
      <c r="A56" s="1"/>
      <c r="J56" s="6"/>
    </row>
    <row r="57" spans="1:25" x14ac:dyDescent="0.25">
      <c r="A57" s="1" t="s">
        <v>115</v>
      </c>
      <c r="B57" s="6"/>
      <c r="F57">
        <v>28.29</v>
      </c>
      <c r="G57">
        <v>19.7</v>
      </c>
      <c r="H57">
        <v>25.75</v>
      </c>
      <c r="I57">
        <v>22.02</v>
      </c>
      <c r="J57" s="6">
        <v>26.08</v>
      </c>
      <c r="K57" s="52">
        <f>K163</f>
        <v>32.565067709445586</v>
      </c>
      <c r="L57" s="52">
        <f t="shared" ref="L57:P57" si="23">L163</f>
        <v>38.128247393973822</v>
      </c>
      <c r="M57" s="52">
        <f t="shared" si="23"/>
        <v>44.687378346038976</v>
      </c>
      <c r="N57" s="52">
        <f t="shared" si="23"/>
        <v>52.424816564931014</v>
      </c>
      <c r="O57" s="52">
        <f t="shared" si="23"/>
        <v>61.556651247470946</v>
      </c>
      <c r="P57" s="52">
        <f t="shared" si="23"/>
        <v>72.338973519348784</v>
      </c>
    </row>
    <row r="58" spans="1:25" x14ac:dyDescent="0.25">
      <c r="A58" s="1" t="s">
        <v>116</v>
      </c>
      <c r="B58" s="6">
        <v>2650.56</v>
      </c>
      <c r="C58" s="39">
        <v>3247.27</v>
      </c>
      <c r="D58" s="39">
        <v>3318.81</v>
      </c>
      <c r="E58" s="29">
        <v>3355.28</v>
      </c>
      <c r="F58" s="29">
        <f>3022.18+8.33</f>
        <v>3030.5099999999998</v>
      </c>
      <c r="G58" s="29">
        <f>5188.9+15.71</f>
        <v>5204.6099999999997</v>
      </c>
      <c r="H58">
        <f>4234.79+25.55</f>
        <v>4260.34</v>
      </c>
      <c r="I58">
        <f>1.15+4703.31</f>
        <v>4704.46</v>
      </c>
      <c r="J58" s="6">
        <f>15.79+5512.36</f>
        <v>5528.15</v>
      </c>
      <c r="K58" s="52">
        <f>K164</f>
        <v>4676.9480747930802</v>
      </c>
      <c r="L58" s="52">
        <f t="shared" ref="L58:P58" si="24">L164</f>
        <v>5475.923920549897</v>
      </c>
      <c r="M58" s="52">
        <f t="shared" si="24"/>
        <v>6417.9368514697053</v>
      </c>
      <c r="N58" s="52">
        <f t="shared" si="24"/>
        <v>7529.17657326464</v>
      </c>
      <c r="O58" s="52">
        <f t="shared" si="24"/>
        <v>8840.6775048424952</v>
      </c>
      <c r="P58" s="52">
        <f t="shared" si="24"/>
        <v>10389.219084463737</v>
      </c>
    </row>
    <row r="59" spans="1:25" x14ac:dyDescent="0.25">
      <c r="A59" s="1" t="s">
        <v>35</v>
      </c>
      <c r="B59" s="6">
        <v>502.4</v>
      </c>
      <c r="C59" s="25">
        <v>454.28</v>
      </c>
      <c r="D59">
        <v>762.58</v>
      </c>
      <c r="E59">
        <v>495.18</v>
      </c>
      <c r="F59">
        <v>518.26</v>
      </c>
      <c r="G59">
        <v>566.01</v>
      </c>
      <c r="H59">
        <v>492.12</v>
      </c>
      <c r="I59">
        <v>557.84</v>
      </c>
      <c r="J59" s="6">
        <v>585.6</v>
      </c>
      <c r="K59" s="52">
        <f>K165</f>
        <v>731.21563077650831</v>
      </c>
      <c r="L59" s="52">
        <f t="shared" ref="L59:P59" si="25">L165</f>
        <v>856.13119915303184</v>
      </c>
      <c r="M59" s="52">
        <f t="shared" si="25"/>
        <v>1003.4098450705684</v>
      </c>
      <c r="N59" s="52">
        <f t="shared" si="25"/>
        <v>1177.1461878996781</v>
      </c>
      <c r="O59" s="52">
        <f t="shared" si="25"/>
        <v>1382.1922918143784</v>
      </c>
      <c r="P59" s="52">
        <f t="shared" si="25"/>
        <v>1624.2984238086906</v>
      </c>
    </row>
    <row r="60" spans="1:25" x14ac:dyDescent="0.25">
      <c r="A60" s="1" t="s">
        <v>36</v>
      </c>
      <c r="B60" s="6">
        <v>29.66</v>
      </c>
      <c r="C60" s="25">
        <v>39.01</v>
      </c>
      <c r="D60" s="25">
        <v>59.79</v>
      </c>
      <c r="E60">
        <v>59.03</v>
      </c>
      <c r="F60">
        <v>146.56</v>
      </c>
      <c r="G60">
        <v>160.37</v>
      </c>
      <c r="H60">
        <v>160.41999999999999</v>
      </c>
      <c r="I60">
        <v>175.69</v>
      </c>
      <c r="J60" s="6">
        <v>154.13999999999999</v>
      </c>
      <c r="K60" s="52">
        <f>K166</f>
        <v>192.46854051893951</v>
      </c>
      <c r="L60" s="52">
        <f t="shared" ref="L60:P60" si="26">L166</f>
        <v>225.34846830165355</v>
      </c>
      <c r="M60" s="52">
        <f t="shared" si="26"/>
        <v>264.1147430313822</v>
      </c>
      <c r="N60" s="52">
        <f t="shared" si="26"/>
        <v>309.84513900760993</v>
      </c>
      <c r="O60" s="52">
        <f t="shared" si="26"/>
        <v>363.81680304007557</v>
      </c>
      <c r="P60" s="52">
        <f t="shared" si="26"/>
        <v>427.54330438161122</v>
      </c>
    </row>
    <row r="61" spans="1:25" x14ac:dyDescent="0.25">
      <c r="A61" s="1" t="s">
        <v>37</v>
      </c>
      <c r="B61" s="6">
        <v>265.7</v>
      </c>
      <c r="C61" s="25">
        <v>352.77</v>
      </c>
      <c r="D61" s="25">
        <v>202.14</v>
      </c>
      <c r="E61">
        <v>220.87</v>
      </c>
      <c r="F61">
        <v>252.44</v>
      </c>
      <c r="G61">
        <v>159.53</v>
      </c>
      <c r="H61">
        <v>133.75</v>
      </c>
      <c r="I61">
        <v>163.97</v>
      </c>
      <c r="J61" s="6">
        <v>250.29</v>
      </c>
      <c r="K61" s="52">
        <f>K167</f>
        <v>312.52725448608652</v>
      </c>
      <c r="L61" s="52">
        <f t="shared" ref="L61:P61" si="27">L167</f>
        <v>365.917141113409</v>
      </c>
      <c r="M61" s="52">
        <f t="shared" si="27"/>
        <v>428.86518122047909</v>
      </c>
      <c r="N61" s="52">
        <f t="shared" si="27"/>
        <v>503.12144701060521</v>
      </c>
      <c r="O61" s="52">
        <f t="shared" si="27"/>
        <v>590.75974849422937</v>
      </c>
      <c r="P61" s="52">
        <f t="shared" si="27"/>
        <v>694.23779456126556</v>
      </c>
    </row>
    <row r="62" spans="1:25" x14ac:dyDescent="0.25">
      <c r="A62" s="8" t="s">
        <v>38</v>
      </c>
      <c r="B62" s="31">
        <f t="shared" ref="B62:J62" si="28">SUM(B44,B49,B55)</f>
        <v>12572.859999999999</v>
      </c>
      <c r="C62" s="31">
        <f t="shared" si="28"/>
        <v>14694.26</v>
      </c>
      <c r="D62" s="31">
        <f t="shared" si="28"/>
        <v>16738.800000000003</v>
      </c>
      <c r="E62" s="31">
        <f t="shared" si="28"/>
        <v>17641.190000000002</v>
      </c>
      <c r="F62" s="31">
        <f t="shared" si="28"/>
        <v>18749.330000000002</v>
      </c>
      <c r="G62" s="31">
        <f t="shared" si="28"/>
        <v>22161.049999999996</v>
      </c>
      <c r="H62" s="31">
        <f t="shared" si="28"/>
        <v>21714.02</v>
      </c>
      <c r="I62" s="31">
        <f t="shared" si="28"/>
        <v>23263.14</v>
      </c>
      <c r="J62" s="31">
        <f t="shared" si="28"/>
        <v>25571.550000000003</v>
      </c>
      <c r="K62" s="31">
        <f t="shared" ref="K62:P62" si="29">SUM(K44,K49,K55)</f>
        <v>29662.497458176993</v>
      </c>
      <c r="L62" s="31">
        <f t="shared" si="29"/>
        <v>36150.037976728388</v>
      </c>
      <c r="M62" s="31">
        <f t="shared" si="29"/>
        <v>43764.128733744765</v>
      </c>
      <c r="N62" s="31">
        <f t="shared" si="29"/>
        <v>52714.971297878408</v>
      </c>
      <c r="O62" s="31">
        <f t="shared" si="29"/>
        <v>63252.889486255954</v>
      </c>
      <c r="P62" s="31">
        <f t="shared" si="29"/>
        <v>75674.086467832443</v>
      </c>
      <c r="Q62" s="11"/>
      <c r="R62" s="11"/>
      <c r="S62" s="11"/>
      <c r="T62" s="11"/>
      <c r="U62" s="11"/>
      <c r="V62" s="11"/>
      <c r="W62" s="11"/>
      <c r="X62" s="11"/>
      <c r="Y62" s="11"/>
    </row>
    <row r="63" spans="1:25" x14ac:dyDescent="0.25">
      <c r="A63" s="7"/>
      <c r="J63" s="6"/>
    </row>
    <row r="64" spans="1:25" x14ac:dyDescent="0.25">
      <c r="A64" s="7"/>
      <c r="J64" s="6"/>
    </row>
    <row r="65" spans="1:25" x14ac:dyDescent="0.25">
      <c r="A65" s="4" t="s">
        <v>39</v>
      </c>
      <c r="J65" s="6"/>
    </row>
    <row r="66" spans="1:25" x14ac:dyDescent="0.25">
      <c r="A66" s="7"/>
      <c r="J66" s="6"/>
    </row>
    <row r="67" spans="1:25" x14ac:dyDescent="0.25">
      <c r="A67" s="10" t="s">
        <v>40</v>
      </c>
      <c r="B67" s="31">
        <f t="shared" ref="B67:P67" si="30">SUM(B68:B78)</f>
        <v>6421.6399999999994</v>
      </c>
      <c r="C67" s="31">
        <f t="shared" si="30"/>
        <v>7241.079999999999</v>
      </c>
      <c r="D67" s="31">
        <f t="shared" si="30"/>
        <v>7890.62</v>
      </c>
      <c r="E67" s="31">
        <f>SUM(E68:E78)</f>
        <v>9525.5499999999993</v>
      </c>
      <c r="F67" s="31">
        <f>SUM(F68:F78)</f>
        <v>10460.77</v>
      </c>
      <c r="G67" s="31">
        <f t="shared" si="30"/>
        <v>11208.26</v>
      </c>
      <c r="H67" s="31">
        <f t="shared" si="30"/>
        <v>11599.060000000001</v>
      </c>
      <c r="I67" s="31">
        <f t="shared" si="30"/>
        <v>14226.349999999999</v>
      </c>
      <c r="J67" s="31">
        <f t="shared" si="30"/>
        <v>15775.529999999999</v>
      </c>
      <c r="K67" s="31">
        <f t="shared" si="30"/>
        <v>16555.486000000001</v>
      </c>
      <c r="L67" s="31">
        <f t="shared" si="30"/>
        <v>17177.490400000002</v>
      </c>
      <c r="M67" s="31">
        <f t="shared" si="30"/>
        <v>17815.289960000002</v>
      </c>
      <c r="N67" s="31">
        <f t="shared" si="30"/>
        <v>18451.510004000003</v>
      </c>
      <c r="O67" s="31">
        <f t="shared" si="30"/>
        <v>19087.887999600003</v>
      </c>
      <c r="P67" s="31">
        <f t="shared" si="30"/>
        <v>19724.250200040005</v>
      </c>
      <c r="Q67" s="11"/>
      <c r="R67" s="11"/>
      <c r="S67" s="11"/>
      <c r="T67" s="11"/>
      <c r="U67" s="11"/>
      <c r="V67" s="11"/>
      <c r="W67" s="11"/>
      <c r="X67" s="11"/>
      <c r="Y67" s="11"/>
    </row>
    <row r="68" spans="1:25" x14ac:dyDescent="0.25">
      <c r="A68" s="12" t="s">
        <v>41</v>
      </c>
      <c r="B68" s="6">
        <v>3465.46</v>
      </c>
      <c r="C68" s="39">
        <v>4310.7299999999996</v>
      </c>
      <c r="D68" s="39">
        <v>4485.8900000000003</v>
      </c>
      <c r="E68" s="29">
        <v>4477.53</v>
      </c>
      <c r="F68" s="29">
        <v>5562.42</v>
      </c>
      <c r="G68" s="29">
        <v>5293.4</v>
      </c>
      <c r="H68" s="29">
        <v>5094.3900000000003</v>
      </c>
      <c r="I68" s="29">
        <v>4868.2</v>
      </c>
      <c r="J68" s="6">
        <v>4933.87</v>
      </c>
      <c r="K68" s="24">
        <f>SUM(J68:J72,K202)-K204</f>
        <v>7094.4960000000001</v>
      </c>
      <c r="L68" s="24">
        <f t="shared" ref="L68:P68" si="31">SUM(K68:K72,L202)-L204</f>
        <v>7716.5004000000008</v>
      </c>
      <c r="M68" s="24">
        <f t="shared" si="31"/>
        <v>8354.2999600000003</v>
      </c>
      <c r="N68" s="24">
        <f t="shared" si="31"/>
        <v>8990.520004</v>
      </c>
      <c r="O68" s="24">
        <f t="shared" si="31"/>
        <v>9626.8979996000016</v>
      </c>
      <c r="P68" s="24">
        <f t="shared" si="31"/>
        <v>10263.26020004</v>
      </c>
    </row>
    <row r="69" spans="1:25" x14ac:dyDescent="0.25">
      <c r="A69" s="12" t="s">
        <v>42</v>
      </c>
      <c r="B69" s="6">
        <v>118.89</v>
      </c>
      <c r="C69" s="25">
        <v>84.86</v>
      </c>
      <c r="D69" s="25">
        <v>168.65</v>
      </c>
      <c r="E69">
        <v>141.05000000000001</v>
      </c>
      <c r="F69">
        <v>140.09</v>
      </c>
      <c r="G69">
        <v>290.26</v>
      </c>
      <c r="H69">
        <v>298.5</v>
      </c>
      <c r="I69">
        <v>500.19</v>
      </c>
      <c r="J69" s="6">
        <v>528.54999999999995</v>
      </c>
      <c r="K69" s="62"/>
      <c r="L69" s="62"/>
      <c r="M69" s="62"/>
      <c r="N69" s="62"/>
      <c r="O69" s="62"/>
      <c r="P69" s="62"/>
    </row>
    <row r="70" spans="1:25" x14ac:dyDescent="0.25">
      <c r="A70" s="12" t="s">
        <v>43</v>
      </c>
      <c r="B70" s="6"/>
      <c r="F70">
        <v>414.57</v>
      </c>
      <c r="G70">
        <v>404.75</v>
      </c>
      <c r="H70">
        <v>413.59</v>
      </c>
      <c r="I70">
        <v>393.03</v>
      </c>
      <c r="J70" s="6">
        <v>371.61</v>
      </c>
      <c r="K70" s="62"/>
      <c r="L70" s="62"/>
      <c r="M70" s="62"/>
      <c r="N70" s="62"/>
      <c r="O70" s="62"/>
      <c r="P70" s="62"/>
    </row>
    <row r="71" spans="1:25" x14ac:dyDescent="0.25">
      <c r="A71" s="12" t="s">
        <v>44</v>
      </c>
      <c r="B71" s="6">
        <v>288.33999999999997</v>
      </c>
      <c r="C71" s="25">
        <v>270.72000000000003</v>
      </c>
      <c r="D71" s="25">
        <v>203.78</v>
      </c>
      <c r="E71">
        <v>360.67</v>
      </c>
      <c r="F71">
        <v>160.25</v>
      </c>
      <c r="G71">
        <v>177.86</v>
      </c>
      <c r="H71">
        <v>87.32</v>
      </c>
      <c r="I71">
        <v>128.55000000000001</v>
      </c>
      <c r="J71" s="6">
        <v>120.58</v>
      </c>
      <c r="K71" s="62"/>
      <c r="L71" s="62"/>
      <c r="M71" s="62"/>
      <c r="N71" s="62"/>
      <c r="O71" s="62"/>
      <c r="P71" s="62"/>
    </row>
    <row r="72" spans="1:25" x14ac:dyDescent="0.25">
      <c r="A72" s="12" t="s">
        <v>45</v>
      </c>
      <c r="B72" s="6">
        <v>317.06</v>
      </c>
      <c r="C72" s="25">
        <v>194.33</v>
      </c>
      <c r="D72" s="25">
        <v>114.61</v>
      </c>
      <c r="E72">
        <v>181.19</v>
      </c>
      <c r="F72">
        <v>181.02</v>
      </c>
      <c r="G72">
        <v>258.73</v>
      </c>
      <c r="H72">
        <v>370.88</v>
      </c>
      <c r="I72">
        <v>335.24</v>
      </c>
      <c r="J72" s="6">
        <v>359.93</v>
      </c>
      <c r="K72" s="62"/>
      <c r="L72" s="62"/>
      <c r="M72" s="62"/>
      <c r="N72" s="62"/>
      <c r="O72" s="62"/>
      <c r="P72" s="62"/>
    </row>
    <row r="73" spans="1:25" x14ac:dyDescent="0.25">
      <c r="A73" s="1"/>
      <c r="B73" s="6"/>
      <c r="J73" s="6"/>
      <c r="K73" s="62"/>
      <c r="L73" s="62"/>
      <c r="M73" s="62"/>
      <c r="N73" s="62"/>
      <c r="O73" s="62"/>
      <c r="P73" s="62"/>
    </row>
    <row r="74" spans="1:25" x14ac:dyDescent="0.25">
      <c r="A74" s="1" t="s">
        <v>46</v>
      </c>
      <c r="B74" s="6">
        <v>1111.9100000000001</v>
      </c>
      <c r="C74" s="39">
        <v>1349</v>
      </c>
      <c r="D74" s="39">
        <v>1934.08</v>
      </c>
      <c r="E74" s="29">
        <v>2801.51</v>
      </c>
      <c r="F74" s="29">
        <v>3528.17</v>
      </c>
      <c r="G74" s="29">
        <v>4308.18</v>
      </c>
      <c r="H74" s="29">
        <v>4814.66</v>
      </c>
      <c r="I74" s="29">
        <v>7372.48</v>
      </c>
      <c r="J74" s="6">
        <v>8811.58</v>
      </c>
      <c r="K74" s="6">
        <v>8811.58</v>
      </c>
      <c r="L74" s="6">
        <v>8811.58</v>
      </c>
      <c r="M74" s="6">
        <v>8811.58</v>
      </c>
      <c r="N74" s="6">
        <v>8811.58</v>
      </c>
      <c r="O74" s="6">
        <v>8811.58</v>
      </c>
      <c r="P74" s="6">
        <v>8811.58</v>
      </c>
    </row>
    <row r="75" spans="1:25" x14ac:dyDescent="0.25">
      <c r="A75" s="1" t="s">
        <v>47</v>
      </c>
      <c r="B75" s="6">
        <v>23.2</v>
      </c>
      <c r="C75" s="25">
        <v>25.23</v>
      </c>
      <c r="D75">
        <v>0</v>
      </c>
      <c r="E75">
        <v>0</v>
      </c>
      <c r="F75">
        <v>0</v>
      </c>
      <c r="G75">
        <v>0</v>
      </c>
      <c r="H75">
        <v>41.6</v>
      </c>
      <c r="I75">
        <v>205.65</v>
      </c>
      <c r="J75" s="6">
        <v>188.87</v>
      </c>
      <c r="K75" s="6">
        <v>188.87</v>
      </c>
      <c r="L75" s="6">
        <v>188.87</v>
      </c>
      <c r="M75" s="6">
        <v>188.87</v>
      </c>
      <c r="N75" s="6">
        <v>188.87</v>
      </c>
      <c r="O75" s="6">
        <v>188.87</v>
      </c>
      <c r="P75" s="6">
        <v>188.87</v>
      </c>
    </row>
    <row r="76" spans="1:25" x14ac:dyDescent="0.25">
      <c r="A76" s="1" t="s">
        <v>48</v>
      </c>
      <c r="B76" s="6">
        <v>26.7</v>
      </c>
      <c r="C76" s="25">
        <v>23.13</v>
      </c>
      <c r="D76" s="25">
        <v>45.68</v>
      </c>
      <c r="E76">
        <v>59.96</v>
      </c>
      <c r="F76">
        <v>67.27</v>
      </c>
      <c r="G76">
        <v>52.23</v>
      </c>
      <c r="H76">
        <v>17.43</v>
      </c>
      <c r="I76">
        <v>19.87</v>
      </c>
      <c r="J76" s="6">
        <v>21.15</v>
      </c>
      <c r="K76" s="6">
        <v>21.15</v>
      </c>
      <c r="L76" s="6">
        <v>21.15</v>
      </c>
      <c r="M76" s="6">
        <v>21.15</v>
      </c>
      <c r="N76" s="6">
        <v>21.15</v>
      </c>
      <c r="O76" s="6">
        <v>21.15</v>
      </c>
      <c r="P76" s="6">
        <v>21.15</v>
      </c>
    </row>
    <row r="77" spans="1:25" x14ac:dyDescent="0.25">
      <c r="A77" s="1" t="s">
        <v>49</v>
      </c>
      <c r="B77" s="6">
        <v>842.54</v>
      </c>
      <c r="C77" s="25">
        <v>651.14</v>
      </c>
      <c r="D77" s="25">
        <v>558.66999999999996</v>
      </c>
      <c r="E77">
        <v>664.38</v>
      </c>
      <c r="F77">
        <v>96.85</v>
      </c>
      <c r="G77">
        <v>54.66</v>
      </c>
      <c r="H77">
        <v>119.77</v>
      </c>
      <c r="I77">
        <v>151.41999999999999</v>
      </c>
      <c r="J77" s="6">
        <v>126.9</v>
      </c>
      <c r="K77" s="6">
        <v>126.9</v>
      </c>
      <c r="L77" s="6">
        <v>126.9</v>
      </c>
      <c r="M77" s="6">
        <v>126.9</v>
      </c>
      <c r="N77" s="6">
        <v>126.9</v>
      </c>
      <c r="O77" s="6">
        <v>126.9</v>
      </c>
      <c r="P77" s="6">
        <v>126.9</v>
      </c>
    </row>
    <row r="78" spans="1:25" x14ac:dyDescent="0.25">
      <c r="A78" s="1" t="s">
        <v>50</v>
      </c>
      <c r="B78" s="6">
        <v>227.54</v>
      </c>
      <c r="C78" s="25">
        <v>331.94</v>
      </c>
      <c r="D78" s="25">
        <v>379.26</v>
      </c>
      <c r="E78">
        <v>839.26</v>
      </c>
      <c r="F78">
        <v>310.13</v>
      </c>
      <c r="G78">
        <v>368.19</v>
      </c>
      <c r="H78">
        <v>340.92</v>
      </c>
      <c r="I78">
        <v>251.72</v>
      </c>
      <c r="J78" s="6">
        <v>312.49</v>
      </c>
      <c r="K78" s="6">
        <v>312.49</v>
      </c>
      <c r="L78" s="6">
        <v>312.49</v>
      </c>
      <c r="M78" s="6">
        <v>312.49</v>
      </c>
      <c r="N78" s="6">
        <v>312.49</v>
      </c>
      <c r="O78" s="6">
        <v>312.49</v>
      </c>
      <c r="P78" s="6">
        <v>312.49</v>
      </c>
    </row>
    <row r="79" spans="1:25" x14ac:dyDescent="0.25">
      <c r="A79" s="1"/>
      <c r="J79" s="6"/>
    </row>
    <row r="80" spans="1:25" x14ac:dyDescent="0.25">
      <c r="A80" s="10" t="s">
        <v>51</v>
      </c>
      <c r="B80" s="31">
        <f t="shared" ref="B80:P80" si="32">SUM(B82:B89)</f>
        <v>6151.22</v>
      </c>
      <c r="C80" s="31">
        <f t="shared" si="32"/>
        <v>7453.18</v>
      </c>
      <c r="D80" s="31">
        <f t="shared" si="32"/>
        <v>8848.1800000000021</v>
      </c>
      <c r="E80" s="31">
        <f>SUM(E82:E89)</f>
        <v>8115.64</v>
      </c>
      <c r="F80" s="31">
        <f>SUM(F82:F89)</f>
        <v>8288.56</v>
      </c>
      <c r="G80" s="31">
        <f t="shared" si="32"/>
        <v>10952.789999999999</v>
      </c>
      <c r="H80" s="31">
        <f>SUM(H82:H89)</f>
        <v>10114.959999999999</v>
      </c>
      <c r="I80" s="31">
        <f t="shared" si="32"/>
        <v>9036.7899999999991</v>
      </c>
      <c r="J80" s="31">
        <f t="shared" si="32"/>
        <v>9796.0200000000023</v>
      </c>
      <c r="K80" s="31">
        <f t="shared" si="32"/>
        <v>13107.011458176992</v>
      </c>
      <c r="L80" s="31">
        <f t="shared" si="32"/>
        <v>18972.547576728393</v>
      </c>
      <c r="M80" s="31">
        <f t="shared" si="32"/>
        <v>25948.838773744763</v>
      </c>
      <c r="N80" s="31">
        <f t="shared" si="32"/>
        <v>34263.461293878412</v>
      </c>
      <c r="O80" s="31">
        <f t="shared" si="32"/>
        <v>44165.00148665595</v>
      </c>
      <c r="P80" s="31">
        <f t="shared" si="32"/>
        <v>55949.836267792438</v>
      </c>
      <c r="Q80" s="31"/>
      <c r="R80" s="11"/>
      <c r="S80" s="11"/>
      <c r="T80" s="11"/>
      <c r="U80" s="11"/>
      <c r="V80" s="11"/>
      <c r="W80" s="11"/>
      <c r="X80" s="11"/>
      <c r="Y80" s="11"/>
    </row>
    <row r="81" spans="1:25" x14ac:dyDescent="0.25">
      <c r="A81" s="1"/>
      <c r="J81" s="6"/>
    </row>
    <row r="82" spans="1:25" x14ac:dyDescent="0.25">
      <c r="A82" s="12" t="s">
        <v>52</v>
      </c>
      <c r="B82" s="6">
        <v>672.98</v>
      </c>
      <c r="C82" s="25">
        <v>656.31</v>
      </c>
      <c r="D82" s="25">
        <v>823.58</v>
      </c>
      <c r="E82" s="29">
        <v>1072.3699999999999</v>
      </c>
      <c r="F82" s="29">
        <v>1091.97</v>
      </c>
      <c r="G82" s="29">
        <v>1469.55</v>
      </c>
      <c r="H82" s="29">
        <v>1122.6500000000001</v>
      </c>
      <c r="I82" s="29">
        <v>1434.09</v>
      </c>
      <c r="J82" s="6">
        <v>1443.76</v>
      </c>
      <c r="K82" s="24">
        <f>K154</f>
        <v>1403.0844224379239</v>
      </c>
      <c r="L82" s="24">
        <f t="shared" ref="L82:P82" si="33">L154</f>
        <v>1642.777176164969</v>
      </c>
      <c r="M82" s="24">
        <f t="shared" si="33"/>
        <v>1925.3810554409113</v>
      </c>
      <c r="N82" s="24">
        <f t="shared" si="33"/>
        <v>2258.752971979392</v>
      </c>
      <c r="O82" s="24">
        <f t="shared" si="33"/>
        <v>2652.2032514527482</v>
      </c>
      <c r="P82" s="24">
        <f t="shared" si="33"/>
        <v>3116.7657253391212</v>
      </c>
    </row>
    <row r="83" spans="1:25" x14ac:dyDescent="0.25">
      <c r="A83" s="12" t="s">
        <v>53</v>
      </c>
      <c r="B83" s="6">
        <v>1282.8</v>
      </c>
      <c r="C83" s="39">
        <v>1561.87</v>
      </c>
      <c r="D83" s="39">
        <v>1520.18</v>
      </c>
      <c r="E83" s="29">
        <v>2821.57</v>
      </c>
      <c r="F83" s="29">
        <v>1603.14</v>
      </c>
      <c r="G83" s="29">
        <v>2426.7600000000002</v>
      </c>
      <c r="H83" s="29">
        <v>2304.27</v>
      </c>
      <c r="I83" s="29">
        <v>2798.21</v>
      </c>
      <c r="J83" s="6">
        <v>2703.44</v>
      </c>
      <c r="K83" s="24">
        <f>K155</f>
        <v>2338.4740373965401</v>
      </c>
      <c r="L83" s="24">
        <f t="shared" ref="L83:P83" si="34">L155</f>
        <v>2737.9619602749485</v>
      </c>
      <c r="M83" s="24">
        <f t="shared" si="34"/>
        <v>3208.9684257348526</v>
      </c>
      <c r="N83" s="24">
        <f t="shared" si="34"/>
        <v>3764.58828663232</v>
      </c>
      <c r="O83" s="24">
        <f t="shared" si="34"/>
        <v>4420.3387524212476</v>
      </c>
      <c r="P83" s="24">
        <f t="shared" si="34"/>
        <v>5194.6095422318685</v>
      </c>
    </row>
    <row r="84" spans="1:25" x14ac:dyDescent="0.25">
      <c r="A84" s="12" t="s">
        <v>54</v>
      </c>
      <c r="B84" s="6">
        <f>26.95+104.41</f>
        <v>131.35999999999999</v>
      </c>
      <c r="C84">
        <f xml:space="preserve"> 15.4+ 121.33</f>
        <v>136.72999999999999</v>
      </c>
      <c r="D84">
        <f xml:space="preserve"> 34.38+106.96</f>
        <v>141.34</v>
      </c>
      <c r="E84">
        <f xml:space="preserve"> 40.68+95.78</f>
        <v>136.46</v>
      </c>
      <c r="F84">
        <f>147.91+ 93.95</f>
        <v>241.86</v>
      </c>
      <c r="G84">
        <f xml:space="preserve"> 169.22 + 87.93</f>
        <v>257.14999999999998</v>
      </c>
      <c r="H84">
        <f>98.68+76.44</f>
        <v>175.12</v>
      </c>
      <c r="I84">
        <f>168.37 +177.13</f>
        <v>345.5</v>
      </c>
      <c r="J84" s="6">
        <f>539.89+69.04</f>
        <v>608.92999999999995</v>
      </c>
      <c r="K84" s="34">
        <f>K217</f>
        <v>4021.5586077929197</v>
      </c>
      <c r="L84" s="34">
        <f t="shared" ref="L84:P84" si="35">L217</f>
        <v>9065.2298945041839</v>
      </c>
      <c r="M84" s="34">
        <f t="shared" si="35"/>
        <v>15072.521461339886</v>
      </c>
      <c r="N84" s="34">
        <f t="shared" si="35"/>
        <v>22244.069566974835</v>
      </c>
      <c r="O84" s="34">
        <f t="shared" si="35"/>
        <v>30796.537070867249</v>
      </c>
      <c r="P84" s="34">
        <f t="shared" si="35"/>
        <v>40988.467796528392</v>
      </c>
    </row>
    <row r="85" spans="1:25" x14ac:dyDescent="0.25">
      <c r="A85" s="12" t="s">
        <v>55</v>
      </c>
      <c r="B85" s="6">
        <v>23.12</v>
      </c>
      <c r="C85" s="25">
        <v>21.73</v>
      </c>
      <c r="D85" s="25">
        <v>27.56</v>
      </c>
      <c r="E85">
        <v>25.03</v>
      </c>
      <c r="F85">
        <v>22.36</v>
      </c>
      <c r="G85">
        <v>36.94</v>
      </c>
      <c r="H85">
        <v>22.81</v>
      </c>
      <c r="I85">
        <v>23.71</v>
      </c>
      <c r="J85" s="6">
        <v>24.56</v>
      </c>
      <c r="K85" s="24">
        <f>K156</f>
        <v>30.667103640490165</v>
      </c>
      <c r="L85" s="24">
        <f t="shared" ref="L85:P85" si="36">L156</f>
        <v>35.906048926226873</v>
      </c>
      <c r="M85" s="24">
        <f t="shared" si="36"/>
        <v>42.082899239981487</v>
      </c>
      <c r="N85" s="24">
        <f t="shared" si="36"/>
        <v>49.369382470655893</v>
      </c>
      <c r="O85" s="24">
        <f t="shared" si="36"/>
        <v>57.968993659428158</v>
      </c>
      <c r="P85" s="24">
        <f t="shared" si="36"/>
        <v>68.122898375583048</v>
      </c>
    </row>
    <row r="86" spans="1:25" x14ac:dyDescent="0.25">
      <c r="A86" s="12" t="s">
        <v>56</v>
      </c>
      <c r="B86" s="6">
        <v>549.57000000000005</v>
      </c>
      <c r="C86" s="25">
        <v>511.34</v>
      </c>
      <c r="D86" s="25">
        <v>205.03</v>
      </c>
      <c r="E86">
        <v>239.22</v>
      </c>
      <c r="F86">
        <v>280.14</v>
      </c>
      <c r="G86">
        <v>213.37</v>
      </c>
      <c r="H86">
        <v>197.65</v>
      </c>
      <c r="I86">
        <v>235.07</v>
      </c>
      <c r="J86" s="13">
        <v>457.3</v>
      </c>
      <c r="K86" s="24">
        <f>K157</f>
        <v>571.01247942981092</v>
      </c>
      <c r="L86" s="24">
        <f t="shared" ref="L86:P86" si="37">L157</f>
        <v>668.56010480307623</v>
      </c>
      <c r="M86" s="24">
        <f t="shared" si="37"/>
        <v>783.57124684216353</v>
      </c>
      <c r="N86" s="24">
        <f t="shared" si="37"/>
        <v>919.24342849474522</v>
      </c>
      <c r="O86" s="24">
        <f t="shared" si="37"/>
        <v>1079.3656677710301</v>
      </c>
      <c r="P86" s="24">
        <f t="shared" si="37"/>
        <v>1268.4283968710965</v>
      </c>
    </row>
    <row r="87" spans="1:25" x14ac:dyDescent="0.25">
      <c r="A87" s="12" t="s">
        <v>57</v>
      </c>
      <c r="B87" s="6">
        <v>0</v>
      </c>
      <c r="C87" s="6">
        <v>0</v>
      </c>
      <c r="D87" s="6">
        <v>0</v>
      </c>
      <c r="E87" s="6">
        <v>0</v>
      </c>
      <c r="F87" s="6">
        <v>0</v>
      </c>
      <c r="G87" s="6">
        <v>0</v>
      </c>
      <c r="H87" s="6">
        <v>0</v>
      </c>
      <c r="I87" s="6">
        <v>0</v>
      </c>
      <c r="J87" s="6">
        <v>0</v>
      </c>
      <c r="K87" s="24">
        <f>K158</f>
        <v>0</v>
      </c>
      <c r="L87" s="24">
        <f t="shared" ref="L87:P87" si="38">L158</f>
        <v>0</v>
      </c>
      <c r="M87" s="24">
        <f t="shared" si="38"/>
        <v>0</v>
      </c>
      <c r="N87" s="24">
        <f t="shared" si="38"/>
        <v>0</v>
      </c>
      <c r="O87" s="24">
        <f t="shared" si="38"/>
        <v>0</v>
      </c>
      <c r="P87" s="24">
        <f t="shared" si="38"/>
        <v>0</v>
      </c>
    </row>
    <row r="88" spans="1:25" x14ac:dyDescent="0.25">
      <c r="A88" s="12" t="s">
        <v>58</v>
      </c>
      <c r="B88" s="6">
        <v>3469.11</v>
      </c>
      <c r="C88" s="39">
        <v>4540.8500000000004</v>
      </c>
      <c r="D88" s="39">
        <v>5591.12</v>
      </c>
      <c r="E88" s="29">
        <v>3167.1</v>
      </c>
      <c r="F88" s="29">
        <v>4694.4799999999996</v>
      </c>
      <c r="G88" s="29">
        <v>6191.49</v>
      </c>
      <c r="H88" s="29">
        <v>5837.66</v>
      </c>
      <c r="I88" s="29">
        <v>3637.88</v>
      </c>
      <c r="J88" s="6">
        <v>4274.5200000000004</v>
      </c>
      <c r="K88" s="6">
        <v>4274.5200000000004</v>
      </c>
      <c r="L88" s="6">
        <v>4274.5200000000004</v>
      </c>
      <c r="M88" s="6">
        <v>4274.5200000000004</v>
      </c>
      <c r="N88" s="6">
        <v>4274.5200000000004</v>
      </c>
      <c r="O88" s="6">
        <v>4274.5200000000004</v>
      </c>
      <c r="P88" s="6">
        <v>4274.5200000000004</v>
      </c>
    </row>
    <row r="89" spans="1:25" x14ac:dyDescent="0.25">
      <c r="A89" s="1" t="s">
        <v>47</v>
      </c>
      <c r="B89" s="6">
        <v>22.28</v>
      </c>
      <c r="C89" s="25">
        <v>24.35</v>
      </c>
      <c r="D89" s="25">
        <v>539.37</v>
      </c>
      <c r="E89">
        <v>653.89</v>
      </c>
      <c r="F89">
        <v>354.61</v>
      </c>
      <c r="G89">
        <v>357.53</v>
      </c>
      <c r="H89">
        <v>454.8</v>
      </c>
      <c r="I89">
        <v>562.33000000000004</v>
      </c>
      <c r="J89" s="6">
        <v>283.51</v>
      </c>
      <c r="K89" s="24">
        <f>K159</f>
        <v>467.694807479308</v>
      </c>
      <c r="L89" s="24">
        <f t="shared" ref="L89:P89" si="39">L159</f>
        <v>547.59239205498966</v>
      </c>
      <c r="M89" s="24">
        <f t="shared" si="39"/>
        <v>641.79368514697046</v>
      </c>
      <c r="N89" s="24">
        <f t="shared" si="39"/>
        <v>752.917657326464</v>
      </c>
      <c r="O89" s="24">
        <f t="shared" si="39"/>
        <v>884.06775048424947</v>
      </c>
      <c r="P89" s="24">
        <f t="shared" si="39"/>
        <v>1038.9219084463737</v>
      </c>
    </row>
    <row r="90" spans="1:25" x14ac:dyDescent="0.25">
      <c r="A90" s="8" t="s">
        <v>38</v>
      </c>
      <c r="B90" s="31">
        <f t="shared" ref="B90:P90" si="40">SUM(B80,B67)</f>
        <v>12572.86</v>
      </c>
      <c r="C90" s="31">
        <f t="shared" si="40"/>
        <v>14694.259999999998</v>
      </c>
      <c r="D90" s="31">
        <f t="shared" si="40"/>
        <v>16738.800000000003</v>
      </c>
      <c r="E90" s="31">
        <f t="shared" si="40"/>
        <v>17641.189999999999</v>
      </c>
      <c r="F90" s="31">
        <f t="shared" si="40"/>
        <v>18749.330000000002</v>
      </c>
      <c r="G90" s="31">
        <f t="shared" si="40"/>
        <v>22161.05</v>
      </c>
      <c r="H90" s="31">
        <f t="shared" si="40"/>
        <v>21714.02</v>
      </c>
      <c r="I90" s="31">
        <f t="shared" si="40"/>
        <v>23263.14</v>
      </c>
      <c r="J90" s="31">
        <f t="shared" si="40"/>
        <v>25571.550000000003</v>
      </c>
      <c r="K90" s="31">
        <f t="shared" si="40"/>
        <v>29662.497458176993</v>
      </c>
      <c r="L90" s="31">
        <f t="shared" si="40"/>
        <v>36150.037976728396</v>
      </c>
      <c r="M90" s="31">
        <f t="shared" si="40"/>
        <v>43764.128733744765</v>
      </c>
      <c r="N90" s="31">
        <f t="shared" si="40"/>
        <v>52714.971297878415</v>
      </c>
      <c r="O90" s="31">
        <f t="shared" si="40"/>
        <v>63252.889486255954</v>
      </c>
      <c r="P90" s="31">
        <f t="shared" si="40"/>
        <v>75674.086467832443</v>
      </c>
      <c r="Q90" s="11"/>
      <c r="R90" s="11"/>
      <c r="S90" s="11"/>
      <c r="T90" s="11"/>
      <c r="U90" s="11"/>
      <c r="V90" s="11"/>
      <c r="W90" s="11"/>
      <c r="X90" s="11"/>
      <c r="Y90" s="11"/>
    </row>
    <row r="91" spans="1:25" x14ac:dyDescent="0.25">
      <c r="A91" s="14" t="s">
        <v>59</v>
      </c>
      <c r="B91" s="15">
        <f t="shared" ref="B91:P91" si="41">B62-B90</f>
        <v>0</v>
      </c>
      <c r="C91" s="15">
        <f t="shared" si="41"/>
        <v>0</v>
      </c>
      <c r="D91" s="15">
        <f t="shared" si="41"/>
        <v>0</v>
      </c>
      <c r="E91" s="15">
        <f t="shared" si="41"/>
        <v>0</v>
      </c>
      <c r="F91" s="15">
        <f t="shared" si="41"/>
        <v>0</v>
      </c>
      <c r="G91" s="15">
        <f t="shared" si="41"/>
        <v>0</v>
      </c>
      <c r="H91" s="15">
        <f t="shared" si="41"/>
        <v>0</v>
      </c>
      <c r="I91" s="15">
        <f t="shared" si="41"/>
        <v>0</v>
      </c>
      <c r="J91" s="15">
        <f t="shared" si="41"/>
        <v>0</v>
      </c>
      <c r="K91" s="55">
        <f t="shared" si="41"/>
        <v>0</v>
      </c>
      <c r="L91" s="55">
        <f t="shared" si="41"/>
        <v>0</v>
      </c>
      <c r="M91" s="55">
        <f t="shared" si="41"/>
        <v>0</v>
      </c>
      <c r="N91" s="55">
        <f t="shared" si="41"/>
        <v>0</v>
      </c>
      <c r="O91" s="55">
        <f t="shared" si="41"/>
        <v>0</v>
      </c>
      <c r="P91" s="55">
        <f t="shared" si="41"/>
        <v>0</v>
      </c>
      <c r="Q91" s="16"/>
      <c r="R91" s="16"/>
      <c r="S91" s="16"/>
      <c r="T91" s="16"/>
      <c r="U91" s="16"/>
      <c r="V91" s="16"/>
      <c r="W91" s="16"/>
      <c r="X91" s="16"/>
      <c r="Y91" s="16"/>
    </row>
    <row r="92" spans="1:25" x14ac:dyDescent="0.25">
      <c r="A92" s="5"/>
      <c r="B92" s="17"/>
      <c r="C92" s="17"/>
      <c r="D92" s="17"/>
      <c r="E92" s="17"/>
      <c r="F92" s="17"/>
      <c r="G92" s="17"/>
      <c r="H92" s="17"/>
      <c r="I92" s="17"/>
      <c r="J92" s="6"/>
      <c r="P92" s="17"/>
    </row>
    <row r="93" spans="1:25" x14ac:dyDescent="0.25">
      <c r="A93" s="5" t="s">
        <v>60</v>
      </c>
      <c r="B93" s="17">
        <v>8100000</v>
      </c>
      <c r="C93" s="17">
        <v>8100000</v>
      </c>
      <c r="D93" s="17">
        <v>9100000</v>
      </c>
      <c r="E93" s="17">
        <v>9100000</v>
      </c>
      <c r="F93" s="17">
        <v>9100000</v>
      </c>
      <c r="G93" s="17">
        <v>9500000</v>
      </c>
      <c r="H93" s="17">
        <v>9500000</v>
      </c>
      <c r="I93" s="17">
        <v>9500000</v>
      </c>
      <c r="J93" s="6">
        <v>9500000</v>
      </c>
      <c r="K93" s="24">
        <f>J93+1000000</f>
        <v>10500000</v>
      </c>
      <c r="L93" s="24">
        <v>11500000</v>
      </c>
      <c r="M93" s="24">
        <f t="shared" ref="M93:P93" si="42">L93+1000000</f>
        <v>12500000</v>
      </c>
      <c r="N93" s="24">
        <f t="shared" si="42"/>
        <v>13500000</v>
      </c>
      <c r="O93" s="24">
        <f t="shared" si="42"/>
        <v>14500000</v>
      </c>
      <c r="P93" s="24">
        <f t="shared" si="42"/>
        <v>15500000</v>
      </c>
    </row>
    <row r="94" spans="1:25" x14ac:dyDescent="0.25">
      <c r="A94" s="5" t="s">
        <v>61</v>
      </c>
      <c r="B94" s="18"/>
      <c r="C94" s="17">
        <f>C93-B93</f>
        <v>0</v>
      </c>
      <c r="D94" s="17">
        <f t="shared" ref="D94:P94" si="43">D93-C93</f>
        <v>1000000</v>
      </c>
      <c r="E94" s="17">
        <f t="shared" si="43"/>
        <v>0</v>
      </c>
      <c r="F94" s="17">
        <f t="shared" si="43"/>
        <v>0</v>
      </c>
      <c r="G94" s="17">
        <f t="shared" si="43"/>
        <v>400000</v>
      </c>
      <c r="H94" s="17">
        <f t="shared" si="43"/>
        <v>0</v>
      </c>
      <c r="I94" s="17">
        <f t="shared" si="43"/>
        <v>0</v>
      </c>
      <c r="J94" s="17">
        <f t="shared" si="43"/>
        <v>0</v>
      </c>
      <c r="K94" s="17">
        <f t="shared" si="43"/>
        <v>1000000</v>
      </c>
      <c r="L94" s="17">
        <f t="shared" si="43"/>
        <v>1000000</v>
      </c>
      <c r="M94" s="17">
        <f t="shared" si="43"/>
        <v>1000000</v>
      </c>
      <c r="N94" s="17">
        <f t="shared" si="43"/>
        <v>1000000</v>
      </c>
      <c r="O94" s="17">
        <f t="shared" si="43"/>
        <v>1000000</v>
      </c>
      <c r="P94" s="17">
        <f t="shared" si="43"/>
        <v>1000000</v>
      </c>
    </row>
    <row r="95" spans="1:25" x14ac:dyDescent="0.25">
      <c r="A95" s="5"/>
      <c r="B95" s="18"/>
      <c r="C95" s="18"/>
      <c r="D95" s="18"/>
      <c r="E95" s="18"/>
      <c r="F95" s="18"/>
      <c r="G95" s="18"/>
      <c r="H95" s="18"/>
      <c r="I95" s="18"/>
      <c r="J95" s="6"/>
    </row>
    <row r="96" spans="1:25" x14ac:dyDescent="0.25">
      <c r="A96" s="5" t="s">
        <v>62</v>
      </c>
      <c r="B96" s="17">
        <f>B98-B97</f>
        <v>6421913</v>
      </c>
      <c r="C96" s="17">
        <f t="shared" ref="C96:J96" si="44">C98-C97</f>
        <v>6482123</v>
      </c>
      <c r="D96" s="17">
        <f t="shared" si="44"/>
        <v>7382678</v>
      </c>
      <c r="E96" s="17">
        <f t="shared" si="44"/>
        <v>7612689</v>
      </c>
      <c r="F96" s="17">
        <f t="shared" si="44"/>
        <v>6219739</v>
      </c>
      <c r="G96" s="17">
        <f t="shared" si="44"/>
        <v>5608391</v>
      </c>
      <c r="H96" s="17">
        <f t="shared" si="44"/>
        <v>4643376</v>
      </c>
      <c r="I96" s="17">
        <f t="shared" si="44"/>
        <v>5156247</v>
      </c>
      <c r="J96" s="17">
        <f t="shared" si="44"/>
        <v>5420077</v>
      </c>
    </row>
    <row r="97" spans="1:25" x14ac:dyDescent="0.25">
      <c r="A97" s="5" t="s">
        <v>63</v>
      </c>
      <c r="B97" s="24">
        <v>210409</v>
      </c>
      <c r="C97" s="24">
        <v>182117</v>
      </c>
      <c r="D97" s="24">
        <v>204476</v>
      </c>
      <c r="E97" s="24">
        <v>208056</v>
      </c>
      <c r="F97" s="24">
        <v>178261</v>
      </c>
      <c r="G97" s="24">
        <v>191609</v>
      </c>
      <c r="H97" s="24">
        <v>300624</v>
      </c>
      <c r="I97" s="24">
        <v>172753</v>
      </c>
      <c r="J97" s="24">
        <v>200923</v>
      </c>
    </row>
    <row r="98" spans="1:25" x14ac:dyDescent="0.25">
      <c r="A98" s="19" t="s">
        <v>38</v>
      </c>
      <c r="B98" s="24">
        <v>6632322</v>
      </c>
      <c r="C98" s="24">
        <v>6664240</v>
      </c>
      <c r="D98" s="26">
        <v>7587154</v>
      </c>
      <c r="E98" s="26">
        <v>7820745</v>
      </c>
      <c r="F98" s="27">
        <v>6398000</v>
      </c>
      <c r="G98" s="26">
        <v>5800000</v>
      </c>
      <c r="H98" s="18">
        <v>4944000</v>
      </c>
      <c r="I98" s="18">
        <v>5329000</v>
      </c>
      <c r="J98" s="6">
        <v>5621000</v>
      </c>
      <c r="K98" s="20">
        <f>K109*K116</f>
        <v>6684496.260400001</v>
      </c>
      <c r="L98" s="20">
        <f t="shared" ref="L98:P98" si="45">L109*L116</f>
        <v>7453740.0568120005</v>
      </c>
      <c r="M98" s="20">
        <f t="shared" si="45"/>
        <v>8319993.3252343601</v>
      </c>
      <c r="N98" s="20">
        <f t="shared" si="45"/>
        <v>9295777.5303827282</v>
      </c>
      <c r="O98" s="20">
        <f t="shared" si="45"/>
        <v>10395239.234386424</v>
      </c>
      <c r="P98" s="20">
        <f t="shared" si="45"/>
        <v>11634361.27866222</v>
      </c>
    </row>
    <row r="99" spans="1:25" x14ac:dyDescent="0.25">
      <c r="A99" s="5"/>
      <c r="J99" s="6"/>
    </row>
    <row r="100" spans="1:25" x14ac:dyDescent="0.25">
      <c r="A100" s="19" t="s">
        <v>64</v>
      </c>
      <c r="B100" s="21">
        <f>B98/B93</f>
        <v>0.81880518518518519</v>
      </c>
      <c r="C100" s="21">
        <f t="shared" ref="C100:P100" si="46">C98/C93</f>
        <v>0.82274567901234563</v>
      </c>
      <c r="D100" s="21">
        <f t="shared" si="46"/>
        <v>0.83375318681318678</v>
      </c>
      <c r="E100" s="21">
        <f t="shared" si="46"/>
        <v>0.85942252747252745</v>
      </c>
      <c r="F100" s="21">
        <f t="shared" si="46"/>
        <v>0.70307692307692304</v>
      </c>
      <c r="G100" s="21">
        <f t="shared" si="46"/>
        <v>0.61052631578947369</v>
      </c>
      <c r="H100" s="21">
        <f t="shared" si="46"/>
        <v>0.5204210526315789</v>
      </c>
      <c r="I100" s="21">
        <f t="shared" si="46"/>
        <v>0.56094736842105264</v>
      </c>
      <c r="J100" s="21">
        <f t="shared" si="46"/>
        <v>0.59168421052631581</v>
      </c>
      <c r="K100" s="21">
        <f t="shared" si="46"/>
        <v>0.63661869146666672</v>
      </c>
      <c r="L100" s="21">
        <f t="shared" si="46"/>
        <v>0.64815130928800002</v>
      </c>
      <c r="M100" s="21">
        <f t="shared" si="46"/>
        <v>0.66559946601874875</v>
      </c>
      <c r="N100" s="21">
        <f t="shared" si="46"/>
        <v>0.68857611336168356</v>
      </c>
      <c r="O100" s="21">
        <f t="shared" si="46"/>
        <v>0.71691305064733957</v>
      </c>
      <c r="P100" s="21">
        <f t="shared" si="46"/>
        <v>0.75060395346207864</v>
      </c>
    </row>
    <row r="101" spans="1:25" x14ac:dyDescent="0.25">
      <c r="A101" s="5"/>
      <c r="J101" s="6"/>
    </row>
    <row r="102" spans="1:25" x14ac:dyDescent="0.25">
      <c r="A102" s="5" t="s">
        <v>65</v>
      </c>
      <c r="C102" s="28">
        <f>(C96/B96)-1</f>
        <v>9.3757109446983566E-3</v>
      </c>
      <c r="D102" s="28">
        <f t="shared" ref="D102:J102" si="47">(D96/C96)-1</f>
        <v>0.13892902063104939</v>
      </c>
      <c r="E102" s="28">
        <f t="shared" si="47"/>
        <v>3.115549669103812E-2</v>
      </c>
      <c r="F102" s="28">
        <f t="shared" si="47"/>
        <v>-0.18297739471558605</v>
      </c>
      <c r="G102" s="28">
        <f t="shared" si="47"/>
        <v>-9.8291584261011589E-2</v>
      </c>
      <c r="H102" s="28">
        <f t="shared" si="47"/>
        <v>-0.17206628425157944</v>
      </c>
      <c r="I102" s="28">
        <f t="shared" si="47"/>
        <v>0.11045217962103426</v>
      </c>
      <c r="J102" s="28">
        <f t="shared" si="47"/>
        <v>5.1167060072956128E-2</v>
      </c>
      <c r="K102" s="21"/>
      <c r="L102" s="21"/>
      <c r="M102" s="21"/>
      <c r="N102" s="21"/>
      <c r="O102" s="21"/>
      <c r="P102" s="21"/>
    </row>
    <row r="103" spans="1:25" x14ac:dyDescent="0.25">
      <c r="A103" s="5" t="s">
        <v>66</v>
      </c>
      <c r="C103" s="28">
        <f>(C97/B97)-1</f>
        <v>-0.13446192890988506</v>
      </c>
      <c r="D103" s="28">
        <f t="shared" ref="D103:J103" si="48">(D97/C97)-1</f>
        <v>0.12277272302970066</v>
      </c>
      <c r="E103" s="28">
        <f t="shared" si="48"/>
        <v>1.750816721766868E-2</v>
      </c>
      <c r="F103" s="28">
        <f t="shared" si="48"/>
        <v>-0.14320663667474143</v>
      </c>
      <c r="G103" s="28">
        <f t="shared" si="48"/>
        <v>7.4878969600753909E-2</v>
      </c>
      <c r="H103" s="28">
        <f t="shared" si="48"/>
        <v>0.5689450913057319</v>
      </c>
      <c r="I103" s="28">
        <f t="shared" si="48"/>
        <v>-0.42535193464261001</v>
      </c>
      <c r="J103" s="28">
        <f t="shared" si="48"/>
        <v>0.16306518555394112</v>
      </c>
      <c r="K103" s="21"/>
      <c r="L103" s="21"/>
      <c r="M103" s="21"/>
      <c r="N103" s="21"/>
      <c r="O103" s="21"/>
      <c r="P103" s="21"/>
    </row>
    <row r="104" spans="1:25" x14ac:dyDescent="0.25">
      <c r="A104" s="19" t="s">
        <v>67</v>
      </c>
      <c r="C104" s="28">
        <f>(C98/B98)-1</f>
        <v>4.8124925177035482E-3</v>
      </c>
      <c r="D104" s="28">
        <f t="shared" ref="D104:J104" si="49">(D98/C98)-1</f>
        <v>0.13848750945344102</v>
      </c>
      <c r="E104" s="28">
        <f t="shared" si="49"/>
        <v>3.0787697205038933E-2</v>
      </c>
      <c r="F104" s="28">
        <f t="shared" si="49"/>
        <v>-0.18191936957412624</v>
      </c>
      <c r="G104" s="28">
        <f t="shared" si="49"/>
        <v>-9.3466708346358285E-2</v>
      </c>
      <c r="H104" s="28">
        <f t="shared" si="49"/>
        <v>-0.14758620689655177</v>
      </c>
      <c r="I104" s="28">
        <f t="shared" si="49"/>
        <v>7.78721682847896E-2</v>
      </c>
      <c r="J104" s="28">
        <f t="shared" si="49"/>
        <v>5.4794520547945202E-2</v>
      </c>
      <c r="K104" s="28">
        <f t="shared" ref="K104" si="50">(K98/J98)-1</f>
        <v>0.18920054445828161</v>
      </c>
      <c r="L104" s="28">
        <f t="shared" ref="L104" si="51">(L98/K98)-1</f>
        <v>0.11507879822883882</v>
      </c>
      <c r="M104" s="28">
        <f t="shared" ref="M104" si="52">(M98/L98)-1</f>
        <v>0.1162172629874163</v>
      </c>
      <c r="N104" s="28">
        <f t="shared" ref="N104" si="53">(N98/M98)-1</f>
        <v>0.11728184951649379</v>
      </c>
      <c r="O104" s="28">
        <f t="shared" ref="O104" si="54">(O98/N98)-1</f>
        <v>0.11827538905811452</v>
      </c>
      <c r="P104" s="28">
        <f t="shared" ref="P104" si="55">(P98/O98)-1</f>
        <v>0.11920091652887632</v>
      </c>
    </row>
    <row r="105" spans="1:25" x14ac:dyDescent="0.25">
      <c r="A105" s="5"/>
      <c r="J105" s="6"/>
    </row>
    <row r="106" spans="1:25" x14ac:dyDescent="0.25">
      <c r="A106" s="19" t="s">
        <v>68</v>
      </c>
      <c r="J106" s="6"/>
    </row>
    <row r="107" spans="1:25" x14ac:dyDescent="0.25">
      <c r="A107" s="5" t="s">
        <v>69</v>
      </c>
      <c r="B107" s="26">
        <v>16453652</v>
      </c>
      <c r="C107" s="17">
        <v>17572500</v>
      </c>
      <c r="D107" s="17">
        <v>20193000</v>
      </c>
      <c r="E107" s="17">
        <v>21146358</v>
      </c>
      <c r="F107" s="17">
        <v>17422238</v>
      </c>
      <c r="G107" s="17">
        <v>15120783</v>
      </c>
      <c r="H107" s="17">
        <v>13570008</v>
      </c>
      <c r="I107" s="17">
        <v>15862771</v>
      </c>
      <c r="J107" s="6">
        <v>17974365</v>
      </c>
      <c r="K107" s="17">
        <f>J107*(1+K110)</f>
        <v>20311032.449999999</v>
      </c>
      <c r="L107" s="17">
        <f t="shared" ref="L107:P107" si="56">K107*(1+L110)</f>
        <v>22951466.668499999</v>
      </c>
      <c r="M107" s="17">
        <f t="shared" si="56"/>
        <v>25935157.335404996</v>
      </c>
      <c r="N107" s="17">
        <f t="shared" si="56"/>
        <v>29306727.789007641</v>
      </c>
      <c r="O107" s="17">
        <f t="shared" si="56"/>
        <v>33116602.401578631</v>
      </c>
      <c r="P107" s="17">
        <f t="shared" si="56"/>
        <v>37421760.713783853</v>
      </c>
    </row>
    <row r="108" spans="1:25" x14ac:dyDescent="0.25">
      <c r="A108" s="5" t="s">
        <v>63</v>
      </c>
      <c r="B108" s="17">
        <f>B109-B107</f>
        <v>2486199</v>
      </c>
      <c r="C108" s="17">
        <v>2352223</v>
      </c>
      <c r="D108" s="17">
        <v>2829489</v>
      </c>
      <c r="E108" s="17">
        <v>3381239</v>
      </c>
      <c r="F108" s="17">
        <v>3519405</v>
      </c>
      <c r="G108" s="17">
        <v>3282786</v>
      </c>
      <c r="H108" s="17">
        <v>4443131</v>
      </c>
      <c r="I108" s="17">
        <v>3652122</v>
      </c>
      <c r="J108" s="6">
        <v>3458416</v>
      </c>
      <c r="K108" s="17">
        <f>J108*(1+K111)</f>
        <v>3562168.48</v>
      </c>
      <c r="L108" s="17">
        <f t="shared" ref="L108:P108" si="57">K108*(1+L111)</f>
        <v>3669033.5344000002</v>
      </c>
      <c r="M108" s="17">
        <f t="shared" si="57"/>
        <v>3779104.5404320005</v>
      </c>
      <c r="N108" s="17">
        <f t="shared" si="57"/>
        <v>3892477.6766449604</v>
      </c>
      <c r="O108" s="17">
        <f t="shared" si="57"/>
        <v>4009252.0069443095</v>
      </c>
      <c r="P108" s="17">
        <f t="shared" si="57"/>
        <v>4129529.5671526389</v>
      </c>
      <c r="Y108" s="17"/>
    </row>
    <row r="109" spans="1:25" x14ac:dyDescent="0.25">
      <c r="A109" s="5" t="s">
        <v>38</v>
      </c>
      <c r="B109" s="26">
        <v>18939851</v>
      </c>
      <c r="C109" s="17">
        <f>C107+C108</f>
        <v>19924723</v>
      </c>
      <c r="D109" s="17">
        <f>D107+D108</f>
        <v>23022489</v>
      </c>
      <c r="E109" s="17">
        <f t="shared" ref="E109:J109" si="58">E107+E108</f>
        <v>24527597</v>
      </c>
      <c r="F109" s="17">
        <f t="shared" si="58"/>
        <v>20941643</v>
      </c>
      <c r="G109" s="17">
        <f t="shared" si="58"/>
        <v>18403569</v>
      </c>
      <c r="H109" s="17">
        <f t="shared" si="58"/>
        <v>18013139</v>
      </c>
      <c r="I109" s="17">
        <f t="shared" si="58"/>
        <v>19514893</v>
      </c>
      <c r="J109" s="17">
        <f t="shared" si="58"/>
        <v>21432781</v>
      </c>
      <c r="K109" s="17">
        <f t="shared" ref="K109" si="59">K107+K108</f>
        <v>23873200.93</v>
      </c>
      <c r="L109" s="17">
        <f t="shared" ref="L109" si="60">L107+L108</f>
        <v>26620500.2029</v>
      </c>
      <c r="M109" s="17">
        <f t="shared" ref="M109" si="61">M107+M108</f>
        <v>29714261.875836998</v>
      </c>
      <c r="N109" s="17">
        <f t="shared" ref="N109" si="62">N107+N108</f>
        <v>33199205.4656526</v>
      </c>
      <c r="O109" s="17">
        <f t="shared" ref="O109" si="63">O107+O108</f>
        <v>37125854.408522941</v>
      </c>
      <c r="P109" s="17">
        <f t="shared" ref="P109" si="64">P107+P108</f>
        <v>41551290.280936494</v>
      </c>
    </row>
    <row r="110" spans="1:25" x14ac:dyDescent="0.25">
      <c r="A110" s="5" t="s">
        <v>70</v>
      </c>
      <c r="C110" s="21">
        <f>(C107/B107)-1</f>
        <v>6.7999979579001613E-2</v>
      </c>
      <c r="D110" s="21">
        <f t="shared" ref="D110:J110" si="65">(D107/C107)-1</f>
        <v>0.14912505335040538</v>
      </c>
      <c r="E110" s="21">
        <f t="shared" si="65"/>
        <v>4.7212301292527181E-2</v>
      </c>
      <c r="F110" s="21">
        <f t="shared" si="65"/>
        <v>-0.17611165005340401</v>
      </c>
      <c r="G110" s="21">
        <f t="shared" si="65"/>
        <v>-0.13209870052286055</v>
      </c>
      <c r="H110" s="21">
        <f t="shared" si="65"/>
        <v>-0.10255917302695239</v>
      </c>
      <c r="I110" s="21">
        <f t="shared" si="65"/>
        <v>0.16895811704753605</v>
      </c>
      <c r="J110" s="21">
        <f t="shared" si="65"/>
        <v>0.13311633887925378</v>
      </c>
      <c r="K110" s="22">
        <v>0.13</v>
      </c>
      <c r="L110" s="22">
        <v>0.13</v>
      </c>
      <c r="M110" s="22">
        <v>0.13</v>
      </c>
      <c r="N110" s="22">
        <v>0.13</v>
      </c>
      <c r="O110" s="22">
        <v>0.13</v>
      </c>
      <c r="P110" s="22">
        <v>0.13</v>
      </c>
    </row>
    <row r="111" spans="1:25" x14ac:dyDescent="0.25">
      <c r="A111" s="5" t="s">
        <v>71</v>
      </c>
      <c r="C111" s="21">
        <f>(C108/B108)-1</f>
        <v>-5.3887882667477571E-2</v>
      </c>
      <c r="D111" s="21">
        <f t="shared" ref="D111:J111" si="66">(D108/C108)-1</f>
        <v>0.20289998014644017</v>
      </c>
      <c r="E111" s="21">
        <f t="shared" si="66"/>
        <v>0.19499987453564938</v>
      </c>
      <c r="F111" s="21">
        <f t="shared" si="66"/>
        <v>4.0862535892908003E-2</v>
      </c>
      <c r="G111" s="21">
        <f t="shared" si="66"/>
        <v>-6.723267143167666E-2</v>
      </c>
      <c r="H111" s="21">
        <f t="shared" si="66"/>
        <v>0.35346349107130348</v>
      </c>
      <c r="I111" s="21">
        <f t="shared" si="66"/>
        <v>-0.17802963720853604</v>
      </c>
      <c r="J111" s="21">
        <f t="shared" si="66"/>
        <v>-5.3039301534833716E-2</v>
      </c>
      <c r="K111" s="22">
        <v>0.03</v>
      </c>
      <c r="L111" s="22">
        <v>0.03</v>
      </c>
      <c r="M111" s="22">
        <v>0.03</v>
      </c>
      <c r="N111" s="22">
        <v>0.03</v>
      </c>
      <c r="O111" s="22">
        <v>0.03</v>
      </c>
      <c r="P111" s="22">
        <v>0.03</v>
      </c>
    </row>
    <row r="112" spans="1:25" x14ac:dyDescent="0.25">
      <c r="A112" s="5"/>
      <c r="J112" s="6"/>
    </row>
    <row r="113" spans="1:25" x14ac:dyDescent="0.25">
      <c r="A113" s="19" t="s">
        <v>72</v>
      </c>
      <c r="J113" s="6"/>
    </row>
    <row r="114" spans="1:25" x14ac:dyDescent="0.25">
      <c r="A114" s="5" t="s">
        <v>62</v>
      </c>
      <c r="B114" s="21">
        <f>B96/B107</f>
        <v>0.39030319834162047</v>
      </c>
      <c r="C114" s="21">
        <f t="shared" ref="C114:J114" si="67">C96/C107</f>
        <v>0.36887881633233743</v>
      </c>
      <c r="D114" s="21">
        <f t="shared" si="67"/>
        <v>0.36560580399148218</v>
      </c>
      <c r="E114" s="21">
        <f t="shared" si="67"/>
        <v>0.36000000567473606</v>
      </c>
      <c r="F114" s="21">
        <f t="shared" si="67"/>
        <v>0.35700000195152887</v>
      </c>
      <c r="G114" s="21">
        <f t="shared" si="67"/>
        <v>0.37090612304931564</v>
      </c>
      <c r="H114" s="21">
        <f t="shared" si="67"/>
        <v>0.34217931190607992</v>
      </c>
      <c r="I114" s="21">
        <f t="shared" si="67"/>
        <v>0.3250533592144777</v>
      </c>
      <c r="J114" s="21">
        <f t="shared" si="67"/>
        <v>0.30154483899709389</v>
      </c>
      <c r="K114" s="23"/>
      <c r="L114" s="23"/>
      <c r="M114" s="23"/>
      <c r="N114" s="23"/>
      <c r="O114" s="23"/>
      <c r="P114" s="23"/>
    </row>
    <row r="115" spans="1:25" x14ac:dyDescent="0.25">
      <c r="A115" s="5" t="s">
        <v>63</v>
      </c>
      <c r="B115" s="21">
        <f t="shared" ref="B115:J116" si="68">B97/B108</f>
        <v>8.4630795845384868E-2</v>
      </c>
      <c r="C115" s="21">
        <f t="shared" si="68"/>
        <v>7.7423356544001148E-2</v>
      </c>
      <c r="D115" s="21">
        <f t="shared" si="68"/>
        <v>7.2266052280111362E-2</v>
      </c>
      <c r="E115" s="21">
        <f t="shared" si="68"/>
        <v>6.1532473747049531E-2</v>
      </c>
      <c r="F115" s="21">
        <f t="shared" si="68"/>
        <v>5.065089127281458E-2</v>
      </c>
      <c r="G115" s="21">
        <f t="shared" si="68"/>
        <v>5.8367801008046213E-2</v>
      </c>
      <c r="H115" s="21">
        <f t="shared" si="68"/>
        <v>6.766039533833236E-2</v>
      </c>
      <c r="I115" s="21">
        <f t="shared" si="68"/>
        <v>4.730208903207505E-2</v>
      </c>
      <c r="J115" s="21">
        <f t="shared" si="68"/>
        <v>5.8096828143288717E-2</v>
      </c>
      <c r="K115" s="23"/>
      <c r="L115" s="23"/>
      <c r="M115" s="23"/>
      <c r="N115" s="23"/>
      <c r="O115" s="23"/>
      <c r="P115" s="23"/>
    </row>
    <row r="116" spans="1:25" x14ac:dyDescent="0.25">
      <c r="A116" s="5" t="s">
        <v>73</v>
      </c>
      <c r="B116" s="21">
        <f t="shared" si="68"/>
        <v>0.3501781508207219</v>
      </c>
      <c r="C116" s="21">
        <f t="shared" si="68"/>
        <v>0.33447089829053084</v>
      </c>
      <c r="D116" s="21">
        <f t="shared" si="68"/>
        <v>0.32955402867170441</v>
      </c>
      <c r="E116" s="21">
        <f t="shared" si="68"/>
        <v>0.3188549208469138</v>
      </c>
      <c r="F116" s="21">
        <f t="shared" si="68"/>
        <v>0.30551566560465193</v>
      </c>
      <c r="G116" s="21">
        <f t="shared" si="68"/>
        <v>0.31515626126649671</v>
      </c>
      <c r="H116" s="21">
        <f t="shared" si="68"/>
        <v>0.27446632150010059</v>
      </c>
      <c r="I116" s="21">
        <f t="shared" si="68"/>
        <v>0.27307349315212748</v>
      </c>
      <c r="J116" s="21">
        <f t="shared" si="68"/>
        <v>0.2622618128744002</v>
      </c>
      <c r="K116" s="22">
        <v>0.28000000000000003</v>
      </c>
      <c r="L116" s="22">
        <v>0.28000000000000003</v>
      </c>
      <c r="M116" s="22">
        <v>0.28000000000000003</v>
      </c>
      <c r="N116" s="22">
        <v>0.28000000000000003</v>
      </c>
      <c r="O116" s="22">
        <v>0.28000000000000003</v>
      </c>
      <c r="P116" s="22">
        <v>0.28000000000000003</v>
      </c>
      <c r="Y116" s="21"/>
    </row>
    <row r="117" spans="1:25" x14ac:dyDescent="0.25">
      <c r="A117" s="5"/>
      <c r="J117" s="6"/>
    </row>
    <row r="118" spans="1:25" x14ac:dyDescent="0.25">
      <c r="A118" s="5"/>
      <c r="J118" s="6"/>
    </row>
    <row r="119" spans="1:25" x14ac:dyDescent="0.25">
      <c r="A119" s="5" t="s">
        <v>74</v>
      </c>
      <c r="B119" s="33">
        <f>(B3/B98)*10^7</f>
        <v>46289.791116896922</v>
      </c>
      <c r="C119" s="33">
        <f t="shared" ref="C119:J119" si="69">(C3/C98)*10^7</f>
        <v>46286.028114233581</v>
      </c>
      <c r="D119" s="33">
        <f t="shared" si="69"/>
        <v>43325.626447018214</v>
      </c>
      <c r="E119" s="33">
        <f t="shared" si="69"/>
        <v>43027.281927744742</v>
      </c>
      <c r="F119" s="33">
        <f t="shared" si="69"/>
        <v>45070.4751484839</v>
      </c>
      <c r="G119" s="33">
        <f t="shared" si="69"/>
        <v>53104.517241379312</v>
      </c>
      <c r="H119" s="33">
        <f t="shared" si="69"/>
        <v>59153.458737864079</v>
      </c>
      <c r="I119" s="33">
        <f t="shared" si="69"/>
        <v>63437.136423343967</v>
      </c>
      <c r="J119" s="33">
        <f t="shared" si="69"/>
        <v>66635.331791496181</v>
      </c>
      <c r="K119" s="6">
        <f>J119*(1+K120)</f>
        <v>69967.098381070988</v>
      </c>
      <c r="L119" s="6">
        <f t="shared" ref="L119:P119" si="70">K119*(1+L120)</f>
        <v>73465.453300124544</v>
      </c>
      <c r="M119" s="6">
        <f t="shared" si="70"/>
        <v>77138.725965130769</v>
      </c>
      <c r="N119" s="6">
        <f t="shared" si="70"/>
        <v>80995.662263387305</v>
      </c>
      <c r="O119" s="6">
        <f t="shared" si="70"/>
        <v>85045.445376556672</v>
      </c>
      <c r="P119" s="6">
        <f t="shared" si="70"/>
        <v>89297.717645384517</v>
      </c>
    </row>
    <row r="120" spans="1:25" x14ac:dyDescent="0.25">
      <c r="A120" s="5" t="s">
        <v>75</v>
      </c>
      <c r="C120" s="21">
        <f>(C119/B119)-1</f>
        <v>-8.1292280058820054E-5</v>
      </c>
      <c r="D120" s="21">
        <f t="shared" ref="D120:J120" si="71">(D119/C119)-1</f>
        <v>-6.3958861622542273E-2</v>
      </c>
      <c r="E120" s="21">
        <f t="shared" si="71"/>
        <v>-6.886098222683712E-3</v>
      </c>
      <c r="F120" s="21">
        <f t="shared" si="71"/>
        <v>4.7485993286080053E-2</v>
      </c>
      <c r="G120" s="21">
        <f t="shared" si="71"/>
        <v>0.1782551008487796</v>
      </c>
      <c r="H120" s="21">
        <f t="shared" si="71"/>
        <v>0.11390634565022273</v>
      </c>
      <c r="I120" s="21">
        <f t="shared" si="71"/>
        <v>7.2416351923947797E-2</v>
      </c>
      <c r="J120" s="21">
        <f t="shared" si="71"/>
        <v>5.0415191297558781E-2</v>
      </c>
      <c r="K120" s="22">
        <v>0.05</v>
      </c>
      <c r="L120" s="22">
        <v>0.05</v>
      </c>
      <c r="M120" s="22">
        <v>0.05</v>
      </c>
      <c r="N120" s="22">
        <v>0.05</v>
      </c>
      <c r="O120" s="22">
        <v>0.05</v>
      </c>
      <c r="P120" s="22">
        <v>0.05</v>
      </c>
    </row>
    <row r="121" spans="1:25" x14ac:dyDescent="0.25">
      <c r="A121" s="5"/>
      <c r="J121" s="6"/>
    </row>
    <row r="122" spans="1:25" x14ac:dyDescent="0.25">
      <c r="J122" s="6"/>
    </row>
    <row r="123" spans="1:25" x14ac:dyDescent="0.25">
      <c r="A123" s="19" t="s">
        <v>76</v>
      </c>
      <c r="J123" s="6"/>
      <c r="O123" s="21"/>
    </row>
    <row r="124" spans="1:25" x14ac:dyDescent="0.25">
      <c r="A124" s="1" t="s">
        <v>5</v>
      </c>
      <c r="B124" s="21">
        <f t="shared" ref="B124:J124" si="72">B9/B$3</f>
        <v>0.62935394685754942</v>
      </c>
      <c r="C124" s="21">
        <f t="shared" si="72"/>
        <v>0.6142957363843492</v>
      </c>
      <c r="D124" s="21">
        <f t="shared" si="72"/>
        <v>0.66494006112226223</v>
      </c>
      <c r="E124" s="21">
        <f t="shared" si="72"/>
        <v>0.69378084274427687</v>
      </c>
      <c r="F124" s="21">
        <f t="shared" si="72"/>
        <v>0.68896962105472681</v>
      </c>
      <c r="G124" s="21">
        <f t="shared" si="72"/>
        <v>0.71022369030233812</v>
      </c>
      <c r="H124" s="21">
        <f t="shared" si="72"/>
        <v>0.70807786641828629</v>
      </c>
      <c r="I124" s="21">
        <f t="shared" si="72"/>
        <v>0.71052412836315815</v>
      </c>
      <c r="J124" s="21">
        <f t="shared" si="72"/>
        <v>0.66124639974882338</v>
      </c>
      <c r="K124" s="37">
        <f>J124</f>
        <v>0.66124639974882338</v>
      </c>
      <c r="L124" s="37">
        <f t="shared" ref="L124:P124" si="73">K124</f>
        <v>0.66124639974882338</v>
      </c>
      <c r="M124" s="37">
        <f t="shared" si="73"/>
        <v>0.66124639974882338</v>
      </c>
      <c r="N124" s="37">
        <f t="shared" si="73"/>
        <v>0.66124639974882338</v>
      </c>
      <c r="O124" s="37">
        <f t="shared" si="73"/>
        <v>0.66124639974882338</v>
      </c>
      <c r="P124" s="37">
        <f t="shared" si="73"/>
        <v>0.66124639974882338</v>
      </c>
    </row>
    <row r="125" spans="1:25" x14ac:dyDescent="0.25">
      <c r="A125" s="1" t="s">
        <v>6</v>
      </c>
      <c r="B125" s="21">
        <f t="shared" ref="B125:J125" si="74">B10/B$3</f>
        <v>0</v>
      </c>
      <c r="C125" s="21">
        <f t="shared" si="74"/>
        <v>0</v>
      </c>
      <c r="D125" s="21">
        <f t="shared" si="74"/>
        <v>0</v>
      </c>
      <c r="E125" s="21">
        <f t="shared" si="74"/>
        <v>0</v>
      </c>
      <c r="F125" s="21">
        <f t="shared" si="74"/>
        <v>0</v>
      </c>
      <c r="G125" s="21">
        <f t="shared" si="74"/>
        <v>9.8894113170449162E-4</v>
      </c>
      <c r="H125" s="21">
        <f t="shared" si="74"/>
        <v>1.5711835029493457E-3</v>
      </c>
      <c r="I125" s="21">
        <f t="shared" si="74"/>
        <v>1.4030199093938438E-3</v>
      </c>
      <c r="J125" s="21">
        <f t="shared" si="74"/>
        <v>1.2927264513938058E-2</v>
      </c>
      <c r="K125" s="37">
        <f>J125</f>
        <v>1.2927264513938058E-2</v>
      </c>
      <c r="L125" s="37">
        <f t="shared" ref="L125:P125" si="75">K125</f>
        <v>1.2927264513938058E-2</v>
      </c>
      <c r="M125" s="37">
        <f t="shared" si="75"/>
        <v>1.2927264513938058E-2</v>
      </c>
      <c r="N125" s="37">
        <f t="shared" si="75"/>
        <v>1.2927264513938058E-2</v>
      </c>
      <c r="O125" s="37">
        <f t="shared" si="75"/>
        <v>1.2927264513938058E-2</v>
      </c>
      <c r="P125" s="37">
        <f t="shared" si="75"/>
        <v>1.2927264513938058E-2</v>
      </c>
    </row>
    <row r="126" spans="1:25" x14ac:dyDescent="0.25">
      <c r="A126" s="1" t="s">
        <v>7</v>
      </c>
      <c r="B126" s="21">
        <f t="shared" ref="B126:J126" si="76">B11/B$3</f>
        <v>-3.8695959203775268E-4</v>
      </c>
      <c r="C126" s="21">
        <f t="shared" si="76"/>
        <v>2.0479074839882616E-3</v>
      </c>
      <c r="D126" s="21">
        <f t="shared" si="76"/>
        <v>-7.0425063169608489E-4</v>
      </c>
      <c r="E126" s="21">
        <f t="shared" si="76"/>
        <v>-8.4337428166085884E-4</v>
      </c>
      <c r="F126" s="21">
        <f t="shared" si="76"/>
        <v>-5.8877607886506115E-3</v>
      </c>
      <c r="G126" s="21">
        <f t="shared" si="76"/>
        <v>-4.6576984489273268E-3</v>
      </c>
      <c r="H126" s="21">
        <f t="shared" si="76"/>
        <v>2.4861970076049383E-3</v>
      </c>
      <c r="I126" s="21">
        <f t="shared" si="76"/>
        <v>-6.1835817385555367E-3</v>
      </c>
      <c r="J126" s="21">
        <f t="shared" si="76"/>
        <v>4.7819131497138486E-3</v>
      </c>
      <c r="K126" s="37">
        <f t="shared" ref="K126:P128" si="77">J126</f>
        <v>4.7819131497138486E-3</v>
      </c>
      <c r="L126" s="37">
        <f t="shared" si="77"/>
        <v>4.7819131497138486E-3</v>
      </c>
      <c r="M126" s="37">
        <f t="shared" si="77"/>
        <v>4.7819131497138486E-3</v>
      </c>
      <c r="N126" s="37">
        <f t="shared" si="77"/>
        <v>4.7819131497138486E-3</v>
      </c>
      <c r="O126" s="37">
        <f t="shared" si="77"/>
        <v>4.7819131497138486E-3</v>
      </c>
      <c r="P126" s="37">
        <f t="shared" si="77"/>
        <v>4.7819131497138486E-3</v>
      </c>
    </row>
    <row r="127" spans="1:25" x14ac:dyDescent="0.25">
      <c r="A127" s="1" t="s">
        <v>8</v>
      </c>
      <c r="B127" s="21">
        <f t="shared" ref="B127:J127" si="78">B12/B$3</f>
        <v>4.2862940736552176E-2</v>
      </c>
      <c r="C127" s="21">
        <f t="shared" si="78"/>
        <v>4.5257231703695638E-2</v>
      </c>
      <c r="D127" s="21">
        <f t="shared" si="78"/>
        <v>4.6852592889593585E-2</v>
      </c>
      <c r="E127" s="21">
        <f t="shared" si="78"/>
        <v>5.1417897008487826E-2</v>
      </c>
      <c r="F127" s="21">
        <f t="shared" si="78"/>
        <v>6.3867882226751271E-2</v>
      </c>
      <c r="G127" s="21">
        <f t="shared" si="78"/>
        <v>6.1645512330595946E-2</v>
      </c>
      <c r="H127" s="21">
        <f t="shared" si="78"/>
        <v>6.6179138170800469E-2</v>
      </c>
      <c r="I127" s="21">
        <f t="shared" si="78"/>
        <v>6.4777041707525213E-2</v>
      </c>
      <c r="J127" s="21">
        <f t="shared" si="78"/>
        <v>6.4138134308992054E-2</v>
      </c>
      <c r="K127" s="37">
        <f t="shared" si="77"/>
        <v>6.4138134308992054E-2</v>
      </c>
      <c r="L127" s="37">
        <f t="shared" si="77"/>
        <v>6.4138134308992054E-2</v>
      </c>
      <c r="M127" s="37">
        <f t="shared" si="77"/>
        <v>6.4138134308992054E-2</v>
      </c>
      <c r="N127" s="37">
        <f t="shared" si="77"/>
        <v>6.4138134308992054E-2</v>
      </c>
      <c r="O127" s="37">
        <f t="shared" si="77"/>
        <v>6.4138134308992054E-2</v>
      </c>
      <c r="P127" s="37">
        <f t="shared" si="77"/>
        <v>6.4138134308992054E-2</v>
      </c>
    </row>
    <row r="128" spans="1:25" x14ac:dyDescent="0.25">
      <c r="A128" s="1" t="s">
        <v>9</v>
      </c>
      <c r="B128" s="21">
        <f t="shared" ref="B128:J128" si="79">B13/B$3</f>
        <v>0.10950695875818543</v>
      </c>
      <c r="C128" s="21">
        <f t="shared" si="79"/>
        <v>0.11127363830523905</v>
      </c>
      <c r="D128" s="21">
        <f t="shared" si="79"/>
        <v>0.10877189033038025</v>
      </c>
      <c r="E128" s="21">
        <f t="shared" si="79"/>
        <v>0.10913613867712077</v>
      </c>
      <c r="F128" s="21">
        <f t="shared" si="79"/>
        <v>0.11579309122700061</v>
      </c>
      <c r="G128" s="21">
        <f t="shared" si="79"/>
        <v>0.10130737628008787</v>
      </c>
      <c r="H128" s="21">
        <f t="shared" si="79"/>
        <v>0.1064961513697677</v>
      </c>
      <c r="I128" s="21">
        <f t="shared" si="79"/>
        <v>0.11156330376726967</v>
      </c>
      <c r="J128" s="21">
        <f t="shared" si="79"/>
        <v>0.11658833417165655</v>
      </c>
      <c r="K128" s="37">
        <f t="shared" si="77"/>
        <v>0.11658833417165655</v>
      </c>
      <c r="L128" s="37">
        <f t="shared" si="77"/>
        <v>0.11658833417165655</v>
      </c>
      <c r="M128" s="37">
        <f t="shared" si="77"/>
        <v>0.11658833417165655</v>
      </c>
      <c r="N128" s="37">
        <f t="shared" si="77"/>
        <v>0.11658833417165655</v>
      </c>
      <c r="O128" s="37">
        <f t="shared" si="77"/>
        <v>0.11658833417165655</v>
      </c>
      <c r="P128" s="37">
        <f t="shared" si="77"/>
        <v>0.11658833417165655</v>
      </c>
    </row>
    <row r="129" spans="1:16" x14ac:dyDescent="0.25">
      <c r="A129" s="1" t="s">
        <v>77</v>
      </c>
      <c r="B129" s="21"/>
      <c r="C129" s="21"/>
      <c r="D129" s="21"/>
      <c r="E129" s="21"/>
      <c r="F129" s="21"/>
      <c r="G129" s="21"/>
      <c r="H129" s="21"/>
      <c r="I129" s="21"/>
      <c r="J129" s="6"/>
      <c r="K129" s="21"/>
      <c r="L129" s="21"/>
      <c r="M129" s="21"/>
      <c r="N129" s="21"/>
      <c r="O129" s="21"/>
      <c r="P129" s="21"/>
    </row>
    <row r="130" spans="1:16" x14ac:dyDescent="0.25">
      <c r="A130" s="5"/>
      <c r="J130" s="6"/>
    </row>
    <row r="131" spans="1:16" x14ac:dyDescent="0.25">
      <c r="A131" s="5"/>
      <c r="J131" s="6"/>
    </row>
    <row r="132" spans="1:16" x14ac:dyDescent="0.25">
      <c r="A132" s="10" t="s">
        <v>78</v>
      </c>
      <c r="J132" s="6"/>
    </row>
    <row r="133" spans="1:16" x14ac:dyDescent="0.25">
      <c r="A133" s="1" t="s">
        <v>5</v>
      </c>
      <c r="J133" s="6"/>
    </row>
    <row r="134" spans="1:16" x14ac:dyDescent="0.25">
      <c r="A134" s="1" t="s">
        <v>6</v>
      </c>
      <c r="J134" s="6"/>
    </row>
    <row r="135" spans="1:16" x14ac:dyDescent="0.25">
      <c r="A135" s="1" t="s">
        <v>7</v>
      </c>
      <c r="J135" s="6"/>
    </row>
    <row r="136" spans="1:16" x14ac:dyDescent="0.25">
      <c r="A136" s="1" t="s">
        <v>8</v>
      </c>
      <c r="J136" s="6"/>
    </row>
    <row r="137" spans="1:16" x14ac:dyDescent="0.25">
      <c r="A137" s="1" t="s">
        <v>9</v>
      </c>
      <c r="J137" s="6"/>
    </row>
    <row r="138" spans="1:16" x14ac:dyDescent="0.25">
      <c r="A138" s="1" t="s">
        <v>79</v>
      </c>
      <c r="J138" s="6"/>
    </row>
    <row r="139" spans="1:16" x14ac:dyDescent="0.25">
      <c r="J139" s="6"/>
    </row>
    <row r="140" spans="1:16" x14ac:dyDescent="0.25">
      <c r="A140" s="5"/>
      <c r="J140" s="6"/>
    </row>
    <row r="141" spans="1:16" x14ac:dyDescent="0.25">
      <c r="A141" s="10" t="s">
        <v>75</v>
      </c>
      <c r="J141" s="6"/>
    </row>
    <row r="142" spans="1:16" x14ac:dyDescent="0.25">
      <c r="A142" s="1" t="s">
        <v>5</v>
      </c>
      <c r="J142" s="6"/>
    </row>
    <row r="143" spans="1:16" x14ac:dyDescent="0.25">
      <c r="A143" s="1" t="s">
        <v>6</v>
      </c>
      <c r="J143" s="6"/>
    </row>
    <row r="144" spans="1:16" x14ac:dyDescent="0.25">
      <c r="A144" s="1" t="s">
        <v>7</v>
      </c>
      <c r="J144" s="6"/>
    </row>
    <row r="145" spans="1:16" x14ac:dyDescent="0.25">
      <c r="A145" s="1" t="s">
        <v>8</v>
      </c>
      <c r="J145" s="6"/>
    </row>
    <row r="146" spans="1:16" x14ac:dyDescent="0.25">
      <c r="A146" s="1" t="s">
        <v>9</v>
      </c>
      <c r="J146" s="6"/>
    </row>
    <row r="147" spans="1:16" x14ac:dyDescent="0.25">
      <c r="A147" s="1" t="s">
        <v>79</v>
      </c>
      <c r="J147" s="6"/>
    </row>
    <row r="148" spans="1:16" x14ac:dyDescent="0.25">
      <c r="A148" s="5"/>
      <c r="J148" s="6"/>
    </row>
    <row r="149" spans="1:16" x14ac:dyDescent="0.25">
      <c r="A149" s="5"/>
      <c r="J149" s="6"/>
    </row>
    <row r="150" spans="1:16" x14ac:dyDescent="0.25">
      <c r="A150" s="5"/>
      <c r="J150" s="6"/>
    </row>
    <row r="151" spans="1:16" x14ac:dyDescent="0.25">
      <c r="A151" s="10" t="s">
        <v>80</v>
      </c>
      <c r="J151" s="6"/>
    </row>
    <row r="152" spans="1:16" x14ac:dyDescent="0.25">
      <c r="A152" s="5"/>
      <c r="J152" s="6"/>
    </row>
    <row r="153" spans="1:16" x14ac:dyDescent="0.25">
      <c r="A153" s="47" t="s">
        <v>51</v>
      </c>
      <c r="B153" s="38">
        <f>SUM(B154:B159)</f>
        <v>2550.75</v>
      </c>
      <c r="C153" s="38">
        <f t="shared" ref="C153:J153" si="80">SUM(C154:C159)</f>
        <v>2775.6</v>
      </c>
      <c r="D153" s="38">
        <f t="shared" si="80"/>
        <v>3115.7200000000003</v>
      </c>
      <c r="E153" s="38">
        <f t="shared" si="80"/>
        <v>4812.0800000000008</v>
      </c>
      <c r="F153" s="38">
        <f t="shared" si="80"/>
        <v>3352.2200000000003</v>
      </c>
      <c r="G153" s="54">
        <f t="shared" si="80"/>
        <v>4504.1500000000005</v>
      </c>
      <c r="H153" s="54">
        <f t="shared" si="80"/>
        <v>4102.18</v>
      </c>
      <c r="I153" s="54">
        <f t="shared" si="80"/>
        <v>5053.41</v>
      </c>
      <c r="J153" s="54">
        <f t="shared" si="80"/>
        <v>4912.5700000000006</v>
      </c>
      <c r="K153" s="54">
        <f t="shared" ref="K153" si="81">SUM(K154:K159)</f>
        <v>4810.9328503840734</v>
      </c>
      <c r="L153" s="54">
        <f t="shared" ref="L153" si="82">SUM(L154:L159)</f>
        <v>5632.7976822242099</v>
      </c>
      <c r="M153" s="54">
        <f t="shared" ref="M153" si="83">SUM(M154:M159)</f>
        <v>6601.7973124048785</v>
      </c>
      <c r="N153" s="54">
        <f t="shared" ref="N153" si="84">SUM(N154:N159)</f>
        <v>7744.8717269035769</v>
      </c>
      <c r="O153" s="54">
        <f t="shared" ref="O153" si="85">SUM(O154:O159)</f>
        <v>9093.9444157887028</v>
      </c>
      <c r="P153" s="54">
        <f t="shared" ref="P153" si="86">SUM(P154:P159)</f>
        <v>10686.848471264042</v>
      </c>
    </row>
    <row r="154" spans="1:16" x14ac:dyDescent="0.25">
      <c r="A154" s="12" t="s">
        <v>52</v>
      </c>
      <c r="B154" s="24">
        <f>B82</f>
        <v>672.98</v>
      </c>
      <c r="C154" s="24">
        <f t="shared" ref="C154:J154" si="87">C82</f>
        <v>656.31</v>
      </c>
      <c r="D154" s="24">
        <f t="shared" si="87"/>
        <v>823.58</v>
      </c>
      <c r="E154" s="24">
        <f t="shared" si="87"/>
        <v>1072.3699999999999</v>
      </c>
      <c r="F154" s="24">
        <f t="shared" si="87"/>
        <v>1091.97</v>
      </c>
      <c r="G154" s="24">
        <f t="shared" si="87"/>
        <v>1469.55</v>
      </c>
      <c r="H154" s="24">
        <f t="shared" si="87"/>
        <v>1122.6500000000001</v>
      </c>
      <c r="I154" s="24">
        <f t="shared" si="87"/>
        <v>1434.09</v>
      </c>
      <c r="J154" s="24">
        <f t="shared" si="87"/>
        <v>1443.76</v>
      </c>
      <c r="K154" s="24">
        <f>K$169*K173</f>
        <v>1403.0844224379239</v>
      </c>
      <c r="L154" s="24">
        <f t="shared" ref="L154:P154" si="88">L$169*L173</f>
        <v>1642.777176164969</v>
      </c>
      <c r="M154" s="24">
        <f t="shared" si="88"/>
        <v>1925.3810554409113</v>
      </c>
      <c r="N154" s="24">
        <f t="shared" si="88"/>
        <v>2258.752971979392</v>
      </c>
      <c r="O154" s="24">
        <f t="shared" si="88"/>
        <v>2652.2032514527482</v>
      </c>
      <c r="P154" s="24">
        <f t="shared" si="88"/>
        <v>3116.7657253391212</v>
      </c>
    </row>
    <row r="155" spans="1:16" x14ac:dyDescent="0.25">
      <c r="A155" s="12" t="s">
        <v>53</v>
      </c>
      <c r="B155" s="24">
        <f>B83</f>
        <v>1282.8</v>
      </c>
      <c r="C155" s="24">
        <f t="shared" ref="C155:J155" si="89">C83</f>
        <v>1561.87</v>
      </c>
      <c r="D155" s="24">
        <f t="shared" si="89"/>
        <v>1520.18</v>
      </c>
      <c r="E155" s="24">
        <f t="shared" si="89"/>
        <v>2821.57</v>
      </c>
      <c r="F155" s="24">
        <f t="shared" si="89"/>
        <v>1603.14</v>
      </c>
      <c r="G155" s="24">
        <f t="shared" si="89"/>
        <v>2426.7600000000002</v>
      </c>
      <c r="H155" s="24">
        <f t="shared" si="89"/>
        <v>2304.27</v>
      </c>
      <c r="I155" s="24">
        <f t="shared" si="89"/>
        <v>2798.21</v>
      </c>
      <c r="J155" s="24">
        <f t="shared" si="89"/>
        <v>2703.44</v>
      </c>
      <c r="K155" s="24">
        <f t="shared" ref="K155:P159" si="90">K$169*K174</f>
        <v>2338.4740373965401</v>
      </c>
      <c r="L155" s="24">
        <f t="shared" si="90"/>
        <v>2737.9619602749485</v>
      </c>
      <c r="M155" s="24">
        <f t="shared" si="90"/>
        <v>3208.9684257348526</v>
      </c>
      <c r="N155" s="24">
        <f t="shared" si="90"/>
        <v>3764.58828663232</v>
      </c>
      <c r="O155" s="24">
        <f t="shared" si="90"/>
        <v>4420.3387524212476</v>
      </c>
      <c r="P155" s="24">
        <f t="shared" si="90"/>
        <v>5194.6095422318685</v>
      </c>
    </row>
    <row r="156" spans="1:16" x14ac:dyDescent="0.25">
      <c r="A156" s="12" t="s">
        <v>55</v>
      </c>
      <c r="B156" s="24">
        <f>B85</f>
        <v>23.12</v>
      </c>
      <c r="C156" s="24">
        <f t="shared" ref="C156:J156" si="91">C85</f>
        <v>21.73</v>
      </c>
      <c r="D156" s="24">
        <f t="shared" si="91"/>
        <v>27.56</v>
      </c>
      <c r="E156" s="24">
        <f t="shared" si="91"/>
        <v>25.03</v>
      </c>
      <c r="F156" s="24">
        <f t="shared" si="91"/>
        <v>22.36</v>
      </c>
      <c r="G156" s="24">
        <f t="shared" si="91"/>
        <v>36.94</v>
      </c>
      <c r="H156" s="24">
        <f t="shared" si="91"/>
        <v>22.81</v>
      </c>
      <c r="I156" s="24">
        <f t="shared" si="91"/>
        <v>23.71</v>
      </c>
      <c r="J156" s="24">
        <f t="shared" si="91"/>
        <v>24.56</v>
      </c>
      <c r="K156" s="24">
        <f t="shared" si="90"/>
        <v>30.667103640490165</v>
      </c>
      <c r="L156" s="24">
        <f t="shared" si="90"/>
        <v>35.906048926226873</v>
      </c>
      <c r="M156" s="24">
        <f t="shared" si="90"/>
        <v>42.082899239981487</v>
      </c>
      <c r="N156" s="24">
        <f t="shared" si="90"/>
        <v>49.369382470655893</v>
      </c>
      <c r="O156" s="24">
        <f t="shared" si="90"/>
        <v>57.968993659428158</v>
      </c>
      <c r="P156" s="24">
        <f t="shared" si="90"/>
        <v>68.122898375583048</v>
      </c>
    </row>
    <row r="157" spans="1:16" x14ac:dyDescent="0.25">
      <c r="A157" s="12" t="s">
        <v>56</v>
      </c>
      <c r="B157" s="24">
        <f>B86</f>
        <v>549.57000000000005</v>
      </c>
      <c r="C157" s="24">
        <f t="shared" ref="C157:J157" si="92">C86</f>
        <v>511.34</v>
      </c>
      <c r="D157" s="24">
        <f t="shared" si="92"/>
        <v>205.03</v>
      </c>
      <c r="E157" s="24">
        <f t="shared" si="92"/>
        <v>239.22</v>
      </c>
      <c r="F157" s="24">
        <f t="shared" si="92"/>
        <v>280.14</v>
      </c>
      <c r="G157" s="24">
        <f t="shared" si="92"/>
        <v>213.37</v>
      </c>
      <c r="H157" s="24">
        <f t="shared" si="92"/>
        <v>197.65</v>
      </c>
      <c r="I157" s="24">
        <f t="shared" si="92"/>
        <v>235.07</v>
      </c>
      <c r="J157" s="24">
        <f t="shared" si="92"/>
        <v>457.3</v>
      </c>
      <c r="K157" s="24">
        <f t="shared" si="90"/>
        <v>571.01247942981092</v>
      </c>
      <c r="L157" s="24">
        <f t="shared" si="90"/>
        <v>668.56010480307623</v>
      </c>
      <c r="M157" s="24">
        <f t="shared" si="90"/>
        <v>783.57124684216353</v>
      </c>
      <c r="N157" s="24">
        <f t="shared" si="90"/>
        <v>919.24342849474522</v>
      </c>
      <c r="O157" s="24">
        <f t="shared" si="90"/>
        <v>1079.3656677710301</v>
      </c>
      <c r="P157" s="24">
        <f t="shared" si="90"/>
        <v>1268.4283968710965</v>
      </c>
    </row>
    <row r="158" spans="1:16" x14ac:dyDescent="0.25">
      <c r="A158" s="12" t="s">
        <v>57</v>
      </c>
      <c r="B158" s="24">
        <f>B87</f>
        <v>0</v>
      </c>
      <c r="C158" s="24">
        <f t="shared" ref="C158:J158" si="93">C87</f>
        <v>0</v>
      </c>
      <c r="D158" s="24">
        <f t="shared" si="93"/>
        <v>0</v>
      </c>
      <c r="E158" s="24">
        <f t="shared" si="93"/>
        <v>0</v>
      </c>
      <c r="F158" s="24">
        <f t="shared" si="93"/>
        <v>0</v>
      </c>
      <c r="G158" s="24">
        <f t="shared" si="93"/>
        <v>0</v>
      </c>
      <c r="H158" s="24">
        <f t="shared" si="93"/>
        <v>0</v>
      </c>
      <c r="I158" s="24">
        <f t="shared" si="93"/>
        <v>0</v>
      </c>
      <c r="J158" s="24">
        <f t="shared" si="93"/>
        <v>0</v>
      </c>
      <c r="K158" s="24">
        <f t="shared" si="90"/>
        <v>0</v>
      </c>
      <c r="L158" s="24">
        <f t="shared" si="90"/>
        <v>0</v>
      </c>
      <c r="M158" s="24">
        <f t="shared" si="90"/>
        <v>0</v>
      </c>
      <c r="N158" s="24">
        <f t="shared" si="90"/>
        <v>0</v>
      </c>
      <c r="O158" s="24">
        <f t="shared" si="90"/>
        <v>0</v>
      </c>
      <c r="P158" s="24">
        <f t="shared" si="90"/>
        <v>0</v>
      </c>
    </row>
    <row r="159" spans="1:16" x14ac:dyDescent="0.25">
      <c r="A159" s="1" t="s">
        <v>47</v>
      </c>
      <c r="B159" s="24">
        <f>B89</f>
        <v>22.28</v>
      </c>
      <c r="C159" s="24">
        <f t="shared" ref="C159:J159" si="94">C89</f>
        <v>24.35</v>
      </c>
      <c r="D159" s="24">
        <f t="shared" si="94"/>
        <v>539.37</v>
      </c>
      <c r="E159" s="24">
        <f t="shared" si="94"/>
        <v>653.89</v>
      </c>
      <c r="F159" s="24">
        <f t="shared" si="94"/>
        <v>354.61</v>
      </c>
      <c r="G159" s="24">
        <f t="shared" si="94"/>
        <v>357.53</v>
      </c>
      <c r="H159" s="24">
        <f t="shared" si="94"/>
        <v>454.8</v>
      </c>
      <c r="I159" s="24">
        <f t="shared" si="94"/>
        <v>562.33000000000004</v>
      </c>
      <c r="J159" s="24">
        <f t="shared" si="94"/>
        <v>283.51</v>
      </c>
      <c r="K159" s="24">
        <f t="shared" si="90"/>
        <v>467.694807479308</v>
      </c>
      <c r="L159" s="24">
        <f t="shared" si="90"/>
        <v>547.59239205498966</v>
      </c>
      <c r="M159" s="24">
        <f t="shared" si="90"/>
        <v>641.79368514697046</v>
      </c>
      <c r="N159" s="24">
        <f t="shared" si="90"/>
        <v>752.917657326464</v>
      </c>
      <c r="O159" s="24">
        <f t="shared" si="90"/>
        <v>884.06775048424947</v>
      </c>
      <c r="P159" s="24">
        <f t="shared" si="90"/>
        <v>1038.9219084463737</v>
      </c>
    </row>
    <row r="160" spans="1:16" x14ac:dyDescent="0.25">
      <c r="A160" s="47"/>
      <c r="B160" s="29"/>
      <c r="C160" s="29"/>
      <c r="D160" s="29"/>
      <c r="E160" s="29"/>
      <c r="F160" s="29"/>
      <c r="G160" s="29"/>
      <c r="H160" s="29"/>
      <c r="I160" s="29"/>
      <c r="J160" s="29"/>
    </row>
    <row r="161" spans="1:16" s="38" customFormat="1" x14ac:dyDescent="0.25">
      <c r="A161" s="47" t="s">
        <v>32</v>
      </c>
      <c r="B161" s="53">
        <f>SUM(B162:B167)</f>
        <v>3448.3199999999997</v>
      </c>
      <c r="C161" s="53">
        <f t="shared" ref="C161:J161" si="95">SUM(C162:C167)</f>
        <v>4093.3300000000004</v>
      </c>
      <c r="D161" s="53">
        <f t="shared" si="95"/>
        <v>4343.3200000000006</v>
      </c>
      <c r="E161" s="53">
        <f t="shared" si="95"/>
        <v>4130.3600000000006</v>
      </c>
      <c r="F161" s="53">
        <f t="shared" si="95"/>
        <v>3976.0599999999995</v>
      </c>
      <c r="G161" s="53">
        <f t="shared" si="95"/>
        <v>6110.2199999999993</v>
      </c>
      <c r="H161" s="53">
        <f t="shared" si="95"/>
        <v>5072.38</v>
      </c>
      <c r="I161" s="53">
        <f t="shared" si="95"/>
        <v>5623.9800000000005</v>
      </c>
      <c r="J161" s="53">
        <f t="shared" si="95"/>
        <v>6544.26</v>
      </c>
      <c r="K161" s="53">
        <f t="shared" ref="K161" si="96">SUM(K162:K167)</f>
        <v>5945.7245682840594</v>
      </c>
      <c r="L161" s="53">
        <f t="shared" ref="L161" si="97">SUM(L162:L167)</f>
        <v>6961.4489765119652</v>
      </c>
      <c r="M161" s="53">
        <f t="shared" ref="M161" si="98">SUM(M162:M167)</f>
        <v>8159.0139991381739</v>
      </c>
      <c r="N161" s="53">
        <f t="shared" ref="N161" si="99">SUM(N162:N167)</f>
        <v>9571.7141637474651</v>
      </c>
      <c r="O161" s="53">
        <f t="shared" ref="O161" si="100">SUM(O162:O167)</f>
        <v>11239.00299943865</v>
      </c>
      <c r="P161" s="53">
        <f t="shared" ref="P161" si="101">SUM(P162:P167)</f>
        <v>13207.637580734654</v>
      </c>
    </row>
    <row r="162" spans="1:16" x14ac:dyDescent="0.25">
      <c r="A162" s="1" t="s">
        <v>81</v>
      </c>
      <c r="B162" s="24">
        <v>0</v>
      </c>
      <c r="C162" s="24">
        <v>0</v>
      </c>
      <c r="D162" s="24">
        <v>0</v>
      </c>
      <c r="E162" s="24">
        <v>0</v>
      </c>
      <c r="F162" s="24">
        <v>0</v>
      </c>
      <c r="G162" s="24">
        <v>0</v>
      </c>
      <c r="H162" s="24">
        <v>0</v>
      </c>
      <c r="I162" s="24">
        <v>0</v>
      </c>
      <c r="J162" s="24">
        <v>0</v>
      </c>
      <c r="K162" s="52">
        <f>K181*K$169</f>
        <v>0</v>
      </c>
      <c r="L162" s="52">
        <f t="shared" ref="L162:P162" si="102">L181*L$169</f>
        <v>0</v>
      </c>
      <c r="M162" s="52">
        <f t="shared" si="102"/>
        <v>0</v>
      </c>
      <c r="N162" s="52">
        <f t="shared" si="102"/>
        <v>0</v>
      </c>
      <c r="O162" s="52">
        <f t="shared" si="102"/>
        <v>0</v>
      </c>
      <c r="P162" s="52">
        <f t="shared" si="102"/>
        <v>0</v>
      </c>
    </row>
    <row r="163" spans="1:16" x14ac:dyDescent="0.25">
      <c r="A163" s="1" t="s">
        <v>33</v>
      </c>
      <c r="B163" s="24">
        <f>B57</f>
        <v>0</v>
      </c>
      <c r="C163" s="24">
        <f t="shared" ref="C163:J163" si="103">C57</f>
        <v>0</v>
      </c>
      <c r="D163" s="24">
        <f t="shared" si="103"/>
        <v>0</v>
      </c>
      <c r="E163" s="24">
        <f t="shared" si="103"/>
        <v>0</v>
      </c>
      <c r="F163" s="24">
        <f t="shared" si="103"/>
        <v>28.29</v>
      </c>
      <c r="G163" s="24">
        <f t="shared" si="103"/>
        <v>19.7</v>
      </c>
      <c r="H163" s="24">
        <f t="shared" si="103"/>
        <v>25.75</v>
      </c>
      <c r="I163" s="24">
        <f t="shared" si="103"/>
        <v>22.02</v>
      </c>
      <c r="J163" s="24">
        <f t="shared" si="103"/>
        <v>26.08</v>
      </c>
      <c r="K163" s="52">
        <f t="shared" ref="K163:P167" si="104">K182*K$169</f>
        <v>32.565067709445586</v>
      </c>
      <c r="L163" s="52">
        <f t="shared" si="104"/>
        <v>38.128247393973822</v>
      </c>
      <c r="M163" s="52">
        <f t="shared" si="104"/>
        <v>44.687378346038976</v>
      </c>
      <c r="N163" s="52">
        <f t="shared" si="104"/>
        <v>52.424816564931014</v>
      </c>
      <c r="O163" s="52">
        <f t="shared" si="104"/>
        <v>61.556651247470946</v>
      </c>
      <c r="P163" s="52">
        <f t="shared" si="104"/>
        <v>72.338973519348784</v>
      </c>
    </row>
    <row r="164" spans="1:16" x14ac:dyDescent="0.25">
      <c r="A164" s="1" t="s">
        <v>34</v>
      </c>
      <c r="B164" s="24">
        <f t="shared" ref="B164:J164" si="105">B58</f>
        <v>2650.56</v>
      </c>
      <c r="C164" s="24">
        <f t="shared" si="105"/>
        <v>3247.27</v>
      </c>
      <c r="D164" s="24">
        <f t="shared" si="105"/>
        <v>3318.81</v>
      </c>
      <c r="E164" s="24">
        <f t="shared" si="105"/>
        <v>3355.28</v>
      </c>
      <c r="F164" s="24">
        <f t="shared" si="105"/>
        <v>3030.5099999999998</v>
      </c>
      <c r="G164" s="24">
        <f t="shared" si="105"/>
        <v>5204.6099999999997</v>
      </c>
      <c r="H164" s="24">
        <f t="shared" si="105"/>
        <v>4260.34</v>
      </c>
      <c r="I164" s="24">
        <f t="shared" si="105"/>
        <v>4704.46</v>
      </c>
      <c r="J164" s="24">
        <f t="shared" si="105"/>
        <v>5528.15</v>
      </c>
      <c r="K164" s="52">
        <f t="shared" si="104"/>
        <v>4676.9480747930802</v>
      </c>
      <c r="L164" s="52">
        <f t="shared" si="104"/>
        <v>5475.923920549897</v>
      </c>
      <c r="M164" s="52">
        <f t="shared" si="104"/>
        <v>6417.9368514697053</v>
      </c>
      <c r="N164" s="52">
        <f t="shared" si="104"/>
        <v>7529.17657326464</v>
      </c>
      <c r="O164" s="52">
        <f t="shared" si="104"/>
        <v>8840.6775048424952</v>
      </c>
      <c r="P164" s="52">
        <f t="shared" si="104"/>
        <v>10389.219084463737</v>
      </c>
    </row>
    <row r="165" spans="1:16" x14ac:dyDescent="0.25">
      <c r="A165" s="1" t="s">
        <v>35</v>
      </c>
      <c r="B165" s="24">
        <f t="shared" ref="B165:J165" si="106">B59</f>
        <v>502.4</v>
      </c>
      <c r="C165" s="24">
        <f t="shared" si="106"/>
        <v>454.28</v>
      </c>
      <c r="D165" s="24">
        <f t="shared" si="106"/>
        <v>762.58</v>
      </c>
      <c r="E165" s="24">
        <f t="shared" si="106"/>
        <v>495.18</v>
      </c>
      <c r="F165" s="24">
        <f t="shared" si="106"/>
        <v>518.26</v>
      </c>
      <c r="G165" s="24">
        <f t="shared" si="106"/>
        <v>566.01</v>
      </c>
      <c r="H165" s="24">
        <f t="shared" si="106"/>
        <v>492.12</v>
      </c>
      <c r="I165" s="24">
        <f t="shared" si="106"/>
        <v>557.84</v>
      </c>
      <c r="J165" s="24">
        <f t="shared" si="106"/>
        <v>585.6</v>
      </c>
      <c r="K165" s="52">
        <f t="shared" si="104"/>
        <v>731.21563077650831</v>
      </c>
      <c r="L165" s="52">
        <f t="shared" si="104"/>
        <v>856.13119915303184</v>
      </c>
      <c r="M165" s="52">
        <f t="shared" si="104"/>
        <v>1003.4098450705684</v>
      </c>
      <c r="N165" s="52">
        <f t="shared" si="104"/>
        <v>1177.1461878996781</v>
      </c>
      <c r="O165" s="52">
        <f t="shared" si="104"/>
        <v>1382.1922918143784</v>
      </c>
      <c r="P165" s="52">
        <f t="shared" si="104"/>
        <v>1624.2984238086906</v>
      </c>
    </row>
    <row r="166" spans="1:16" x14ac:dyDescent="0.25">
      <c r="A166" s="1" t="s">
        <v>36</v>
      </c>
      <c r="B166" s="24">
        <f t="shared" ref="B166:J166" si="107">B60</f>
        <v>29.66</v>
      </c>
      <c r="C166" s="24">
        <f t="shared" si="107"/>
        <v>39.01</v>
      </c>
      <c r="D166" s="24">
        <f t="shared" si="107"/>
        <v>59.79</v>
      </c>
      <c r="E166" s="24">
        <f t="shared" si="107"/>
        <v>59.03</v>
      </c>
      <c r="F166" s="24">
        <f t="shared" si="107"/>
        <v>146.56</v>
      </c>
      <c r="G166" s="24">
        <f t="shared" si="107"/>
        <v>160.37</v>
      </c>
      <c r="H166" s="24">
        <f t="shared" si="107"/>
        <v>160.41999999999999</v>
      </c>
      <c r="I166" s="24">
        <f t="shared" si="107"/>
        <v>175.69</v>
      </c>
      <c r="J166" s="24">
        <f t="shared" si="107"/>
        <v>154.13999999999999</v>
      </c>
      <c r="K166" s="52">
        <f t="shared" si="104"/>
        <v>192.46854051893951</v>
      </c>
      <c r="L166" s="52">
        <f t="shared" si="104"/>
        <v>225.34846830165355</v>
      </c>
      <c r="M166" s="52">
        <f t="shared" si="104"/>
        <v>264.1147430313822</v>
      </c>
      <c r="N166" s="52">
        <f t="shared" si="104"/>
        <v>309.84513900760993</v>
      </c>
      <c r="O166" s="52">
        <f t="shared" si="104"/>
        <v>363.81680304007557</v>
      </c>
      <c r="P166" s="52">
        <f t="shared" si="104"/>
        <v>427.54330438161122</v>
      </c>
    </row>
    <row r="167" spans="1:16" x14ac:dyDescent="0.25">
      <c r="A167" s="1" t="s">
        <v>37</v>
      </c>
      <c r="B167" s="24">
        <f t="shared" ref="B167:J167" si="108">B61</f>
        <v>265.7</v>
      </c>
      <c r="C167" s="24">
        <f t="shared" si="108"/>
        <v>352.77</v>
      </c>
      <c r="D167" s="24">
        <f t="shared" si="108"/>
        <v>202.14</v>
      </c>
      <c r="E167" s="24">
        <f t="shared" si="108"/>
        <v>220.87</v>
      </c>
      <c r="F167" s="24">
        <f t="shared" si="108"/>
        <v>252.44</v>
      </c>
      <c r="G167" s="24">
        <f t="shared" si="108"/>
        <v>159.53</v>
      </c>
      <c r="H167" s="24">
        <f t="shared" si="108"/>
        <v>133.75</v>
      </c>
      <c r="I167" s="24">
        <f t="shared" si="108"/>
        <v>163.97</v>
      </c>
      <c r="J167" s="24">
        <f t="shared" si="108"/>
        <v>250.29</v>
      </c>
      <c r="K167" s="52">
        <f t="shared" si="104"/>
        <v>312.52725448608652</v>
      </c>
      <c r="L167" s="52">
        <f t="shared" si="104"/>
        <v>365.917141113409</v>
      </c>
      <c r="M167" s="52">
        <f t="shared" si="104"/>
        <v>428.86518122047909</v>
      </c>
      <c r="N167" s="52">
        <f t="shared" si="104"/>
        <v>503.12144701060521</v>
      </c>
      <c r="O167" s="52">
        <f t="shared" si="104"/>
        <v>590.75974849422937</v>
      </c>
      <c r="P167" s="52">
        <f t="shared" si="104"/>
        <v>694.23779456126556</v>
      </c>
    </row>
    <row r="168" spans="1:16" x14ac:dyDescent="0.25">
      <c r="A168" s="47"/>
      <c r="B168" s="29"/>
      <c r="C168" s="29"/>
      <c r="D168" s="29"/>
      <c r="E168" s="29"/>
      <c r="F168" s="29"/>
      <c r="G168" s="29"/>
      <c r="H168" s="29"/>
      <c r="I168" s="29"/>
      <c r="J168" s="29"/>
    </row>
    <row r="169" spans="1:16" x14ac:dyDescent="0.25">
      <c r="A169" s="1" t="s">
        <v>82</v>
      </c>
      <c r="B169" s="24">
        <f>B3</f>
        <v>30700.880000000001</v>
      </c>
      <c r="C169" s="24">
        <f t="shared" ref="C169:P169" si="109">C3</f>
        <v>30846.12</v>
      </c>
      <c r="D169" s="24">
        <f t="shared" si="109"/>
        <v>32871.82</v>
      </c>
      <c r="E169" s="24">
        <f t="shared" si="109"/>
        <v>33650.54</v>
      </c>
      <c r="F169" s="24">
        <f t="shared" si="109"/>
        <v>28836.09</v>
      </c>
      <c r="G169" s="24">
        <f t="shared" si="109"/>
        <v>30800.62</v>
      </c>
      <c r="H169" s="24">
        <f t="shared" si="109"/>
        <v>29245.47</v>
      </c>
      <c r="I169" s="24">
        <f t="shared" si="109"/>
        <v>33805.65</v>
      </c>
      <c r="J169" s="24">
        <f t="shared" si="109"/>
        <v>37455.72</v>
      </c>
      <c r="K169" s="24">
        <f t="shared" si="109"/>
        <v>46769.4807479308</v>
      </c>
      <c r="L169" s="24">
        <f t="shared" si="109"/>
        <v>54759.239205498969</v>
      </c>
      <c r="M169" s="24">
        <f t="shared" si="109"/>
        <v>64179.368514697046</v>
      </c>
      <c r="N169" s="24">
        <f t="shared" si="109"/>
        <v>75291.765732646396</v>
      </c>
      <c r="O169" s="24">
        <f t="shared" si="109"/>
        <v>88406.775048424941</v>
      </c>
      <c r="P169" s="24">
        <f t="shared" si="109"/>
        <v>103892.19084463737</v>
      </c>
    </row>
    <row r="170" spans="1:16" x14ac:dyDescent="0.25">
      <c r="A170" s="5"/>
      <c r="J170" s="6"/>
    </row>
    <row r="171" spans="1:16" x14ac:dyDescent="0.25">
      <c r="A171" s="10" t="s">
        <v>83</v>
      </c>
      <c r="J171" s="6"/>
    </row>
    <row r="172" spans="1:16" x14ac:dyDescent="0.25">
      <c r="A172" s="47" t="s">
        <v>51</v>
      </c>
      <c r="B172" s="48"/>
      <c r="G172" s="48">
        <f>G153/G$169</f>
        <v>0.14623569265813482</v>
      </c>
      <c r="H172" s="48">
        <f t="shared" ref="H172:P172" si="110">H153/H$169</f>
        <v>0.14026719351749178</v>
      </c>
      <c r="I172" s="48">
        <f t="shared" si="110"/>
        <v>0.14948418385684048</v>
      </c>
      <c r="J172" s="48">
        <f t="shared" si="110"/>
        <v>0.13115673654117449</v>
      </c>
      <c r="K172" s="48">
        <f t="shared" si="110"/>
        <v>0.1028647907449116</v>
      </c>
      <c r="L172" s="48">
        <f t="shared" si="110"/>
        <v>0.10286479074491159</v>
      </c>
      <c r="M172" s="48">
        <f t="shared" si="110"/>
        <v>0.10286479074491159</v>
      </c>
      <c r="N172" s="48">
        <f t="shared" si="110"/>
        <v>0.10286479074491159</v>
      </c>
      <c r="O172" s="48">
        <f t="shared" si="110"/>
        <v>0.10286479074491159</v>
      </c>
      <c r="P172" s="48">
        <f t="shared" si="110"/>
        <v>0.10286479074491159</v>
      </c>
    </row>
    <row r="173" spans="1:16" x14ac:dyDescent="0.25">
      <c r="A173" s="12" t="s">
        <v>52</v>
      </c>
      <c r="B173" s="49">
        <f>B154/B$169</f>
        <v>2.192054429710158E-2</v>
      </c>
      <c r="C173" s="49">
        <f t="shared" ref="C173:J173" si="111">C154/C$169</f>
        <v>2.1276906139248632E-2</v>
      </c>
      <c r="D173" s="49">
        <f t="shared" si="111"/>
        <v>2.5054286619968107E-2</v>
      </c>
      <c r="E173" s="49">
        <f>E154/E$169</f>
        <v>3.1867839267958255E-2</v>
      </c>
      <c r="F173" s="49">
        <f t="shared" si="111"/>
        <v>3.7868171447654655E-2</v>
      </c>
      <c r="G173" s="49">
        <f t="shared" si="111"/>
        <v>4.7711701907299266E-2</v>
      </c>
      <c r="H173" s="49">
        <f t="shared" si="111"/>
        <v>3.8387141666726507E-2</v>
      </c>
      <c r="I173" s="49">
        <f t="shared" si="111"/>
        <v>4.2421607039060033E-2</v>
      </c>
      <c r="J173" s="49">
        <f t="shared" si="111"/>
        <v>3.8545781525491964E-2</v>
      </c>
      <c r="K173" s="48">
        <v>0.03</v>
      </c>
      <c r="L173" s="48">
        <v>0.03</v>
      </c>
      <c r="M173" s="48">
        <v>0.03</v>
      </c>
      <c r="N173" s="48">
        <v>0.03</v>
      </c>
      <c r="O173" s="48">
        <v>0.03</v>
      </c>
      <c r="P173" s="48">
        <v>0.03</v>
      </c>
    </row>
    <row r="174" spans="1:16" x14ac:dyDescent="0.25">
      <c r="A174" s="12" t="s">
        <v>53</v>
      </c>
      <c r="B174" s="49">
        <f t="shared" ref="B174:J178" si="112">B155/B$169</f>
        <v>4.178381857458157E-2</v>
      </c>
      <c r="C174" s="49">
        <f t="shared" si="112"/>
        <v>5.0634245084957195E-2</v>
      </c>
      <c r="D174" s="49">
        <f t="shared" si="112"/>
        <v>4.6245690077397601E-2</v>
      </c>
      <c r="E174" s="49">
        <f t="shared" si="112"/>
        <v>8.3849174485758626E-2</v>
      </c>
      <c r="F174" s="49">
        <f t="shared" si="112"/>
        <v>5.559491595427813E-2</v>
      </c>
      <c r="G174" s="49">
        <f t="shared" si="112"/>
        <v>7.878932307206804E-2</v>
      </c>
      <c r="H174" s="49">
        <f t="shared" si="112"/>
        <v>7.8790663990012805E-2</v>
      </c>
      <c r="I174" s="49">
        <f t="shared" si="112"/>
        <v>8.2773441717582705E-2</v>
      </c>
      <c r="J174" s="49">
        <f t="shared" si="112"/>
        <v>7.2176959887568573E-2</v>
      </c>
      <c r="K174" s="50">
        <v>0.05</v>
      </c>
      <c r="L174" s="50">
        <v>0.05</v>
      </c>
      <c r="M174" s="50">
        <v>0.05</v>
      </c>
      <c r="N174" s="50">
        <v>0.05</v>
      </c>
      <c r="O174" s="50">
        <v>0.05</v>
      </c>
      <c r="P174" s="50">
        <v>0.05</v>
      </c>
    </row>
    <row r="175" spans="1:16" x14ac:dyDescent="0.25">
      <c r="A175" s="12" t="s">
        <v>55</v>
      </c>
      <c r="B175" s="49">
        <f t="shared" si="112"/>
        <v>7.5307287608693957E-4</v>
      </c>
      <c r="C175" s="49">
        <f t="shared" si="112"/>
        <v>7.0446461337763072E-4</v>
      </c>
      <c r="D175" s="49">
        <f t="shared" si="112"/>
        <v>8.3840809544466965E-4</v>
      </c>
      <c r="E175" s="49">
        <f t="shared" si="112"/>
        <v>7.4382164446692392E-4</v>
      </c>
      <c r="F175" s="49">
        <f t="shared" si="112"/>
        <v>7.7541719421738515E-4</v>
      </c>
      <c r="G175" s="49">
        <f t="shared" si="112"/>
        <v>1.1993265070638188E-3</v>
      </c>
      <c r="H175" s="49">
        <f t="shared" si="112"/>
        <v>7.7994985206255869E-4</v>
      </c>
      <c r="I175" s="49">
        <f t="shared" si="112"/>
        <v>7.0136205042648197E-4</v>
      </c>
      <c r="J175" s="49">
        <f t="shared" si="112"/>
        <v>6.5570759285898115E-4</v>
      </c>
      <c r="K175" s="51">
        <f>J175</f>
        <v>6.5570759285898115E-4</v>
      </c>
      <c r="L175" s="51">
        <f t="shared" ref="L175:P175" si="113">K175</f>
        <v>6.5570759285898115E-4</v>
      </c>
      <c r="M175" s="51">
        <f t="shared" si="113"/>
        <v>6.5570759285898115E-4</v>
      </c>
      <c r="N175" s="51">
        <f t="shared" si="113"/>
        <v>6.5570759285898115E-4</v>
      </c>
      <c r="O175" s="51">
        <f t="shared" si="113"/>
        <v>6.5570759285898115E-4</v>
      </c>
      <c r="P175" s="51">
        <f t="shared" si="113"/>
        <v>6.5570759285898115E-4</v>
      </c>
    </row>
    <row r="176" spans="1:16" x14ac:dyDescent="0.25">
      <c r="A176" s="12" t="s">
        <v>56</v>
      </c>
      <c r="B176" s="49">
        <f t="shared" si="112"/>
        <v>1.7900789814493917E-2</v>
      </c>
      <c r="C176" s="49">
        <f t="shared" si="112"/>
        <v>1.6577125421284752E-2</v>
      </c>
      <c r="D176" s="49">
        <f t="shared" si="112"/>
        <v>6.237257322533404E-3</v>
      </c>
      <c r="E176" s="49">
        <f t="shared" si="112"/>
        <v>7.1089498118009397E-3</v>
      </c>
      <c r="F176" s="49">
        <f t="shared" si="112"/>
        <v>9.71490933756969E-3</v>
      </c>
      <c r="G176" s="49">
        <f t="shared" si="112"/>
        <v>6.9274579537684632E-3</v>
      </c>
      <c r="H176" s="49">
        <f t="shared" si="112"/>
        <v>6.7583116291172612E-3</v>
      </c>
      <c r="I176" s="49">
        <f t="shared" si="112"/>
        <v>6.953571370466179E-3</v>
      </c>
      <c r="J176" s="49">
        <f t="shared" si="112"/>
        <v>1.2209083152052611E-2</v>
      </c>
      <c r="K176" s="51">
        <f>J176</f>
        <v>1.2209083152052611E-2</v>
      </c>
      <c r="L176" s="51">
        <f t="shared" ref="L176:P176" si="114">K176</f>
        <v>1.2209083152052611E-2</v>
      </c>
      <c r="M176" s="51">
        <f t="shared" si="114"/>
        <v>1.2209083152052611E-2</v>
      </c>
      <c r="N176" s="51">
        <f t="shared" si="114"/>
        <v>1.2209083152052611E-2</v>
      </c>
      <c r="O176" s="51">
        <f t="shared" si="114"/>
        <v>1.2209083152052611E-2</v>
      </c>
      <c r="P176" s="51">
        <f t="shared" si="114"/>
        <v>1.2209083152052611E-2</v>
      </c>
    </row>
    <row r="177" spans="1:16" x14ac:dyDescent="0.25">
      <c r="A177" s="12" t="s">
        <v>57</v>
      </c>
      <c r="B177" s="49">
        <f t="shared" si="112"/>
        <v>0</v>
      </c>
      <c r="C177" s="49">
        <f t="shared" si="112"/>
        <v>0</v>
      </c>
      <c r="D177" s="49">
        <f t="shared" si="112"/>
        <v>0</v>
      </c>
      <c r="E177" s="49">
        <f t="shared" si="112"/>
        <v>0</v>
      </c>
      <c r="F177" s="49">
        <f t="shared" si="112"/>
        <v>0</v>
      </c>
      <c r="G177" s="49">
        <f t="shared" si="112"/>
        <v>0</v>
      </c>
      <c r="H177" s="49">
        <f t="shared" si="112"/>
        <v>0</v>
      </c>
      <c r="I177" s="49">
        <f t="shared" si="112"/>
        <v>0</v>
      </c>
      <c r="J177" s="49">
        <f t="shared" si="112"/>
        <v>0</v>
      </c>
      <c r="K177" s="51">
        <f>J177</f>
        <v>0</v>
      </c>
      <c r="L177" s="51">
        <f t="shared" ref="L177:P177" si="115">K177</f>
        <v>0</v>
      </c>
      <c r="M177" s="51">
        <f t="shared" si="115"/>
        <v>0</v>
      </c>
      <c r="N177" s="51">
        <f t="shared" si="115"/>
        <v>0</v>
      </c>
      <c r="O177" s="51">
        <f t="shared" si="115"/>
        <v>0</v>
      </c>
      <c r="P177" s="51">
        <f t="shared" si="115"/>
        <v>0</v>
      </c>
    </row>
    <row r="178" spans="1:16" x14ac:dyDescent="0.25">
      <c r="A178" s="1" t="s">
        <v>47</v>
      </c>
      <c r="B178" s="49">
        <f t="shared" si="112"/>
        <v>7.2571209685194692E-4</v>
      </c>
      <c r="C178" s="49">
        <f t="shared" si="112"/>
        <v>7.8940236243650748E-4</v>
      </c>
      <c r="D178" s="49">
        <f t="shared" si="112"/>
        <v>1.6408279188678935E-2</v>
      </c>
      <c r="E178" s="49">
        <f t="shared" si="112"/>
        <v>1.9431783264102151E-2</v>
      </c>
      <c r="F178" s="49">
        <f t="shared" si="112"/>
        <v>1.2297436996486001E-2</v>
      </c>
      <c r="G178" s="49">
        <f t="shared" si="112"/>
        <v>1.1607883217935223E-2</v>
      </c>
      <c r="H178" s="49">
        <f t="shared" si="112"/>
        <v>1.555112637957263E-2</v>
      </c>
      <c r="I178" s="49">
        <f t="shared" si="112"/>
        <v>1.6634201679305086E-2</v>
      </c>
      <c r="J178" s="49">
        <f t="shared" si="112"/>
        <v>7.5692043832023513E-3</v>
      </c>
      <c r="K178" s="50">
        <v>0.01</v>
      </c>
      <c r="L178" s="50">
        <v>0.01</v>
      </c>
      <c r="M178" s="50">
        <v>0.01</v>
      </c>
      <c r="N178" s="50">
        <v>0.01</v>
      </c>
      <c r="O178" s="50">
        <v>0.01</v>
      </c>
      <c r="P178" s="50">
        <v>0.01</v>
      </c>
    </row>
    <row r="179" spans="1:16" x14ac:dyDescent="0.25">
      <c r="A179" s="5"/>
      <c r="J179" s="6"/>
    </row>
    <row r="180" spans="1:16" x14ac:dyDescent="0.25">
      <c r="A180" s="47" t="s">
        <v>32</v>
      </c>
      <c r="G180" s="49">
        <f>G161/G$169</f>
        <v>0.19837977287470185</v>
      </c>
      <c r="H180" s="49">
        <f t="shared" ref="H180:P180" si="116">H161/H$169</f>
        <v>0.17344156206072256</v>
      </c>
      <c r="I180" s="49">
        <f t="shared" si="116"/>
        <v>0.16636213177383072</v>
      </c>
      <c r="J180" s="49">
        <f t="shared" si="116"/>
        <v>0.17471990926886469</v>
      </c>
      <c r="K180" s="49">
        <f t="shared" si="116"/>
        <v>0.12712829976302684</v>
      </c>
      <c r="L180" s="49">
        <f t="shared" si="116"/>
        <v>0.12712829976302686</v>
      </c>
      <c r="M180" s="49">
        <f t="shared" si="116"/>
        <v>0.12712829976302686</v>
      </c>
      <c r="N180" s="49">
        <f t="shared" si="116"/>
        <v>0.12712829976302686</v>
      </c>
      <c r="O180" s="49">
        <f t="shared" si="116"/>
        <v>0.12712829976302686</v>
      </c>
      <c r="P180" s="49">
        <f t="shared" si="116"/>
        <v>0.12712829976302686</v>
      </c>
    </row>
    <row r="181" spans="1:16" x14ac:dyDescent="0.25">
      <c r="A181" s="1" t="s">
        <v>81</v>
      </c>
      <c r="B181" s="49">
        <f>B162/B$169</f>
        <v>0</v>
      </c>
      <c r="C181" s="49">
        <f t="shared" ref="C181:J181" si="117">C162/C$169</f>
        <v>0</v>
      </c>
      <c r="D181" s="49">
        <f t="shared" si="117"/>
        <v>0</v>
      </c>
      <c r="E181" s="49">
        <f t="shared" si="117"/>
        <v>0</v>
      </c>
      <c r="F181" s="49">
        <f t="shared" si="117"/>
        <v>0</v>
      </c>
      <c r="G181" s="49">
        <f t="shared" si="117"/>
        <v>0</v>
      </c>
      <c r="H181" s="49">
        <f t="shared" si="117"/>
        <v>0</v>
      </c>
      <c r="I181" s="49">
        <f t="shared" si="117"/>
        <v>0</v>
      </c>
      <c r="J181" s="49">
        <f t="shared" si="117"/>
        <v>0</v>
      </c>
      <c r="K181" s="51">
        <f>J181</f>
        <v>0</v>
      </c>
      <c r="L181" s="51">
        <f t="shared" ref="L181:P181" si="118">K181</f>
        <v>0</v>
      </c>
      <c r="M181" s="51">
        <f t="shared" si="118"/>
        <v>0</v>
      </c>
      <c r="N181" s="51">
        <f t="shared" si="118"/>
        <v>0</v>
      </c>
      <c r="O181" s="51">
        <f t="shared" si="118"/>
        <v>0</v>
      </c>
      <c r="P181" s="51">
        <f t="shared" si="118"/>
        <v>0</v>
      </c>
    </row>
    <row r="182" spans="1:16" x14ac:dyDescent="0.25">
      <c r="A182" s="1" t="s">
        <v>33</v>
      </c>
      <c r="B182" s="49">
        <f t="shared" ref="B182:J186" si="119">B163/B$169</f>
        <v>0</v>
      </c>
      <c r="C182" s="49">
        <f t="shared" si="119"/>
        <v>0</v>
      </c>
      <c r="D182" s="49">
        <f t="shared" si="119"/>
        <v>0</v>
      </c>
      <c r="E182" s="49">
        <f t="shared" si="119"/>
        <v>0</v>
      </c>
      <c r="F182" s="49">
        <f t="shared" si="119"/>
        <v>9.8106227300580632E-4</v>
      </c>
      <c r="G182" s="49">
        <f t="shared" si="119"/>
        <v>6.3959751459548536E-4</v>
      </c>
      <c r="H182" s="49">
        <f t="shared" si="119"/>
        <v>8.8047824158750052E-4</v>
      </c>
      <c r="I182" s="49">
        <f t="shared" si="119"/>
        <v>6.513704070177618E-4</v>
      </c>
      <c r="J182" s="49">
        <f t="shared" si="119"/>
        <v>6.9628884453429274E-4</v>
      </c>
      <c r="K182" s="51">
        <f>J182</f>
        <v>6.9628884453429274E-4</v>
      </c>
      <c r="L182" s="51">
        <f t="shared" ref="L182:P182" si="120">K182</f>
        <v>6.9628884453429274E-4</v>
      </c>
      <c r="M182" s="51">
        <f t="shared" si="120"/>
        <v>6.9628884453429274E-4</v>
      </c>
      <c r="N182" s="51">
        <f t="shared" si="120"/>
        <v>6.9628884453429274E-4</v>
      </c>
      <c r="O182" s="51">
        <f t="shared" si="120"/>
        <v>6.9628884453429274E-4</v>
      </c>
      <c r="P182" s="51">
        <f t="shared" si="120"/>
        <v>6.9628884453429274E-4</v>
      </c>
    </row>
    <row r="183" spans="1:16" x14ac:dyDescent="0.25">
      <c r="A183" s="1" t="s">
        <v>34</v>
      </c>
      <c r="B183" s="49">
        <f t="shared" si="119"/>
        <v>8.6334984534645262E-2</v>
      </c>
      <c r="C183" s="49">
        <f t="shared" si="119"/>
        <v>0.10527320778107588</v>
      </c>
      <c r="D183" s="49">
        <f t="shared" si="119"/>
        <v>0.10096216151098418</v>
      </c>
      <c r="E183" s="49">
        <f t="shared" si="119"/>
        <v>9.9709544037034775E-2</v>
      </c>
      <c r="F183" s="49">
        <f t="shared" si="119"/>
        <v>0.10509434531519356</v>
      </c>
      <c r="G183" s="49">
        <f t="shared" si="119"/>
        <v>0.16897744266186848</v>
      </c>
      <c r="H183" s="49">
        <f t="shared" si="119"/>
        <v>0.14567521055397639</v>
      </c>
      <c r="I183" s="49">
        <f t="shared" si="119"/>
        <v>0.13916194482283287</v>
      </c>
      <c r="J183" s="49">
        <f t="shared" si="119"/>
        <v>0.1475916095058378</v>
      </c>
      <c r="K183" s="50">
        <v>0.1</v>
      </c>
      <c r="L183" s="50">
        <v>0.1</v>
      </c>
      <c r="M183" s="50">
        <v>0.1</v>
      </c>
      <c r="N183" s="50">
        <v>0.1</v>
      </c>
      <c r="O183" s="50">
        <v>0.1</v>
      </c>
      <c r="P183" s="50">
        <v>0.1</v>
      </c>
    </row>
    <row r="184" spans="1:16" x14ac:dyDescent="0.25">
      <c r="A184" s="1" t="s">
        <v>35</v>
      </c>
      <c r="B184" s="49">
        <f t="shared" si="119"/>
        <v>1.6364351771024153E-2</v>
      </c>
      <c r="C184" s="49">
        <f t="shared" si="119"/>
        <v>1.47272979551399E-2</v>
      </c>
      <c r="D184" s="49">
        <f t="shared" si="119"/>
        <v>2.3198593810747323E-2</v>
      </c>
      <c r="E184" s="49">
        <f t="shared" si="119"/>
        <v>1.471536563752023E-2</v>
      </c>
      <c r="F184" s="49">
        <f t="shared" si="119"/>
        <v>1.7972616953269321E-2</v>
      </c>
      <c r="G184" s="49">
        <f t="shared" si="119"/>
        <v>1.8376578133816789E-2</v>
      </c>
      <c r="H184" s="49">
        <f t="shared" si="119"/>
        <v>1.6827221446603525E-2</v>
      </c>
      <c r="I184" s="49">
        <f t="shared" si="119"/>
        <v>1.6501383644449967E-2</v>
      </c>
      <c r="J184" s="49">
        <f t="shared" si="119"/>
        <v>1.5634461171751605E-2</v>
      </c>
      <c r="K184" s="51">
        <f>J184</f>
        <v>1.5634461171751605E-2</v>
      </c>
      <c r="L184" s="51">
        <f t="shared" ref="L184:P184" si="121">K184</f>
        <v>1.5634461171751605E-2</v>
      </c>
      <c r="M184" s="51">
        <f t="shared" si="121"/>
        <v>1.5634461171751605E-2</v>
      </c>
      <c r="N184" s="51">
        <f t="shared" si="121"/>
        <v>1.5634461171751605E-2</v>
      </c>
      <c r="O184" s="51">
        <f t="shared" si="121"/>
        <v>1.5634461171751605E-2</v>
      </c>
      <c r="P184" s="51">
        <f t="shared" si="121"/>
        <v>1.5634461171751605E-2</v>
      </c>
    </row>
    <row r="185" spans="1:16" x14ac:dyDescent="0.25">
      <c r="A185" s="1" t="s">
        <v>36</v>
      </c>
      <c r="B185" s="49">
        <f t="shared" si="119"/>
        <v>9.6609608584509628E-4</v>
      </c>
      <c r="C185" s="49">
        <f t="shared" si="119"/>
        <v>1.2646647293079324E-3</v>
      </c>
      <c r="D185" s="49">
        <f t="shared" si="119"/>
        <v>1.8188831649723076E-3</v>
      </c>
      <c r="E185" s="49">
        <f t="shared" si="119"/>
        <v>1.7542066189725335E-3</v>
      </c>
      <c r="F185" s="49">
        <f t="shared" si="119"/>
        <v>5.0825198561940954E-3</v>
      </c>
      <c r="G185" s="49">
        <f t="shared" si="119"/>
        <v>5.206713371354213E-3</v>
      </c>
      <c r="H185" s="49">
        <f t="shared" si="119"/>
        <v>5.4852939617657023E-3</v>
      </c>
      <c r="I185" s="49">
        <f t="shared" si="119"/>
        <v>5.197060254720734E-3</v>
      </c>
      <c r="J185" s="49">
        <f t="shared" si="119"/>
        <v>4.1152592981792899E-3</v>
      </c>
      <c r="K185" s="51">
        <f>J185</f>
        <v>4.1152592981792899E-3</v>
      </c>
      <c r="L185" s="51">
        <f t="shared" ref="L185:P185" si="122">K185</f>
        <v>4.1152592981792899E-3</v>
      </c>
      <c r="M185" s="51">
        <f t="shared" si="122"/>
        <v>4.1152592981792899E-3</v>
      </c>
      <c r="N185" s="51">
        <f t="shared" si="122"/>
        <v>4.1152592981792899E-3</v>
      </c>
      <c r="O185" s="51">
        <f t="shared" si="122"/>
        <v>4.1152592981792899E-3</v>
      </c>
      <c r="P185" s="51">
        <f t="shared" si="122"/>
        <v>4.1152592981792899E-3</v>
      </c>
    </row>
    <row r="186" spans="1:16" x14ac:dyDescent="0.25">
      <c r="A186" s="1" t="s">
        <v>37</v>
      </c>
      <c r="B186" s="49">
        <f t="shared" si="119"/>
        <v>8.6544750508780206E-3</v>
      </c>
      <c r="C186" s="49">
        <f t="shared" si="119"/>
        <v>1.1436446463931282E-2</v>
      </c>
      <c r="D186" s="49">
        <f t="shared" si="119"/>
        <v>6.1493400730473699E-3</v>
      </c>
      <c r="E186" s="49">
        <f t="shared" si="119"/>
        <v>6.5636390976192361E-3</v>
      </c>
      <c r="F186" s="49">
        <f t="shared" si="119"/>
        <v>8.7543075361465432E-3</v>
      </c>
      <c r="G186" s="49">
        <f t="shared" si="119"/>
        <v>5.1794411930668931E-3</v>
      </c>
      <c r="H186" s="49">
        <f t="shared" si="119"/>
        <v>4.5733578567894442E-3</v>
      </c>
      <c r="I186" s="49">
        <f t="shared" si="119"/>
        <v>4.8503726448093729E-3</v>
      </c>
      <c r="J186" s="49">
        <f t="shared" si="119"/>
        <v>6.6822904485616614E-3</v>
      </c>
      <c r="K186" s="51">
        <f>J186</f>
        <v>6.6822904485616614E-3</v>
      </c>
      <c r="L186" s="51">
        <f t="shared" ref="L186:P186" si="123">K186</f>
        <v>6.6822904485616614E-3</v>
      </c>
      <c r="M186" s="51">
        <f t="shared" si="123"/>
        <v>6.6822904485616614E-3</v>
      </c>
      <c r="N186" s="51">
        <f t="shared" si="123"/>
        <v>6.6822904485616614E-3</v>
      </c>
      <c r="O186" s="51">
        <f t="shared" si="123"/>
        <v>6.6822904485616614E-3</v>
      </c>
      <c r="P186" s="51">
        <f t="shared" si="123"/>
        <v>6.6822904485616614E-3</v>
      </c>
    </row>
    <row r="187" spans="1:16" x14ac:dyDescent="0.25">
      <c r="A187" s="5"/>
      <c r="J187" s="6"/>
    </row>
    <row r="188" spans="1:16" x14ac:dyDescent="0.25">
      <c r="A188" s="1" t="s">
        <v>84</v>
      </c>
      <c r="B188" s="29">
        <f>B153-B161</f>
        <v>-897.56999999999971</v>
      </c>
      <c r="C188" s="29">
        <f t="shared" ref="C188:P188" si="124">C153-C161</f>
        <v>-1317.7300000000005</v>
      </c>
      <c r="D188" s="29">
        <f t="shared" si="124"/>
        <v>-1227.6000000000004</v>
      </c>
      <c r="E188" s="29">
        <f t="shared" si="124"/>
        <v>681.72000000000025</v>
      </c>
      <c r="F188" s="29">
        <f t="shared" si="124"/>
        <v>-623.83999999999924</v>
      </c>
      <c r="G188" s="29">
        <f t="shared" si="124"/>
        <v>-1606.0699999999988</v>
      </c>
      <c r="H188" s="29">
        <f t="shared" si="124"/>
        <v>-970.19999999999982</v>
      </c>
      <c r="I188" s="29">
        <f t="shared" si="124"/>
        <v>-570.57000000000062</v>
      </c>
      <c r="J188" s="29">
        <f t="shared" si="124"/>
        <v>-1631.6899999999996</v>
      </c>
      <c r="K188" s="29">
        <f>K153-K161</f>
        <v>-1134.791717899986</v>
      </c>
      <c r="L188" s="29">
        <f t="shared" si="124"/>
        <v>-1328.6512942877553</v>
      </c>
      <c r="M188" s="29">
        <f t="shared" si="124"/>
        <v>-1557.2166867332953</v>
      </c>
      <c r="N188" s="29">
        <f t="shared" si="124"/>
        <v>-1826.8424368438882</v>
      </c>
      <c r="O188" s="29">
        <f t="shared" si="124"/>
        <v>-2145.0585836499467</v>
      </c>
      <c r="P188" s="29">
        <f t="shared" si="124"/>
        <v>-2520.7891094706119</v>
      </c>
    </row>
    <row r="189" spans="1:16" x14ac:dyDescent="0.25">
      <c r="A189" s="1" t="s">
        <v>85</v>
      </c>
      <c r="C189" s="29">
        <f>C188-B188</f>
        <v>-420.16000000000076</v>
      </c>
      <c r="D189" s="29">
        <f t="shared" ref="D189:P189" si="125">D188-C188</f>
        <v>90.130000000000109</v>
      </c>
      <c r="E189" s="29">
        <f t="shared" si="125"/>
        <v>1909.3200000000006</v>
      </c>
      <c r="F189" s="29">
        <f t="shared" si="125"/>
        <v>-1305.5599999999995</v>
      </c>
      <c r="G189" s="29">
        <f t="shared" si="125"/>
        <v>-982.22999999999956</v>
      </c>
      <c r="H189" s="29">
        <f t="shared" si="125"/>
        <v>635.86999999999898</v>
      </c>
      <c r="I189" s="29">
        <f t="shared" si="125"/>
        <v>399.6299999999992</v>
      </c>
      <c r="J189" s="29">
        <f t="shared" si="125"/>
        <v>-1061.119999999999</v>
      </c>
      <c r="K189" s="29">
        <f t="shared" si="125"/>
        <v>496.8982821000136</v>
      </c>
      <c r="L189" s="29">
        <f t="shared" si="125"/>
        <v>-193.85957638776927</v>
      </c>
      <c r="M189" s="29">
        <f t="shared" si="125"/>
        <v>-228.56539244554006</v>
      </c>
      <c r="N189" s="29">
        <f t="shared" si="125"/>
        <v>-269.62575011059289</v>
      </c>
      <c r="O189" s="29">
        <f t="shared" si="125"/>
        <v>-318.21614680605853</v>
      </c>
      <c r="P189" s="29">
        <f t="shared" si="125"/>
        <v>-375.73052582066521</v>
      </c>
    </row>
    <row r="190" spans="1:16" x14ac:dyDescent="0.25">
      <c r="A190" s="5"/>
      <c r="J190" s="6"/>
    </row>
    <row r="191" spans="1:16" x14ac:dyDescent="0.25">
      <c r="A191" s="5"/>
      <c r="J191" s="6"/>
    </row>
    <row r="192" spans="1:16" x14ac:dyDescent="0.25">
      <c r="A192" s="5"/>
      <c r="J192" s="6"/>
    </row>
    <row r="193" spans="1:16" x14ac:dyDescent="0.25">
      <c r="A193" s="10" t="s">
        <v>86</v>
      </c>
      <c r="J193" s="6"/>
    </row>
    <row r="194" spans="1:16" x14ac:dyDescent="0.25">
      <c r="A194" s="5" t="s">
        <v>87</v>
      </c>
      <c r="B194" s="24">
        <f>SUM(B68,B70,B71)</f>
        <v>3753.8</v>
      </c>
      <c r="C194" s="24">
        <f t="shared" ref="C194:J194" si="126">SUM(C68,C70,C71)</f>
        <v>4581.45</v>
      </c>
      <c r="D194" s="24">
        <f t="shared" si="126"/>
        <v>4689.67</v>
      </c>
      <c r="E194" s="24">
        <f t="shared" si="126"/>
        <v>4838.2</v>
      </c>
      <c r="F194" s="24">
        <f t="shared" si="126"/>
        <v>6137.24</v>
      </c>
      <c r="G194" s="24">
        <f t="shared" si="126"/>
        <v>5876.0099999999993</v>
      </c>
      <c r="H194" s="24">
        <f t="shared" si="126"/>
        <v>5595.3</v>
      </c>
      <c r="I194" s="24">
        <f t="shared" si="126"/>
        <v>5389.78</v>
      </c>
      <c r="J194" s="24">
        <f t="shared" si="126"/>
        <v>5426.0599999999995</v>
      </c>
    </row>
    <row r="195" spans="1:16" x14ac:dyDescent="0.25">
      <c r="A195" s="5" t="s">
        <v>88</v>
      </c>
      <c r="B195" s="24">
        <f>SUM(B69,B72)</f>
        <v>435.95</v>
      </c>
      <c r="C195" s="24">
        <f t="shared" ref="C195:J195" si="127">SUM(C69,C72)</f>
        <v>279.19</v>
      </c>
      <c r="D195" s="24">
        <f t="shared" si="127"/>
        <v>283.26</v>
      </c>
      <c r="E195" s="24">
        <f t="shared" si="127"/>
        <v>322.24</v>
      </c>
      <c r="F195" s="24">
        <f t="shared" si="127"/>
        <v>321.11</v>
      </c>
      <c r="G195" s="24">
        <f t="shared" si="127"/>
        <v>548.99</v>
      </c>
      <c r="H195" s="24">
        <f t="shared" si="127"/>
        <v>669.38</v>
      </c>
      <c r="I195" s="24">
        <f t="shared" si="127"/>
        <v>835.43000000000006</v>
      </c>
      <c r="J195" s="24">
        <f t="shared" si="127"/>
        <v>888.48</v>
      </c>
    </row>
    <row r="196" spans="1:16" x14ac:dyDescent="0.25">
      <c r="A196" s="5" t="s">
        <v>38</v>
      </c>
      <c r="B196" s="24">
        <f>SUM(B194:B195)</f>
        <v>4189.75</v>
      </c>
      <c r="C196" s="24">
        <f t="shared" ref="C196:J196" si="128">SUM(C194:C195)</f>
        <v>4860.6399999999994</v>
      </c>
      <c r="D196" s="24">
        <f t="shared" si="128"/>
        <v>4972.93</v>
      </c>
      <c r="E196" s="24">
        <f t="shared" si="128"/>
        <v>5160.4399999999996</v>
      </c>
      <c r="F196" s="24">
        <f t="shared" si="128"/>
        <v>6458.3499999999995</v>
      </c>
      <c r="G196" s="24">
        <f t="shared" si="128"/>
        <v>6424.9999999999991</v>
      </c>
      <c r="H196" s="24">
        <f t="shared" si="128"/>
        <v>6264.68</v>
      </c>
      <c r="I196" s="24">
        <f t="shared" si="128"/>
        <v>6225.21</v>
      </c>
      <c r="J196" s="24">
        <f t="shared" si="128"/>
        <v>6314.5399999999991</v>
      </c>
      <c r="K196" s="24">
        <f>(K198*K93)/10^7</f>
        <v>7350</v>
      </c>
      <c r="L196" s="24">
        <f t="shared" ref="L196:P196" si="129">(L198*L93)/10^7</f>
        <v>8050</v>
      </c>
      <c r="M196" s="24">
        <f t="shared" si="129"/>
        <v>8750</v>
      </c>
      <c r="N196" s="24">
        <f t="shared" si="129"/>
        <v>9450</v>
      </c>
      <c r="O196" s="24">
        <f t="shared" si="129"/>
        <v>10150</v>
      </c>
      <c r="P196" s="24">
        <f t="shared" si="129"/>
        <v>10850</v>
      </c>
    </row>
    <row r="197" spans="1:16" x14ac:dyDescent="0.25">
      <c r="A197" s="5"/>
      <c r="J197" s="6"/>
    </row>
    <row r="198" spans="1:16" x14ac:dyDescent="0.25">
      <c r="A198" s="5" t="s">
        <v>89</v>
      </c>
      <c r="B198" s="34">
        <f>(B196/B93)*10^7</f>
        <v>5172.5308641975307</v>
      </c>
      <c r="C198" s="34">
        <f t="shared" ref="C198:J198" si="130">(C196/C93)*10^7</f>
        <v>6000.7901234567898</v>
      </c>
      <c r="D198" s="34">
        <f t="shared" si="130"/>
        <v>5464.7582417582416</v>
      </c>
      <c r="E198" s="34">
        <f t="shared" si="130"/>
        <v>5670.8131868131859</v>
      </c>
      <c r="F198" s="34">
        <f t="shared" si="130"/>
        <v>7097.0879120879117</v>
      </c>
      <c r="G198" s="34">
        <f t="shared" si="130"/>
        <v>6763.1578947368416</v>
      </c>
      <c r="H198" s="34">
        <f t="shared" si="130"/>
        <v>6594.4000000000005</v>
      </c>
      <c r="I198" s="34">
        <f t="shared" si="130"/>
        <v>6552.8526315789468</v>
      </c>
      <c r="J198" s="34">
        <f t="shared" si="130"/>
        <v>6646.8842105263147</v>
      </c>
      <c r="K198">
        <v>7000</v>
      </c>
      <c r="L198">
        <v>7000</v>
      </c>
      <c r="M198">
        <v>7000</v>
      </c>
      <c r="N198">
        <v>7000</v>
      </c>
      <c r="O198">
        <v>7000</v>
      </c>
      <c r="P198">
        <v>7000</v>
      </c>
    </row>
    <row r="199" spans="1:16" x14ac:dyDescent="0.25">
      <c r="A199" s="5"/>
      <c r="J199" s="6"/>
    </row>
    <row r="200" spans="1:16" x14ac:dyDescent="0.25">
      <c r="A200" s="5" t="s">
        <v>90</v>
      </c>
      <c r="J200" s="6"/>
      <c r="K200">
        <f>(K198*K94)/10^7</f>
        <v>700</v>
      </c>
      <c r="L200">
        <f t="shared" ref="L200:P200" si="131">(L198*L94)/10^7</f>
        <v>700</v>
      </c>
      <c r="M200">
        <f t="shared" si="131"/>
        <v>700</v>
      </c>
      <c r="N200">
        <f t="shared" si="131"/>
        <v>700</v>
      </c>
      <c r="O200">
        <f t="shared" si="131"/>
        <v>700</v>
      </c>
      <c r="P200">
        <f t="shared" si="131"/>
        <v>700</v>
      </c>
    </row>
    <row r="201" spans="1:16" x14ac:dyDescent="0.25">
      <c r="A201" s="5" t="s">
        <v>91</v>
      </c>
      <c r="J201" s="6"/>
      <c r="K201">
        <f>J204</f>
        <v>711.41</v>
      </c>
      <c r="L201">
        <f t="shared" ref="L201:P201" si="132">K204</f>
        <v>631.45400000000006</v>
      </c>
      <c r="M201">
        <f t="shared" si="132"/>
        <v>709.44960000000003</v>
      </c>
      <c r="N201">
        <f t="shared" si="132"/>
        <v>771.6500400000001</v>
      </c>
      <c r="O201">
        <f t="shared" si="132"/>
        <v>835.42999600000007</v>
      </c>
      <c r="P201">
        <f t="shared" si="132"/>
        <v>899.0520004</v>
      </c>
    </row>
    <row r="202" spans="1:16" x14ac:dyDescent="0.25">
      <c r="A202" s="5" t="s">
        <v>92</v>
      </c>
      <c r="J202" s="6"/>
      <c r="K202">
        <f>SUM(K200,K201)</f>
        <v>1411.4099999999999</v>
      </c>
      <c r="L202">
        <f t="shared" ref="L202:P202" si="133">SUM(L200,L201)</f>
        <v>1331.4540000000002</v>
      </c>
      <c r="M202">
        <f t="shared" si="133"/>
        <v>1409.4495999999999</v>
      </c>
      <c r="N202">
        <f t="shared" si="133"/>
        <v>1471.65004</v>
      </c>
      <c r="O202">
        <f t="shared" si="133"/>
        <v>1535.4299960000001</v>
      </c>
      <c r="P202">
        <f t="shared" si="133"/>
        <v>1599.0520004</v>
      </c>
    </row>
    <row r="203" spans="1:16" x14ac:dyDescent="0.25">
      <c r="A203" s="5"/>
      <c r="J203" s="6"/>
    </row>
    <row r="204" spans="1:16" x14ac:dyDescent="0.25">
      <c r="A204" s="5" t="s">
        <v>93</v>
      </c>
      <c r="B204">
        <f t="shared" ref="B204:J204" si="134">B20</f>
        <v>437.64</v>
      </c>
      <c r="C204">
        <f t="shared" si="134"/>
        <v>492.73</v>
      </c>
      <c r="D204">
        <f t="shared" si="134"/>
        <v>555.6</v>
      </c>
      <c r="E204">
        <f>E20</f>
        <v>602.01</v>
      </c>
      <c r="F204">
        <f t="shared" si="134"/>
        <v>817.96</v>
      </c>
      <c r="G204">
        <f t="shared" si="134"/>
        <v>676.87</v>
      </c>
      <c r="H204">
        <f t="shared" si="134"/>
        <v>649.75</v>
      </c>
      <c r="I204">
        <f t="shared" si="134"/>
        <v>656.96</v>
      </c>
      <c r="J204">
        <f t="shared" si="134"/>
        <v>711.41</v>
      </c>
      <c r="K204">
        <f>SUM(J68:J72)*K205</f>
        <v>631.45400000000006</v>
      </c>
      <c r="L204">
        <f t="shared" ref="L204:P204" si="135">SUM(K68:K72)*L205</f>
        <v>709.44960000000003</v>
      </c>
      <c r="M204">
        <f t="shared" si="135"/>
        <v>771.6500400000001</v>
      </c>
      <c r="N204">
        <f t="shared" si="135"/>
        <v>835.42999600000007</v>
      </c>
      <c r="O204">
        <f t="shared" si="135"/>
        <v>899.0520004</v>
      </c>
      <c r="P204">
        <f t="shared" si="135"/>
        <v>962.68979996000019</v>
      </c>
    </row>
    <row r="205" spans="1:16" x14ac:dyDescent="0.25">
      <c r="A205" s="5" t="s">
        <v>94</v>
      </c>
      <c r="B205" s="48">
        <f>B204/B196</f>
        <v>0.10445491974461484</v>
      </c>
      <c r="C205" s="48">
        <f t="shared" ref="C205:J205" si="136">C204/C196</f>
        <v>0.10137142433918168</v>
      </c>
      <c r="D205" s="48">
        <f t="shared" si="136"/>
        <v>0.11172487849215654</v>
      </c>
      <c r="E205" s="48">
        <f t="shared" si="136"/>
        <v>0.11665865701374302</v>
      </c>
      <c r="F205" s="48">
        <f t="shared" si="136"/>
        <v>0.12665154412504745</v>
      </c>
      <c r="G205" s="48">
        <f t="shared" si="136"/>
        <v>0.10534941634241246</v>
      </c>
      <c r="H205" s="48">
        <f t="shared" si="136"/>
        <v>0.10371639094095787</v>
      </c>
      <c r="I205" s="48">
        <f t="shared" si="136"/>
        <v>0.10553218285005647</v>
      </c>
      <c r="J205" s="48">
        <f t="shared" si="136"/>
        <v>0.11266220500622375</v>
      </c>
      <c r="K205" s="50">
        <v>0.1</v>
      </c>
      <c r="L205" s="50">
        <v>0.1</v>
      </c>
      <c r="M205" s="50">
        <v>0.1</v>
      </c>
      <c r="N205" s="50">
        <v>0.1</v>
      </c>
      <c r="O205" s="50">
        <v>0.1</v>
      </c>
      <c r="P205" s="50">
        <v>0.1</v>
      </c>
    </row>
    <row r="206" spans="1:16" x14ac:dyDescent="0.25">
      <c r="A206" s="1"/>
      <c r="J206" s="6"/>
    </row>
    <row r="207" spans="1:16" x14ac:dyDescent="0.25">
      <c r="A207" s="1"/>
      <c r="J207" s="6"/>
    </row>
    <row r="208" spans="1:16" x14ac:dyDescent="0.25">
      <c r="A208" s="40" t="s">
        <v>133</v>
      </c>
      <c r="J208" s="6"/>
    </row>
    <row r="209" spans="1:27" x14ac:dyDescent="0.25">
      <c r="A209" s="41" t="s">
        <v>134</v>
      </c>
      <c r="B209" s="29">
        <f t="shared" ref="B209:C209" si="137">B36</f>
        <v>3160.1900000000005</v>
      </c>
      <c r="C209" s="29">
        <f t="shared" si="137"/>
        <v>3377.1200000000017</v>
      </c>
      <c r="D209" s="29">
        <f>D36</f>
        <v>3697.3599999999979</v>
      </c>
      <c r="E209" s="29">
        <f t="shared" ref="E209:P209" si="138">E36</f>
        <v>3384.8700000000035</v>
      </c>
      <c r="F209" s="29">
        <f t="shared" si="138"/>
        <v>3633.2599999999998</v>
      </c>
      <c r="G209" s="29">
        <f t="shared" si="138"/>
        <v>2964.199999999993</v>
      </c>
      <c r="H209" s="29">
        <f t="shared" si="138"/>
        <v>2473.0200000000036</v>
      </c>
      <c r="I209" s="29">
        <f t="shared" si="138"/>
        <v>2910.5800000000067</v>
      </c>
      <c r="J209" s="29">
        <f t="shared" si="138"/>
        <v>3967.9500000000021</v>
      </c>
      <c r="K209" s="29">
        <f t="shared" si="138"/>
        <v>4689.4828898929336</v>
      </c>
      <c r="L209" s="29">
        <f t="shared" si="138"/>
        <v>5471.8161103234943</v>
      </c>
      <c r="M209" s="29">
        <f t="shared" si="138"/>
        <v>6416.5257343901612</v>
      </c>
      <c r="N209" s="29">
        <f t="shared" si="138"/>
        <v>7538.1423995243567</v>
      </c>
      <c r="O209" s="29">
        <f t="shared" si="138"/>
        <v>8870.6293526863556</v>
      </c>
      <c r="P209" s="29">
        <f t="shared" si="138"/>
        <v>10452.56240028048</v>
      </c>
    </row>
    <row r="210" spans="1:27" x14ac:dyDescent="0.25">
      <c r="A210" s="41" t="s">
        <v>135</v>
      </c>
      <c r="B210" s="29">
        <f t="shared" ref="B210:C210" si="139">B20</f>
        <v>437.64</v>
      </c>
      <c r="C210" s="29">
        <f t="shared" si="139"/>
        <v>492.73</v>
      </c>
      <c r="D210" s="29">
        <f>D20</f>
        <v>555.6</v>
      </c>
      <c r="E210" s="29">
        <f t="shared" ref="E210:P210" si="140">E20</f>
        <v>602.01</v>
      </c>
      <c r="F210" s="29">
        <f t="shared" si="140"/>
        <v>817.96</v>
      </c>
      <c r="G210" s="29">
        <f t="shared" si="140"/>
        <v>676.87</v>
      </c>
      <c r="H210" s="29">
        <f t="shared" si="140"/>
        <v>649.75</v>
      </c>
      <c r="I210" s="29">
        <f t="shared" si="140"/>
        <v>656.96</v>
      </c>
      <c r="J210" s="29">
        <f t="shared" si="140"/>
        <v>711.41</v>
      </c>
      <c r="K210" s="29">
        <f t="shared" si="140"/>
        <v>631.45400000000006</v>
      </c>
      <c r="L210" s="29">
        <f t="shared" si="140"/>
        <v>709.44960000000003</v>
      </c>
      <c r="M210" s="29">
        <f t="shared" si="140"/>
        <v>771.6500400000001</v>
      </c>
      <c r="N210" s="29">
        <f t="shared" si="140"/>
        <v>835.42999600000007</v>
      </c>
      <c r="O210" s="29">
        <f t="shared" si="140"/>
        <v>899.0520004</v>
      </c>
      <c r="P210" s="29">
        <f t="shared" si="140"/>
        <v>962.68979996000019</v>
      </c>
    </row>
    <row r="211" spans="1:27" x14ac:dyDescent="0.25">
      <c r="A211" s="41" t="s">
        <v>136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</row>
    <row r="212" spans="1:27" x14ac:dyDescent="0.25">
      <c r="A212" s="41" t="s">
        <v>137</v>
      </c>
      <c r="B212" s="29">
        <f t="shared" ref="B212:C212" si="141">B189</f>
        <v>0</v>
      </c>
      <c r="C212" s="29">
        <f t="shared" si="141"/>
        <v>-420.16000000000076</v>
      </c>
      <c r="D212" s="29">
        <f>D189</f>
        <v>90.130000000000109</v>
      </c>
      <c r="E212" s="29">
        <f t="shared" ref="E212:P212" si="142">E189</f>
        <v>1909.3200000000006</v>
      </c>
      <c r="F212" s="29">
        <f t="shared" si="142"/>
        <v>-1305.5599999999995</v>
      </c>
      <c r="G212" s="29">
        <f t="shared" si="142"/>
        <v>-982.22999999999956</v>
      </c>
      <c r="H212" s="29">
        <f t="shared" si="142"/>
        <v>635.86999999999898</v>
      </c>
      <c r="I212" s="29">
        <f t="shared" si="142"/>
        <v>399.6299999999992</v>
      </c>
      <c r="J212" s="29">
        <f t="shared" si="142"/>
        <v>-1061.119999999999</v>
      </c>
      <c r="K212" s="29">
        <f t="shared" si="142"/>
        <v>496.8982821000136</v>
      </c>
      <c r="L212" s="29">
        <f t="shared" si="142"/>
        <v>-193.85957638776927</v>
      </c>
      <c r="M212" s="29">
        <f t="shared" si="142"/>
        <v>-228.56539244554006</v>
      </c>
      <c r="N212" s="29">
        <f t="shared" si="142"/>
        <v>-269.62575011059289</v>
      </c>
      <c r="O212" s="29">
        <f t="shared" si="142"/>
        <v>-318.21614680605853</v>
      </c>
      <c r="P212" s="29">
        <f t="shared" si="142"/>
        <v>-375.73052582066521</v>
      </c>
    </row>
    <row r="213" spans="1:27" x14ac:dyDescent="0.25">
      <c r="A213" s="41" t="s">
        <v>138</v>
      </c>
      <c r="B213">
        <f t="shared" ref="B213:C213" si="143">B202</f>
        <v>0</v>
      </c>
      <c r="C213">
        <f t="shared" si="143"/>
        <v>0</v>
      </c>
      <c r="D213">
        <f>D202</f>
        <v>0</v>
      </c>
      <c r="E213">
        <f t="shared" ref="E213:P213" si="144">E202</f>
        <v>0</v>
      </c>
      <c r="F213">
        <f t="shared" si="144"/>
        <v>0</v>
      </c>
      <c r="G213">
        <f t="shared" si="144"/>
        <v>0</v>
      </c>
      <c r="H213">
        <f t="shared" si="144"/>
        <v>0</v>
      </c>
      <c r="I213">
        <f t="shared" si="144"/>
        <v>0</v>
      </c>
      <c r="J213">
        <f t="shared" si="144"/>
        <v>0</v>
      </c>
      <c r="K213">
        <f t="shared" si="144"/>
        <v>1411.4099999999999</v>
      </c>
      <c r="L213">
        <f t="shared" si="144"/>
        <v>1331.4540000000002</v>
      </c>
      <c r="M213">
        <f t="shared" si="144"/>
        <v>1409.4495999999999</v>
      </c>
      <c r="N213">
        <f t="shared" si="144"/>
        <v>1471.65004</v>
      </c>
      <c r="O213">
        <f t="shared" si="144"/>
        <v>1535.4299960000001</v>
      </c>
      <c r="P213">
        <f t="shared" si="144"/>
        <v>1599.0520004</v>
      </c>
    </row>
    <row r="214" spans="1:27" x14ac:dyDescent="0.25">
      <c r="A214" s="1"/>
      <c r="J214" s="6"/>
      <c r="AA214" s="34"/>
    </row>
    <row r="215" spans="1:27" x14ac:dyDescent="0.25">
      <c r="A215" s="41" t="s">
        <v>141</v>
      </c>
      <c r="J215" s="6"/>
      <c r="K215" s="34">
        <f>J217</f>
        <v>608.92999999999995</v>
      </c>
      <c r="L215" s="34">
        <f>K217</f>
        <v>4021.5586077929197</v>
      </c>
      <c r="M215" s="34">
        <f t="shared" ref="M215:P215" si="145">L217</f>
        <v>9065.2298945041839</v>
      </c>
      <c r="N215" s="34">
        <f t="shared" si="145"/>
        <v>15072.521461339886</v>
      </c>
      <c r="O215" s="34">
        <f t="shared" si="145"/>
        <v>22244.069566974835</v>
      </c>
      <c r="P215" s="34">
        <f t="shared" si="145"/>
        <v>30796.537070867249</v>
      </c>
    </row>
    <row r="216" spans="1:27" x14ac:dyDescent="0.25">
      <c r="A216" s="41" t="s">
        <v>139</v>
      </c>
      <c r="J216" s="6"/>
      <c r="K216" s="34">
        <f>K209+K210+K211-K212-K213</f>
        <v>3412.6286077929199</v>
      </c>
      <c r="L216" s="34">
        <f t="shared" ref="L216:P216" si="146">L209+L210+L211-L212-L213</f>
        <v>5043.6712867112637</v>
      </c>
      <c r="M216" s="34">
        <f t="shared" si="146"/>
        <v>6007.2915668357018</v>
      </c>
      <c r="N216" s="34">
        <f t="shared" si="146"/>
        <v>7171.548105634949</v>
      </c>
      <c r="O216" s="34">
        <f t="shared" si="146"/>
        <v>8552.4675038924124</v>
      </c>
      <c r="P216" s="34">
        <f t="shared" si="146"/>
        <v>10191.930725661146</v>
      </c>
      <c r="Q216" s="34">
        <f>P216*(1+Q219)</f>
        <v>12145.670459361558</v>
      </c>
      <c r="R216" s="34">
        <f t="shared" ref="R216:V216" si="147">Q216*(1+R219)</f>
        <v>14473.931866117407</v>
      </c>
      <c r="S216" s="34">
        <f t="shared" si="147"/>
        <v>17248.508788869374</v>
      </c>
      <c r="T216" s="34">
        <f t="shared" si="147"/>
        <v>20554.957574186134</v>
      </c>
      <c r="U216" s="34">
        <f t="shared" si="147"/>
        <v>24495.235272120404</v>
      </c>
      <c r="V216" s="34">
        <f t="shared" si="147"/>
        <v>29190.843565158222</v>
      </c>
      <c r="W216" s="34">
        <f>V216*(1+W219)/(B226-W219)</f>
        <v>270678.73124055809</v>
      </c>
    </row>
    <row r="217" spans="1:27" x14ac:dyDescent="0.25">
      <c r="A217" s="41" t="s">
        <v>140</v>
      </c>
      <c r="B217">
        <f t="shared" ref="B217:J217" si="148">B84</f>
        <v>131.35999999999999</v>
      </c>
      <c r="C217">
        <f t="shared" si="148"/>
        <v>136.72999999999999</v>
      </c>
      <c r="D217">
        <f>D84</f>
        <v>141.34</v>
      </c>
      <c r="E217">
        <f t="shared" si="148"/>
        <v>136.46</v>
      </c>
      <c r="F217">
        <f t="shared" si="148"/>
        <v>241.86</v>
      </c>
      <c r="G217">
        <f t="shared" si="148"/>
        <v>257.14999999999998</v>
      </c>
      <c r="H217">
        <f t="shared" si="148"/>
        <v>175.12</v>
      </c>
      <c r="I217">
        <f t="shared" si="148"/>
        <v>345.5</v>
      </c>
      <c r="J217">
        <f t="shared" si="148"/>
        <v>608.92999999999995</v>
      </c>
      <c r="K217" s="34">
        <f>SUM(K215:K216)</f>
        <v>4021.5586077929197</v>
      </c>
      <c r="L217" s="34">
        <f>SUM(L215:L216)</f>
        <v>9065.2298945041839</v>
      </c>
      <c r="M217" s="34">
        <f>SUM(M215:M216)</f>
        <v>15072.521461339886</v>
      </c>
      <c r="N217" s="34">
        <f t="shared" ref="N217:P217" si="149">SUM(N215:N216)</f>
        <v>22244.069566974835</v>
      </c>
      <c r="O217" s="34">
        <f t="shared" si="149"/>
        <v>30796.537070867249</v>
      </c>
      <c r="P217" s="34">
        <f t="shared" si="149"/>
        <v>40988.467796528392</v>
      </c>
    </row>
    <row r="218" spans="1:27" x14ac:dyDescent="0.25">
      <c r="A218" s="1"/>
      <c r="J218" s="6"/>
    </row>
    <row r="219" spans="1:27" x14ac:dyDescent="0.25">
      <c r="A219" s="58" t="s">
        <v>155</v>
      </c>
      <c r="J219" s="6"/>
      <c r="L219" s="48">
        <f>(L216/K216)-1</f>
        <v>0.4779432122188072</v>
      </c>
      <c r="M219" s="48">
        <f t="shared" ref="M219:P219" si="150">(M216/L216)-1</f>
        <v>0.19105532960946969</v>
      </c>
      <c r="N219" s="48">
        <f t="shared" si="150"/>
        <v>0.19380723007132339</v>
      </c>
      <c r="O219" s="48">
        <f t="shared" si="150"/>
        <v>0.19255527229503278</v>
      </c>
      <c r="P219" s="48">
        <f t="shared" si="150"/>
        <v>0.19169476189445667</v>
      </c>
      <c r="Q219" s="50">
        <f>P219</f>
        <v>0.19169476189445667</v>
      </c>
      <c r="R219" s="50">
        <f t="shared" ref="R219:V219" si="151">Q219</f>
        <v>0.19169476189445667</v>
      </c>
      <c r="S219" s="50">
        <f t="shared" si="151"/>
        <v>0.19169476189445667</v>
      </c>
      <c r="T219" s="50">
        <f t="shared" si="151"/>
        <v>0.19169476189445667</v>
      </c>
      <c r="U219" s="50">
        <f t="shared" si="151"/>
        <v>0.19169476189445667</v>
      </c>
      <c r="V219" s="50">
        <f t="shared" si="151"/>
        <v>0.19169476189445667</v>
      </c>
      <c r="W219" s="50">
        <v>0.02</v>
      </c>
    </row>
    <row r="220" spans="1:27" x14ac:dyDescent="0.25">
      <c r="A220" s="1"/>
      <c r="J220" s="6"/>
    </row>
    <row r="221" spans="1:27" x14ac:dyDescent="0.25">
      <c r="A221" s="1"/>
      <c r="J221" s="6"/>
    </row>
    <row r="222" spans="1:27" x14ac:dyDescent="0.25">
      <c r="A222" s="1" t="s">
        <v>142</v>
      </c>
      <c r="B222" s="50">
        <v>0.02</v>
      </c>
      <c r="I222" s="50"/>
      <c r="J222" s="6"/>
    </row>
    <row r="223" spans="1:27" x14ac:dyDescent="0.25">
      <c r="A223" s="1" t="s">
        <v>143</v>
      </c>
      <c r="B223" s="50">
        <v>7.0000000000000007E-2</v>
      </c>
      <c r="I223" s="50"/>
      <c r="J223" s="6"/>
    </row>
    <row r="224" spans="1:27" x14ac:dyDescent="0.25">
      <c r="A224" s="1" t="s">
        <v>144</v>
      </c>
      <c r="B224">
        <v>1</v>
      </c>
      <c r="J224" s="6"/>
    </row>
    <row r="225" spans="1:23" x14ac:dyDescent="0.25">
      <c r="A225" s="1" t="s">
        <v>145</v>
      </c>
      <c r="B225" s="50">
        <v>0.06</v>
      </c>
      <c r="I225" s="50"/>
      <c r="J225" s="6"/>
    </row>
    <row r="226" spans="1:23" x14ac:dyDescent="0.25">
      <c r="A226" s="1" t="s">
        <v>146</v>
      </c>
      <c r="B226" s="37">
        <f>B223+(B225*B224)</f>
        <v>0.13</v>
      </c>
      <c r="J226" s="6"/>
    </row>
    <row r="227" spans="1:23" x14ac:dyDescent="0.25">
      <c r="A227" s="1" t="s">
        <v>147</v>
      </c>
      <c r="B227" s="50">
        <v>0</v>
      </c>
      <c r="J227" s="6"/>
    </row>
    <row r="228" spans="1:23" x14ac:dyDescent="0.25">
      <c r="A228" s="1" t="s">
        <v>148</v>
      </c>
      <c r="B228" s="24">
        <f>SUM(K228:W228)</f>
        <v>211460.69893576478</v>
      </c>
      <c r="J228" s="6"/>
      <c r="K228" s="34">
        <f>-PV($B$223,K1-$J$1,,K216)</f>
        <v>3189.3725306475885</v>
      </c>
      <c r="L228" s="34">
        <f t="shared" ref="L228:U228" si="152">-PV($B$223,L1-$J$1,,L216)</f>
        <v>4405.3378344931989</v>
      </c>
      <c r="M228" s="34">
        <f t="shared" si="152"/>
        <v>4903.7393518723029</v>
      </c>
      <c r="N228" s="34">
        <f t="shared" si="152"/>
        <v>5471.1397127574019</v>
      </c>
      <c r="O228" s="34">
        <f t="shared" si="152"/>
        <v>6097.7911307584764</v>
      </c>
      <c r="P228" s="34">
        <f t="shared" si="152"/>
        <v>6791.3137847208909</v>
      </c>
      <c r="Q228" s="34">
        <f t="shared" si="152"/>
        <v>7563.7131435827132</v>
      </c>
      <c r="R228" s="34">
        <f t="shared" si="152"/>
        <v>8423.9601249343687</v>
      </c>
      <c r="S228" s="34">
        <f t="shared" si="152"/>
        <v>9382.0459395252892</v>
      </c>
      <c r="T228" s="34">
        <f t="shared" si="152"/>
        <v>10449.098132696678</v>
      </c>
      <c r="U228" s="34">
        <f t="shared" si="152"/>
        <v>11637.50982360353</v>
      </c>
      <c r="V228" s="34">
        <f>-PV($B$223,V1-$J$1,,SUM(V216,W216))</f>
        <v>133145.67742617233</v>
      </c>
      <c r="W228" s="34"/>
    </row>
    <row r="229" spans="1:23" x14ac:dyDescent="0.25">
      <c r="A229" s="1" t="s">
        <v>149</v>
      </c>
      <c r="B229">
        <f>J217</f>
        <v>608.92999999999995</v>
      </c>
      <c r="J229" s="6"/>
      <c r="K229" s="34"/>
      <c r="L229" s="34"/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4"/>
    </row>
    <row r="230" spans="1:23" x14ac:dyDescent="0.25">
      <c r="A230" s="1" t="s">
        <v>150</v>
      </c>
      <c r="B230" s="24">
        <f>B228+B229</f>
        <v>212069.62893576478</v>
      </c>
      <c r="J230" s="6"/>
    </row>
    <row r="231" spans="1:23" x14ac:dyDescent="0.25">
      <c r="A231" s="1" t="s">
        <v>151</v>
      </c>
      <c r="B231">
        <f>199832000/10000000</f>
        <v>19.9832</v>
      </c>
      <c r="J231" s="6"/>
    </row>
    <row r="232" spans="1:23" x14ac:dyDescent="0.25">
      <c r="A232" s="1" t="s">
        <v>152</v>
      </c>
      <c r="B232">
        <f>B230/B231</f>
        <v>10612.39585931006</v>
      </c>
      <c r="J232" s="6"/>
    </row>
    <row r="233" spans="1:23" x14ac:dyDescent="0.25">
      <c r="A233" s="1" t="s">
        <v>153</v>
      </c>
      <c r="B233" s="59">
        <v>4198</v>
      </c>
      <c r="J233" s="6"/>
    </row>
    <row r="234" spans="1:23" x14ac:dyDescent="0.25">
      <c r="A234" s="1"/>
      <c r="J234" s="6"/>
    </row>
    <row r="235" spans="1:23" x14ac:dyDescent="0.25">
      <c r="A235" s="1"/>
      <c r="F235" s="24"/>
      <c r="J235" s="6"/>
    </row>
    <row r="236" spans="1:23" x14ac:dyDescent="0.25">
      <c r="A236" s="1"/>
      <c r="J236" s="6"/>
    </row>
    <row r="237" spans="1:23" x14ac:dyDescent="0.25">
      <c r="A237" s="1"/>
      <c r="J237" s="6"/>
    </row>
    <row r="238" spans="1:23" x14ac:dyDescent="0.25">
      <c r="A238" s="1"/>
      <c r="J238" s="6"/>
    </row>
    <row r="239" spans="1:23" x14ac:dyDescent="0.25">
      <c r="A239" s="1"/>
      <c r="J239" s="6"/>
    </row>
    <row r="240" spans="1:23" x14ac:dyDescent="0.25">
      <c r="A240" s="1"/>
      <c r="J240" s="6"/>
    </row>
    <row r="241" spans="1:10" x14ac:dyDescent="0.25">
      <c r="A241" s="1"/>
      <c r="J241" s="6"/>
    </row>
    <row r="242" spans="1:10" x14ac:dyDescent="0.25">
      <c r="A242" s="1"/>
      <c r="J242" s="6"/>
    </row>
    <row r="243" spans="1:10" x14ac:dyDescent="0.25">
      <c r="A243" s="1"/>
      <c r="J243" s="6"/>
    </row>
    <row r="244" spans="1:10" x14ac:dyDescent="0.25">
      <c r="A244" s="1"/>
      <c r="J244" s="6"/>
    </row>
    <row r="245" spans="1:10" x14ac:dyDescent="0.25">
      <c r="A245" s="1"/>
      <c r="J245" s="6"/>
    </row>
    <row r="246" spans="1:10" x14ac:dyDescent="0.25">
      <c r="A246" s="1"/>
      <c r="J246" s="6"/>
    </row>
    <row r="247" spans="1:10" x14ac:dyDescent="0.25">
      <c r="A247" s="1"/>
      <c r="J247" s="6"/>
    </row>
    <row r="248" spans="1:10" x14ac:dyDescent="0.25">
      <c r="A248" s="1"/>
      <c r="J248" s="6"/>
    </row>
    <row r="249" spans="1:10" x14ac:dyDescent="0.25">
      <c r="A249" s="1"/>
      <c r="J249" s="6"/>
    </row>
    <row r="250" spans="1:10" x14ac:dyDescent="0.25">
      <c r="A250" s="1"/>
      <c r="J250" s="6"/>
    </row>
    <row r="251" spans="1:10" x14ac:dyDescent="0.25">
      <c r="A251" s="1"/>
      <c r="J251" s="6"/>
    </row>
    <row r="252" spans="1:10" x14ac:dyDescent="0.25">
      <c r="A252" s="1"/>
      <c r="J252" s="6"/>
    </row>
    <row r="253" spans="1:10" x14ac:dyDescent="0.25">
      <c r="A253" s="1"/>
      <c r="J253" s="6"/>
    </row>
    <row r="254" spans="1:10" x14ac:dyDescent="0.25">
      <c r="A254" s="1"/>
      <c r="J254" s="6"/>
    </row>
    <row r="255" spans="1:10" x14ac:dyDescent="0.25">
      <c r="A255" s="1"/>
      <c r="J255" s="6"/>
    </row>
    <row r="256" spans="1:10" x14ac:dyDescent="0.25">
      <c r="A256" s="1"/>
      <c r="J256" s="6"/>
    </row>
    <row r="257" spans="1:10" x14ac:dyDescent="0.25">
      <c r="A257" s="1"/>
      <c r="J257" s="6"/>
    </row>
    <row r="258" spans="1:10" x14ac:dyDescent="0.25">
      <c r="A258" s="1"/>
      <c r="J258" s="6"/>
    </row>
    <row r="259" spans="1:10" x14ac:dyDescent="0.25">
      <c r="A259" s="1"/>
      <c r="J259" s="6"/>
    </row>
    <row r="260" spans="1:10" x14ac:dyDescent="0.25">
      <c r="A260" s="1"/>
      <c r="J260" s="6"/>
    </row>
    <row r="261" spans="1:10" x14ac:dyDescent="0.25">
      <c r="A261" s="1"/>
    </row>
    <row r="262" spans="1:10" x14ac:dyDescent="0.25">
      <c r="A262" s="1"/>
    </row>
    <row r="263" spans="1:10" x14ac:dyDescent="0.25">
      <c r="A263" s="1"/>
    </row>
    <row r="264" spans="1:10" x14ac:dyDescent="0.25">
      <c r="A264" s="1"/>
    </row>
    <row r="265" spans="1:10" x14ac:dyDescent="0.25">
      <c r="A265" s="1"/>
    </row>
    <row r="266" spans="1:10" x14ac:dyDescent="0.25">
      <c r="A266" s="1"/>
    </row>
    <row r="267" spans="1:10" x14ac:dyDescent="0.25">
      <c r="A267" s="1"/>
    </row>
    <row r="268" spans="1:10" x14ac:dyDescent="0.25">
      <c r="A268" s="1"/>
    </row>
    <row r="269" spans="1:10" x14ac:dyDescent="0.25">
      <c r="A269" s="1"/>
    </row>
    <row r="270" spans="1:10" x14ac:dyDescent="0.25">
      <c r="A270" s="1"/>
    </row>
    <row r="271" spans="1:10" x14ac:dyDescent="0.25">
      <c r="A271" s="1"/>
    </row>
    <row r="272" spans="1:10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296" spans="1:1" x14ac:dyDescent="0.25">
      <c r="A296" s="1"/>
    </row>
    <row r="297" spans="1:1" x14ac:dyDescent="0.25">
      <c r="A297" s="1"/>
    </row>
    <row r="298" spans="1:1" x14ac:dyDescent="0.25">
      <c r="A298" s="1"/>
    </row>
    <row r="299" spans="1:1" x14ac:dyDescent="0.25">
      <c r="A299" s="1"/>
    </row>
    <row r="300" spans="1:1" x14ac:dyDescent="0.25">
      <c r="A300" s="1"/>
    </row>
    <row r="301" spans="1:1" x14ac:dyDescent="0.25">
      <c r="A301" s="1"/>
    </row>
    <row r="302" spans="1:1" x14ac:dyDescent="0.25">
      <c r="A302" s="1"/>
    </row>
    <row r="303" spans="1:1" x14ac:dyDescent="0.25">
      <c r="A303" s="1"/>
    </row>
    <row r="304" spans="1:1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  <row r="313" spans="1:1" x14ac:dyDescent="0.25">
      <c r="A313" s="1"/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1" x14ac:dyDescent="0.25">
      <c r="A321" s="1"/>
    </row>
    <row r="322" spans="1:1" x14ac:dyDescent="0.25">
      <c r="A322" s="1"/>
    </row>
    <row r="323" spans="1:1" x14ac:dyDescent="0.25">
      <c r="A323" s="1"/>
    </row>
    <row r="324" spans="1:1" x14ac:dyDescent="0.25">
      <c r="A324" s="1"/>
    </row>
    <row r="325" spans="1:1" x14ac:dyDescent="0.25">
      <c r="A325" s="1"/>
    </row>
    <row r="326" spans="1:1" x14ac:dyDescent="0.25">
      <c r="A326" s="1"/>
    </row>
    <row r="327" spans="1:1" x14ac:dyDescent="0.25">
      <c r="A327" s="1"/>
    </row>
    <row r="328" spans="1:1" x14ac:dyDescent="0.25">
      <c r="A328" s="1"/>
    </row>
    <row r="329" spans="1:1" x14ac:dyDescent="0.25">
      <c r="A329" s="1"/>
    </row>
    <row r="330" spans="1:1" x14ac:dyDescent="0.25">
      <c r="A330" s="1"/>
    </row>
    <row r="331" spans="1:1" x14ac:dyDescent="0.25">
      <c r="A331" s="1"/>
    </row>
    <row r="332" spans="1:1" x14ac:dyDescent="0.25">
      <c r="A332" s="1"/>
    </row>
    <row r="333" spans="1:1" x14ac:dyDescent="0.25">
      <c r="A333" s="1"/>
    </row>
    <row r="334" spans="1:1" x14ac:dyDescent="0.25">
      <c r="A334" s="1"/>
    </row>
    <row r="335" spans="1:1" x14ac:dyDescent="0.25">
      <c r="A335" s="1"/>
    </row>
    <row r="336" spans="1:1" x14ac:dyDescent="0.25">
      <c r="A336" s="1"/>
    </row>
    <row r="337" spans="1:1" x14ac:dyDescent="0.25">
      <c r="A337" s="1"/>
    </row>
    <row r="338" spans="1:1" x14ac:dyDescent="0.25">
      <c r="A338" s="1"/>
    </row>
    <row r="339" spans="1:1" x14ac:dyDescent="0.25">
      <c r="A339" s="1"/>
    </row>
    <row r="340" spans="1:1" x14ac:dyDescent="0.25">
      <c r="A340" s="1"/>
    </row>
    <row r="341" spans="1:1" x14ac:dyDescent="0.25">
      <c r="A341" s="1"/>
    </row>
    <row r="342" spans="1:1" x14ac:dyDescent="0.25">
      <c r="A342" s="1"/>
    </row>
    <row r="343" spans="1:1" x14ac:dyDescent="0.25">
      <c r="A343" s="1"/>
    </row>
    <row r="344" spans="1:1" x14ac:dyDescent="0.25">
      <c r="A344" s="1"/>
    </row>
    <row r="345" spans="1:1" x14ac:dyDescent="0.25">
      <c r="A345" s="1"/>
    </row>
    <row r="346" spans="1:1" x14ac:dyDescent="0.25">
      <c r="A346" s="1"/>
    </row>
    <row r="347" spans="1:1" x14ac:dyDescent="0.25">
      <c r="A347" s="1"/>
    </row>
    <row r="348" spans="1:1" x14ac:dyDescent="0.25">
      <c r="A348" s="1"/>
    </row>
    <row r="349" spans="1:1" x14ac:dyDescent="0.25">
      <c r="A349" s="1"/>
    </row>
    <row r="350" spans="1:1" x14ac:dyDescent="0.25">
      <c r="A350" s="1"/>
    </row>
    <row r="351" spans="1:1" x14ac:dyDescent="0.25">
      <c r="A351" s="1"/>
    </row>
    <row r="352" spans="1:1" x14ac:dyDescent="0.25">
      <c r="A352" s="1"/>
    </row>
    <row r="353" spans="1:1" x14ac:dyDescent="0.25">
      <c r="A353" s="1"/>
    </row>
    <row r="354" spans="1:1" x14ac:dyDescent="0.25">
      <c r="A354" s="1"/>
    </row>
    <row r="355" spans="1:1" x14ac:dyDescent="0.25">
      <c r="A355" s="1"/>
    </row>
    <row r="356" spans="1:1" x14ac:dyDescent="0.25">
      <c r="A356" s="1"/>
    </row>
    <row r="357" spans="1:1" x14ac:dyDescent="0.25">
      <c r="A357" s="1"/>
    </row>
    <row r="358" spans="1:1" x14ac:dyDescent="0.25">
      <c r="A358" s="1"/>
    </row>
    <row r="359" spans="1:1" x14ac:dyDescent="0.25">
      <c r="A359" s="1"/>
    </row>
    <row r="360" spans="1:1" x14ac:dyDescent="0.25">
      <c r="A360" s="1"/>
    </row>
    <row r="361" spans="1:1" x14ac:dyDescent="0.25">
      <c r="A361" s="1"/>
    </row>
    <row r="362" spans="1:1" x14ac:dyDescent="0.25">
      <c r="A362" s="1"/>
    </row>
    <row r="363" spans="1:1" x14ac:dyDescent="0.25">
      <c r="A363" s="1"/>
    </row>
    <row r="364" spans="1:1" x14ac:dyDescent="0.25">
      <c r="A364" s="1"/>
    </row>
    <row r="365" spans="1:1" x14ac:dyDescent="0.25">
      <c r="A365" s="1"/>
    </row>
    <row r="366" spans="1:1" x14ac:dyDescent="0.25">
      <c r="A366" s="1"/>
    </row>
    <row r="367" spans="1:1" x14ac:dyDescent="0.25">
      <c r="A367" s="1"/>
    </row>
    <row r="368" spans="1:1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/>
    </row>
    <row r="468" spans="1:1" x14ac:dyDescent="0.25">
      <c r="A468" s="1"/>
    </row>
    <row r="469" spans="1:1" x14ac:dyDescent="0.25">
      <c r="A469" s="1"/>
    </row>
    <row r="470" spans="1:1" x14ac:dyDescent="0.25">
      <c r="A470" s="1"/>
    </row>
    <row r="471" spans="1:1" x14ac:dyDescent="0.25">
      <c r="A471" s="1"/>
    </row>
    <row r="472" spans="1:1" x14ac:dyDescent="0.25">
      <c r="A472" s="1"/>
    </row>
    <row r="473" spans="1:1" x14ac:dyDescent="0.25">
      <c r="A473" s="1"/>
    </row>
    <row r="474" spans="1:1" x14ac:dyDescent="0.25">
      <c r="A474" s="1"/>
    </row>
    <row r="475" spans="1:1" x14ac:dyDescent="0.25">
      <c r="A475" s="1"/>
    </row>
    <row r="476" spans="1:1" x14ac:dyDescent="0.25">
      <c r="A476" s="1"/>
    </row>
    <row r="477" spans="1:1" x14ac:dyDescent="0.25">
      <c r="A477" s="1"/>
    </row>
    <row r="478" spans="1:1" x14ac:dyDescent="0.25">
      <c r="A478" s="1"/>
    </row>
    <row r="479" spans="1:1" x14ac:dyDescent="0.25">
      <c r="A479" s="1"/>
    </row>
    <row r="480" spans="1:1" x14ac:dyDescent="0.25">
      <c r="A480" s="1"/>
    </row>
    <row r="481" spans="1:1" x14ac:dyDescent="0.25">
      <c r="A481" s="1"/>
    </row>
    <row r="482" spans="1:1" x14ac:dyDescent="0.25">
      <c r="A482" s="1"/>
    </row>
    <row r="483" spans="1:1" x14ac:dyDescent="0.25">
      <c r="A483" s="1"/>
    </row>
    <row r="484" spans="1:1" x14ac:dyDescent="0.25">
      <c r="A484" s="1"/>
    </row>
    <row r="485" spans="1:1" x14ac:dyDescent="0.25">
      <c r="A485" s="1"/>
    </row>
    <row r="486" spans="1:1" x14ac:dyDescent="0.25">
      <c r="A486" s="1"/>
    </row>
    <row r="487" spans="1:1" x14ac:dyDescent="0.25">
      <c r="A487" s="1"/>
    </row>
    <row r="488" spans="1:1" x14ac:dyDescent="0.25">
      <c r="A488" s="1"/>
    </row>
    <row r="489" spans="1:1" x14ac:dyDescent="0.25">
      <c r="A489" s="1"/>
    </row>
    <row r="490" spans="1:1" x14ac:dyDescent="0.25">
      <c r="A490" s="1"/>
    </row>
    <row r="491" spans="1:1" x14ac:dyDescent="0.25">
      <c r="A491" s="1"/>
    </row>
    <row r="492" spans="1:1" x14ac:dyDescent="0.25">
      <c r="A492" s="1"/>
    </row>
    <row r="493" spans="1:1" x14ac:dyDescent="0.25">
      <c r="A493" s="1"/>
    </row>
    <row r="494" spans="1:1" x14ac:dyDescent="0.25">
      <c r="A494" s="1"/>
    </row>
    <row r="495" spans="1:1" x14ac:dyDescent="0.25">
      <c r="A495" s="1"/>
    </row>
    <row r="496" spans="1:1" x14ac:dyDescent="0.25">
      <c r="A496" s="1"/>
    </row>
    <row r="497" spans="1:1" x14ac:dyDescent="0.25">
      <c r="A497" s="1"/>
    </row>
    <row r="498" spans="1:1" x14ac:dyDescent="0.25">
      <c r="A498" s="1"/>
    </row>
    <row r="499" spans="1:1" x14ac:dyDescent="0.25">
      <c r="A499" s="1"/>
    </row>
    <row r="500" spans="1:1" x14ac:dyDescent="0.25">
      <c r="A500" s="1"/>
    </row>
    <row r="501" spans="1:1" x14ac:dyDescent="0.25">
      <c r="A501" s="1"/>
    </row>
    <row r="502" spans="1:1" x14ac:dyDescent="0.25">
      <c r="A502" s="1"/>
    </row>
    <row r="503" spans="1:1" x14ac:dyDescent="0.25">
      <c r="A503" s="1"/>
    </row>
    <row r="504" spans="1:1" x14ac:dyDescent="0.25">
      <c r="A504" s="1"/>
    </row>
    <row r="505" spans="1:1" x14ac:dyDescent="0.25">
      <c r="A505" s="1"/>
    </row>
    <row r="506" spans="1:1" x14ac:dyDescent="0.25">
      <c r="A506" s="1"/>
    </row>
    <row r="507" spans="1:1" x14ac:dyDescent="0.25">
      <c r="A507" s="1"/>
    </row>
    <row r="508" spans="1:1" x14ac:dyDescent="0.25">
      <c r="A508" s="1"/>
    </row>
    <row r="509" spans="1:1" x14ac:dyDescent="0.25">
      <c r="A509" s="1"/>
    </row>
    <row r="510" spans="1:1" x14ac:dyDescent="0.25">
      <c r="A510" s="1"/>
    </row>
    <row r="511" spans="1:1" x14ac:dyDescent="0.25">
      <c r="A511" s="1"/>
    </row>
    <row r="512" spans="1:1" x14ac:dyDescent="0.25">
      <c r="A512" s="1"/>
    </row>
    <row r="513" spans="1:1" x14ac:dyDescent="0.25">
      <c r="A513" s="1"/>
    </row>
    <row r="514" spans="1:1" x14ac:dyDescent="0.25">
      <c r="A514" s="1"/>
    </row>
    <row r="515" spans="1:1" x14ac:dyDescent="0.25">
      <c r="A515" s="1"/>
    </row>
    <row r="516" spans="1:1" x14ac:dyDescent="0.25">
      <c r="A516" s="1"/>
    </row>
    <row r="517" spans="1:1" x14ac:dyDescent="0.25">
      <c r="A517" s="1"/>
    </row>
    <row r="518" spans="1:1" x14ac:dyDescent="0.25">
      <c r="A518" s="1"/>
    </row>
    <row r="519" spans="1:1" x14ac:dyDescent="0.25">
      <c r="A519" s="1"/>
    </row>
    <row r="520" spans="1:1" x14ac:dyDescent="0.25">
      <c r="A520" s="1"/>
    </row>
    <row r="521" spans="1:1" x14ac:dyDescent="0.25">
      <c r="A521" s="1"/>
    </row>
    <row r="522" spans="1:1" x14ac:dyDescent="0.25">
      <c r="A522" s="1"/>
    </row>
    <row r="523" spans="1:1" x14ac:dyDescent="0.25">
      <c r="A523" s="1"/>
    </row>
    <row r="524" spans="1:1" x14ac:dyDescent="0.25">
      <c r="A524" s="1"/>
    </row>
    <row r="525" spans="1:1" x14ac:dyDescent="0.25">
      <c r="A525" s="1"/>
    </row>
    <row r="526" spans="1:1" x14ac:dyDescent="0.25">
      <c r="A526" s="1"/>
    </row>
    <row r="527" spans="1:1" x14ac:dyDescent="0.25">
      <c r="A527" s="1"/>
    </row>
    <row r="528" spans="1:1" x14ac:dyDescent="0.25">
      <c r="A528" s="1"/>
    </row>
    <row r="529" spans="1:1" x14ac:dyDescent="0.25">
      <c r="A529" s="1"/>
    </row>
    <row r="530" spans="1:1" x14ac:dyDescent="0.25">
      <c r="A530" s="1"/>
    </row>
    <row r="531" spans="1:1" x14ac:dyDescent="0.25">
      <c r="A531" s="1"/>
    </row>
    <row r="532" spans="1:1" x14ac:dyDescent="0.25">
      <c r="A532" s="1"/>
    </row>
    <row r="533" spans="1:1" x14ac:dyDescent="0.25">
      <c r="A533" s="1"/>
    </row>
    <row r="534" spans="1:1" x14ac:dyDescent="0.25">
      <c r="A534" s="1"/>
    </row>
    <row r="535" spans="1:1" x14ac:dyDescent="0.25">
      <c r="A535" s="1"/>
    </row>
    <row r="536" spans="1:1" x14ac:dyDescent="0.25">
      <c r="A536" s="1"/>
    </row>
    <row r="537" spans="1:1" x14ac:dyDescent="0.25">
      <c r="A537" s="1"/>
    </row>
    <row r="538" spans="1:1" x14ac:dyDescent="0.25">
      <c r="A538" s="1"/>
    </row>
    <row r="539" spans="1:1" x14ac:dyDescent="0.25">
      <c r="A539" s="1"/>
    </row>
    <row r="540" spans="1:1" x14ac:dyDescent="0.25">
      <c r="A540" s="1"/>
    </row>
    <row r="541" spans="1:1" x14ac:dyDescent="0.25">
      <c r="A541" s="1"/>
    </row>
    <row r="542" spans="1:1" x14ac:dyDescent="0.25">
      <c r="A542" s="1"/>
    </row>
    <row r="543" spans="1:1" x14ac:dyDescent="0.25">
      <c r="A543" s="1"/>
    </row>
    <row r="544" spans="1:1" x14ac:dyDescent="0.25">
      <c r="A544" s="1"/>
    </row>
    <row r="545" spans="1:1" x14ac:dyDescent="0.25">
      <c r="A545" s="1"/>
    </row>
    <row r="546" spans="1:1" x14ac:dyDescent="0.25">
      <c r="A546" s="1"/>
    </row>
    <row r="547" spans="1:1" x14ac:dyDescent="0.25">
      <c r="A547" s="1"/>
    </row>
    <row r="548" spans="1:1" x14ac:dyDescent="0.25">
      <c r="A548" s="1"/>
    </row>
    <row r="549" spans="1:1" x14ac:dyDescent="0.25">
      <c r="A549" s="1"/>
    </row>
    <row r="550" spans="1:1" x14ac:dyDescent="0.25">
      <c r="A550" s="1"/>
    </row>
    <row r="551" spans="1:1" x14ac:dyDescent="0.25">
      <c r="A551" s="1"/>
    </row>
    <row r="552" spans="1:1" x14ac:dyDescent="0.25">
      <c r="A552" s="1"/>
    </row>
    <row r="553" spans="1:1" x14ac:dyDescent="0.25">
      <c r="A553" s="1"/>
    </row>
    <row r="554" spans="1:1" x14ac:dyDescent="0.25">
      <c r="A554" s="1"/>
    </row>
    <row r="555" spans="1:1" x14ac:dyDescent="0.25">
      <c r="A555" s="1"/>
    </row>
    <row r="556" spans="1:1" x14ac:dyDescent="0.25">
      <c r="A556" s="1"/>
    </row>
    <row r="557" spans="1:1" x14ac:dyDescent="0.25">
      <c r="A557" s="1"/>
    </row>
    <row r="558" spans="1:1" x14ac:dyDescent="0.25">
      <c r="A558" s="1"/>
    </row>
    <row r="559" spans="1:1" x14ac:dyDescent="0.25">
      <c r="A559" s="1"/>
    </row>
    <row r="560" spans="1:1" x14ac:dyDescent="0.25">
      <c r="A560" s="1"/>
    </row>
    <row r="561" spans="1:1" x14ac:dyDescent="0.25">
      <c r="A561" s="1"/>
    </row>
    <row r="562" spans="1:1" x14ac:dyDescent="0.25">
      <c r="A562" s="1"/>
    </row>
    <row r="563" spans="1:1" x14ac:dyDescent="0.25">
      <c r="A563" s="1"/>
    </row>
    <row r="564" spans="1:1" x14ac:dyDescent="0.25">
      <c r="A564" s="1"/>
    </row>
    <row r="565" spans="1:1" x14ac:dyDescent="0.25">
      <c r="A565" s="1"/>
    </row>
    <row r="566" spans="1:1" x14ac:dyDescent="0.25">
      <c r="A566" s="1"/>
    </row>
    <row r="567" spans="1:1" x14ac:dyDescent="0.25">
      <c r="A567" s="1"/>
    </row>
    <row r="568" spans="1:1" x14ac:dyDescent="0.25">
      <c r="A568" s="1"/>
    </row>
    <row r="569" spans="1:1" x14ac:dyDescent="0.25">
      <c r="A569" s="1"/>
    </row>
    <row r="570" spans="1:1" x14ac:dyDescent="0.25">
      <c r="A570" s="1"/>
    </row>
    <row r="571" spans="1:1" x14ac:dyDescent="0.25">
      <c r="A571" s="1"/>
    </row>
    <row r="572" spans="1:1" x14ac:dyDescent="0.25">
      <c r="A572" s="1"/>
    </row>
    <row r="573" spans="1:1" x14ac:dyDescent="0.25">
      <c r="A573" s="1"/>
    </row>
    <row r="574" spans="1:1" x14ac:dyDescent="0.25">
      <c r="A574" s="1"/>
    </row>
    <row r="575" spans="1:1" x14ac:dyDescent="0.25">
      <c r="A575" s="1"/>
    </row>
    <row r="576" spans="1:1" x14ac:dyDescent="0.25">
      <c r="A576" s="1"/>
    </row>
    <row r="577" spans="1:1" x14ac:dyDescent="0.25">
      <c r="A577" s="1"/>
    </row>
    <row r="578" spans="1:1" x14ac:dyDescent="0.25">
      <c r="A578" s="1"/>
    </row>
    <row r="579" spans="1:1" x14ac:dyDescent="0.25">
      <c r="A579" s="1"/>
    </row>
    <row r="580" spans="1:1" x14ac:dyDescent="0.25">
      <c r="A580" s="1"/>
    </row>
    <row r="581" spans="1:1" x14ac:dyDescent="0.25">
      <c r="A581" s="1"/>
    </row>
    <row r="582" spans="1:1" x14ac:dyDescent="0.25">
      <c r="A582" s="1"/>
    </row>
    <row r="583" spans="1:1" x14ac:dyDescent="0.25">
      <c r="A583" s="1"/>
    </row>
    <row r="584" spans="1:1" x14ac:dyDescent="0.25">
      <c r="A584" s="1"/>
    </row>
    <row r="585" spans="1:1" x14ac:dyDescent="0.25">
      <c r="A585" s="1"/>
    </row>
    <row r="586" spans="1:1" x14ac:dyDescent="0.25">
      <c r="A586" s="1"/>
    </row>
    <row r="587" spans="1:1" x14ac:dyDescent="0.25">
      <c r="A587" s="1"/>
    </row>
    <row r="588" spans="1:1" x14ac:dyDescent="0.25">
      <c r="A588" s="1"/>
    </row>
    <row r="589" spans="1:1" x14ac:dyDescent="0.25">
      <c r="A589" s="1"/>
    </row>
    <row r="590" spans="1:1" x14ac:dyDescent="0.25">
      <c r="A590" s="1"/>
    </row>
    <row r="591" spans="1:1" x14ac:dyDescent="0.25">
      <c r="A591" s="1"/>
    </row>
    <row r="592" spans="1:1" x14ac:dyDescent="0.25">
      <c r="A592" s="1"/>
    </row>
    <row r="593" spans="1:1" x14ac:dyDescent="0.25">
      <c r="A593" s="1"/>
    </row>
    <row r="594" spans="1:1" x14ac:dyDescent="0.25">
      <c r="A594" s="1"/>
    </row>
    <row r="595" spans="1:1" x14ac:dyDescent="0.25">
      <c r="A595" s="1"/>
    </row>
    <row r="596" spans="1:1" x14ac:dyDescent="0.25">
      <c r="A596" s="1"/>
    </row>
    <row r="597" spans="1:1" x14ac:dyDescent="0.25">
      <c r="A597" s="1"/>
    </row>
    <row r="598" spans="1:1" x14ac:dyDescent="0.25">
      <c r="A598" s="1"/>
    </row>
    <row r="599" spans="1:1" x14ac:dyDescent="0.25">
      <c r="A599" s="1"/>
    </row>
    <row r="600" spans="1:1" x14ac:dyDescent="0.25">
      <c r="A600" s="1"/>
    </row>
    <row r="601" spans="1:1" x14ac:dyDescent="0.25">
      <c r="A601" s="1"/>
    </row>
    <row r="602" spans="1:1" x14ac:dyDescent="0.25">
      <c r="A602" s="1"/>
    </row>
    <row r="603" spans="1:1" x14ac:dyDescent="0.25">
      <c r="A603" s="1"/>
    </row>
    <row r="604" spans="1:1" x14ac:dyDescent="0.25">
      <c r="A604" s="1"/>
    </row>
    <row r="605" spans="1:1" x14ac:dyDescent="0.25">
      <c r="A605" s="1"/>
    </row>
    <row r="606" spans="1:1" x14ac:dyDescent="0.25">
      <c r="A606" s="1"/>
    </row>
    <row r="607" spans="1:1" x14ac:dyDescent="0.25">
      <c r="A607" s="1"/>
    </row>
    <row r="608" spans="1:1" x14ac:dyDescent="0.25">
      <c r="A608" s="1"/>
    </row>
    <row r="609" spans="1:1" x14ac:dyDescent="0.25">
      <c r="A609" s="1"/>
    </row>
    <row r="610" spans="1:1" x14ac:dyDescent="0.25">
      <c r="A610" s="1"/>
    </row>
    <row r="611" spans="1:1" x14ac:dyDescent="0.25">
      <c r="A611" s="1"/>
    </row>
    <row r="612" spans="1:1" x14ac:dyDescent="0.25">
      <c r="A612" s="1"/>
    </row>
    <row r="613" spans="1:1" x14ac:dyDescent="0.25">
      <c r="A613" s="1"/>
    </row>
    <row r="614" spans="1:1" x14ac:dyDescent="0.25">
      <c r="A614" s="1"/>
    </row>
    <row r="615" spans="1:1" x14ac:dyDescent="0.25">
      <c r="A615" s="1"/>
    </row>
    <row r="616" spans="1:1" x14ac:dyDescent="0.25">
      <c r="A616" s="1"/>
    </row>
    <row r="617" spans="1:1" x14ac:dyDescent="0.25">
      <c r="A617" s="1"/>
    </row>
    <row r="618" spans="1:1" x14ac:dyDescent="0.25">
      <c r="A618" s="1"/>
    </row>
    <row r="619" spans="1:1" x14ac:dyDescent="0.25">
      <c r="A619" s="1"/>
    </row>
    <row r="620" spans="1:1" x14ac:dyDescent="0.25">
      <c r="A620" s="1"/>
    </row>
    <row r="621" spans="1:1" x14ac:dyDescent="0.25">
      <c r="A621" s="1"/>
    </row>
    <row r="622" spans="1:1" x14ac:dyDescent="0.25">
      <c r="A622" s="1"/>
    </row>
    <row r="623" spans="1:1" x14ac:dyDescent="0.25">
      <c r="A623" s="1"/>
    </row>
    <row r="624" spans="1:1" x14ac:dyDescent="0.25">
      <c r="A624" s="1"/>
    </row>
    <row r="625" spans="1:1" x14ac:dyDescent="0.25">
      <c r="A625" s="1"/>
    </row>
    <row r="626" spans="1:1" x14ac:dyDescent="0.25">
      <c r="A626" s="1"/>
    </row>
    <row r="627" spans="1:1" x14ac:dyDescent="0.25">
      <c r="A627" s="1"/>
    </row>
    <row r="628" spans="1:1" x14ac:dyDescent="0.25">
      <c r="A628" s="1"/>
    </row>
    <row r="629" spans="1:1" x14ac:dyDescent="0.25">
      <c r="A629" s="1"/>
    </row>
    <row r="630" spans="1:1" x14ac:dyDescent="0.25">
      <c r="A630" s="1"/>
    </row>
    <row r="631" spans="1:1" x14ac:dyDescent="0.25">
      <c r="A631" s="1"/>
    </row>
    <row r="632" spans="1:1" x14ac:dyDescent="0.25">
      <c r="A632" s="1"/>
    </row>
    <row r="633" spans="1:1" x14ac:dyDescent="0.25">
      <c r="A633" s="1"/>
    </row>
    <row r="634" spans="1:1" x14ac:dyDescent="0.25">
      <c r="A634" s="1"/>
    </row>
    <row r="635" spans="1:1" x14ac:dyDescent="0.25">
      <c r="A635" s="1"/>
    </row>
    <row r="636" spans="1:1" x14ac:dyDescent="0.25">
      <c r="A636" s="1"/>
    </row>
    <row r="637" spans="1:1" x14ac:dyDescent="0.25">
      <c r="A637" s="1"/>
    </row>
    <row r="638" spans="1:1" x14ac:dyDescent="0.25">
      <c r="A638" s="1"/>
    </row>
    <row r="639" spans="1:1" x14ac:dyDescent="0.25">
      <c r="A639" s="1"/>
    </row>
    <row r="640" spans="1:1" x14ac:dyDescent="0.25">
      <c r="A640" s="1"/>
    </row>
    <row r="641" spans="1:1" x14ac:dyDescent="0.25">
      <c r="A641" s="1"/>
    </row>
    <row r="642" spans="1:1" x14ac:dyDescent="0.25">
      <c r="A642" s="1"/>
    </row>
    <row r="643" spans="1:1" x14ac:dyDescent="0.25">
      <c r="A643" s="1"/>
    </row>
    <row r="644" spans="1:1" x14ac:dyDescent="0.25">
      <c r="A644" s="1"/>
    </row>
    <row r="645" spans="1:1" x14ac:dyDescent="0.25">
      <c r="A645" s="1"/>
    </row>
    <row r="646" spans="1:1" x14ac:dyDescent="0.25">
      <c r="A646" s="1"/>
    </row>
    <row r="647" spans="1:1" x14ac:dyDescent="0.25">
      <c r="A647" s="1"/>
    </row>
    <row r="648" spans="1:1" x14ac:dyDescent="0.25">
      <c r="A648" s="1"/>
    </row>
    <row r="649" spans="1:1" x14ac:dyDescent="0.25">
      <c r="A649" s="1"/>
    </row>
    <row r="650" spans="1:1" x14ac:dyDescent="0.25">
      <c r="A650" s="1"/>
    </row>
    <row r="651" spans="1:1" x14ac:dyDescent="0.25">
      <c r="A651" s="1"/>
    </row>
    <row r="652" spans="1:1" x14ac:dyDescent="0.25">
      <c r="A652" s="1"/>
    </row>
    <row r="653" spans="1:1" x14ac:dyDescent="0.25">
      <c r="A653" s="1"/>
    </row>
    <row r="654" spans="1:1" x14ac:dyDescent="0.25">
      <c r="A654" s="1"/>
    </row>
    <row r="655" spans="1:1" x14ac:dyDescent="0.25">
      <c r="A655" s="1"/>
    </row>
    <row r="656" spans="1:1" x14ac:dyDescent="0.25">
      <c r="A656" s="1"/>
    </row>
    <row r="657" spans="1:1" x14ac:dyDescent="0.25">
      <c r="A657" s="1"/>
    </row>
    <row r="658" spans="1:1" x14ac:dyDescent="0.25">
      <c r="A658" s="1"/>
    </row>
    <row r="659" spans="1:1" x14ac:dyDescent="0.25">
      <c r="A659" s="1"/>
    </row>
    <row r="660" spans="1:1" x14ac:dyDescent="0.25">
      <c r="A660" s="1"/>
    </row>
    <row r="661" spans="1:1" x14ac:dyDescent="0.25">
      <c r="A661" s="1"/>
    </row>
    <row r="662" spans="1:1" x14ac:dyDescent="0.25">
      <c r="A662" s="1"/>
    </row>
    <row r="663" spans="1:1" x14ac:dyDescent="0.25">
      <c r="A663" s="1"/>
    </row>
    <row r="664" spans="1:1" x14ac:dyDescent="0.25">
      <c r="A664" s="1"/>
    </row>
    <row r="665" spans="1:1" x14ac:dyDescent="0.25">
      <c r="A665" s="1"/>
    </row>
    <row r="666" spans="1:1" x14ac:dyDescent="0.25">
      <c r="A666" s="1"/>
    </row>
    <row r="667" spans="1:1" x14ac:dyDescent="0.25">
      <c r="A667" s="1"/>
    </row>
    <row r="668" spans="1:1" x14ac:dyDescent="0.25">
      <c r="A668" s="1"/>
    </row>
    <row r="669" spans="1:1" x14ac:dyDescent="0.25">
      <c r="A669" s="1"/>
    </row>
    <row r="670" spans="1:1" x14ac:dyDescent="0.25">
      <c r="A670" s="1"/>
    </row>
    <row r="671" spans="1:1" x14ac:dyDescent="0.25">
      <c r="A671" s="1"/>
    </row>
    <row r="672" spans="1:1" x14ac:dyDescent="0.25">
      <c r="A672" s="1"/>
    </row>
    <row r="673" spans="1:1" x14ac:dyDescent="0.25">
      <c r="A673" s="1"/>
    </row>
    <row r="674" spans="1:1" x14ac:dyDescent="0.25">
      <c r="A674" s="1"/>
    </row>
    <row r="675" spans="1:1" x14ac:dyDescent="0.25">
      <c r="A675" s="1"/>
    </row>
    <row r="676" spans="1:1" x14ac:dyDescent="0.25">
      <c r="A676" s="1"/>
    </row>
    <row r="677" spans="1:1" x14ac:dyDescent="0.25">
      <c r="A677" s="1"/>
    </row>
    <row r="678" spans="1:1" x14ac:dyDescent="0.25">
      <c r="A678" s="1"/>
    </row>
    <row r="679" spans="1:1" x14ac:dyDescent="0.25">
      <c r="A679" s="1"/>
    </row>
    <row r="680" spans="1:1" x14ac:dyDescent="0.25">
      <c r="A680" s="1"/>
    </row>
    <row r="681" spans="1:1" x14ac:dyDescent="0.25">
      <c r="A681" s="1"/>
    </row>
    <row r="682" spans="1:1" x14ac:dyDescent="0.25">
      <c r="A682" s="1"/>
    </row>
    <row r="683" spans="1:1" x14ac:dyDescent="0.25">
      <c r="A683" s="1"/>
    </row>
    <row r="684" spans="1:1" x14ac:dyDescent="0.25">
      <c r="A684" s="1"/>
    </row>
    <row r="685" spans="1:1" x14ac:dyDescent="0.25">
      <c r="A685" s="1"/>
    </row>
    <row r="686" spans="1:1" x14ac:dyDescent="0.25">
      <c r="A686" s="1"/>
    </row>
    <row r="687" spans="1:1" x14ac:dyDescent="0.25">
      <c r="A687" s="1"/>
    </row>
    <row r="688" spans="1:1" x14ac:dyDescent="0.25">
      <c r="A688" s="1"/>
    </row>
    <row r="689" spans="1:1" x14ac:dyDescent="0.25">
      <c r="A689" s="1"/>
    </row>
    <row r="690" spans="1:1" x14ac:dyDescent="0.25">
      <c r="A690" s="1"/>
    </row>
    <row r="691" spans="1:1" x14ac:dyDescent="0.25">
      <c r="A691" s="1"/>
    </row>
    <row r="692" spans="1:1" x14ac:dyDescent="0.25">
      <c r="A692" s="1"/>
    </row>
    <row r="693" spans="1:1" x14ac:dyDescent="0.25">
      <c r="A693" s="1"/>
    </row>
    <row r="694" spans="1:1" x14ac:dyDescent="0.25">
      <c r="A694" s="1"/>
    </row>
    <row r="695" spans="1:1" x14ac:dyDescent="0.25">
      <c r="A695" s="1"/>
    </row>
    <row r="696" spans="1:1" x14ac:dyDescent="0.25">
      <c r="A696" s="1"/>
    </row>
    <row r="697" spans="1:1" x14ac:dyDescent="0.25">
      <c r="A697" s="1"/>
    </row>
    <row r="698" spans="1:1" x14ac:dyDescent="0.25">
      <c r="A698" s="1"/>
    </row>
    <row r="699" spans="1:1" x14ac:dyDescent="0.25">
      <c r="A699" s="1"/>
    </row>
    <row r="700" spans="1:1" x14ac:dyDescent="0.25">
      <c r="A700" s="1"/>
    </row>
    <row r="701" spans="1:1" x14ac:dyDescent="0.25">
      <c r="A701" s="1"/>
    </row>
    <row r="702" spans="1:1" x14ac:dyDescent="0.25">
      <c r="A702" s="1"/>
    </row>
    <row r="703" spans="1:1" x14ac:dyDescent="0.25">
      <c r="A703" s="1"/>
    </row>
    <row r="704" spans="1:1" x14ac:dyDescent="0.25">
      <c r="A704" s="1"/>
    </row>
    <row r="705" spans="1:1" x14ac:dyDescent="0.25">
      <c r="A705" s="1"/>
    </row>
    <row r="706" spans="1:1" x14ac:dyDescent="0.25">
      <c r="A706" s="1"/>
    </row>
    <row r="707" spans="1:1" x14ac:dyDescent="0.25">
      <c r="A707" s="1"/>
    </row>
    <row r="708" spans="1:1" x14ac:dyDescent="0.25">
      <c r="A708" s="1"/>
    </row>
    <row r="709" spans="1:1" x14ac:dyDescent="0.25">
      <c r="A709" s="1"/>
    </row>
    <row r="710" spans="1:1" x14ac:dyDescent="0.25">
      <c r="A710" s="1"/>
    </row>
    <row r="711" spans="1:1" x14ac:dyDescent="0.25">
      <c r="A711" s="1"/>
    </row>
    <row r="712" spans="1:1" x14ac:dyDescent="0.25">
      <c r="A712" s="1"/>
    </row>
    <row r="713" spans="1:1" x14ac:dyDescent="0.25">
      <c r="A713" s="1"/>
    </row>
    <row r="714" spans="1:1" x14ac:dyDescent="0.25">
      <c r="A714" s="1"/>
    </row>
    <row r="715" spans="1:1" x14ac:dyDescent="0.25">
      <c r="A715" s="1"/>
    </row>
    <row r="716" spans="1:1" x14ac:dyDescent="0.25">
      <c r="A716" s="1"/>
    </row>
    <row r="717" spans="1:1" x14ac:dyDescent="0.25">
      <c r="A717" s="1"/>
    </row>
    <row r="718" spans="1:1" x14ac:dyDescent="0.25">
      <c r="A718" s="1"/>
    </row>
    <row r="719" spans="1:1" x14ac:dyDescent="0.25">
      <c r="A719" s="1"/>
    </row>
    <row r="720" spans="1:1" x14ac:dyDescent="0.25">
      <c r="A720" s="1"/>
    </row>
    <row r="721" spans="1:1" x14ac:dyDescent="0.25">
      <c r="A721" s="1"/>
    </row>
    <row r="722" spans="1:1" x14ac:dyDescent="0.25">
      <c r="A722" s="1"/>
    </row>
    <row r="723" spans="1:1" x14ac:dyDescent="0.25">
      <c r="A723" s="1"/>
    </row>
    <row r="724" spans="1:1" x14ac:dyDescent="0.25">
      <c r="A724" s="1"/>
    </row>
    <row r="725" spans="1:1" x14ac:dyDescent="0.25">
      <c r="A725" s="1"/>
    </row>
    <row r="726" spans="1:1" x14ac:dyDescent="0.25">
      <c r="A726" s="1"/>
    </row>
    <row r="727" spans="1:1" x14ac:dyDescent="0.25">
      <c r="A727" s="1"/>
    </row>
    <row r="728" spans="1:1" x14ac:dyDescent="0.25">
      <c r="A728" s="1"/>
    </row>
    <row r="729" spans="1:1" x14ac:dyDescent="0.25">
      <c r="A729" s="1"/>
    </row>
    <row r="730" spans="1:1" x14ac:dyDescent="0.25">
      <c r="A730" s="1"/>
    </row>
    <row r="731" spans="1:1" x14ac:dyDescent="0.25">
      <c r="A731" s="1"/>
    </row>
    <row r="732" spans="1:1" x14ac:dyDescent="0.25">
      <c r="A732" s="1"/>
    </row>
    <row r="733" spans="1:1" x14ac:dyDescent="0.25">
      <c r="A733" s="1"/>
    </row>
    <row r="734" spans="1:1" x14ac:dyDescent="0.25">
      <c r="A734" s="1"/>
    </row>
    <row r="735" spans="1:1" x14ac:dyDescent="0.25">
      <c r="A735" s="1"/>
    </row>
    <row r="736" spans="1:1" x14ac:dyDescent="0.25">
      <c r="A736" s="1"/>
    </row>
    <row r="737" spans="1:1" x14ac:dyDescent="0.25">
      <c r="A737" s="1"/>
    </row>
    <row r="738" spans="1:1" x14ac:dyDescent="0.25">
      <c r="A738" s="1"/>
    </row>
    <row r="739" spans="1:1" x14ac:dyDescent="0.25">
      <c r="A739" s="1"/>
    </row>
    <row r="740" spans="1:1" x14ac:dyDescent="0.25">
      <c r="A740" s="1"/>
    </row>
    <row r="741" spans="1:1" x14ac:dyDescent="0.25">
      <c r="A741" s="1"/>
    </row>
    <row r="742" spans="1:1" x14ac:dyDescent="0.25">
      <c r="A742" s="1"/>
    </row>
    <row r="743" spans="1:1" x14ac:dyDescent="0.25">
      <c r="A743" s="1"/>
    </row>
    <row r="744" spans="1:1" x14ac:dyDescent="0.25">
      <c r="A744" s="1"/>
    </row>
    <row r="745" spans="1:1" x14ac:dyDescent="0.25">
      <c r="A745" s="1"/>
    </row>
    <row r="746" spans="1:1" x14ac:dyDescent="0.25">
      <c r="A746" s="1"/>
    </row>
    <row r="747" spans="1:1" x14ac:dyDescent="0.25">
      <c r="A747" s="1"/>
    </row>
    <row r="748" spans="1:1" x14ac:dyDescent="0.25">
      <c r="A748" s="1"/>
    </row>
    <row r="749" spans="1:1" x14ac:dyDescent="0.25">
      <c r="A749" s="1"/>
    </row>
    <row r="750" spans="1:1" x14ac:dyDescent="0.25">
      <c r="A750" s="1"/>
    </row>
    <row r="751" spans="1:1" x14ac:dyDescent="0.25">
      <c r="A751" s="1"/>
    </row>
    <row r="752" spans="1:1" x14ac:dyDescent="0.25">
      <c r="A752" s="1"/>
    </row>
    <row r="753" spans="1:1" x14ac:dyDescent="0.25">
      <c r="A753" s="1"/>
    </row>
    <row r="754" spans="1:1" x14ac:dyDescent="0.25">
      <c r="A754" s="1"/>
    </row>
    <row r="755" spans="1:1" x14ac:dyDescent="0.25">
      <c r="A755" s="1"/>
    </row>
    <row r="756" spans="1:1" x14ac:dyDescent="0.25">
      <c r="A756" s="1"/>
    </row>
    <row r="757" spans="1:1" x14ac:dyDescent="0.25">
      <c r="A757" s="1"/>
    </row>
    <row r="758" spans="1:1" x14ac:dyDescent="0.25">
      <c r="A758" s="1"/>
    </row>
    <row r="759" spans="1:1" x14ac:dyDescent="0.25">
      <c r="A759" s="1"/>
    </row>
    <row r="760" spans="1:1" x14ac:dyDescent="0.25">
      <c r="A760" s="1"/>
    </row>
    <row r="761" spans="1:1" x14ac:dyDescent="0.25">
      <c r="A761" s="1"/>
    </row>
    <row r="762" spans="1:1" x14ac:dyDescent="0.25">
      <c r="A762" s="1"/>
    </row>
    <row r="763" spans="1:1" x14ac:dyDescent="0.25">
      <c r="A763" s="1"/>
    </row>
    <row r="764" spans="1:1" x14ac:dyDescent="0.25">
      <c r="A764" s="1"/>
    </row>
    <row r="765" spans="1:1" x14ac:dyDescent="0.25">
      <c r="A765" s="1"/>
    </row>
    <row r="766" spans="1:1" x14ac:dyDescent="0.25">
      <c r="A766" s="1"/>
    </row>
    <row r="767" spans="1:1" x14ac:dyDescent="0.25">
      <c r="A767" s="1"/>
    </row>
    <row r="768" spans="1:1" x14ac:dyDescent="0.25">
      <c r="A768" s="1"/>
    </row>
    <row r="769" spans="1:1" x14ac:dyDescent="0.25">
      <c r="A769" s="1"/>
    </row>
    <row r="770" spans="1:1" x14ac:dyDescent="0.25">
      <c r="A770" s="1"/>
    </row>
    <row r="771" spans="1:1" x14ac:dyDescent="0.25">
      <c r="A771" s="1"/>
    </row>
    <row r="772" spans="1:1" x14ac:dyDescent="0.25">
      <c r="A772" s="1"/>
    </row>
    <row r="773" spans="1:1" x14ac:dyDescent="0.25">
      <c r="A773" s="1"/>
    </row>
    <row r="774" spans="1:1" x14ac:dyDescent="0.25">
      <c r="A774" s="1"/>
    </row>
    <row r="775" spans="1:1" x14ac:dyDescent="0.25">
      <c r="A775" s="1"/>
    </row>
    <row r="776" spans="1:1" x14ac:dyDescent="0.25">
      <c r="A776" s="1"/>
    </row>
    <row r="777" spans="1:1" x14ac:dyDescent="0.25">
      <c r="A777" s="1"/>
    </row>
    <row r="778" spans="1:1" x14ac:dyDescent="0.25">
      <c r="A778" s="1"/>
    </row>
    <row r="779" spans="1:1" x14ac:dyDescent="0.25">
      <c r="A779" s="1"/>
    </row>
    <row r="780" spans="1:1" x14ac:dyDescent="0.25">
      <c r="A780" s="1"/>
    </row>
    <row r="781" spans="1:1" x14ac:dyDescent="0.25">
      <c r="A781" s="1"/>
    </row>
    <row r="782" spans="1:1" x14ac:dyDescent="0.25">
      <c r="A782" s="1"/>
    </row>
    <row r="783" spans="1:1" x14ac:dyDescent="0.25">
      <c r="A783" s="1"/>
    </row>
    <row r="784" spans="1:1" x14ac:dyDescent="0.25">
      <c r="A784" s="1"/>
    </row>
    <row r="785" spans="1:1" x14ac:dyDescent="0.25">
      <c r="A785" s="1"/>
    </row>
    <row r="786" spans="1:1" x14ac:dyDescent="0.25">
      <c r="A786" s="1"/>
    </row>
    <row r="787" spans="1:1" x14ac:dyDescent="0.25">
      <c r="A787" s="1"/>
    </row>
    <row r="788" spans="1:1" x14ac:dyDescent="0.25">
      <c r="A788" s="1"/>
    </row>
    <row r="789" spans="1:1" x14ac:dyDescent="0.25">
      <c r="A789" s="1"/>
    </row>
    <row r="790" spans="1:1" x14ac:dyDescent="0.25">
      <c r="A790" s="1"/>
    </row>
    <row r="791" spans="1:1" x14ac:dyDescent="0.25">
      <c r="A791" s="1"/>
    </row>
    <row r="792" spans="1:1" x14ac:dyDescent="0.25">
      <c r="A792" s="1"/>
    </row>
    <row r="793" spans="1:1" x14ac:dyDescent="0.25">
      <c r="A793" s="1"/>
    </row>
    <row r="794" spans="1:1" x14ac:dyDescent="0.25">
      <c r="A794" s="1"/>
    </row>
    <row r="795" spans="1:1" x14ac:dyDescent="0.25">
      <c r="A795" s="1"/>
    </row>
    <row r="796" spans="1:1" x14ac:dyDescent="0.25">
      <c r="A796" s="1"/>
    </row>
    <row r="797" spans="1:1" x14ac:dyDescent="0.25">
      <c r="A797" s="1"/>
    </row>
    <row r="798" spans="1:1" x14ac:dyDescent="0.25">
      <c r="A798" s="1"/>
    </row>
    <row r="799" spans="1:1" x14ac:dyDescent="0.25">
      <c r="A799" s="1"/>
    </row>
    <row r="800" spans="1:1" x14ac:dyDescent="0.25">
      <c r="A800" s="1"/>
    </row>
    <row r="801" spans="1:1" x14ac:dyDescent="0.25">
      <c r="A801" s="1"/>
    </row>
    <row r="802" spans="1:1" x14ac:dyDescent="0.25">
      <c r="A802" s="1"/>
    </row>
    <row r="803" spans="1:1" x14ac:dyDescent="0.25">
      <c r="A803" s="1"/>
    </row>
    <row r="804" spans="1:1" x14ac:dyDescent="0.25">
      <c r="A804" s="1"/>
    </row>
    <row r="805" spans="1:1" x14ac:dyDescent="0.25">
      <c r="A805" s="1"/>
    </row>
    <row r="806" spans="1:1" x14ac:dyDescent="0.25">
      <c r="A806" s="1"/>
    </row>
    <row r="807" spans="1:1" x14ac:dyDescent="0.25">
      <c r="A807" s="1"/>
    </row>
    <row r="808" spans="1:1" x14ac:dyDescent="0.25">
      <c r="A808" s="1"/>
    </row>
    <row r="809" spans="1:1" x14ac:dyDescent="0.25">
      <c r="A809" s="1"/>
    </row>
    <row r="810" spans="1:1" x14ac:dyDescent="0.25">
      <c r="A810" s="1"/>
    </row>
    <row r="811" spans="1:1" x14ac:dyDescent="0.25">
      <c r="A811" s="1"/>
    </row>
    <row r="812" spans="1:1" x14ac:dyDescent="0.25">
      <c r="A812" s="1"/>
    </row>
    <row r="813" spans="1:1" x14ac:dyDescent="0.25">
      <c r="A813" s="1"/>
    </row>
    <row r="814" spans="1:1" x14ac:dyDescent="0.25">
      <c r="A814" s="1"/>
    </row>
    <row r="815" spans="1:1" x14ac:dyDescent="0.25">
      <c r="A815" s="1"/>
    </row>
    <row r="816" spans="1:1" x14ac:dyDescent="0.25">
      <c r="A816" s="1"/>
    </row>
    <row r="817" spans="1:1" x14ac:dyDescent="0.25">
      <c r="A817" s="1"/>
    </row>
    <row r="818" spans="1:1" x14ac:dyDescent="0.25">
      <c r="A818" s="1"/>
    </row>
    <row r="819" spans="1:1" x14ac:dyDescent="0.25">
      <c r="A819" s="1"/>
    </row>
    <row r="820" spans="1:1" x14ac:dyDescent="0.25">
      <c r="A820" s="1"/>
    </row>
    <row r="821" spans="1:1" x14ac:dyDescent="0.25">
      <c r="A821" s="1"/>
    </row>
    <row r="822" spans="1:1" x14ac:dyDescent="0.25">
      <c r="A822" s="1"/>
    </row>
    <row r="823" spans="1:1" x14ac:dyDescent="0.25">
      <c r="A823" s="1"/>
    </row>
    <row r="824" spans="1:1" x14ac:dyDescent="0.25">
      <c r="A824" s="1"/>
    </row>
    <row r="825" spans="1:1" x14ac:dyDescent="0.25">
      <c r="A825" s="1"/>
    </row>
    <row r="826" spans="1:1" x14ac:dyDescent="0.25">
      <c r="A826" s="1"/>
    </row>
    <row r="827" spans="1:1" x14ac:dyDescent="0.25">
      <c r="A827" s="1"/>
    </row>
    <row r="828" spans="1:1" x14ac:dyDescent="0.25">
      <c r="A828" s="1"/>
    </row>
    <row r="829" spans="1:1" x14ac:dyDescent="0.25">
      <c r="A829" s="1"/>
    </row>
    <row r="830" spans="1:1" x14ac:dyDescent="0.25">
      <c r="A830" s="1"/>
    </row>
    <row r="831" spans="1:1" x14ac:dyDescent="0.25">
      <c r="A831" s="1"/>
    </row>
    <row r="832" spans="1:1" x14ac:dyDescent="0.25">
      <c r="A832" s="1"/>
    </row>
    <row r="833" spans="1:1" x14ac:dyDescent="0.25">
      <c r="A833" s="1"/>
    </row>
    <row r="834" spans="1:1" x14ac:dyDescent="0.25">
      <c r="A834" s="1"/>
    </row>
    <row r="835" spans="1:1" x14ac:dyDescent="0.25">
      <c r="A835" s="1"/>
    </row>
    <row r="836" spans="1:1" x14ac:dyDescent="0.25">
      <c r="A836" s="1"/>
    </row>
    <row r="837" spans="1:1" x14ac:dyDescent="0.25">
      <c r="A837" s="1"/>
    </row>
    <row r="838" spans="1:1" x14ac:dyDescent="0.25">
      <c r="A838" s="1"/>
    </row>
    <row r="839" spans="1:1" x14ac:dyDescent="0.25">
      <c r="A839" s="1"/>
    </row>
    <row r="840" spans="1:1" x14ac:dyDescent="0.25">
      <c r="A840" s="1"/>
    </row>
    <row r="841" spans="1:1" x14ac:dyDescent="0.25">
      <c r="A841" s="1"/>
    </row>
    <row r="842" spans="1:1" x14ac:dyDescent="0.25">
      <c r="A842" s="1"/>
    </row>
    <row r="843" spans="1:1" x14ac:dyDescent="0.25">
      <c r="A843" s="1"/>
    </row>
    <row r="844" spans="1:1" x14ac:dyDescent="0.25">
      <c r="A844" s="1"/>
    </row>
    <row r="845" spans="1:1" x14ac:dyDescent="0.25">
      <c r="A845" s="1"/>
    </row>
    <row r="846" spans="1:1" x14ac:dyDescent="0.25">
      <c r="A846" s="1"/>
    </row>
    <row r="847" spans="1:1" x14ac:dyDescent="0.25">
      <c r="A847" s="1"/>
    </row>
    <row r="848" spans="1:1" x14ac:dyDescent="0.25">
      <c r="A848" s="1"/>
    </row>
    <row r="849" spans="1:1" x14ac:dyDescent="0.25">
      <c r="A849" s="1"/>
    </row>
    <row r="850" spans="1:1" x14ac:dyDescent="0.25">
      <c r="A850" s="1"/>
    </row>
    <row r="851" spans="1:1" x14ac:dyDescent="0.25">
      <c r="A851" s="1"/>
    </row>
    <row r="852" spans="1:1" x14ac:dyDescent="0.25">
      <c r="A852" s="1"/>
    </row>
    <row r="853" spans="1:1" x14ac:dyDescent="0.25">
      <c r="A853" s="1"/>
    </row>
    <row r="854" spans="1:1" x14ac:dyDescent="0.25">
      <c r="A854" s="1"/>
    </row>
    <row r="855" spans="1:1" x14ac:dyDescent="0.25">
      <c r="A855" s="1"/>
    </row>
    <row r="856" spans="1:1" x14ac:dyDescent="0.25">
      <c r="A856" s="1"/>
    </row>
    <row r="857" spans="1:1" x14ac:dyDescent="0.25">
      <c r="A857" s="1"/>
    </row>
    <row r="858" spans="1:1" x14ac:dyDescent="0.25">
      <c r="A858" s="1"/>
    </row>
    <row r="859" spans="1:1" x14ac:dyDescent="0.25">
      <c r="A859" s="1"/>
    </row>
    <row r="860" spans="1:1" x14ac:dyDescent="0.25">
      <c r="A860" s="1"/>
    </row>
    <row r="861" spans="1:1" x14ac:dyDescent="0.25">
      <c r="A861" s="1"/>
    </row>
    <row r="862" spans="1:1" x14ac:dyDescent="0.25">
      <c r="A862" s="1"/>
    </row>
    <row r="863" spans="1:1" x14ac:dyDescent="0.25">
      <c r="A863" s="1"/>
    </row>
    <row r="864" spans="1:1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1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1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  <row r="885" spans="1:1" x14ac:dyDescent="0.25">
      <c r="A885" s="1"/>
    </row>
    <row r="886" spans="1:1" x14ac:dyDescent="0.25">
      <c r="A886" s="1"/>
    </row>
    <row r="887" spans="1:1" x14ac:dyDescent="0.25">
      <c r="A887" s="1"/>
    </row>
    <row r="888" spans="1:1" x14ac:dyDescent="0.25">
      <c r="A888" s="1"/>
    </row>
    <row r="889" spans="1:1" x14ac:dyDescent="0.25">
      <c r="A889" s="1"/>
    </row>
    <row r="890" spans="1:1" x14ac:dyDescent="0.25">
      <c r="A890" s="1"/>
    </row>
    <row r="891" spans="1:1" x14ac:dyDescent="0.25">
      <c r="A891" s="1"/>
    </row>
    <row r="892" spans="1:1" x14ac:dyDescent="0.25">
      <c r="A892" s="1"/>
    </row>
    <row r="893" spans="1:1" x14ac:dyDescent="0.25">
      <c r="A893" s="1"/>
    </row>
    <row r="894" spans="1:1" x14ac:dyDescent="0.25">
      <c r="A894" s="1"/>
    </row>
    <row r="895" spans="1:1" x14ac:dyDescent="0.25">
      <c r="A895" s="1"/>
    </row>
    <row r="896" spans="1:1" x14ac:dyDescent="0.25">
      <c r="A896" s="1"/>
    </row>
    <row r="897" spans="1:1" x14ac:dyDescent="0.25">
      <c r="A897" s="1"/>
    </row>
    <row r="898" spans="1:1" x14ac:dyDescent="0.25">
      <c r="A898" s="1"/>
    </row>
    <row r="899" spans="1:1" x14ac:dyDescent="0.25">
      <c r="A899" s="1"/>
    </row>
    <row r="900" spans="1:1" x14ac:dyDescent="0.25">
      <c r="A900" s="1"/>
    </row>
    <row r="901" spans="1:1" x14ac:dyDescent="0.25">
      <c r="A901" s="1"/>
    </row>
    <row r="902" spans="1:1" x14ac:dyDescent="0.25">
      <c r="A902" s="1"/>
    </row>
    <row r="903" spans="1:1" x14ac:dyDescent="0.25">
      <c r="A903" s="1"/>
    </row>
    <row r="904" spans="1:1" x14ac:dyDescent="0.25">
      <c r="A904" s="1"/>
    </row>
    <row r="905" spans="1:1" x14ac:dyDescent="0.25">
      <c r="A905" s="1"/>
    </row>
    <row r="906" spans="1:1" x14ac:dyDescent="0.25">
      <c r="A906" s="1"/>
    </row>
    <row r="907" spans="1:1" x14ac:dyDescent="0.25">
      <c r="A907" s="1"/>
    </row>
    <row r="908" spans="1:1" x14ac:dyDescent="0.25">
      <c r="A908" s="1"/>
    </row>
    <row r="909" spans="1:1" x14ac:dyDescent="0.25">
      <c r="A909" s="1"/>
    </row>
    <row r="910" spans="1:1" x14ac:dyDescent="0.25">
      <c r="A910" s="1"/>
    </row>
    <row r="911" spans="1:1" x14ac:dyDescent="0.25">
      <c r="A911" s="1"/>
    </row>
    <row r="912" spans="1:1" x14ac:dyDescent="0.25">
      <c r="A912" s="1"/>
    </row>
    <row r="913" spans="1:1" x14ac:dyDescent="0.25">
      <c r="A913" s="1"/>
    </row>
    <row r="914" spans="1:1" x14ac:dyDescent="0.25">
      <c r="A914" s="1"/>
    </row>
    <row r="915" spans="1:1" x14ac:dyDescent="0.25">
      <c r="A915" s="1"/>
    </row>
    <row r="916" spans="1:1" x14ac:dyDescent="0.25">
      <c r="A916" s="1"/>
    </row>
    <row r="917" spans="1:1" x14ac:dyDescent="0.25">
      <c r="A917" s="1"/>
    </row>
    <row r="918" spans="1:1" x14ac:dyDescent="0.25">
      <c r="A918" s="1"/>
    </row>
    <row r="919" spans="1:1" x14ac:dyDescent="0.25">
      <c r="A919" s="1"/>
    </row>
    <row r="920" spans="1:1" x14ac:dyDescent="0.25">
      <c r="A920" s="1"/>
    </row>
    <row r="921" spans="1:1" x14ac:dyDescent="0.25">
      <c r="A921" s="1"/>
    </row>
    <row r="922" spans="1:1" x14ac:dyDescent="0.25">
      <c r="A922" s="1"/>
    </row>
    <row r="923" spans="1:1" x14ac:dyDescent="0.25">
      <c r="A923" s="1"/>
    </row>
    <row r="924" spans="1:1" x14ac:dyDescent="0.25">
      <c r="A924" s="1"/>
    </row>
    <row r="925" spans="1:1" x14ac:dyDescent="0.25">
      <c r="A925" s="1"/>
    </row>
    <row r="926" spans="1:1" x14ac:dyDescent="0.25">
      <c r="A926" s="1"/>
    </row>
    <row r="927" spans="1:1" x14ac:dyDescent="0.25">
      <c r="A927" s="1"/>
    </row>
    <row r="928" spans="1:1" x14ac:dyDescent="0.25">
      <c r="A928" s="1"/>
    </row>
    <row r="929" spans="1:1" x14ac:dyDescent="0.25">
      <c r="A929" s="1"/>
    </row>
    <row r="930" spans="1:1" x14ac:dyDescent="0.25">
      <c r="A930" s="1"/>
    </row>
    <row r="931" spans="1:1" x14ac:dyDescent="0.25">
      <c r="A931" s="1"/>
    </row>
    <row r="932" spans="1:1" x14ac:dyDescent="0.25">
      <c r="A932" s="1"/>
    </row>
    <row r="933" spans="1:1" x14ac:dyDescent="0.25">
      <c r="A933" s="1"/>
    </row>
    <row r="934" spans="1:1" x14ac:dyDescent="0.25">
      <c r="A934" s="1"/>
    </row>
    <row r="935" spans="1:1" x14ac:dyDescent="0.25">
      <c r="A935" s="1"/>
    </row>
    <row r="936" spans="1:1" x14ac:dyDescent="0.25">
      <c r="A936" s="1"/>
    </row>
    <row r="937" spans="1:1" x14ac:dyDescent="0.25">
      <c r="A937" s="1"/>
    </row>
    <row r="938" spans="1:1" x14ac:dyDescent="0.25">
      <c r="A938" s="1"/>
    </row>
    <row r="939" spans="1:1" x14ac:dyDescent="0.25">
      <c r="A939" s="1"/>
    </row>
    <row r="940" spans="1:1" x14ac:dyDescent="0.25">
      <c r="A940" s="1"/>
    </row>
    <row r="941" spans="1:1" x14ac:dyDescent="0.25">
      <c r="A941" s="1"/>
    </row>
    <row r="942" spans="1:1" x14ac:dyDescent="0.25">
      <c r="A942" s="1"/>
    </row>
    <row r="943" spans="1:1" x14ac:dyDescent="0.25">
      <c r="A943" s="1"/>
    </row>
    <row r="944" spans="1:1" x14ac:dyDescent="0.25">
      <c r="A944" s="1"/>
    </row>
    <row r="945" spans="1:1" x14ac:dyDescent="0.25">
      <c r="A945" s="1"/>
    </row>
    <row r="946" spans="1:1" x14ac:dyDescent="0.25">
      <c r="A946" s="1"/>
    </row>
    <row r="947" spans="1:1" x14ac:dyDescent="0.25">
      <c r="A947" s="1"/>
    </row>
    <row r="948" spans="1:1" x14ac:dyDescent="0.25">
      <c r="A948" s="1"/>
    </row>
    <row r="949" spans="1:1" x14ac:dyDescent="0.25">
      <c r="A949" s="1"/>
    </row>
    <row r="950" spans="1:1" x14ac:dyDescent="0.25">
      <c r="A950" s="1"/>
    </row>
    <row r="951" spans="1:1" x14ac:dyDescent="0.25">
      <c r="A951" s="1"/>
    </row>
    <row r="952" spans="1:1" x14ac:dyDescent="0.25">
      <c r="A952" s="1"/>
    </row>
    <row r="953" spans="1:1" x14ac:dyDescent="0.25">
      <c r="A953" s="1"/>
    </row>
    <row r="954" spans="1:1" x14ac:dyDescent="0.25">
      <c r="A954" s="1"/>
    </row>
    <row r="955" spans="1:1" x14ac:dyDescent="0.25">
      <c r="A955" s="1"/>
    </row>
    <row r="956" spans="1:1" x14ac:dyDescent="0.25">
      <c r="A956" s="1"/>
    </row>
    <row r="957" spans="1:1" x14ac:dyDescent="0.25">
      <c r="A957" s="1"/>
    </row>
    <row r="958" spans="1:1" x14ac:dyDescent="0.25">
      <c r="A958" s="1"/>
    </row>
    <row r="959" spans="1:1" x14ac:dyDescent="0.25">
      <c r="A959" s="1"/>
    </row>
    <row r="960" spans="1:1" x14ac:dyDescent="0.25">
      <c r="A960" s="1"/>
    </row>
    <row r="961" spans="1:1" x14ac:dyDescent="0.25">
      <c r="A961" s="1"/>
    </row>
    <row r="962" spans="1:1" x14ac:dyDescent="0.25">
      <c r="A962" s="1"/>
    </row>
    <row r="963" spans="1:1" x14ac:dyDescent="0.25">
      <c r="A963" s="1"/>
    </row>
    <row r="964" spans="1:1" x14ac:dyDescent="0.25">
      <c r="A964" s="1"/>
    </row>
    <row r="965" spans="1:1" x14ac:dyDescent="0.25">
      <c r="A965" s="1"/>
    </row>
    <row r="966" spans="1:1" x14ac:dyDescent="0.25">
      <c r="A966" s="1"/>
    </row>
    <row r="967" spans="1:1" x14ac:dyDescent="0.25">
      <c r="A967" s="1"/>
    </row>
    <row r="968" spans="1:1" x14ac:dyDescent="0.25">
      <c r="A968" s="1"/>
    </row>
    <row r="969" spans="1:1" x14ac:dyDescent="0.25">
      <c r="A969" s="1"/>
    </row>
    <row r="970" spans="1:1" x14ac:dyDescent="0.25">
      <c r="A970" s="1"/>
    </row>
    <row r="971" spans="1:1" x14ac:dyDescent="0.25">
      <c r="A971" s="1"/>
    </row>
    <row r="972" spans="1:1" x14ac:dyDescent="0.25">
      <c r="A972" s="1"/>
    </row>
    <row r="973" spans="1:1" x14ac:dyDescent="0.25">
      <c r="A973" s="1"/>
    </row>
    <row r="974" spans="1:1" x14ac:dyDescent="0.25">
      <c r="A974" s="1"/>
    </row>
    <row r="975" spans="1:1" x14ac:dyDescent="0.25">
      <c r="A975" s="1"/>
    </row>
    <row r="976" spans="1:1" x14ac:dyDescent="0.25">
      <c r="A976" s="1"/>
    </row>
    <row r="977" spans="1:1" x14ac:dyDescent="0.25">
      <c r="A977" s="1"/>
    </row>
    <row r="978" spans="1:1" x14ac:dyDescent="0.25">
      <c r="A978" s="1"/>
    </row>
    <row r="979" spans="1:1" x14ac:dyDescent="0.25">
      <c r="A979" s="1"/>
    </row>
    <row r="980" spans="1:1" x14ac:dyDescent="0.25">
      <c r="A980" s="1"/>
    </row>
    <row r="981" spans="1:1" x14ac:dyDescent="0.25">
      <c r="A981" s="1"/>
    </row>
    <row r="982" spans="1:1" x14ac:dyDescent="0.25">
      <c r="A982" s="1"/>
    </row>
    <row r="983" spans="1:1" x14ac:dyDescent="0.25">
      <c r="A983" s="1"/>
    </row>
    <row r="984" spans="1:1" x14ac:dyDescent="0.25">
      <c r="A984" s="1"/>
    </row>
    <row r="985" spans="1:1" x14ac:dyDescent="0.25">
      <c r="A985" s="1"/>
    </row>
    <row r="986" spans="1:1" x14ac:dyDescent="0.25">
      <c r="A986" s="1"/>
    </row>
    <row r="987" spans="1:1" x14ac:dyDescent="0.25">
      <c r="A987" s="1"/>
    </row>
    <row r="988" spans="1:1" x14ac:dyDescent="0.25">
      <c r="A988" s="1"/>
    </row>
    <row r="989" spans="1:1" x14ac:dyDescent="0.25">
      <c r="A989" s="1"/>
    </row>
    <row r="990" spans="1:1" x14ac:dyDescent="0.25">
      <c r="A990" s="1"/>
    </row>
    <row r="991" spans="1:1" x14ac:dyDescent="0.25">
      <c r="A991" s="1"/>
    </row>
    <row r="992" spans="1:1" x14ac:dyDescent="0.25">
      <c r="A992" s="1"/>
    </row>
    <row r="993" spans="1:1" x14ac:dyDescent="0.25">
      <c r="A993" s="1"/>
    </row>
    <row r="994" spans="1:1" x14ac:dyDescent="0.25">
      <c r="A994" s="1"/>
    </row>
    <row r="995" spans="1:1" x14ac:dyDescent="0.25">
      <c r="A995" s="1"/>
    </row>
    <row r="996" spans="1:1" x14ac:dyDescent="0.25">
      <c r="A996" s="1"/>
    </row>
    <row r="997" spans="1:1" x14ac:dyDescent="0.25">
      <c r="A997" s="1"/>
    </row>
    <row r="998" spans="1:1" x14ac:dyDescent="0.25">
      <c r="A998" s="1"/>
    </row>
    <row r="999" spans="1:1" x14ac:dyDescent="0.25">
      <c r="A999" s="1"/>
    </row>
    <row r="1000" spans="1:1" x14ac:dyDescent="0.25">
      <c r="A1000" s="1"/>
    </row>
  </sheetData>
  <mergeCells count="1">
    <mergeCell ref="K69:P7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46"/>
  <sheetViews>
    <sheetView zoomScale="84" workbookViewId="0">
      <selection activeCell="A17" sqref="A17"/>
    </sheetView>
  </sheetViews>
  <sheetFormatPr defaultColWidth="12.6640625" defaultRowHeight="15.75" customHeight="1" x14ac:dyDescent="0.25"/>
  <cols>
    <col min="1" max="1" width="36.6640625" style="25" customWidth="1"/>
    <col min="2" max="2" width="66.109375" style="25" customWidth="1"/>
    <col min="3" max="3" width="41" style="25" customWidth="1"/>
    <col min="4" max="4" width="62.109375" style="25" customWidth="1"/>
    <col min="5" max="16384" width="12.6640625" style="25"/>
  </cols>
  <sheetData>
    <row r="1" spans="1:2" ht="15.75" customHeight="1" x14ac:dyDescent="0.25">
      <c r="A1" s="25" t="s">
        <v>95</v>
      </c>
      <c r="B1" s="25" t="s">
        <v>96</v>
      </c>
    </row>
    <row r="2" spans="1:2" ht="15.75" customHeight="1" x14ac:dyDescent="0.25">
      <c r="A2" s="25" t="s">
        <v>97</v>
      </c>
      <c r="B2" s="25" t="s">
        <v>102</v>
      </c>
    </row>
    <row r="3" spans="1:2" ht="15.75" customHeight="1" x14ac:dyDescent="0.25">
      <c r="A3" s="25" t="s">
        <v>98</v>
      </c>
      <c r="B3" s="25" t="s">
        <v>103</v>
      </c>
    </row>
    <row r="4" spans="1:2" ht="15.75" customHeight="1" x14ac:dyDescent="0.25">
      <c r="A4" s="25" t="s">
        <v>99</v>
      </c>
      <c r="B4" s="25" t="s">
        <v>104</v>
      </c>
    </row>
    <row r="5" spans="1:2" ht="15.75" customHeight="1" x14ac:dyDescent="0.25">
      <c r="A5" s="25" t="s">
        <v>100</v>
      </c>
      <c r="B5" s="25" t="s">
        <v>101</v>
      </c>
    </row>
    <row r="7" spans="1:2" s="38" customFormat="1" ht="15.75" customHeight="1" x14ac:dyDescent="0.25">
      <c r="A7" s="38" t="s">
        <v>113</v>
      </c>
      <c r="B7" s="38" t="s">
        <v>114</v>
      </c>
    </row>
    <row r="8" spans="1:2" s="38" customFormat="1" ht="15.75" customHeight="1" x14ac:dyDescent="0.25"/>
    <row r="9" spans="1:2" ht="15.75" customHeight="1" x14ac:dyDescent="0.25">
      <c r="A9" s="25" t="s">
        <v>105</v>
      </c>
      <c r="B9" s="25" t="s">
        <v>128</v>
      </c>
    </row>
    <row r="10" spans="1:2" ht="15.75" customHeight="1" x14ac:dyDescent="0.25">
      <c r="A10" s="25" t="s">
        <v>106</v>
      </c>
      <c r="B10" s="25" t="s">
        <v>129</v>
      </c>
    </row>
    <row r="11" spans="1:2" ht="15.75" customHeight="1" x14ac:dyDescent="0.25">
      <c r="A11" s="25" t="s">
        <v>107</v>
      </c>
      <c r="B11" s="25" t="s">
        <v>108</v>
      </c>
    </row>
    <row r="12" spans="1:2" ht="15.75" customHeight="1" x14ac:dyDescent="0.25">
      <c r="A12" s="25" t="s">
        <v>109</v>
      </c>
      <c r="B12" s="25" t="s">
        <v>110</v>
      </c>
    </row>
    <row r="13" spans="1:2" ht="15.75" customHeight="1" x14ac:dyDescent="0.25">
      <c r="A13" s="25" t="s">
        <v>111</v>
      </c>
      <c r="B13" s="25" t="s">
        <v>112</v>
      </c>
    </row>
    <row r="14" spans="1:2" ht="15.75" customHeight="1" x14ac:dyDescent="0.25">
      <c r="A14" s="25" t="s">
        <v>159</v>
      </c>
      <c r="B14" s="25" t="s">
        <v>160</v>
      </c>
    </row>
    <row r="15" spans="1:2" ht="15.75" customHeight="1" x14ac:dyDescent="0.25">
      <c r="A15" s="25" t="s">
        <v>165</v>
      </c>
      <c r="B15" s="25" t="s">
        <v>130</v>
      </c>
    </row>
    <row r="16" spans="1:2" ht="15.75" customHeight="1" x14ac:dyDescent="0.25">
      <c r="A16" s="25" t="s">
        <v>167</v>
      </c>
      <c r="B16" s="25" t="s">
        <v>166</v>
      </c>
    </row>
    <row r="18" spans="1:4" s="43" customFormat="1" ht="15.75" customHeight="1" x14ac:dyDescent="0.3">
      <c r="A18" s="64" t="s">
        <v>123</v>
      </c>
      <c r="B18" s="64"/>
      <c r="C18" s="64"/>
      <c r="D18" s="64"/>
    </row>
    <row r="19" spans="1:4" s="38" customFormat="1" ht="15.75" customHeight="1" x14ac:dyDescent="0.25">
      <c r="A19" s="63" t="s">
        <v>121</v>
      </c>
      <c r="B19" s="63"/>
      <c r="C19" s="63" t="s">
        <v>122</v>
      </c>
      <c r="D19" s="63"/>
    </row>
    <row r="20" spans="1:4" s="38" customFormat="1" ht="15.75" customHeight="1" x14ac:dyDescent="0.25">
      <c r="A20" s="45" t="s">
        <v>120</v>
      </c>
      <c r="C20" s="45" t="s">
        <v>40</v>
      </c>
    </row>
    <row r="21" spans="1:4" ht="13.2" x14ac:dyDescent="0.25">
      <c r="A21" s="25" t="s">
        <v>24</v>
      </c>
      <c r="B21" s="25" t="s">
        <v>130</v>
      </c>
      <c r="C21" s="44" t="s">
        <v>41</v>
      </c>
      <c r="D21" s="60" t="s">
        <v>158</v>
      </c>
    </row>
    <row r="22" spans="1:4" ht="15.75" customHeight="1" x14ac:dyDescent="0.25">
      <c r="A22" s="25" t="s">
        <v>117</v>
      </c>
      <c r="B22" s="25" t="s">
        <v>118</v>
      </c>
      <c r="C22" s="44" t="s">
        <v>42</v>
      </c>
      <c r="D22" s="61"/>
    </row>
    <row r="23" spans="1:4" ht="15.75" customHeight="1" x14ac:dyDescent="0.25">
      <c r="C23" s="44" t="s">
        <v>43</v>
      </c>
      <c r="D23" s="61"/>
    </row>
    <row r="24" spans="1:4" ht="15.75" customHeight="1" x14ac:dyDescent="0.25">
      <c r="A24" s="45" t="s">
        <v>119</v>
      </c>
      <c r="B24" s="25" t="s">
        <v>130</v>
      </c>
      <c r="C24" s="44" t="s">
        <v>44</v>
      </c>
      <c r="D24" s="61"/>
    </row>
    <row r="25" spans="1:4" ht="15.75" customHeight="1" x14ac:dyDescent="0.25">
      <c r="C25" s="44" t="s">
        <v>45</v>
      </c>
      <c r="D25" s="61"/>
    </row>
    <row r="26" spans="1:4" ht="15.75" customHeight="1" x14ac:dyDescent="0.25">
      <c r="A26" s="45" t="s">
        <v>32</v>
      </c>
      <c r="C26" s="42"/>
    </row>
    <row r="27" spans="1:4" ht="15.75" customHeight="1" x14ac:dyDescent="0.25">
      <c r="A27" s="42" t="s">
        <v>115</v>
      </c>
      <c r="B27" s="25" t="s">
        <v>130</v>
      </c>
      <c r="C27" s="42" t="s">
        <v>46</v>
      </c>
      <c r="D27" s="25" t="s">
        <v>130</v>
      </c>
    </row>
    <row r="28" spans="1:4" ht="15.75" customHeight="1" x14ac:dyDescent="0.25">
      <c r="A28" s="42" t="s">
        <v>116</v>
      </c>
      <c r="B28" s="25" t="s">
        <v>127</v>
      </c>
      <c r="C28" s="42" t="s">
        <v>47</v>
      </c>
      <c r="D28" s="25" t="s">
        <v>130</v>
      </c>
    </row>
    <row r="29" spans="1:4" ht="15.75" customHeight="1" x14ac:dyDescent="0.25">
      <c r="A29" s="42" t="s">
        <v>35</v>
      </c>
      <c r="B29" s="25" t="s">
        <v>130</v>
      </c>
      <c r="C29" s="42" t="s">
        <v>48</v>
      </c>
      <c r="D29" s="25" t="s">
        <v>130</v>
      </c>
    </row>
    <row r="30" spans="1:4" ht="15.75" customHeight="1" x14ac:dyDescent="0.25">
      <c r="A30" s="42" t="s">
        <v>36</v>
      </c>
      <c r="B30" s="25" t="s">
        <v>130</v>
      </c>
      <c r="C30" s="42" t="s">
        <v>49</v>
      </c>
      <c r="D30" s="25" t="s">
        <v>130</v>
      </c>
    </row>
    <row r="31" spans="1:4" ht="15.75" customHeight="1" x14ac:dyDescent="0.25">
      <c r="A31" s="42" t="s">
        <v>37</v>
      </c>
      <c r="B31" s="25" t="s">
        <v>130</v>
      </c>
      <c r="C31" s="42" t="s">
        <v>50</v>
      </c>
      <c r="D31" s="25" t="s">
        <v>130</v>
      </c>
    </row>
    <row r="33" spans="1:4" ht="15.75" customHeight="1" x14ac:dyDescent="0.25">
      <c r="C33" s="46" t="s">
        <v>51</v>
      </c>
    </row>
    <row r="34" spans="1:4" ht="15.75" customHeight="1" x14ac:dyDescent="0.25">
      <c r="C34" s="44" t="s">
        <v>52</v>
      </c>
      <c r="D34" s="25" t="s">
        <v>124</v>
      </c>
    </row>
    <row r="35" spans="1:4" ht="15.75" customHeight="1" x14ac:dyDescent="0.25">
      <c r="C35" s="44" t="s">
        <v>53</v>
      </c>
      <c r="D35" s="25" t="s">
        <v>125</v>
      </c>
    </row>
    <row r="36" spans="1:4" ht="15.75" customHeight="1" x14ac:dyDescent="0.25">
      <c r="C36" s="44" t="s">
        <v>54</v>
      </c>
    </row>
    <row r="37" spans="1:4" ht="15.75" customHeight="1" x14ac:dyDescent="0.25">
      <c r="C37" s="44" t="s">
        <v>55</v>
      </c>
      <c r="D37" s="25" t="s">
        <v>130</v>
      </c>
    </row>
    <row r="38" spans="1:4" ht="15.75" customHeight="1" x14ac:dyDescent="0.25">
      <c r="C38" s="44" t="s">
        <v>56</v>
      </c>
      <c r="D38" s="25" t="s">
        <v>130</v>
      </c>
    </row>
    <row r="39" spans="1:4" ht="15.75" customHeight="1" x14ac:dyDescent="0.25">
      <c r="C39" s="44" t="s">
        <v>57</v>
      </c>
      <c r="D39" s="25" t="s">
        <v>130</v>
      </c>
    </row>
    <row r="40" spans="1:4" ht="15.75" customHeight="1" x14ac:dyDescent="0.25">
      <c r="C40" s="44" t="s">
        <v>156</v>
      </c>
      <c r="D40" s="25" t="s">
        <v>130</v>
      </c>
    </row>
    <row r="41" spans="1:4" ht="15.75" customHeight="1" x14ac:dyDescent="0.25">
      <c r="C41" s="42" t="s">
        <v>157</v>
      </c>
      <c r="D41" s="25" t="s">
        <v>126</v>
      </c>
    </row>
    <row r="44" spans="1:4" ht="15.75" customHeight="1" x14ac:dyDescent="0.25">
      <c r="A44" s="25" t="s">
        <v>132</v>
      </c>
      <c r="B44" s="25" t="s">
        <v>161</v>
      </c>
    </row>
    <row r="45" spans="1:4" ht="15.75" customHeight="1" x14ac:dyDescent="0.25">
      <c r="A45" s="25" t="s">
        <v>131</v>
      </c>
      <c r="B45" s="25" t="s">
        <v>162</v>
      </c>
    </row>
    <row r="46" spans="1:4" ht="15.75" customHeight="1" x14ac:dyDescent="0.25">
      <c r="A46" s="25" t="s">
        <v>163</v>
      </c>
      <c r="B46" s="25" t="s">
        <v>164</v>
      </c>
    </row>
  </sheetData>
  <sheetProtection algorithmName="SHA-512" hashValue="RL5f40MKS2GWDNIkHf8TH+dBWf8G3GDuZtgwRVMbxBFNxbRC8X4d76KR8XOBgSoCrkLiSUpQRhGFZjJSUntyVw==" saltValue="r9aM1sFZeTEv4hPAgrJofg==" spinCount="100000" sheet="1" objects="1" scenarios="1"/>
  <mergeCells count="3">
    <mergeCell ref="A19:B19"/>
    <mergeCell ref="C19:D19"/>
    <mergeCell ref="A18:D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Model</vt:lpstr>
      <vt:lpstr>Notes and Assumptions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BHARANI DHARAN E</cp:lastModifiedBy>
  <dcterms:created xsi:type="dcterms:W3CDTF">2025-05-30T06:37:25Z</dcterms:created>
  <dcterms:modified xsi:type="dcterms:W3CDTF">2025-06-27T12:06:25Z</dcterms:modified>
</cp:coreProperties>
</file>