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00ABA29-5FD3-4909-BEB6-364824991C18}" xr6:coauthVersionLast="47" xr6:coauthVersionMax="47" xr10:uidLastSave="{00000000-0000-0000-0000-000000000000}"/>
  <bookViews>
    <workbookView xWindow="-120" yWindow="-120" windowWidth="20730" windowHeight="11160" activeTab="1" xr2:uid="{AE097C2B-E63B-4E32-93E8-D9C20D8FB6BD}"/>
  </bookViews>
  <sheets>
    <sheet name="Sheet1" sheetId="1" r:id="rId1"/>
    <sheet name="Sheet2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75" i="2"/>
  <c r="G73" i="2"/>
  <c r="G70" i="2"/>
  <c r="G67" i="2"/>
  <c r="D64" i="2"/>
  <c r="G64" i="2" s="1"/>
  <c r="B64" i="2"/>
  <c r="G60" i="2"/>
  <c r="D60" i="2"/>
  <c r="G56" i="2"/>
  <c r="G55" i="2"/>
  <c r="D51" i="2"/>
  <c r="G51" i="2" s="1"/>
  <c r="D50" i="2"/>
  <c r="G50" i="2" s="1"/>
  <c r="G47" i="2"/>
  <c r="G46" i="2"/>
  <c r="G43" i="2"/>
  <c r="F42" i="2"/>
  <c r="G42" i="2" s="1"/>
  <c r="G39" i="2"/>
  <c r="G36" i="2"/>
  <c r="G57" i="2" l="1"/>
  <c r="G52" i="2"/>
  <c r="G16" i="2" l="1"/>
  <c r="B4" i="1"/>
  <c r="B7" i="1" s="1"/>
  <c r="K6" i="1" s="1"/>
  <c r="B9" i="1" l="1"/>
  <c r="B8" i="1"/>
  <c r="B10" i="1"/>
  <c r="B11" i="1" s="1"/>
  <c r="B13" i="1" s="1"/>
  <c r="C17" i="2" l="1"/>
  <c r="C18" i="2" s="1"/>
  <c r="C19" i="2" l="1"/>
  <c r="C20" i="2" s="1"/>
  <c r="C21" i="2" s="1"/>
</calcChain>
</file>

<file path=xl/sharedStrings.xml><?xml version="1.0" encoding="utf-8"?>
<sst xmlns="http://schemas.openxmlformats.org/spreadsheetml/2006/main" count="70" uniqueCount="67">
  <si>
    <t>Standard Deduction</t>
  </si>
  <si>
    <t>Net salary</t>
  </si>
  <si>
    <t>Gross salary</t>
  </si>
  <si>
    <t>Other sources income</t>
  </si>
  <si>
    <t>Net taxable income</t>
  </si>
  <si>
    <t>Tax</t>
  </si>
  <si>
    <t>Surcharge</t>
  </si>
  <si>
    <t>Cess</t>
  </si>
  <si>
    <t>Total Tax</t>
  </si>
  <si>
    <t>TDS/TCS</t>
  </si>
  <si>
    <t>Tax payable</t>
  </si>
  <si>
    <t>Other deductions</t>
  </si>
  <si>
    <t>Amount</t>
  </si>
  <si>
    <t>Tax (with Marginel Relife)</t>
  </si>
  <si>
    <t>Name</t>
  </si>
  <si>
    <t>OLD</t>
  </si>
  <si>
    <t>80C</t>
  </si>
  <si>
    <t>LiFe</t>
  </si>
  <si>
    <t>SSY</t>
  </si>
  <si>
    <t>NSC</t>
  </si>
  <si>
    <t>80E</t>
  </si>
  <si>
    <t>Education (Interest)</t>
  </si>
  <si>
    <t>Any Education laon (If yes which Which year)</t>
  </si>
  <si>
    <t>Sec 80D</t>
  </si>
  <si>
    <t>Ins perents (50000) Age &gt;60</t>
  </si>
  <si>
    <t>Age</t>
  </si>
  <si>
    <t>OUTPUT</t>
  </si>
  <si>
    <t>INPUT</t>
  </si>
  <si>
    <t>Cal 2</t>
  </si>
  <si>
    <t>Ins Self (25000)</t>
  </si>
  <si>
    <t>House loan Prenciple</t>
  </si>
  <si>
    <t>Tution fee</t>
  </si>
  <si>
    <t>ULIP</t>
  </si>
  <si>
    <t>80CCD (1B)</t>
  </si>
  <si>
    <t xml:space="preserve">NPS additional cont </t>
  </si>
  <si>
    <t>Total Deduction 80D</t>
  </si>
  <si>
    <t>Sec 80DDB</t>
  </si>
  <si>
    <t>Medi treatment (Self &amp; dependent)(&lt;60age)</t>
  </si>
  <si>
    <t>Medi treatment (Self &amp; dependent)(&gt;=60)</t>
  </si>
  <si>
    <t>Total deduction 80DDB</t>
  </si>
  <si>
    <t>Sec 80TTA &amp; 80TTB</t>
  </si>
  <si>
    <t>Sec 80U</t>
  </si>
  <si>
    <t>Self physical disability</t>
  </si>
  <si>
    <t>Sec 80G</t>
  </si>
  <si>
    <t>Donations</t>
  </si>
  <si>
    <t>total deduction 80C</t>
  </si>
  <si>
    <t>total deduction</t>
  </si>
  <si>
    <t>NPS</t>
  </si>
  <si>
    <t>Annuity/Pension</t>
  </si>
  <si>
    <t>cess</t>
  </si>
  <si>
    <t>Total Tax Liability</t>
  </si>
  <si>
    <t>Sec 24 A&amp;B (Self Occupied/Letout)(int) (Anyony of thies 2)</t>
  </si>
  <si>
    <t>Max Limit</t>
  </si>
  <si>
    <t>No Limit</t>
  </si>
  <si>
    <t>Home Renv</t>
  </si>
  <si>
    <t>Home (Int)</t>
  </si>
  <si>
    <t>Sec 80GG</t>
  </si>
  <si>
    <t>Sec 80DD</t>
  </si>
  <si>
    <t>Medi treatment for PWD Dependent</t>
  </si>
  <si>
    <t>Percentage of disability</t>
  </si>
  <si>
    <t>Rent Paid</t>
  </si>
  <si>
    <t>Self employed</t>
  </si>
  <si>
    <t>Income From Business</t>
  </si>
  <si>
    <t>Total Income</t>
  </si>
  <si>
    <t>Rental income</t>
  </si>
  <si>
    <t>Sec 24 (Taxable Rental income)</t>
  </si>
  <si>
    <t>Other Income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</si>
</sst>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0" borderId="2" xfId="0" applyBorder="1"/>
    <xf numFmtId="0" fontId="0" fillId="2" borderId="0" xfId="0" applyFill="1"/>
    <xf numFmtId="0" fontId="0" fillId="5" borderId="1" xfId="0" applyFill="1" applyBorder="1"/>
    <xf numFmtId="0" fontId="4" fillId="6" borderId="1" xfId="0" applyFont="1" applyFill="1" applyBorder="1"/>
    <xf numFmtId="0" fontId="4" fillId="6" borderId="0" xfId="0" applyFont="1" applyFill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0" fontId="0" fillId="2" borderId="9" xfId="0" applyFill="1" applyBorder="1"/>
    <xf numFmtId="0" fontId="0" fillId="2" borderId="1" xfId="0" applyFill="1" applyBorder="1"/>
    <xf numFmtId="0" fontId="4" fillId="6" borderId="3" xfId="0" applyFont="1" applyFill="1" applyBorder="1"/>
    <xf numFmtId="0" fontId="3" fillId="3" borderId="1" xfId="0" applyFont="1" applyFill="1" applyBorder="1"/>
    <xf numFmtId="0" fontId="0" fillId="7" borderId="1" xfId="0" applyFill="1" applyBorder="1"/>
    <xf numFmtId="0" fontId="0" fillId="0" borderId="10" xfId="0" applyBorder="1"/>
    <xf numFmtId="0" fontId="0" fillId="0" borderId="3" xfId="0" applyBorder="1"/>
    <xf numFmtId="0" fontId="0" fillId="8" borderId="1" xfId="0" applyFill="1" applyBorder="1"/>
    <xf numFmtId="0" fontId="2" fillId="4" borderId="0" xfId="0" applyFont="1" applyFill="1" applyAlignment="1"/>
    <xf numFmtId="0" fontId="5" fillId="8" borderId="0" xfId="0" applyFont="1" applyFill="1" applyAlignment="1"/>
    <xf numFmtId="0" fontId="6" fillId="9" borderId="1" xfId="0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0" fillId="0" borderId="6" xfId="0" applyBorder="1"/>
    <xf numFmtId="0" fontId="0" fillId="3" borderId="6" xfId="0" applyFill="1" applyBorder="1"/>
    <xf numFmtId="0" fontId="0" fillId="5" borderId="6" xfId="0" applyFill="1" applyBorder="1"/>
    <xf numFmtId="0" fontId="3" fillId="3" borderId="6" xfId="0" applyFont="1" applyFill="1" applyBorder="1"/>
    <xf numFmtId="0" fontId="0" fillId="7" borderId="2" xfId="0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0" fillId="3" borderId="9" xfId="0" applyFill="1" applyBorder="1"/>
    <xf numFmtId="0" fontId="4" fillId="6" borderId="6" xfId="0" applyFont="1" applyFill="1" applyBorder="1"/>
    <xf numFmtId="0" fontId="0" fillId="5" borderId="0" xfId="0" applyFill="1" applyBorder="1"/>
    <xf numFmtId="0" fontId="0" fillId="0" borderId="0" xfId="0" applyBorder="1"/>
    <xf numFmtId="0" fontId="2" fillId="5" borderId="0" xfId="0" applyFont="1" applyFill="1" applyAlignment="1"/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265F6-0CAD-4F0C-AC8F-968509B9CAEB}" name="Table24" displayName="Table24" ref="B45:C47" headerRowCount="0" totalsRowShown="0" headerRowDxfId="6" tableBorderDxfId="5" totalsRowBorderDxfId="4">
  <tableColumns count="2">
    <tableColumn id="1" xr3:uid="{999B69B0-933A-4693-92E6-2732EED91A1F}" name="Column1" headerRowDxfId="3" dataDxfId="2"/>
    <tableColumn id="2" xr3:uid="{A2C230A7-7E2F-4CF6-B5C9-12212B411664}" name="Column2" headerRowDxfId="1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645C-B01D-4BAA-92D7-73DB23ED435D}">
  <dimension ref="A1:N13"/>
  <sheetViews>
    <sheetView workbookViewId="0">
      <selection activeCell="J6" sqref="J6:K6"/>
    </sheetView>
  </sheetViews>
  <sheetFormatPr defaultRowHeight="15" x14ac:dyDescent="0.25"/>
  <cols>
    <col min="1" max="1" width="22.28515625" bestFit="1" customWidth="1"/>
    <col min="2" max="2" width="12.42578125" style="1" bestFit="1" customWidth="1"/>
    <col min="3" max="3" width="8.85546875" style="1"/>
    <col min="4" max="4" width="10.28515625" customWidth="1"/>
    <col min="14" max="14" width="14.140625" customWidth="1"/>
  </cols>
  <sheetData>
    <row r="1" spans="1:14" x14ac:dyDescent="0.25">
      <c r="B1" s="2" t="s">
        <v>12</v>
      </c>
    </row>
    <row r="2" spans="1:14" x14ac:dyDescent="0.25">
      <c r="A2" t="s">
        <v>2</v>
      </c>
      <c r="B2" s="1">
        <v>1295000</v>
      </c>
    </row>
    <row r="3" spans="1:14" x14ac:dyDescent="0.25">
      <c r="A3" t="s">
        <v>0</v>
      </c>
      <c r="B3" s="1">
        <v>75000</v>
      </c>
    </row>
    <row r="4" spans="1:14" x14ac:dyDescent="0.25">
      <c r="A4" t="s">
        <v>1</v>
      </c>
      <c r="B4" s="1">
        <f>B2-B3</f>
        <v>1220000</v>
      </c>
    </row>
    <row r="5" spans="1:14" x14ac:dyDescent="0.25">
      <c r="A5" t="s">
        <v>3</v>
      </c>
      <c r="B5" s="1">
        <v>0</v>
      </c>
    </row>
    <row r="6" spans="1:14" x14ac:dyDescent="0.25">
      <c r="A6" t="s">
        <v>11</v>
      </c>
      <c r="B6" s="1">
        <v>0</v>
      </c>
      <c r="J6" t="s">
        <v>5</v>
      </c>
      <c r="K6" s="1">
        <f>IF(B7&lt;=1200000,0,MAX(60000+(B7-1200000)*15%,120000+(B7-1600000)*20%,200000+(B7-2000000)*25%,300000+(B7-2400000)*30%))</f>
        <v>63000</v>
      </c>
    </row>
    <row r="7" spans="1:14" x14ac:dyDescent="0.25">
      <c r="A7" t="s">
        <v>4</v>
      </c>
      <c r="B7" s="1">
        <f>B4+B5-B6</f>
        <v>1220000</v>
      </c>
    </row>
    <row r="8" spans="1:14" x14ac:dyDescent="0.25">
      <c r="A8" t="s">
        <v>13</v>
      </c>
      <c r="B8" s="1">
        <f>MIN(K6,B7-1200000)</f>
        <v>20000</v>
      </c>
    </row>
    <row r="9" spans="1:14" x14ac:dyDescent="0.25">
      <c r="A9" t="s">
        <v>6</v>
      </c>
      <c r="B9" s="1">
        <f>IF(B7&lt;=5000000,0,MAX((K6)*10%,(K6)*15%,(K6)*25%))</f>
        <v>0</v>
      </c>
      <c r="N9" s="1"/>
    </row>
    <row r="10" spans="1:14" x14ac:dyDescent="0.25">
      <c r="A10" t="s">
        <v>7</v>
      </c>
      <c r="B10" s="1">
        <f>(K6+B9)*4%</f>
        <v>2520</v>
      </c>
    </row>
    <row r="11" spans="1:14" x14ac:dyDescent="0.25">
      <c r="A11" t="s">
        <v>8</v>
      </c>
      <c r="B11" s="1">
        <f>K6+B9+B10</f>
        <v>65520</v>
      </c>
      <c r="D11" s="1"/>
    </row>
    <row r="12" spans="1:14" x14ac:dyDescent="0.25">
      <c r="A12" t="s">
        <v>9</v>
      </c>
      <c r="B12" s="1">
        <v>0</v>
      </c>
    </row>
    <row r="13" spans="1:14" x14ac:dyDescent="0.25">
      <c r="A13" t="s">
        <v>10</v>
      </c>
      <c r="B13" s="1">
        <f>B11-B12</f>
        <v>65520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8232-6888-4E4D-BDA5-7B397A933217}">
  <dimension ref="A1:G75"/>
  <sheetViews>
    <sheetView showGridLines="0" tabSelected="1" zoomScale="121" zoomScaleNormal="51" workbookViewId="0">
      <selection activeCell="H21" sqref="H21"/>
    </sheetView>
  </sheetViews>
  <sheetFormatPr defaultRowHeight="15" x14ac:dyDescent="0.25"/>
  <cols>
    <col min="2" max="2" width="53.7109375" bestFit="1" customWidth="1"/>
    <col min="3" max="3" width="9.85546875" customWidth="1"/>
    <col min="4" max="4" width="11.7109375" customWidth="1"/>
    <col min="5" max="5" width="9.42578125" hidden="1" customWidth="1"/>
    <col min="6" max="6" width="0" hidden="1" customWidth="1"/>
    <col min="7" max="7" width="15.5703125" hidden="1" customWidth="1"/>
  </cols>
  <sheetData>
    <row r="1" spans="1:7" ht="24" customHeight="1" x14ac:dyDescent="0.25">
      <c r="A1" s="42" t="s">
        <v>14</v>
      </c>
      <c r="B1" s="5"/>
      <c r="C1" s="42" t="s">
        <v>25</v>
      </c>
      <c r="D1" s="5"/>
    </row>
    <row r="3" spans="1:7" hidden="1" x14ac:dyDescent="0.25"/>
    <row r="4" spans="1:7" hidden="1" x14ac:dyDescent="0.25"/>
    <row r="5" spans="1:7" ht="18.75" x14ac:dyDescent="0.3">
      <c r="A5" s="25"/>
      <c r="B5" s="26" t="s">
        <v>15</v>
      </c>
      <c r="C5" s="41"/>
      <c r="D5" s="41"/>
      <c r="E5" s="25"/>
      <c r="F5" s="25"/>
      <c r="G5" s="25"/>
    </row>
    <row r="6" spans="1:7" x14ac:dyDescent="0.25">
      <c r="B6" s="24" t="s">
        <v>61</v>
      </c>
    </row>
    <row r="7" spans="1:7" hidden="1" x14ac:dyDescent="0.25">
      <c r="C7" t="s">
        <v>27</v>
      </c>
      <c r="D7" t="s">
        <v>52</v>
      </c>
      <c r="F7" t="s">
        <v>28</v>
      </c>
      <c r="G7" t="s">
        <v>26</v>
      </c>
    </row>
    <row r="8" spans="1:7" hidden="1" x14ac:dyDescent="0.25">
      <c r="C8" s="3"/>
    </row>
    <row r="9" spans="1:7" hidden="1" x14ac:dyDescent="0.25">
      <c r="B9" s="3"/>
      <c r="C9" s="3"/>
    </row>
    <row r="10" spans="1:7" x14ac:dyDescent="0.25">
      <c r="B10" s="3" t="s">
        <v>62</v>
      </c>
      <c r="C10" s="5"/>
    </row>
    <row r="11" spans="1:7" x14ac:dyDescent="0.25">
      <c r="B11" s="3" t="s">
        <v>64</v>
      </c>
      <c r="C11" s="5"/>
    </row>
    <row r="12" spans="1:7" x14ac:dyDescent="0.25">
      <c r="B12" s="3" t="s">
        <v>66</v>
      </c>
      <c r="C12" s="20"/>
    </row>
    <row r="13" spans="1:7" hidden="1" x14ac:dyDescent="0.25">
      <c r="B13" s="3"/>
      <c r="C13" s="3"/>
    </row>
    <row r="14" spans="1:7" hidden="1" x14ac:dyDescent="0.25">
      <c r="B14" s="3"/>
      <c r="C14" s="3"/>
    </row>
    <row r="15" spans="1:7" hidden="1" x14ac:dyDescent="0.25">
      <c r="B15" s="9" t="s">
        <v>63</v>
      </c>
      <c r="C15" s="22"/>
      <c r="G15" s="10">
        <f>C10+C11+C12</f>
        <v>0</v>
      </c>
    </row>
    <row r="16" spans="1:7" hidden="1" x14ac:dyDescent="0.25">
      <c r="B16" s="9" t="s">
        <v>46</v>
      </c>
      <c r="C16" s="22"/>
      <c r="G16" s="10">
        <f>G36+G43+G46+G47+G52+G57+G60+G64+G67+G70+G73+G75</f>
        <v>415000</v>
      </c>
    </row>
    <row r="17" spans="2:4" hidden="1" x14ac:dyDescent="0.25">
      <c r="B17" s="3" t="s">
        <v>4</v>
      </c>
      <c r="C17" s="3">
        <f>G15-G16</f>
        <v>-415000</v>
      </c>
    </row>
    <row r="18" spans="2:4" hidden="1" x14ac:dyDescent="0.25">
      <c r="B18" s="3" t="s">
        <v>5</v>
      </c>
      <c r="C18" s="4">
        <f>IF(D1&lt;60,IF(C17&lt;=250000,0,IF(C17&lt;=500000,(C17-250000)*5%,IF(C17&lt;=1000000,12500+(C17-500000)*20%,112500+(C17-1000000)*30%))),IF(D1&gt;=60,IF(D1&lt;=79,IF(C17&lt;=300000,0,IF(C17&lt;=500000,(C17-300000)*5%,IF(C17&lt;=1000000,10000+(C17-500000)*20%,110000+(C17-1000000)*30%))),IF(D1&gt;79,IF(C17&lt;=500000,0,IF(C17&lt;=1000000,(C17-500000)*20%,100000+(C17-1000000)*30%))))))</f>
        <v>0</v>
      </c>
    </row>
    <row r="19" spans="2:4" hidden="1" x14ac:dyDescent="0.25">
      <c r="B19" s="3" t="s">
        <v>6</v>
      </c>
      <c r="C19" s="4">
        <f>IF(C17&lt;=5000000,0,(IF(C17&lt;=10000000,(C18*10%),(IF(C17&lt;=20000000,(C18*15%),(IF(C17&lt;=50000000,C18*25%,(IF(C17&gt;50000000,37%*C18)))))))))</f>
        <v>0</v>
      </c>
    </row>
    <row r="20" spans="2:4" hidden="1" x14ac:dyDescent="0.25">
      <c r="B20" s="3" t="s">
        <v>49</v>
      </c>
      <c r="C20" s="4">
        <f>(C18+C19)*4%</f>
        <v>0</v>
      </c>
    </row>
    <row r="21" spans="2:4" ht="15.75" x14ac:dyDescent="0.25">
      <c r="B21" s="27" t="s">
        <v>50</v>
      </c>
      <c r="C21" s="27">
        <f>C20+C18+C19</f>
        <v>0</v>
      </c>
      <c r="D21" s="28"/>
    </row>
    <row r="22" spans="2:4" hidden="1" x14ac:dyDescent="0.25">
      <c r="D22" s="28"/>
    </row>
    <row r="23" spans="2:4" hidden="1" x14ac:dyDescent="0.25">
      <c r="D23" s="28"/>
    </row>
    <row r="24" spans="2:4" hidden="1" x14ac:dyDescent="0.25">
      <c r="D24" s="28"/>
    </row>
    <row r="25" spans="2:4" hidden="1" x14ac:dyDescent="0.25">
      <c r="D25" s="28"/>
    </row>
    <row r="26" spans="2:4" hidden="1" x14ac:dyDescent="0.25">
      <c r="D26" s="28"/>
    </row>
    <row r="27" spans="2:4" x14ac:dyDescent="0.25">
      <c r="B27" s="9" t="s">
        <v>16</v>
      </c>
      <c r="D27" s="28"/>
    </row>
    <row r="28" spans="2:4" x14ac:dyDescent="0.25">
      <c r="B28" s="3" t="s">
        <v>17</v>
      </c>
      <c r="C28" s="5"/>
      <c r="D28" s="28"/>
    </row>
    <row r="29" spans="2:4" x14ac:dyDescent="0.25">
      <c r="B29" s="3" t="s">
        <v>48</v>
      </c>
      <c r="C29" s="5"/>
      <c r="D29" s="28"/>
    </row>
    <row r="30" spans="2:4" x14ac:dyDescent="0.25">
      <c r="B30" s="3" t="s">
        <v>32</v>
      </c>
      <c r="C30" s="5"/>
      <c r="D30" s="28"/>
    </row>
    <row r="31" spans="2:4" x14ac:dyDescent="0.25">
      <c r="B31" s="3" t="s">
        <v>30</v>
      </c>
      <c r="C31" s="5"/>
      <c r="D31" s="28"/>
    </row>
    <row r="32" spans="2:4" x14ac:dyDescent="0.25">
      <c r="B32" s="3" t="s">
        <v>31</v>
      </c>
      <c r="C32" s="5"/>
      <c r="D32" s="28"/>
    </row>
    <row r="33" spans="2:7" x14ac:dyDescent="0.25">
      <c r="B33" s="3" t="s">
        <v>18</v>
      </c>
      <c r="C33" s="5"/>
      <c r="D33" s="28"/>
    </row>
    <row r="34" spans="2:7" x14ac:dyDescent="0.25">
      <c r="B34" s="3" t="s">
        <v>19</v>
      </c>
      <c r="C34" s="5"/>
      <c r="D34" s="28"/>
    </row>
    <row r="35" spans="2:7" x14ac:dyDescent="0.25">
      <c r="B35" s="3" t="s">
        <v>47</v>
      </c>
      <c r="C35" s="15"/>
      <c r="D35" s="28"/>
    </row>
    <row r="36" spans="2:7" hidden="1" x14ac:dyDescent="0.25">
      <c r="B36" s="3" t="s">
        <v>45</v>
      </c>
      <c r="C36" s="3"/>
      <c r="D36" s="29">
        <v>150000</v>
      </c>
      <c r="E36" s="3"/>
      <c r="F36" s="3"/>
      <c r="G36" s="18">
        <f>MIN(SUM(C28:C35),150000)</f>
        <v>0</v>
      </c>
    </row>
    <row r="37" spans="2:7" hidden="1" x14ac:dyDescent="0.25">
      <c r="D37" s="28"/>
    </row>
    <row r="38" spans="2:7" hidden="1" x14ac:dyDescent="0.25">
      <c r="B38" s="9" t="s">
        <v>33</v>
      </c>
      <c r="C38" s="3"/>
      <c r="D38" s="29"/>
      <c r="E38" s="3"/>
      <c r="F38" s="3"/>
      <c r="G38" s="3"/>
    </row>
    <row r="39" spans="2:7" hidden="1" x14ac:dyDescent="0.25">
      <c r="B39" s="3" t="s">
        <v>34</v>
      </c>
      <c r="C39" s="3"/>
      <c r="D39" s="29">
        <v>50000</v>
      </c>
      <c r="E39" s="3"/>
      <c r="F39" s="3"/>
      <c r="G39" s="18">
        <f>IF(MIN((C35-IF(SUM(C28:C34)&gt;=150000,0,IF(SUM(C28:C34)&lt;150000,150000-SUM(C28:C34)))),50000)&gt;0,MIN((C35-IF(SUM(C28:C34)&gt;=150000,0,IF(SUM(C28:C34)&lt;150000,150000-SUM(C28:C34)))),50000),IF(MIN((C35-IF(SUM(C28:C34)&gt;=150000,0,IF(SUM(C28:C34)&lt;150000,150000-SUM(C28:C34)))),50000)&lt;=0,0))</f>
        <v>0</v>
      </c>
    </row>
    <row r="40" spans="2:7" hidden="1" x14ac:dyDescent="0.25">
      <c r="D40" s="28"/>
    </row>
    <row r="41" spans="2:7" x14ac:dyDescent="0.25">
      <c r="B41" s="9" t="s">
        <v>20</v>
      </c>
      <c r="C41" s="30"/>
      <c r="D41" s="35"/>
      <c r="E41" s="6"/>
      <c r="F41" s="3"/>
      <c r="G41" s="3"/>
    </row>
    <row r="42" spans="2:7" x14ac:dyDescent="0.25">
      <c r="B42" s="3" t="s">
        <v>22</v>
      </c>
      <c r="C42" s="31"/>
      <c r="D42" s="35"/>
      <c r="E42" s="6">
        <v>2025</v>
      </c>
      <c r="F42" s="3">
        <f>E42-C42</f>
        <v>2025</v>
      </c>
      <c r="G42" s="3" t="str">
        <f>IF(F42&gt;8,"Don’t Incude","80E Applicable")</f>
        <v>Don’t Incude</v>
      </c>
    </row>
    <row r="43" spans="2:7" x14ac:dyDescent="0.25">
      <c r="B43" s="3" t="s">
        <v>21</v>
      </c>
      <c r="C43" s="31"/>
      <c r="D43" s="36" t="s">
        <v>53</v>
      </c>
      <c r="E43" s="6"/>
      <c r="F43" s="3"/>
      <c r="G43" s="18">
        <f>C43</f>
        <v>0</v>
      </c>
    </row>
    <row r="44" spans="2:7" hidden="1" x14ac:dyDescent="0.25">
      <c r="D44" s="35"/>
    </row>
    <row r="45" spans="2:7" x14ac:dyDescent="0.25">
      <c r="B45" s="19" t="s">
        <v>51</v>
      </c>
      <c r="C45" s="12"/>
      <c r="D45" s="35"/>
      <c r="E45" s="23"/>
      <c r="F45" s="11"/>
      <c r="G45" s="12"/>
    </row>
    <row r="46" spans="2:7" x14ac:dyDescent="0.25">
      <c r="B46" s="6" t="s">
        <v>55</v>
      </c>
      <c r="C46" s="31"/>
      <c r="D46" s="35">
        <v>200000</v>
      </c>
      <c r="E46" s="6"/>
      <c r="F46" s="3"/>
      <c r="G46" s="13">
        <f>MIN(C46,200000)</f>
        <v>200000</v>
      </c>
    </row>
    <row r="47" spans="2:7" x14ac:dyDescent="0.25">
      <c r="B47" s="14" t="s">
        <v>54</v>
      </c>
      <c r="C47" s="37"/>
      <c r="D47" s="35">
        <v>30000</v>
      </c>
      <c r="E47" s="14"/>
      <c r="F47" s="16"/>
      <c r="G47" s="17">
        <f>MIN(C47,30000)</f>
        <v>30000</v>
      </c>
    </row>
    <row r="48" spans="2:7" hidden="1" x14ac:dyDescent="0.25">
      <c r="D48" s="35"/>
    </row>
    <row r="49" spans="2:7" x14ac:dyDescent="0.25">
      <c r="B49" s="9" t="s">
        <v>23</v>
      </c>
      <c r="C49" s="30"/>
      <c r="D49" s="35"/>
      <c r="E49" s="6"/>
      <c r="F49" s="3"/>
      <c r="G49" s="3"/>
    </row>
    <row r="50" spans="2:7" x14ac:dyDescent="0.25">
      <c r="B50" s="3" t="s">
        <v>29</v>
      </c>
      <c r="C50" s="5"/>
      <c r="D50" s="35">
        <f>IF(D1&lt;60,25000,IF(D1&gt;=60,50000))</f>
        <v>25000</v>
      </c>
      <c r="E50" s="6"/>
      <c r="F50" s="8"/>
      <c r="G50" s="18">
        <f>MIN(D50,C50)</f>
        <v>25000</v>
      </c>
    </row>
    <row r="51" spans="2:7" x14ac:dyDescent="0.25">
      <c r="B51" s="3" t="s">
        <v>24</v>
      </c>
      <c r="C51" s="5"/>
      <c r="D51" s="35">
        <f>IF(F51&lt;60,25000,IF(F51&gt;=60,50000))</f>
        <v>50000</v>
      </c>
      <c r="E51" s="6"/>
      <c r="F51" s="5">
        <v>65</v>
      </c>
      <c r="G51" s="18">
        <f>MIN(D51,C51)</f>
        <v>50000</v>
      </c>
    </row>
    <row r="52" spans="2:7" x14ac:dyDescent="0.25">
      <c r="B52" s="30" t="s">
        <v>35</v>
      </c>
      <c r="C52" s="39"/>
      <c r="D52" s="35"/>
      <c r="E52" s="6"/>
      <c r="F52" s="3"/>
      <c r="G52" s="18">
        <f>G50+G51</f>
        <v>75000</v>
      </c>
    </row>
    <row r="53" spans="2:7" hidden="1" x14ac:dyDescent="0.25">
      <c r="C53" s="40"/>
      <c r="D53" s="35"/>
    </row>
    <row r="54" spans="2:7" x14ac:dyDescent="0.25">
      <c r="B54" s="38" t="s">
        <v>36</v>
      </c>
      <c r="C54" s="40"/>
      <c r="D54" s="35"/>
      <c r="E54" s="6"/>
      <c r="F54" s="3"/>
      <c r="G54" s="3"/>
    </row>
    <row r="55" spans="2:7" x14ac:dyDescent="0.25">
      <c r="B55" s="3" t="s">
        <v>37</v>
      </c>
      <c r="C55" s="5"/>
      <c r="D55" s="35">
        <v>40000</v>
      </c>
      <c r="E55" s="6"/>
      <c r="F55" s="3"/>
      <c r="G55" s="18">
        <f>MIN(C55,D55)</f>
        <v>40000</v>
      </c>
    </row>
    <row r="56" spans="2:7" x14ac:dyDescent="0.25">
      <c r="B56" s="3" t="s">
        <v>38</v>
      </c>
      <c r="C56" s="31"/>
      <c r="D56" s="35">
        <v>100000</v>
      </c>
      <c r="E56" s="6"/>
      <c r="F56" s="3"/>
      <c r="G56" s="18">
        <f>MIN(C56,D56)</f>
        <v>100000</v>
      </c>
    </row>
    <row r="57" spans="2:7" hidden="1" x14ac:dyDescent="0.25">
      <c r="B57" s="3" t="s">
        <v>39</v>
      </c>
      <c r="C57" s="30"/>
      <c r="D57" s="35">
        <v>100000</v>
      </c>
      <c r="E57" s="6"/>
      <c r="F57" s="3"/>
      <c r="G57" s="18">
        <f>MIN(G55+G56,100000)</f>
        <v>100000</v>
      </c>
    </row>
    <row r="58" spans="2:7" hidden="1" x14ac:dyDescent="0.25">
      <c r="D58" s="35"/>
    </row>
    <row r="59" spans="2:7" x14ac:dyDescent="0.25">
      <c r="B59" s="9" t="s">
        <v>57</v>
      </c>
      <c r="C59" s="32"/>
      <c r="D59" s="35"/>
      <c r="E59" s="34"/>
      <c r="F59" s="21"/>
      <c r="G59" s="21"/>
    </row>
    <row r="60" spans="2:7" x14ac:dyDescent="0.25">
      <c r="B60" s="8" t="s">
        <v>58</v>
      </c>
      <c r="C60" s="33"/>
      <c r="D60" s="35">
        <f>IF(C61&lt;40,0,IF(C61&lt;80,75000,IF(C61&gt;79,125000)))</f>
        <v>0</v>
      </c>
      <c r="E60" s="34"/>
      <c r="F60" s="21"/>
      <c r="G60" s="18">
        <f>IF(C61&lt;40,0,IF(C61&lt;80,MIN(C60,75000),IF(C61&gt;79,MIN(C60,125000))))</f>
        <v>0</v>
      </c>
    </row>
    <row r="61" spans="2:7" x14ac:dyDescent="0.25">
      <c r="B61" s="8" t="s">
        <v>59</v>
      </c>
      <c r="C61" s="31"/>
      <c r="D61" s="35"/>
      <c r="E61" s="34"/>
      <c r="F61" s="21"/>
      <c r="G61" s="21"/>
    </row>
    <row r="62" spans="2:7" hidden="1" x14ac:dyDescent="0.25">
      <c r="D62" s="35"/>
    </row>
    <row r="63" spans="2:7" x14ac:dyDescent="0.25">
      <c r="B63" s="9" t="s">
        <v>40</v>
      </c>
      <c r="C63" s="30"/>
      <c r="D63" s="35"/>
      <c r="E63" s="6"/>
      <c r="F63" s="3"/>
      <c r="G63" s="3"/>
    </row>
    <row r="64" spans="2:7" x14ac:dyDescent="0.25">
      <c r="B64" s="3" t="str">
        <f>IF(D1&lt;60,"Int on SB A/C","Int on all Bank deposits")</f>
        <v>Int on SB A/C</v>
      </c>
      <c r="C64" s="31"/>
      <c r="D64" s="35">
        <f>IF(D1&lt;60,10000,IF(D1&gt;=60,50000))</f>
        <v>10000</v>
      </c>
      <c r="E64" s="6"/>
      <c r="F64" s="3"/>
      <c r="G64" s="18">
        <f>MIN(D64,C64)</f>
        <v>10000</v>
      </c>
    </row>
    <row r="65" spans="2:7" hidden="1" x14ac:dyDescent="0.25">
      <c r="D65" s="35"/>
    </row>
    <row r="66" spans="2:7" x14ac:dyDescent="0.25">
      <c r="B66" s="9" t="s">
        <v>41</v>
      </c>
      <c r="C66" s="30"/>
      <c r="D66" s="35"/>
      <c r="E66" s="6"/>
      <c r="F66" s="3"/>
      <c r="G66" s="3"/>
    </row>
    <row r="67" spans="2:7" x14ac:dyDescent="0.25">
      <c r="B67" s="3" t="s">
        <v>42</v>
      </c>
      <c r="C67" s="31"/>
      <c r="D67" s="35"/>
      <c r="E67" s="6"/>
      <c r="F67" s="3"/>
      <c r="G67" s="18">
        <f>IF(C67&lt;40,0,IF(C67&lt;=79,75000,IF(C67&gt;=80,125000)))</f>
        <v>0</v>
      </c>
    </row>
    <row r="68" spans="2:7" hidden="1" x14ac:dyDescent="0.25">
      <c r="D68" s="35"/>
    </row>
    <row r="69" spans="2:7" x14ac:dyDescent="0.25">
      <c r="B69" s="9" t="s">
        <v>43</v>
      </c>
      <c r="C69" s="30"/>
      <c r="D69" s="35"/>
      <c r="E69" s="6"/>
      <c r="F69" s="3"/>
      <c r="G69" s="3"/>
    </row>
    <row r="70" spans="2:7" x14ac:dyDescent="0.25">
      <c r="B70" s="3" t="s">
        <v>44</v>
      </c>
      <c r="C70" s="31"/>
      <c r="D70" s="35"/>
      <c r="E70" s="6"/>
      <c r="F70" s="3"/>
      <c r="G70" s="18">
        <f>C70</f>
        <v>0</v>
      </c>
    </row>
    <row r="71" spans="2:7" hidden="1" x14ac:dyDescent="0.25">
      <c r="D71" s="35"/>
    </row>
    <row r="72" spans="2:7" x14ac:dyDescent="0.25">
      <c r="B72" s="9" t="s">
        <v>56</v>
      </c>
      <c r="C72" s="30"/>
      <c r="D72" s="35"/>
    </row>
    <row r="73" spans="2:7" x14ac:dyDescent="0.25">
      <c r="B73" s="3" t="s">
        <v>60</v>
      </c>
      <c r="C73" s="31"/>
      <c r="D73" s="35"/>
      <c r="E73" s="6"/>
      <c r="F73" s="3"/>
      <c r="G73" s="18">
        <f>IF((C73-C9*10%)&lt;0,0,MIN(C9*25%,60000))</f>
        <v>0</v>
      </c>
    </row>
    <row r="74" spans="2:7" hidden="1" x14ac:dyDescent="0.25"/>
    <row r="75" spans="2:7" hidden="1" x14ac:dyDescent="0.25">
      <c r="B75" s="10" t="s">
        <v>65</v>
      </c>
      <c r="G75" s="7">
        <f>70%*C11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talawar</dc:creator>
  <cp:lastModifiedBy>Chandrakanth Vellanki [MAHE-BC]</cp:lastModifiedBy>
  <dcterms:created xsi:type="dcterms:W3CDTF">2025-02-12T15:37:29Z</dcterms:created>
  <dcterms:modified xsi:type="dcterms:W3CDTF">2025-02-21T07:16:50Z</dcterms:modified>
</cp:coreProperties>
</file>