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BMRData" sheetId="4" r:id="rId7"/>
    <sheet state="visible" name="Calories burnt Calc" sheetId="5" r:id="rId8"/>
  </sheets>
  <definedNames/>
  <calcPr/>
</workbook>
</file>

<file path=xl/sharedStrings.xml><?xml version="1.0" encoding="utf-8"?>
<sst xmlns="http://schemas.openxmlformats.org/spreadsheetml/2006/main" count="252" uniqueCount="84">
  <si>
    <t>Member name</t>
  </si>
  <si>
    <t>Height (in cm)</t>
  </si>
  <si>
    <t>Weight (in kg)</t>
  </si>
  <si>
    <t>Nita</t>
  </si>
  <si>
    <t>Anita</t>
  </si>
  <si>
    <t>Anand</t>
  </si>
  <si>
    <t>Shubham</t>
  </si>
  <si>
    <t>Rohit</t>
  </si>
  <si>
    <t>Virat</t>
  </si>
  <si>
    <t>Aman</t>
  </si>
  <si>
    <t>Shruti</t>
  </si>
  <si>
    <t>Naman</t>
  </si>
  <si>
    <t>Ahmed</t>
  </si>
  <si>
    <t>Priya</t>
  </si>
  <si>
    <t>Simran</t>
  </si>
  <si>
    <t>Height</t>
  </si>
  <si>
    <t>Weight</t>
  </si>
  <si>
    <t>Membership no.</t>
  </si>
  <si>
    <t>Member Name</t>
  </si>
  <si>
    <t>Age</t>
  </si>
  <si>
    <t>MA-212003</t>
  </si>
  <si>
    <t>JA-22081</t>
  </si>
  <si>
    <t>FE-23094</t>
  </si>
  <si>
    <t>MA-23103</t>
  </si>
  <si>
    <t>JU-21050</t>
  </si>
  <si>
    <t>JUL-21062</t>
  </si>
  <si>
    <t>NO-22130</t>
  </si>
  <si>
    <t>DE-23167</t>
  </si>
  <si>
    <t>AU-22106</t>
  </si>
  <si>
    <t>SE-23109</t>
  </si>
  <si>
    <t>OC-21030</t>
  </si>
  <si>
    <t>MAY-23170</t>
  </si>
  <si>
    <t>Membership no. with Member name and Age</t>
  </si>
  <si>
    <t>Membership no. with Height, Weight and Gender</t>
  </si>
  <si>
    <t>Gender</t>
  </si>
  <si>
    <t>Female</t>
  </si>
  <si>
    <t>Male</t>
  </si>
  <si>
    <t>Merged Data</t>
  </si>
  <si>
    <t>BMR calculator</t>
  </si>
  <si>
    <t>BMR Constant (B Cons)</t>
  </si>
  <si>
    <t>Weight Coefficient (W Coeff)</t>
  </si>
  <si>
    <t>Height Coefficient (H Coeff)</t>
  </si>
  <si>
    <t>Age coefficient (A Coeff)</t>
  </si>
  <si>
    <t>Weight / no weight</t>
  </si>
  <si>
    <t>Category of workout</t>
  </si>
  <si>
    <t>% increase in calories burnt per hour</t>
  </si>
  <si>
    <t>With weights</t>
  </si>
  <si>
    <t>Without weights</t>
  </si>
  <si>
    <t>Calories burnt per hour</t>
  </si>
  <si>
    <t xml:space="preserve">Training </t>
  </si>
  <si>
    <t>Yoga</t>
  </si>
  <si>
    <t>Swimming</t>
  </si>
  <si>
    <t>HIIT</t>
  </si>
  <si>
    <t>Pilates</t>
  </si>
  <si>
    <t>Cycling</t>
  </si>
  <si>
    <t>BMR= B Cons + (Weight*W Coeff) + (Height*H Coeff) + (Age*A Coeff)</t>
  </si>
  <si>
    <t>Total calories burnt in training= Calories burnt in training*(1+% increase in calories burnt per hour)</t>
  </si>
  <si>
    <t>Overall calories burnt= BMR+ Total calories burnt in training</t>
  </si>
  <si>
    <t>Net calories= Calories intake- Overall calories burnt</t>
  </si>
  <si>
    <t>Member details and calucaltion of BMR</t>
  </si>
  <si>
    <t>Height (in inches)</t>
  </si>
  <si>
    <t>B cons</t>
  </si>
  <si>
    <t>W Coeff</t>
  </si>
  <si>
    <t>H Coeff</t>
  </si>
  <si>
    <t>A Coeff</t>
  </si>
  <si>
    <t>BMR</t>
  </si>
  <si>
    <t>Member details and net calories</t>
  </si>
  <si>
    <t>Training</t>
  </si>
  <si>
    <t>With/Without weight</t>
  </si>
  <si>
    <t>Calorie Intake</t>
  </si>
  <si>
    <t>Calories burnt in training (per hour)</t>
  </si>
  <si>
    <t>Total calories burnt in training</t>
  </si>
  <si>
    <t xml:space="preserve">Overall calories burnt </t>
  </si>
  <si>
    <t>Net calories</t>
  </si>
  <si>
    <t>Members in calorie deficit/ surplus</t>
  </si>
  <si>
    <t>Calorie status</t>
  </si>
  <si>
    <t>Condition</t>
  </si>
  <si>
    <t>Number of members</t>
  </si>
  <si>
    <t>Calorie deficit (Net calories&lt;0)</t>
  </si>
  <si>
    <t>&lt;0</t>
  </si>
  <si>
    <t>Calorie Surplus (net calories&gt;0)</t>
  </si>
  <si>
    <t>&gt;0</t>
  </si>
  <si>
    <r>
      <rPr>
        <rFont val="Arial"/>
        <color theme="1"/>
      </rPr>
      <t xml:space="preserve">Calorie deficit means when </t>
    </r>
    <r>
      <rPr>
        <rFont val="Arial"/>
        <b/>
        <color theme="1"/>
      </rPr>
      <t>Calories Intake</t>
    </r>
    <r>
      <rPr>
        <rFont val="Arial"/>
        <color theme="1"/>
      </rPr>
      <t xml:space="preserve"> is lower than </t>
    </r>
    <r>
      <rPr>
        <rFont val="Arial"/>
        <b/>
        <color theme="1"/>
      </rPr>
      <t>Overall calories burnt.</t>
    </r>
    <r>
      <rPr>
        <rFont val="Arial"/>
        <color theme="1"/>
      </rPr>
      <t xml:space="preserve"> This means </t>
    </r>
    <r>
      <rPr>
        <rFont val="Arial"/>
        <b/>
        <color theme="1"/>
      </rPr>
      <t>Net calories</t>
    </r>
    <r>
      <rPr>
        <rFont val="Arial"/>
        <color theme="1"/>
      </rPr>
      <t xml:space="preserve"> is less than 0, since </t>
    </r>
    <r>
      <rPr>
        <rFont val="Arial"/>
        <b/>
        <color theme="1"/>
      </rPr>
      <t>Net calories= Calorie intake- Overall calories burnt.</t>
    </r>
  </si>
  <si>
    <r>
      <rPr>
        <rFont val="Arial"/>
        <color theme="1"/>
      </rPr>
      <t xml:space="preserve">Calorie surplus means when </t>
    </r>
    <r>
      <rPr>
        <rFont val="Arial"/>
        <b/>
        <color theme="1"/>
      </rPr>
      <t>Calories Intake</t>
    </r>
    <r>
      <rPr>
        <rFont val="Arial"/>
        <color theme="1"/>
      </rPr>
      <t xml:space="preserve"> is greater than </t>
    </r>
    <r>
      <rPr>
        <rFont val="Arial"/>
        <b/>
        <color theme="1"/>
      </rPr>
      <t>Overall calories burnt</t>
    </r>
    <r>
      <rPr>
        <rFont val="Arial"/>
        <color theme="1"/>
      </rPr>
      <t xml:space="preserve">. This means </t>
    </r>
    <r>
      <rPr>
        <rFont val="Arial"/>
        <b/>
        <color theme="1"/>
      </rPr>
      <t>Net calories</t>
    </r>
    <r>
      <rPr>
        <rFont val="Arial"/>
        <color theme="1"/>
      </rPr>
      <t xml:space="preserve"> is more than 0, since </t>
    </r>
    <r>
      <rPr>
        <rFont val="Arial"/>
        <b/>
        <color theme="1"/>
      </rPr>
      <t>Net calories= Calorie intake- Overall calories burnt.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</si>
</sst>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8" fontId="1" numFmtId="0" xfId="0" applyAlignment="1" applyFont="1">
      <alignment readingOrder="0"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8" fontId="6" numFmtId="0" xfId="0" applyAlignment="1" applyFont="1">
      <alignment horizontal="center" readingOrder="0"/>
    </xf>
    <xf borderId="0" fillId="6" fontId="1" numFmtId="0" xfId="0" applyAlignment="1" applyFont="1">
      <alignment readingOrder="0" shrinkToFit="0" vertical="bottom" wrapText="1"/>
    </xf>
    <xf borderId="0" fillId="6" fontId="1" numFmtId="3" xfId="0" applyAlignment="1" applyFont="1" applyNumberFormat="1">
      <alignment readingOrder="0" shrinkToFit="0" vertical="bottom" wrapText="1"/>
    </xf>
    <xf borderId="0" fillId="0" fontId="2" numFmtId="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19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>
        <v>157.0</v>
      </c>
      <c r="C2" s="4">
        <v>49.0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4">
        <v>160.0</v>
      </c>
      <c r="C3" s="4">
        <v>54.0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4">
        <v>172.0</v>
      </c>
      <c r="C4" s="4">
        <v>60.0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7">
        <v>180.0</v>
      </c>
      <c r="C5" s="4">
        <v>63.0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4">
        <v>161.0</v>
      </c>
      <c r="C6" s="4">
        <v>78.0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8</v>
      </c>
      <c r="B7" s="4">
        <v>165.0</v>
      </c>
      <c r="C7" s="8">
        <v>102.0</v>
      </c>
      <c r="D7" s="8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9</v>
      </c>
      <c r="B8" s="8">
        <v>173.0</v>
      </c>
      <c r="C8" s="8">
        <v>90.0</v>
      </c>
      <c r="D8" s="8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10</v>
      </c>
      <c r="B9" s="9">
        <v>154.0</v>
      </c>
      <c r="C9" s="9">
        <v>82.0</v>
      </c>
      <c r="D9" s="2"/>
      <c r="E9" s="10"/>
      <c r="F9" s="10"/>
      <c r="G9" s="10"/>
      <c r="H9" s="10"/>
      <c r="I9" s="10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 t="s">
        <v>11</v>
      </c>
      <c r="B10" s="9">
        <v>182.0</v>
      </c>
      <c r="C10" s="9">
        <v>53.0</v>
      </c>
      <c r="D10" s="2"/>
      <c r="E10" s="10"/>
      <c r="F10" s="10"/>
      <c r="G10" s="10"/>
      <c r="H10" s="10"/>
      <c r="I10" s="10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9" t="s">
        <v>12</v>
      </c>
      <c r="B11" s="9">
        <v>150.0</v>
      </c>
      <c r="C11" s="9">
        <v>59.0</v>
      </c>
      <c r="D11" s="2"/>
      <c r="E11" s="10"/>
      <c r="F11" s="10"/>
      <c r="G11" s="10"/>
      <c r="H11" s="10"/>
      <c r="I11" s="10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 t="s">
        <v>13</v>
      </c>
      <c r="B12" s="9">
        <v>163.0</v>
      </c>
      <c r="C12" s="9">
        <v>47.0</v>
      </c>
      <c r="D12" s="2"/>
      <c r="E12" s="10"/>
      <c r="F12" s="10"/>
      <c r="G12" s="10"/>
      <c r="H12" s="10"/>
      <c r="I12" s="10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 t="s">
        <v>14</v>
      </c>
      <c r="B13" s="9">
        <v>168.0</v>
      </c>
      <c r="C13" s="9">
        <v>70.0</v>
      </c>
      <c r="D13" s="2"/>
      <c r="E13" s="10"/>
      <c r="F13" s="10"/>
      <c r="G13" s="10"/>
      <c r="H13" s="10"/>
      <c r="I13" s="10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"/>
      <c r="B14" s="2"/>
      <c r="C14" s="2"/>
      <c r="D14" s="2"/>
      <c r="E14" s="10"/>
      <c r="F14" s="10"/>
      <c r="G14" s="10"/>
      <c r="H14" s="10"/>
      <c r="I14" s="1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0</v>
      </c>
      <c r="B15" s="11" t="s">
        <v>15</v>
      </c>
      <c r="C15" s="11" t="s">
        <v>16</v>
      </c>
      <c r="D15" s="2"/>
      <c r="E15" s="3"/>
      <c r="F15" s="3"/>
      <c r="G15" s="3"/>
      <c r="H15" s="3"/>
      <c r="I15" s="3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8</v>
      </c>
      <c r="B16" s="3">
        <f t="shared" ref="B16:B20" si="1">VLOOKUP(A16,A$2:B$13,2,0)</f>
        <v>165</v>
      </c>
      <c r="C16" s="3">
        <f t="shared" ref="C16:C20" si="2">VLOOKUP(A16,A$2:C$13,3,0)</f>
        <v>102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10</v>
      </c>
      <c r="B17" s="3">
        <f t="shared" si="1"/>
        <v>154</v>
      </c>
      <c r="C17" s="3">
        <f t="shared" si="2"/>
        <v>82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13</v>
      </c>
      <c r="B18" s="3">
        <f t="shared" si="1"/>
        <v>163</v>
      </c>
      <c r="C18" s="3">
        <f t="shared" si="2"/>
        <v>47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5</v>
      </c>
      <c r="B19" s="3">
        <f t="shared" si="1"/>
        <v>172</v>
      </c>
      <c r="C19" s="3">
        <f t="shared" si="2"/>
        <v>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 t="s">
        <v>12</v>
      </c>
      <c r="B20" s="3">
        <f t="shared" si="1"/>
        <v>150</v>
      </c>
      <c r="C20" s="3">
        <f t="shared" si="2"/>
        <v>59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13"/>
    <col customWidth="1" min="3" max="3" width="14.5"/>
    <col customWidth="1" min="4" max="4" width="26.88"/>
    <col customWidth="1" min="5" max="5" width="16.88"/>
  </cols>
  <sheetData>
    <row r="1">
      <c r="A1" s="1" t="s">
        <v>17</v>
      </c>
      <c r="B1" s="1" t="s">
        <v>18</v>
      </c>
      <c r="C1" s="1" t="s">
        <v>19</v>
      </c>
      <c r="D1" s="1" t="s">
        <v>1</v>
      </c>
      <c r="E1" s="1" t="s">
        <v>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20</v>
      </c>
      <c r="B2" s="4" t="s">
        <v>3</v>
      </c>
      <c r="C2" s="14">
        <v>23.0</v>
      </c>
      <c r="D2" s="4">
        <v>157.0</v>
      </c>
      <c r="E2" s="4">
        <v>49.0</v>
      </c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21</v>
      </c>
      <c r="B3" s="4" t="s">
        <v>4</v>
      </c>
      <c r="C3" s="14">
        <v>21.0</v>
      </c>
      <c r="D3" s="4">
        <v>160.0</v>
      </c>
      <c r="E3" s="4">
        <v>54.0</v>
      </c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22</v>
      </c>
      <c r="B4" s="4" t="s">
        <v>5</v>
      </c>
      <c r="C4" s="14">
        <v>29.0</v>
      </c>
      <c r="D4" s="4">
        <v>172.0</v>
      </c>
      <c r="E4" s="4">
        <v>60.0</v>
      </c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23</v>
      </c>
      <c r="B5" s="4" t="s">
        <v>6</v>
      </c>
      <c r="C5" s="14">
        <v>34.0</v>
      </c>
      <c r="D5" s="7">
        <v>180.0</v>
      </c>
      <c r="E5" s="4">
        <v>63.0</v>
      </c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24</v>
      </c>
      <c r="B6" s="4" t="s">
        <v>7</v>
      </c>
      <c r="C6" s="14">
        <v>46.0</v>
      </c>
      <c r="D6" s="4">
        <v>161.0</v>
      </c>
      <c r="E6" s="4">
        <v>78.0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25</v>
      </c>
      <c r="B7" s="8" t="s">
        <v>8</v>
      </c>
      <c r="C7" s="14">
        <v>52.0</v>
      </c>
      <c r="D7" s="4">
        <v>165.0</v>
      </c>
      <c r="E7" s="8">
        <v>102.0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26</v>
      </c>
      <c r="B8" s="8" t="s">
        <v>9</v>
      </c>
      <c r="C8" s="14">
        <v>31.0</v>
      </c>
      <c r="D8" s="8">
        <v>173.0</v>
      </c>
      <c r="E8" s="8">
        <v>90.0</v>
      </c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27</v>
      </c>
      <c r="B9" s="9" t="s">
        <v>10</v>
      </c>
      <c r="C9" s="14">
        <v>35.0</v>
      </c>
      <c r="D9" s="9">
        <v>154.0</v>
      </c>
      <c r="E9" s="9">
        <v>82.0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28</v>
      </c>
      <c r="B10" s="9" t="s">
        <v>11</v>
      </c>
      <c r="C10" s="14">
        <v>18.0</v>
      </c>
      <c r="D10" s="9">
        <v>182.0</v>
      </c>
      <c r="E10" s="9">
        <v>53.0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3" t="s">
        <v>29</v>
      </c>
      <c r="B11" s="9" t="s">
        <v>12</v>
      </c>
      <c r="C11" s="14">
        <v>20.0</v>
      </c>
      <c r="D11" s="9">
        <v>150.0</v>
      </c>
      <c r="E11" s="9">
        <v>59.0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3" t="s">
        <v>30</v>
      </c>
      <c r="B12" s="9" t="s">
        <v>13</v>
      </c>
      <c r="C12" s="14">
        <v>25.0</v>
      </c>
      <c r="D12" s="9">
        <v>163.0</v>
      </c>
      <c r="E12" s="9">
        <v>47.0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3" t="s">
        <v>31</v>
      </c>
      <c r="B13" s="9" t="s">
        <v>14</v>
      </c>
      <c r="C13" s="14">
        <v>27.0</v>
      </c>
      <c r="D13" s="9">
        <v>168.0</v>
      </c>
      <c r="E13" s="9">
        <v>70.0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"/>
      <c r="B14" s="2"/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5" t="s">
        <v>18</v>
      </c>
      <c r="B15" s="15" t="s">
        <v>15</v>
      </c>
      <c r="C15" s="15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6" t="s">
        <v>3</v>
      </c>
      <c r="B16" s="17">
        <f t="shared" ref="B16:B19" si="1">VLOOKUP(A16,B$2:D$12,3,0)</f>
        <v>157</v>
      </c>
      <c r="C16" s="17">
        <f t="shared" ref="C16:C19" si="2">VLOOKUP(A16,B$2:C$13,2,0)</f>
        <v>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6" t="s">
        <v>8</v>
      </c>
      <c r="B17" s="17">
        <f t="shared" si="1"/>
        <v>165</v>
      </c>
      <c r="C17" s="17">
        <f t="shared" si="2"/>
        <v>52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6" t="s">
        <v>9</v>
      </c>
      <c r="B18" s="17">
        <f t="shared" si="1"/>
        <v>173</v>
      </c>
      <c r="C18" s="17">
        <f t="shared" si="2"/>
        <v>31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6" t="s">
        <v>12</v>
      </c>
      <c r="B19" s="17">
        <f t="shared" si="1"/>
        <v>150</v>
      </c>
      <c r="C19" s="17">
        <f t="shared" si="2"/>
        <v>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5" t="s">
        <v>19</v>
      </c>
      <c r="B21" s="15" t="s">
        <v>15</v>
      </c>
      <c r="C21" s="15" t="s">
        <v>16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8" t="s">
        <v>21</v>
      </c>
      <c r="B22" s="3">
        <f t="shared" ref="B22:B25" si="3">VLOOKUP(A22,A$2:D$13,4,0)</f>
        <v>160</v>
      </c>
      <c r="C22" s="3">
        <f t="shared" ref="C22:C25" si="4">VLOOKUP(A22,A$2:E$13,5,0)</f>
        <v>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8" t="s">
        <v>26</v>
      </c>
      <c r="B23" s="3">
        <f t="shared" si="3"/>
        <v>173</v>
      </c>
      <c r="C23" s="3">
        <f t="shared" si="4"/>
        <v>90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8" t="s">
        <v>29</v>
      </c>
      <c r="B24" s="3">
        <f t="shared" si="3"/>
        <v>150</v>
      </c>
      <c r="C24" s="3">
        <f t="shared" si="4"/>
        <v>59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8" t="s">
        <v>31</v>
      </c>
      <c r="B25" s="3">
        <f t="shared" si="3"/>
        <v>168</v>
      </c>
      <c r="C25" s="3">
        <f t="shared" si="4"/>
        <v>70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6.0"/>
    <col customWidth="1" min="3" max="3" width="20.25"/>
    <col customWidth="1" min="4" max="4" width="19.63"/>
    <col customWidth="1" min="6" max="6" width="18.5"/>
    <col customWidth="1" min="7" max="7" width="26.88"/>
    <col customWidth="1" min="8" max="8" width="16.75"/>
    <col customWidth="1" min="9" max="9" width="19.75"/>
  </cols>
  <sheetData>
    <row r="1">
      <c r="A1" s="3"/>
      <c r="B1" s="19" t="s">
        <v>32</v>
      </c>
      <c r="E1" s="3"/>
      <c r="F1" s="19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15" t="s">
        <v>17</v>
      </c>
      <c r="C2" s="15" t="s">
        <v>0</v>
      </c>
      <c r="D2" s="15" t="s">
        <v>19</v>
      </c>
      <c r="E2" s="3"/>
      <c r="F2" s="15" t="s">
        <v>17</v>
      </c>
      <c r="G2" s="15" t="s">
        <v>15</v>
      </c>
      <c r="H2" s="15" t="s">
        <v>16</v>
      </c>
      <c r="I2" s="15" t="s">
        <v>34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3" t="s">
        <v>20</v>
      </c>
      <c r="C3" s="4" t="s">
        <v>3</v>
      </c>
      <c r="D3" s="14">
        <v>23.0</v>
      </c>
      <c r="E3" s="3"/>
      <c r="F3" s="13" t="s">
        <v>20</v>
      </c>
      <c r="G3" s="4">
        <v>157.0</v>
      </c>
      <c r="H3" s="4">
        <v>49.0</v>
      </c>
      <c r="I3" s="14" t="s">
        <v>35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3" t="s">
        <v>21</v>
      </c>
      <c r="C4" s="4" t="s">
        <v>4</v>
      </c>
      <c r="D4" s="14">
        <v>21.0</v>
      </c>
      <c r="E4" s="3"/>
      <c r="F4" s="13" t="s">
        <v>21</v>
      </c>
      <c r="G4" s="4">
        <v>160.0</v>
      </c>
      <c r="H4" s="4">
        <v>54.0</v>
      </c>
      <c r="I4" s="14" t="s">
        <v>35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3" t="s">
        <v>22</v>
      </c>
      <c r="C5" s="4" t="s">
        <v>5</v>
      </c>
      <c r="D5" s="14">
        <v>29.0</v>
      </c>
      <c r="E5" s="3"/>
      <c r="F5" s="13" t="s">
        <v>22</v>
      </c>
      <c r="G5" s="4">
        <v>172.0</v>
      </c>
      <c r="H5" s="4">
        <v>60.0</v>
      </c>
      <c r="I5" s="14" t="s">
        <v>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 t="s">
        <v>23</v>
      </c>
      <c r="C6" s="4" t="s">
        <v>6</v>
      </c>
      <c r="D6" s="14">
        <v>34.0</v>
      </c>
      <c r="E6" s="3"/>
      <c r="F6" s="13" t="s">
        <v>23</v>
      </c>
      <c r="G6" s="7">
        <v>180.0</v>
      </c>
      <c r="H6" s="4">
        <v>63.0</v>
      </c>
      <c r="I6" s="14" t="s">
        <v>36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3" t="s">
        <v>24</v>
      </c>
      <c r="C7" s="4" t="s">
        <v>7</v>
      </c>
      <c r="D7" s="14">
        <v>46.0</v>
      </c>
      <c r="E7" s="3"/>
      <c r="F7" s="13" t="s">
        <v>24</v>
      </c>
      <c r="G7" s="4">
        <v>161.0</v>
      </c>
      <c r="H7" s="4">
        <v>78.0</v>
      </c>
      <c r="I7" s="14" t="s">
        <v>36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3" t="s">
        <v>25</v>
      </c>
      <c r="C8" s="8" t="s">
        <v>8</v>
      </c>
      <c r="D8" s="14">
        <v>52.0</v>
      </c>
      <c r="E8" s="3"/>
      <c r="F8" s="13" t="s">
        <v>25</v>
      </c>
      <c r="G8" s="4">
        <v>165.0</v>
      </c>
      <c r="H8" s="8">
        <v>102.0</v>
      </c>
      <c r="I8" s="14" t="s">
        <v>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3" t="s">
        <v>26</v>
      </c>
      <c r="C9" s="8" t="s">
        <v>9</v>
      </c>
      <c r="D9" s="14">
        <v>31.0</v>
      </c>
      <c r="E9" s="3"/>
      <c r="F9" s="13" t="s">
        <v>26</v>
      </c>
      <c r="G9" s="8">
        <v>173.0</v>
      </c>
      <c r="H9" s="8">
        <v>90.0</v>
      </c>
      <c r="I9" s="14" t="s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 t="s">
        <v>27</v>
      </c>
      <c r="C10" s="9" t="s">
        <v>10</v>
      </c>
      <c r="D10" s="14">
        <v>35.0</v>
      </c>
      <c r="E10" s="3"/>
      <c r="F10" s="8" t="s">
        <v>27</v>
      </c>
      <c r="G10" s="9">
        <v>154.0</v>
      </c>
      <c r="H10" s="9">
        <v>82.0</v>
      </c>
      <c r="I10" s="14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8" t="s">
        <v>28</v>
      </c>
      <c r="C11" s="9" t="s">
        <v>11</v>
      </c>
      <c r="D11" s="14">
        <v>18.0</v>
      </c>
      <c r="E11" s="20"/>
      <c r="F11" s="8" t="s">
        <v>28</v>
      </c>
      <c r="G11" s="9">
        <v>182.0</v>
      </c>
      <c r="H11" s="9">
        <v>53.0</v>
      </c>
      <c r="I11" s="14" t="s">
        <v>36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3" t="s">
        <v>29</v>
      </c>
      <c r="C12" s="9" t="s">
        <v>12</v>
      </c>
      <c r="D12" s="14">
        <v>20.0</v>
      </c>
      <c r="E12" s="20"/>
      <c r="F12" s="13" t="s">
        <v>29</v>
      </c>
      <c r="G12" s="9">
        <v>150.0</v>
      </c>
      <c r="H12" s="9">
        <v>59.0</v>
      </c>
      <c r="I12" s="14" t="s">
        <v>36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3" t="s">
        <v>30</v>
      </c>
      <c r="C13" s="9" t="s">
        <v>13</v>
      </c>
      <c r="D13" s="14">
        <v>25.0</v>
      </c>
      <c r="E13" s="20"/>
      <c r="F13" s="13" t="s">
        <v>30</v>
      </c>
      <c r="G13" s="9">
        <v>163.0</v>
      </c>
      <c r="H13" s="9">
        <v>47.0</v>
      </c>
      <c r="I13" s="14" t="s">
        <v>35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3" t="s">
        <v>31</v>
      </c>
      <c r="C14" s="9" t="s">
        <v>14</v>
      </c>
      <c r="D14" s="14">
        <v>27.0</v>
      </c>
      <c r="E14" s="20"/>
      <c r="F14" s="13" t="s">
        <v>31</v>
      </c>
      <c r="G14" s="9">
        <v>168.0</v>
      </c>
      <c r="H14" s="9">
        <v>70.0</v>
      </c>
      <c r="I14" s="14" t="s">
        <v>35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20"/>
      <c r="C15" s="20"/>
      <c r="D15" s="20"/>
      <c r="E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/>
      <c r="B16" s="21" t="s">
        <v>37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5" t="s">
        <v>17</v>
      </c>
      <c r="C17" s="15" t="s">
        <v>0</v>
      </c>
      <c r="D17" s="15" t="s">
        <v>19</v>
      </c>
      <c r="E17" s="15" t="s">
        <v>15</v>
      </c>
      <c r="F17" s="15" t="s">
        <v>16</v>
      </c>
      <c r="G17" s="15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 t="s">
        <v>20</v>
      </c>
      <c r="C18" s="3" t="str">
        <f t="shared" ref="C18:C24" si="1">VLOOKUP(B18,B$3:C$14,2,0)</f>
        <v>Nita</v>
      </c>
      <c r="D18" s="3">
        <f t="shared" ref="D18:D24" si="2">VLOOKUP(B18,B$3:D$14,3,0)</f>
        <v>23</v>
      </c>
      <c r="E18" s="3">
        <f t="shared" ref="E18:E24" si="3">VLOOKUP(B18,F$3:G$14,2,0)</f>
        <v>157</v>
      </c>
      <c r="F18" s="3">
        <f t="shared" ref="F18:F24" si="4">VLOOKUP(B18,F$3:H$14,3,0)</f>
        <v>49</v>
      </c>
      <c r="G18" s="3" t="str">
        <f t="shared" ref="G18:G24" si="5">VLOOKUP(B18,F$3:I$14,4,0)</f>
        <v>Female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 t="s">
        <v>24</v>
      </c>
      <c r="C19" s="3" t="str">
        <f t="shared" si="1"/>
        <v>Rohit</v>
      </c>
      <c r="D19" s="3">
        <f t="shared" si="2"/>
        <v>46</v>
      </c>
      <c r="E19" s="3">
        <f t="shared" si="3"/>
        <v>161</v>
      </c>
      <c r="F19" s="3">
        <f t="shared" si="4"/>
        <v>78</v>
      </c>
      <c r="G19" s="3" t="str">
        <f t="shared" si="5"/>
        <v>Male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 t="s">
        <v>25</v>
      </c>
      <c r="C20" s="3" t="str">
        <f t="shared" si="1"/>
        <v>Virat</v>
      </c>
      <c r="D20" s="3">
        <f t="shared" si="2"/>
        <v>52</v>
      </c>
      <c r="E20" s="3">
        <f t="shared" si="3"/>
        <v>165</v>
      </c>
      <c r="F20" s="3">
        <f t="shared" si="4"/>
        <v>102</v>
      </c>
      <c r="G20" s="3" t="str">
        <f t="shared" si="5"/>
        <v>Male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18" t="s">
        <v>29</v>
      </c>
      <c r="C21" s="3" t="str">
        <f t="shared" si="1"/>
        <v>Ahmed</v>
      </c>
      <c r="D21" s="3">
        <f t="shared" si="2"/>
        <v>20</v>
      </c>
      <c r="E21" s="3">
        <f t="shared" si="3"/>
        <v>150</v>
      </c>
      <c r="F21" s="3">
        <f t="shared" si="4"/>
        <v>59</v>
      </c>
      <c r="G21" s="3" t="str">
        <f t="shared" si="5"/>
        <v>Male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18" t="s">
        <v>22</v>
      </c>
      <c r="C22" s="3" t="str">
        <f t="shared" si="1"/>
        <v>Anand</v>
      </c>
      <c r="D22" s="3">
        <f t="shared" si="2"/>
        <v>29</v>
      </c>
      <c r="E22" s="3">
        <f t="shared" si="3"/>
        <v>172</v>
      </c>
      <c r="F22" s="3">
        <f t="shared" si="4"/>
        <v>60</v>
      </c>
      <c r="G22" s="3" t="str">
        <f t="shared" si="5"/>
        <v>Male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18" t="s">
        <v>30</v>
      </c>
      <c r="C23" s="3" t="str">
        <f t="shared" si="1"/>
        <v>Priya</v>
      </c>
      <c r="D23" s="3">
        <f t="shared" si="2"/>
        <v>25</v>
      </c>
      <c r="E23" s="3">
        <f t="shared" si="3"/>
        <v>163</v>
      </c>
      <c r="F23" s="3">
        <f t="shared" si="4"/>
        <v>47</v>
      </c>
      <c r="G23" s="3" t="str">
        <f t="shared" si="5"/>
        <v>Female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18" t="s">
        <v>31</v>
      </c>
      <c r="C24" s="3" t="str">
        <f t="shared" si="1"/>
        <v>Simran</v>
      </c>
      <c r="D24" s="3">
        <f t="shared" si="2"/>
        <v>27</v>
      </c>
      <c r="E24" s="3">
        <f t="shared" si="3"/>
        <v>168</v>
      </c>
      <c r="F24" s="3">
        <f t="shared" si="4"/>
        <v>70</v>
      </c>
      <c r="G24" s="3" t="str">
        <f t="shared" si="5"/>
        <v>Female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">
    <mergeCell ref="B1:D1"/>
    <mergeCell ref="F1:I1"/>
    <mergeCell ref="B16:G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3" width="30.38"/>
    <col customWidth="1" min="4" max="4" width="24.75"/>
    <col customWidth="1" min="5" max="5" width="26.13"/>
    <col customWidth="1" min="6" max="6" width="28.0"/>
  </cols>
  <sheetData>
    <row r="1">
      <c r="A1" s="22" t="s">
        <v>38</v>
      </c>
      <c r="F1" s="2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5" t="s">
        <v>34</v>
      </c>
      <c r="B2" s="15" t="s">
        <v>39</v>
      </c>
      <c r="C2" s="15" t="s">
        <v>40</v>
      </c>
      <c r="D2" s="15" t="s">
        <v>41</v>
      </c>
      <c r="E2" s="24" t="s">
        <v>42</v>
      </c>
      <c r="F2" s="2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36</v>
      </c>
      <c r="B3" s="25">
        <v>88.362</v>
      </c>
      <c r="C3" s="25">
        <v>13.397</v>
      </c>
      <c r="D3" s="25">
        <v>4.799</v>
      </c>
      <c r="E3" s="26">
        <v>5.677</v>
      </c>
      <c r="F3" s="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35</v>
      </c>
      <c r="B4" s="25">
        <v>447.593</v>
      </c>
      <c r="C4" s="25">
        <v>9.247</v>
      </c>
      <c r="D4" s="25">
        <v>3.098</v>
      </c>
      <c r="E4" s="25">
        <v>4.33</v>
      </c>
      <c r="F4" s="2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8" t="s">
        <v>43</v>
      </c>
      <c r="B6" s="29"/>
      <c r="D6" s="2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5" t="s">
        <v>44</v>
      </c>
      <c r="B7" s="30" t="s">
        <v>45</v>
      </c>
      <c r="D7" s="3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8" t="s">
        <v>46</v>
      </c>
      <c r="B8" s="32">
        <v>0.15</v>
      </c>
      <c r="C8" s="33"/>
      <c r="D8" s="3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8" t="s">
        <v>47</v>
      </c>
      <c r="B9" s="32">
        <v>0.0</v>
      </c>
      <c r="C9" s="33"/>
      <c r="D9" s="3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B10" s="33"/>
      <c r="C10" s="33"/>
      <c r="D10" s="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5" t="s">
        <v>48</v>
      </c>
      <c r="B11" s="35"/>
      <c r="C11" s="3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5" t="s">
        <v>49</v>
      </c>
      <c r="B12" s="15" t="s">
        <v>48</v>
      </c>
      <c r="C12" s="36"/>
      <c r="D12" s="3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50</v>
      </c>
      <c r="B13" s="14">
        <v>228.0</v>
      </c>
      <c r="C13" s="36"/>
      <c r="D13" s="3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51</v>
      </c>
      <c r="B14" s="8">
        <v>423.0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4" t="s">
        <v>52</v>
      </c>
      <c r="B15" s="8">
        <v>533.0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53</v>
      </c>
      <c r="B16" s="8">
        <v>298.0</v>
      </c>
      <c r="C16" s="8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54</v>
      </c>
      <c r="B17" s="8">
        <v>298.0</v>
      </c>
      <c r="C17" s="8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C18" s="8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8" t="s">
        <v>55</v>
      </c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8" t="s">
        <v>56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8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8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2.38"/>
    <col customWidth="1" min="3" max="3" width="17.0"/>
    <col customWidth="1" min="4" max="4" width="15.5"/>
    <col customWidth="1" min="5" max="5" width="12.75"/>
    <col customWidth="1" min="6" max="6" width="16.25"/>
    <col customWidth="1" min="7" max="7" width="28.75"/>
    <col customWidth="1" min="11" max="11" width="10.13"/>
    <col customWidth="1" min="12" max="12" width="21.13"/>
  </cols>
  <sheetData>
    <row r="1">
      <c r="A1" s="22" t="s">
        <v>59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">
        <v>0</v>
      </c>
      <c r="B2" s="15" t="s">
        <v>19</v>
      </c>
      <c r="C2" s="15" t="s">
        <v>60</v>
      </c>
      <c r="D2" s="15" t="s">
        <v>2</v>
      </c>
      <c r="E2" s="15" t="s">
        <v>34</v>
      </c>
      <c r="F2" s="15" t="s">
        <v>61</v>
      </c>
      <c r="G2" s="15" t="s">
        <v>62</v>
      </c>
      <c r="H2" s="15" t="s">
        <v>63</v>
      </c>
      <c r="I2" s="15" t="s">
        <v>64</v>
      </c>
      <c r="J2" s="15" t="s">
        <v>65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6" t="s">
        <v>5</v>
      </c>
      <c r="B3" s="16">
        <v>29.0</v>
      </c>
      <c r="C3" s="16">
        <v>60.0</v>
      </c>
      <c r="D3" s="16">
        <v>60.0</v>
      </c>
      <c r="E3" s="16" t="s">
        <v>36</v>
      </c>
      <c r="F3" s="39">
        <f>VLOOKUP(E3,BMRData!A$3:B$4,2,0)</f>
        <v>88.362</v>
      </c>
      <c r="G3" s="39">
        <f>VLOOKUP(E3,BMRData!A$3:C$4,3,0)</f>
        <v>13.397</v>
      </c>
      <c r="H3" s="39">
        <f>VLOOKUP(E3,BMRData!A$3:D$4,4,0)</f>
        <v>4.799</v>
      </c>
      <c r="I3" s="39">
        <f>VLOOKUP(E3,BMRData!A$3:E$4,5,0)</f>
        <v>5.677</v>
      </c>
      <c r="J3" s="40">
        <f t="shared" ref="J3:J13" si="1">F3+(D3*G3)+(C3*H3)+(B3*H3)</f>
        <v>1319.293</v>
      </c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 t="s">
        <v>9</v>
      </c>
      <c r="B4" s="16">
        <v>31.0</v>
      </c>
      <c r="C4" s="16">
        <v>90.0</v>
      </c>
      <c r="D4" s="16">
        <v>90.0</v>
      </c>
      <c r="E4" s="16" t="s">
        <v>36</v>
      </c>
      <c r="F4" s="39">
        <f>VLOOKUP(E4,BMRData!A$3:B$4,2,0)</f>
        <v>88.362</v>
      </c>
      <c r="G4" s="39">
        <f>VLOOKUP(E4,BMRData!A$3:C$4,3,0)</f>
        <v>13.397</v>
      </c>
      <c r="H4" s="39">
        <f>VLOOKUP(E4,BMRData!A$3:D$4,4,0)</f>
        <v>4.799</v>
      </c>
      <c r="I4" s="39">
        <f>VLOOKUP(E4,BMRData!A$3:E$4,5,0)</f>
        <v>5.677</v>
      </c>
      <c r="J4" s="40">
        <f t="shared" si="1"/>
        <v>1874.771</v>
      </c>
      <c r="K4" s="4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 t="s">
        <v>11</v>
      </c>
      <c r="B5" s="16">
        <v>18.0</v>
      </c>
      <c r="C5" s="16">
        <v>53.0</v>
      </c>
      <c r="D5" s="16">
        <v>53.0</v>
      </c>
      <c r="E5" s="16" t="s">
        <v>36</v>
      </c>
      <c r="F5" s="39">
        <f>VLOOKUP(E5,BMRData!A$3:B$4,2,0)</f>
        <v>88.362</v>
      </c>
      <c r="G5" s="39">
        <f>VLOOKUP(E5,BMRData!A$3:C$4,3,0)</f>
        <v>13.397</v>
      </c>
      <c r="H5" s="39">
        <f>VLOOKUP(E5,BMRData!A$3:D$4,4,0)</f>
        <v>4.799</v>
      </c>
      <c r="I5" s="39">
        <f>VLOOKUP(E5,BMRData!A$3:E$4,5,0)</f>
        <v>5.677</v>
      </c>
      <c r="J5" s="40">
        <f t="shared" si="1"/>
        <v>1139.132</v>
      </c>
      <c r="K5" s="4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 t="s">
        <v>3</v>
      </c>
      <c r="B6" s="16">
        <v>23.0</v>
      </c>
      <c r="C6" s="16">
        <v>49.0</v>
      </c>
      <c r="D6" s="16">
        <v>49.0</v>
      </c>
      <c r="E6" s="16" t="s">
        <v>35</v>
      </c>
      <c r="F6" s="39">
        <f>VLOOKUP(E6,BMRData!A$3:B$4,2,0)</f>
        <v>447.593</v>
      </c>
      <c r="G6" s="39">
        <f>VLOOKUP(E6,BMRData!A$3:C$4,3,0)</f>
        <v>9.247</v>
      </c>
      <c r="H6" s="39">
        <f>VLOOKUP(E6,BMRData!A$3:D$4,4,0)</f>
        <v>3.098</v>
      </c>
      <c r="I6" s="39">
        <f>VLOOKUP(E6,BMRData!A$3:E$4,5,0)</f>
        <v>4.33</v>
      </c>
      <c r="J6" s="40">
        <f t="shared" si="1"/>
        <v>1123.752</v>
      </c>
      <c r="K6" s="4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14</v>
      </c>
      <c r="B7" s="16">
        <v>27.0</v>
      </c>
      <c r="C7" s="16">
        <v>70.0</v>
      </c>
      <c r="D7" s="16">
        <v>70.0</v>
      </c>
      <c r="E7" s="16" t="s">
        <v>35</v>
      </c>
      <c r="F7" s="39">
        <f>VLOOKUP(E7,BMRData!A$3:B$4,2,0)</f>
        <v>447.593</v>
      </c>
      <c r="G7" s="39">
        <f>VLOOKUP(E7,BMRData!A$3:C$4,3,0)</f>
        <v>9.247</v>
      </c>
      <c r="H7" s="39">
        <f>VLOOKUP(E7,BMRData!A$3:D$4,4,0)</f>
        <v>3.098</v>
      </c>
      <c r="I7" s="39">
        <f>VLOOKUP(E7,BMRData!A$3:E$4,5,0)</f>
        <v>4.33</v>
      </c>
      <c r="J7" s="40">
        <f t="shared" si="1"/>
        <v>1395.389</v>
      </c>
      <c r="K7" s="4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 t="s">
        <v>7</v>
      </c>
      <c r="B8" s="16">
        <v>46.0</v>
      </c>
      <c r="C8" s="16">
        <v>78.0</v>
      </c>
      <c r="D8" s="16">
        <v>78.0</v>
      </c>
      <c r="E8" s="16" t="s">
        <v>36</v>
      </c>
      <c r="F8" s="39">
        <f>VLOOKUP(E8,BMRData!A$3:B$4,2,0)</f>
        <v>88.362</v>
      </c>
      <c r="G8" s="39">
        <f>VLOOKUP(E8,BMRData!A$3:C$4,3,0)</f>
        <v>13.397</v>
      </c>
      <c r="H8" s="39">
        <f>VLOOKUP(E8,BMRData!A$3:D$4,4,0)</f>
        <v>4.799</v>
      </c>
      <c r="I8" s="39">
        <f>VLOOKUP(E8,BMRData!A$3:E$4,5,0)</f>
        <v>5.677</v>
      </c>
      <c r="J8" s="40">
        <f t="shared" si="1"/>
        <v>1728.404</v>
      </c>
      <c r="K8" s="4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 t="s">
        <v>10</v>
      </c>
      <c r="B9" s="16">
        <v>35.0</v>
      </c>
      <c r="C9" s="16">
        <v>82.0</v>
      </c>
      <c r="D9" s="16">
        <v>82.0</v>
      </c>
      <c r="E9" s="16" t="s">
        <v>35</v>
      </c>
      <c r="F9" s="39">
        <f>VLOOKUP(E9,BMRData!A$3:B$4,2,0)</f>
        <v>447.593</v>
      </c>
      <c r="G9" s="39">
        <f>VLOOKUP(E9,BMRData!A$3:C$4,3,0)</f>
        <v>9.247</v>
      </c>
      <c r="H9" s="39">
        <f>VLOOKUP(E9,BMRData!A$3:D$4,4,0)</f>
        <v>3.098</v>
      </c>
      <c r="I9" s="39">
        <f>VLOOKUP(E9,BMRData!A$3:E$4,5,0)</f>
        <v>4.33</v>
      </c>
      <c r="J9" s="40">
        <f t="shared" si="1"/>
        <v>1568.313</v>
      </c>
      <c r="K9" s="4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 t="s">
        <v>4</v>
      </c>
      <c r="B10" s="16">
        <v>21.0</v>
      </c>
      <c r="C10" s="16">
        <v>54.0</v>
      </c>
      <c r="D10" s="16">
        <v>54.0</v>
      </c>
      <c r="E10" s="16" t="s">
        <v>35</v>
      </c>
      <c r="F10" s="39">
        <f>VLOOKUP(E10,BMRData!A$3:B$4,2,0)</f>
        <v>447.593</v>
      </c>
      <c r="G10" s="39">
        <f>VLOOKUP(E10,BMRData!A$3:C$4,3,0)</f>
        <v>9.247</v>
      </c>
      <c r="H10" s="39">
        <f>VLOOKUP(E10,BMRData!A$3:D$4,4,0)</f>
        <v>3.098</v>
      </c>
      <c r="I10" s="39">
        <f>VLOOKUP(E10,BMRData!A$3:E$4,5,0)</f>
        <v>4.33</v>
      </c>
      <c r="J10" s="40">
        <f t="shared" si="1"/>
        <v>1179.281</v>
      </c>
      <c r="K10" s="4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13</v>
      </c>
      <c r="B11" s="16">
        <v>25.0</v>
      </c>
      <c r="C11" s="16">
        <v>47.0</v>
      </c>
      <c r="D11" s="16">
        <v>47.0</v>
      </c>
      <c r="E11" s="16" t="s">
        <v>35</v>
      </c>
      <c r="F11" s="39">
        <f>VLOOKUP(E11,BMRData!A$3:B$4,2,0)</f>
        <v>447.593</v>
      </c>
      <c r="G11" s="39">
        <f>VLOOKUP(E11,BMRData!A$3:C$4,3,0)</f>
        <v>9.247</v>
      </c>
      <c r="H11" s="39">
        <f>VLOOKUP(E11,BMRData!A$3:D$4,4,0)</f>
        <v>3.098</v>
      </c>
      <c r="I11" s="39">
        <f>VLOOKUP(E11,BMRData!A$3:E$4,5,0)</f>
        <v>4.33</v>
      </c>
      <c r="J11" s="40">
        <f t="shared" si="1"/>
        <v>1105.258</v>
      </c>
      <c r="K11" s="4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 t="s">
        <v>12</v>
      </c>
      <c r="B12" s="16">
        <v>20.0</v>
      </c>
      <c r="C12" s="16">
        <v>59.0</v>
      </c>
      <c r="D12" s="16">
        <v>59.0</v>
      </c>
      <c r="E12" s="16" t="s">
        <v>36</v>
      </c>
      <c r="F12" s="39">
        <f>VLOOKUP(E12,BMRData!A$3:B$4,2,0)</f>
        <v>88.362</v>
      </c>
      <c r="G12" s="39">
        <f>VLOOKUP(E12,BMRData!A$3:C$4,3,0)</f>
        <v>13.397</v>
      </c>
      <c r="H12" s="39">
        <f>VLOOKUP(E12,BMRData!A$3:D$4,4,0)</f>
        <v>4.799</v>
      </c>
      <c r="I12" s="39">
        <f>VLOOKUP(E12,BMRData!A$3:E$4,5,0)</f>
        <v>5.677</v>
      </c>
      <c r="J12" s="40">
        <f t="shared" si="1"/>
        <v>1257.906</v>
      </c>
      <c r="K12" s="4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 t="s">
        <v>6</v>
      </c>
      <c r="B13" s="16">
        <v>34.0</v>
      </c>
      <c r="C13" s="16">
        <v>63.0</v>
      </c>
      <c r="D13" s="16">
        <v>63.0</v>
      </c>
      <c r="E13" s="16" t="s">
        <v>36</v>
      </c>
      <c r="F13" s="39">
        <f>VLOOKUP(E13,BMRData!A$3:B$4,2,0)</f>
        <v>88.362</v>
      </c>
      <c r="G13" s="39">
        <f>VLOOKUP(E13,BMRData!A$3:C$4,3,0)</f>
        <v>13.397</v>
      </c>
      <c r="H13" s="39">
        <f>VLOOKUP(E13,BMRData!A$3:D$4,4,0)</f>
        <v>4.799</v>
      </c>
      <c r="I13" s="39">
        <f>VLOOKUP(E13,BMRData!A$3:E$4,5,0)</f>
        <v>5.677</v>
      </c>
      <c r="J13" s="40">
        <f t="shared" si="1"/>
        <v>1397.876</v>
      </c>
      <c r="K13" s="4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1" t="s">
        <v>66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 t="s">
        <v>0</v>
      </c>
      <c r="B16" s="15" t="s">
        <v>67</v>
      </c>
      <c r="C16" s="15" t="s">
        <v>68</v>
      </c>
      <c r="D16" s="15" t="s">
        <v>69</v>
      </c>
      <c r="E16" s="42" t="s">
        <v>70</v>
      </c>
      <c r="F16" s="43" t="s">
        <v>45</v>
      </c>
      <c r="G16" s="43" t="s">
        <v>71</v>
      </c>
      <c r="H16" s="43" t="s">
        <v>72</v>
      </c>
      <c r="I16" s="43" t="s">
        <v>73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 t="s">
        <v>5</v>
      </c>
      <c r="B17" s="16" t="s">
        <v>51</v>
      </c>
      <c r="C17" s="16" t="s">
        <v>47</v>
      </c>
      <c r="D17" s="16">
        <v>2000.0</v>
      </c>
      <c r="E17" s="3">
        <f>VLOOKUP(B17,BMRData!A$13:B$17,2,0)</f>
        <v>423</v>
      </c>
      <c r="F17" s="44">
        <f>VLOOKUP(C17,BMRData!A$8:B$9,2,0)</f>
        <v>0</v>
      </c>
      <c r="G17" s="3">
        <f t="shared" ref="G17:G27" si="2">E17*(1+F17)</f>
        <v>423</v>
      </c>
      <c r="H17" s="40">
        <f t="shared" ref="H17:H27" si="3">J3+G17</f>
        <v>1742.293</v>
      </c>
      <c r="I17" s="39">
        <f t="shared" ref="I17:I27" si="4">D17-H17</f>
        <v>257.707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 t="s">
        <v>9</v>
      </c>
      <c r="B18" s="16" t="s">
        <v>50</v>
      </c>
      <c r="C18" s="16" t="s">
        <v>47</v>
      </c>
      <c r="D18" s="16">
        <v>3000.0</v>
      </c>
      <c r="E18" s="3">
        <f>VLOOKUP(B18,BMRData!A$13:B$17,2,0)</f>
        <v>228</v>
      </c>
      <c r="F18" s="44">
        <f>VLOOKUP(C18,BMRData!A$8:B$9,2,0)</f>
        <v>0</v>
      </c>
      <c r="G18" s="3">
        <f t="shared" si="2"/>
        <v>228</v>
      </c>
      <c r="H18" s="40">
        <f t="shared" si="3"/>
        <v>2102.771</v>
      </c>
      <c r="I18" s="39">
        <f t="shared" si="4"/>
        <v>897.229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 t="s">
        <v>11</v>
      </c>
      <c r="B19" s="16" t="s">
        <v>52</v>
      </c>
      <c r="C19" s="16" t="s">
        <v>46</v>
      </c>
      <c r="D19" s="16">
        <v>2500.0</v>
      </c>
      <c r="E19" s="3">
        <f>VLOOKUP(B19,BMRData!A$13:B$17,2,0)</f>
        <v>533</v>
      </c>
      <c r="F19" s="44">
        <f>VLOOKUP(C19,BMRData!A$8:B$9,2,0)</f>
        <v>0.15</v>
      </c>
      <c r="G19" s="3">
        <f t="shared" si="2"/>
        <v>612.95</v>
      </c>
      <c r="H19" s="40">
        <f t="shared" si="3"/>
        <v>1752.082</v>
      </c>
      <c r="I19" s="39">
        <f t="shared" si="4"/>
        <v>747.918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 t="s">
        <v>3</v>
      </c>
      <c r="B20" s="16" t="s">
        <v>51</v>
      </c>
      <c r="C20" s="16" t="s">
        <v>47</v>
      </c>
      <c r="D20" s="16">
        <v>1910.0</v>
      </c>
      <c r="E20" s="3">
        <f>VLOOKUP(B20,BMRData!A$13:B$17,2,0)</f>
        <v>423</v>
      </c>
      <c r="F20" s="44">
        <f>VLOOKUP(C20,BMRData!A$8:B$9,2,0)</f>
        <v>0</v>
      </c>
      <c r="G20" s="3">
        <f t="shared" si="2"/>
        <v>423</v>
      </c>
      <c r="H20" s="40">
        <f t="shared" si="3"/>
        <v>1546.752</v>
      </c>
      <c r="I20" s="39">
        <f t="shared" si="4"/>
        <v>363.248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 t="s">
        <v>14</v>
      </c>
      <c r="B21" s="16" t="s">
        <v>53</v>
      </c>
      <c r="C21" s="16" t="s">
        <v>46</v>
      </c>
      <c r="D21" s="16">
        <v>2500.0</v>
      </c>
      <c r="E21" s="3">
        <f>VLOOKUP(B21,BMRData!A$13:B$17,2,0)</f>
        <v>298</v>
      </c>
      <c r="F21" s="44">
        <f>VLOOKUP(C21,BMRData!A$8:B$9,2,0)</f>
        <v>0.15</v>
      </c>
      <c r="G21" s="3">
        <f t="shared" si="2"/>
        <v>342.7</v>
      </c>
      <c r="H21" s="40">
        <f t="shared" si="3"/>
        <v>1738.089</v>
      </c>
      <c r="I21" s="39">
        <f t="shared" si="4"/>
        <v>761.911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 t="s">
        <v>7</v>
      </c>
      <c r="B22" s="16" t="s">
        <v>52</v>
      </c>
      <c r="C22" s="16" t="s">
        <v>46</v>
      </c>
      <c r="D22" s="16">
        <v>2200.0</v>
      </c>
      <c r="E22" s="3">
        <f>VLOOKUP(B22,BMRData!A$13:B$17,2,0)</f>
        <v>533</v>
      </c>
      <c r="F22" s="44">
        <f>VLOOKUP(C22,BMRData!A$8:B$9,2,0)</f>
        <v>0.15</v>
      </c>
      <c r="G22" s="3">
        <f t="shared" si="2"/>
        <v>612.95</v>
      </c>
      <c r="H22" s="40">
        <f t="shared" si="3"/>
        <v>2341.354</v>
      </c>
      <c r="I22" s="39">
        <f t="shared" si="4"/>
        <v>-141.354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 t="s">
        <v>10</v>
      </c>
      <c r="B23" s="16" t="s">
        <v>54</v>
      </c>
      <c r="C23" s="16" t="s">
        <v>47</v>
      </c>
      <c r="D23" s="16">
        <v>2100.0</v>
      </c>
      <c r="E23" s="3">
        <f>VLOOKUP(B23,BMRData!A$13:B$17,2,0)</f>
        <v>298</v>
      </c>
      <c r="F23" s="44">
        <f>VLOOKUP(C23,BMRData!A$8:B$9,2,0)</f>
        <v>0</v>
      </c>
      <c r="G23" s="3">
        <f t="shared" si="2"/>
        <v>298</v>
      </c>
      <c r="H23" s="40">
        <f t="shared" si="3"/>
        <v>1866.313</v>
      </c>
      <c r="I23" s="39">
        <f t="shared" si="4"/>
        <v>233.687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 t="s">
        <v>4</v>
      </c>
      <c r="B24" s="16" t="s">
        <v>53</v>
      </c>
      <c r="C24" s="16" t="s">
        <v>46</v>
      </c>
      <c r="D24" s="16">
        <v>1200.0</v>
      </c>
      <c r="E24" s="3">
        <f>VLOOKUP(B24,BMRData!A$13:B$17,2,0)</f>
        <v>298</v>
      </c>
      <c r="F24" s="44">
        <f>VLOOKUP(C24,BMRData!A$8:B$9,2,0)</f>
        <v>0.15</v>
      </c>
      <c r="G24" s="3">
        <f t="shared" si="2"/>
        <v>342.7</v>
      </c>
      <c r="H24" s="40">
        <f t="shared" si="3"/>
        <v>1521.981</v>
      </c>
      <c r="I24" s="39">
        <f t="shared" si="4"/>
        <v>-321.981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 t="s">
        <v>13</v>
      </c>
      <c r="B25" s="16" t="s">
        <v>51</v>
      </c>
      <c r="C25" s="16" t="s">
        <v>47</v>
      </c>
      <c r="D25" s="16">
        <v>1918.0</v>
      </c>
      <c r="E25" s="3">
        <f>VLOOKUP(B25,BMRData!A$13:B$17,2,0)</f>
        <v>423</v>
      </c>
      <c r="F25" s="44">
        <f>VLOOKUP(C25,BMRData!A$8:B$9,2,0)</f>
        <v>0</v>
      </c>
      <c r="G25" s="3">
        <f t="shared" si="2"/>
        <v>423</v>
      </c>
      <c r="H25" s="40">
        <f t="shared" si="3"/>
        <v>1528.258</v>
      </c>
      <c r="I25" s="39">
        <f t="shared" si="4"/>
        <v>389.742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 t="s">
        <v>12</v>
      </c>
      <c r="B26" s="16" t="s">
        <v>52</v>
      </c>
      <c r="C26" s="16" t="s">
        <v>46</v>
      </c>
      <c r="D26" s="16">
        <v>2325.0</v>
      </c>
      <c r="E26" s="3">
        <f>VLOOKUP(B26,BMRData!A$13:B$17,2,0)</f>
        <v>533</v>
      </c>
      <c r="F26" s="44">
        <f>VLOOKUP(C26,BMRData!A$8:B$9,2,0)</f>
        <v>0.15</v>
      </c>
      <c r="G26" s="3">
        <f t="shared" si="2"/>
        <v>612.95</v>
      </c>
      <c r="H26" s="40">
        <f t="shared" si="3"/>
        <v>1870.856</v>
      </c>
      <c r="I26" s="39">
        <f t="shared" si="4"/>
        <v>454.144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 t="s">
        <v>6</v>
      </c>
      <c r="B27" s="16" t="s">
        <v>50</v>
      </c>
      <c r="C27" s="16" t="s">
        <v>47</v>
      </c>
      <c r="D27" s="16">
        <v>1940.0</v>
      </c>
      <c r="E27" s="3">
        <f>VLOOKUP(B27,BMRData!A$13:B$17,2,0)</f>
        <v>228</v>
      </c>
      <c r="F27" s="44">
        <f>VLOOKUP(C27,BMRData!A$8:B$9,2,0)</f>
        <v>0</v>
      </c>
      <c r="G27" s="3">
        <f t="shared" si="2"/>
        <v>228</v>
      </c>
      <c r="H27" s="40">
        <f t="shared" si="3"/>
        <v>1625.876</v>
      </c>
      <c r="I27" s="39">
        <f t="shared" si="4"/>
        <v>314.124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2" t="s">
        <v>74</v>
      </c>
      <c r="B29" s="29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5" t="s">
        <v>75</v>
      </c>
      <c r="B30" s="15" t="s">
        <v>76</v>
      </c>
      <c r="C30" s="15" t="s">
        <v>77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 t="s">
        <v>78</v>
      </c>
      <c r="B31" s="45" t="s">
        <v>79</v>
      </c>
      <c r="C31" s="17">
        <f>COUNTIFs($I$17:$I$27,"&lt;0")</f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 t="s">
        <v>80</v>
      </c>
      <c r="B32" s="45" t="s">
        <v>81</v>
      </c>
      <c r="C32" s="17">
        <f>COUNTIFs($I$17:$I$27,"&gt;0")</f>
        <v>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/>
      <c r="B33" s="17"/>
      <c r="C33" s="1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4" t="s">
        <v>82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4" t="s">
        <v>83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8" t="s">
        <v>55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8" t="s">
        <v>56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8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8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2">
    <mergeCell ref="A1:J1"/>
    <mergeCell ref="A15:I15"/>
  </mergeCells>
  <drawing r:id="rId1"/>
</worksheet>
</file>