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D:\BHARGAVI\7th sem\DMBI\practice\"/>
    </mc:Choice>
  </mc:AlternateContent>
  <xr:revisionPtr revIDLastSave="0" documentId="13_ncr:1_{27E717B6-652C-4673-8CBF-513D49951C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W" sheetId="1" r:id="rId1"/>
    <sheet name="SAW_ise1" sheetId="2" r:id="rId2"/>
    <sheet name="AHP" sheetId="3" r:id="rId3"/>
    <sheet name="AHP_ise1" sheetId="4" r:id="rId4"/>
    <sheet name="TOPSIS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13" i="2"/>
  <c r="D41" i="5"/>
  <c r="D42" i="5"/>
  <c r="D43" i="5"/>
  <c r="D44" i="5"/>
  <c r="D40" i="5"/>
  <c r="C41" i="5"/>
  <c r="C42" i="5"/>
  <c r="C43" i="5"/>
  <c r="C44" i="5"/>
  <c r="C40" i="5"/>
  <c r="B41" i="5"/>
  <c r="B42" i="5"/>
  <c r="B43" i="5"/>
  <c r="B44" i="5"/>
  <c r="B40" i="5"/>
  <c r="A44" i="5"/>
  <c r="A41" i="5"/>
  <c r="A42" i="5"/>
  <c r="A43" i="5"/>
  <c r="A40" i="5"/>
  <c r="C34" i="5"/>
  <c r="D34" i="5"/>
  <c r="E34" i="5"/>
  <c r="B34" i="5"/>
  <c r="B33" i="5"/>
  <c r="C33" i="5"/>
  <c r="D33" i="5"/>
  <c r="E33" i="5"/>
  <c r="C13" i="2"/>
  <c r="C25" i="5"/>
  <c r="D25" i="5"/>
  <c r="E25" i="5"/>
  <c r="C26" i="5"/>
  <c r="D26" i="5"/>
  <c r="E26" i="5"/>
  <c r="C27" i="5"/>
  <c r="D27" i="5"/>
  <c r="E27" i="5"/>
  <c r="C28" i="5"/>
  <c r="D28" i="5"/>
  <c r="E28" i="5"/>
  <c r="C29" i="5"/>
  <c r="D29" i="5"/>
  <c r="E29" i="5"/>
  <c r="B26" i="5"/>
  <c r="B27" i="5"/>
  <c r="B28" i="5"/>
  <c r="B29" i="5"/>
  <c r="B2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B17" i="5"/>
  <c r="B18" i="5"/>
  <c r="B19" i="5"/>
  <c r="B20" i="5"/>
  <c r="B16" i="5"/>
  <c r="C11" i="5" a="1"/>
  <c r="C11" i="5" s="1"/>
  <c r="D11" i="5" a="1"/>
  <c r="D11" i="5" s="1"/>
  <c r="E11" i="5" a="1"/>
  <c r="E11" i="5" s="1"/>
  <c r="B11" i="5" a="1"/>
  <c r="B11" i="5" s="1"/>
  <c r="B14" i="4"/>
  <c r="B13" i="4"/>
  <c r="D5" i="4"/>
  <c r="C5" i="4"/>
  <c r="B12" i="4" s="1"/>
  <c r="B16" i="4" l="1"/>
  <c r="D13" i="4" s="1"/>
  <c r="D12" i="4"/>
  <c r="D14" i="4"/>
  <c r="F13" i="4" l="1"/>
  <c r="H13" i="4" s="1"/>
  <c r="D16" i="4"/>
  <c r="F14" i="4"/>
  <c r="H14" i="4" s="1"/>
  <c r="F12" i="4"/>
  <c r="H12" i="4" s="1"/>
  <c r="H16" i="4" s="1"/>
  <c r="H18" i="4" s="1"/>
  <c r="H19" i="4" s="1"/>
  <c r="B41" i="3" l="1"/>
  <c r="E36" i="3"/>
  <c r="D36" i="3"/>
  <c r="C36" i="3"/>
  <c r="B36" i="3"/>
  <c r="B43" i="3" s="1"/>
  <c r="E35" i="3"/>
  <c r="D35" i="3"/>
  <c r="C35" i="3"/>
  <c r="B35" i="3"/>
  <c r="B42" i="3" s="1"/>
  <c r="C42" i="3" s="1"/>
  <c r="E34" i="3"/>
  <c r="D34" i="3"/>
  <c r="C34" i="3"/>
  <c r="B34" i="3"/>
  <c r="E29" i="3"/>
  <c r="D29" i="3"/>
  <c r="C29" i="3"/>
  <c r="B29" i="3"/>
  <c r="B16" i="3"/>
  <c r="B15" i="3"/>
  <c r="B14" i="3"/>
  <c r="B13" i="3"/>
  <c r="B18" i="3" s="1"/>
  <c r="C5" i="3"/>
  <c r="D15" i="3" l="1"/>
  <c r="D13" i="3"/>
  <c r="D14" i="3"/>
  <c r="D16" i="3"/>
  <c r="C41" i="3"/>
  <c r="C43" i="3"/>
  <c r="D18" i="3" l="1"/>
  <c r="F16" i="3"/>
  <c r="H16" i="3" s="1"/>
  <c r="F14" i="3"/>
  <c r="H14" i="3" s="1"/>
  <c r="F15" i="3"/>
  <c r="H15" i="3" s="1"/>
  <c r="F13" i="3"/>
  <c r="H13" i="3" s="1"/>
  <c r="H18" i="3" l="1"/>
  <c r="H20" i="3" s="1"/>
  <c r="H21" i="3" s="1"/>
  <c r="K22" i="2" l="1"/>
  <c r="J22" i="2"/>
  <c r="I22" i="2"/>
  <c r="H22" i="2"/>
  <c r="G22" i="2"/>
  <c r="F22" i="2"/>
  <c r="E22" i="2"/>
  <c r="D22" i="2"/>
  <c r="C22" i="2"/>
  <c r="B22" i="2"/>
  <c r="H31" i="2" s="1" a="1"/>
  <c r="H31" i="2" s="1"/>
  <c r="K21" i="2"/>
  <c r="J21" i="2"/>
  <c r="I21" i="2"/>
  <c r="H21" i="2"/>
  <c r="G21" i="2"/>
  <c r="F21" i="2"/>
  <c r="E21" i="2"/>
  <c r="D21" i="2"/>
  <c r="C21" i="2"/>
  <c r="B21" i="2"/>
  <c r="B30" i="2" s="1"/>
  <c r="K20" i="2"/>
  <c r="J20" i="2"/>
  <c r="I20" i="2"/>
  <c r="H20" i="2"/>
  <c r="G20" i="2"/>
  <c r="F20" i="2"/>
  <c r="E20" i="2"/>
  <c r="D20" i="2"/>
  <c r="C20" i="2"/>
  <c r="B20" i="2"/>
  <c r="H29" i="2" s="1" a="1"/>
  <c r="H29" i="2" s="1"/>
  <c r="K19" i="2"/>
  <c r="J19" i="2"/>
  <c r="I19" i="2"/>
  <c r="H19" i="2"/>
  <c r="G19" i="2"/>
  <c r="F19" i="2"/>
  <c r="E19" i="2"/>
  <c r="D19" i="2"/>
  <c r="C19" i="2"/>
  <c r="H28" i="2" s="1" a="1"/>
  <c r="H28" i="2" s="1"/>
  <c r="B19" i="2"/>
  <c r="K18" i="2"/>
  <c r="J18" i="2"/>
  <c r="I18" i="2"/>
  <c r="H18" i="2"/>
  <c r="G18" i="2"/>
  <c r="F18" i="2"/>
  <c r="E18" i="2"/>
  <c r="D18" i="2"/>
  <c r="C18" i="2"/>
  <c r="B27" i="2"/>
  <c r="K13" i="2"/>
  <c r="J13" i="2"/>
  <c r="I13" i="2"/>
  <c r="H13" i="2"/>
  <c r="G13" i="2"/>
  <c r="F13" i="2"/>
  <c r="E13" i="2"/>
  <c r="D13" i="2"/>
  <c r="H30" i="2" l="1" a="1"/>
  <c r="H30" i="2" s="1"/>
  <c r="H27" i="2" a="1"/>
  <c r="H27" i="2" s="1"/>
  <c r="B29" i="2"/>
  <c r="C29" i="2" s="1"/>
  <c r="B31" i="2"/>
  <c r="B28" i="2"/>
  <c r="C28" i="2" s="1"/>
  <c r="I30" i="2" l="1"/>
  <c r="I27" i="2"/>
  <c r="I31" i="2"/>
  <c r="C27" i="2"/>
  <c r="I29" i="2"/>
  <c r="C30" i="2"/>
  <c r="C31" i="2"/>
  <c r="I28" i="2"/>
  <c r="C12" i="1"/>
  <c r="C19" i="1" s="1"/>
  <c r="D12" i="1"/>
  <c r="D20" i="1" s="1"/>
  <c r="E12" i="1"/>
  <c r="E20" i="1" s="1"/>
  <c r="B12" i="1"/>
  <c r="B18" i="1" s="1"/>
  <c r="B17" i="1"/>
  <c r="E18" i="1" l="1"/>
  <c r="D18" i="1"/>
  <c r="C18" i="1"/>
  <c r="B27" i="1" s="1"/>
  <c r="E17" i="1"/>
  <c r="B26" i="1" s="1"/>
  <c r="C20" i="1"/>
  <c r="D17" i="1"/>
  <c r="E19" i="1"/>
  <c r="D19" i="1"/>
  <c r="C17" i="1"/>
  <c r="H26" i="1" s="1" a="1"/>
  <c r="H26" i="1" s="1"/>
  <c r="B19" i="1"/>
  <c r="H28" i="1" s="1" a="1"/>
  <c r="H28" i="1" s="1"/>
  <c r="B20" i="1"/>
  <c r="B29" i="1" s="1"/>
  <c r="H27" i="1" l="1" a="1"/>
  <c r="H27" i="1" s="1"/>
  <c r="H29" i="1" a="1"/>
  <c r="H29" i="1" s="1"/>
  <c r="B28" i="1"/>
  <c r="I27" i="1" l="1"/>
  <c r="I28" i="1"/>
  <c r="I29" i="1"/>
  <c r="I26" i="1"/>
  <c r="C28" i="1"/>
  <c r="C26" i="1"/>
  <c r="C27" i="1"/>
  <c r="C2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<sst xmlns="http://schemas.openxmlformats.org/spreadsheetml/2006/main" count="223" uniqueCount="71">
  <si>
    <t>Alternative</t>
  </si>
  <si>
    <t>C1</t>
  </si>
  <si>
    <t>C2</t>
  </si>
  <si>
    <t>C3</t>
  </si>
  <si>
    <t>C4</t>
  </si>
  <si>
    <t>A1</t>
  </si>
  <si>
    <t>A2</t>
  </si>
  <si>
    <t>A3</t>
  </si>
  <si>
    <t>A4</t>
  </si>
  <si>
    <t>Criteria</t>
  </si>
  <si>
    <t>Beneficial</t>
  </si>
  <si>
    <t>Cost</t>
  </si>
  <si>
    <t>Weights</t>
  </si>
  <si>
    <t>Decision Matrix:</t>
  </si>
  <si>
    <t>Normalization Matrix:</t>
  </si>
  <si>
    <t>Score</t>
  </si>
  <si>
    <t>Rank</t>
  </si>
  <si>
    <t>Performance Scores: WPM</t>
  </si>
  <si>
    <t>Performance Scores: SAW</t>
  </si>
  <si>
    <t>Saw Method &amp; WPM Method</t>
  </si>
  <si>
    <t>MAX/MIN</t>
  </si>
  <si>
    <t>B</t>
  </si>
  <si>
    <t>NB</t>
  </si>
  <si>
    <t>A5</t>
  </si>
  <si>
    <t>Pairwise Matrix: A1</t>
  </si>
  <si>
    <t>P</t>
  </si>
  <si>
    <t>Q</t>
  </si>
  <si>
    <t>R</t>
  </si>
  <si>
    <t>S</t>
  </si>
  <si>
    <t>Normalized GM</t>
  </si>
  <si>
    <t>A3=A2xA1</t>
  </si>
  <si>
    <t>A4=A3/A2</t>
  </si>
  <si>
    <t>GM</t>
  </si>
  <si>
    <t>SUM</t>
  </si>
  <si>
    <t>Lambda_max</t>
  </si>
  <si>
    <t>Consistency Index</t>
  </si>
  <si>
    <t>Consistency Ratio</t>
  </si>
  <si>
    <t>CR&lt;0.10</t>
  </si>
  <si>
    <t>Matrix is Consistent</t>
  </si>
  <si>
    <t>Phone1</t>
  </si>
  <si>
    <t>Phone2</t>
  </si>
  <si>
    <t>Phone3</t>
  </si>
  <si>
    <t>Attribute</t>
  </si>
  <si>
    <t>Rainfall</t>
  </si>
  <si>
    <t>Drainage</t>
  </si>
  <si>
    <t>Usage of Land</t>
  </si>
  <si>
    <t>CR&gt;0.10</t>
  </si>
  <si>
    <t>Matrix is Inconsistent</t>
  </si>
  <si>
    <t>Solving MCDM problem using TOPSIS Method</t>
  </si>
  <si>
    <t>weightage</t>
  </si>
  <si>
    <t>Price or Cost (in $)</t>
  </si>
  <si>
    <t>Storage Space (in GB)</t>
  </si>
  <si>
    <t>Camera (in MP)</t>
  </si>
  <si>
    <t>Looks (in Stars)</t>
  </si>
  <si>
    <t>Mobile 1</t>
  </si>
  <si>
    <t>Mobile 2</t>
  </si>
  <si>
    <t>Mobile 3</t>
  </si>
  <si>
    <t>Mobile 4</t>
  </si>
  <si>
    <t>Mobile 5</t>
  </si>
  <si>
    <t>Step 2- Calculate the Normalized Matrix</t>
  </si>
  <si>
    <t>Step 3- Calculate weighted Normalized Matrix</t>
  </si>
  <si>
    <t>Step 4 - Calculate Ideal Best and Ideal Worst</t>
  </si>
  <si>
    <t>V+</t>
  </si>
  <si>
    <t>V-</t>
  </si>
  <si>
    <t>Step 5 -Calculate Euclidean distance from ideal best</t>
  </si>
  <si>
    <t>Step 6 -Calculate Euclidean distance from ideal worst</t>
  </si>
  <si>
    <t>Step 7 - Calculate Perf Score</t>
  </si>
  <si>
    <t>Step 8 - calculate Rank</t>
  </si>
  <si>
    <t>Si+</t>
  </si>
  <si>
    <t>Si-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</si>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</sst>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8E8F3"/>
        <bgColor indexed="64"/>
      </patternFill>
    </fill>
    <fill>
      <patternFill patternType="solid">
        <fgColor rgb="FF24AC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2" fontId="0" fillId="0" borderId="1" xfId="0" applyNumberFormat="1" applyBorder="1"/>
    <xf numFmtId="2" fontId="1" fillId="0" borderId="1" xfId="0" applyNumberFormat="1" applyFont="1" applyBorder="1"/>
    <xf numFmtId="2" fontId="1" fillId="0" borderId="0" xfId="0" applyNumberFormat="1" applyFont="1"/>
    <xf numFmtId="2" fontId="0" fillId="0" borderId="0" xfId="0" applyNumberFormat="1"/>
    <xf numFmtId="0" fontId="0" fillId="2" borderId="1" xfId="0" applyFill="1" applyBorder="1"/>
    <xf numFmtId="0" fontId="1" fillId="2" borderId="0" xfId="0" applyFont="1" applyFill="1"/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arg\Downloads\DMBI-Theory-ISE1-12-10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No.1"/>
    </sheetNames>
    <sheetDataSet>
      <sheetData sheetId="0">
        <row r="26">
          <cell r="B26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G23" sqref="G23:I29"/>
    </sheetView>
  </sheetViews>
  <sheetFormatPr defaultRowHeight="14.4" x14ac:dyDescent="0.3"/>
  <cols>
    <col min="1" max="1" width="17.88671875" customWidth="1"/>
  </cols>
  <sheetData>
    <row r="1" spans="1:5" x14ac:dyDescent="0.3">
      <c r="A1" s="3" t="s">
        <v>19</v>
      </c>
    </row>
    <row r="3" spans="1:5" x14ac:dyDescent="0.3">
      <c r="A3" s="3" t="s">
        <v>13</v>
      </c>
    </row>
    <row r="5" spans="1:5" x14ac:dyDescent="0.3">
      <c r="A5" s="2" t="s">
        <v>9</v>
      </c>
      <c r="B5" s="1" t="s">
        <v>10</v>
      </c>
      <c r="C5" s="1" t="s">
        <v>10</v>
      </c>
      <c r="D5" s="1" t="s">
        <v>11</v>
      </c>
      <c r="E5" s="1" t="s">
        <v>10</v>
      </c>
    </row>
    <row r="6" spans="1:5" x14ac:dyDescent="0.3">
      <c r="A6" s="2" t="s">
        <v>12</v>
      </c>
      <c r="B6" s="1">
        <v>0.25</v>
      </c>
      <c r="C6" s="1">
        <v>0.25</v>
      </c>
      <c r="D6" s="1">
        <v>0.25</v>
      </c>
      <c r="E6" s="1">
        <v>0.25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3">
      <c r="A8" s="2" t="s">
        <v>5</v>
      </c>
      <c r="B8" s="1">
        <v>25</v>
      </c>
      <c r="C8" s="1">
        <v>67</v>
      </c>
      <c r="D8" s="1">
        <v>7</v>
      </c>
      <c r="E8" s="1">
        <v>20</v>
      </c>
    </row>
    <row r="9" spans="1:5" x14ac:dyDescent="0.3">
      <c r="A9" s="2" t="s">
        <v>6</v>
      </c>
      <c r="B9" s="1">
        <v>21</v>
      </c>
      <c r="C9" s="1">
        <v>78</v>
      </c>
      <c r="D9" s="1">
        <v>6</v>
      </c>
      <c r="E9" s="1">
        <v>24</v>
      </c>
    </row>
    <row r="10" spans="1:5" x14ac:dyDescent="0.3">
      <c r="A10" s="2" t="s">
        <v>7</v>
      </c>
      <c r="B10" s="1">
        <v>19</v>
      </c>
      <c r="C10" s="1">
        <v>53</v>
      </c>
      <c r="D10" s="1">
        <v>5</v>
      </c>
      <c r="E10" s="1">
        <v>33</v>
      </c>
    </row>
    <row r="11" spans="1:5" x14ac:dyDescent="0.3">
      <c r="A11" s="2" t="s">
        <v>8</v>
      </c>
      <c r="B11" s="1">
        <v>22</v>
      </c>
      <c r="C11" s="1">
        <v>25</v>
      </c>
      <c r="D11" s="1">
        <v>2</v>
      </c>
      <c r="E11" s="1">
        <v>31</v>
      </c>
    </row>
    <row r="12" spans="1:5" x14ac:dyDescent="0.3">
      <c r="A12" s="2" t="s">
        <v>20</v>
      </c>
      <c r="B12" s="1">
        <f>IF(B$5="Beneficial",MAX(B$8:B$11),MIN(B$8:B$11))</f>
        <v>25</v>
      </c>
      <c r="C12" s="1">
        <f t="shared" ref="C12:E12" si="0">IF(C$5="Beneficial",MAX(C$8:C$11),MIN(C$8:C$11))</f>
        <v>78</v>
      </c>
      <c r="D12" s="1">
        <f t="shared" si="0"/>
        <v>2</v>
      </c>
      <c r="E12" s="1">
        <f t="shared" si="0"/>
        <v>33</v>
      </c>
    </row>
    <row r="14" spans="1:5" x14ac:dyDescent="0.3">
      <c r="A14" s="4" t="s">
        <v>14</v>
      </c>
    </row>
    <row r="16" spans="1:5" x14ac:dyDescent="0.3">
      <c r="A16" s="5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9" x14ac:dyDescent="0.3">
      <c r="A17" s="2" t="s">
        <v>5</v>
      </c>
      <c r="B17" s="1">
        <f>IF(B$5="Beneficial",B8/MAX(B$8:B$12),MIN(B$8:B$12)/B8)</f>
        <v>1</v>
      </c>
      <c r="C17" s="1">
        <f t="shared" ref="C17:E17" si="1">IF(C$5="Beneficial",C8/MAX(C$8:C$12),MIN(C$8:C$12)/C8)</f>
        <v>0.85897435897435892</v>
      </c>
      <c r="D17" s="1">
        <f t="shared" si="1"/>
        <v>0.2857142857142857</v>
      </c>
      <c r="E17" s="1">
        <f t="shared" si="1"/>
        <v>0.60606060606060608</v>
      </c>
    </row>
    <row r="18" spans="1:9" x14ac:dyDescent="0.3">
      <c r="A18" s="2" t="s">
        <v>6</v>
      </c>
      <c r="B18" s="1">
        <f t="shared" ref="B18:B20" si="2">IF(B$5="Beneficial",B9/MAX(B$8:B$12),MIN(B$8:B$12)/B9)</f>
        <v>0.84</v>
      </c>
      <c r="C18" s="1">
        <f t="shared" ref="C18:E18" si="3">IF(C$5="Beneficial",C9/MAX(C$8:C$12),MIN(C$8:C$12)/C9)</f>
        <v>1</v>
      </c>
      <c r="D18" s="1">
        <f t="shared" si="3"/>
        <v>0.33333333333333331</v>
      </c>
      <c r="E18" s="1">
        <f t="shared" si="3"/>
        <v>0.72727272727272729</v>
      </c>
    </row>
    <row r="19" spans="1:9" x14ac:dyDescent="0.3">
      <c r="A19" s="2" t="s">
        <v>7</v>
      </c>
      <c r="B19" s="1">
        <f t="shared" si="2"/>
        <v>0.76</v>
      </c>
      <c r="C19" s="1">
        <f t="shared" ref="C19:E19" si="4">IF(C$5="Beneficial",C10/MAX(C$8:C$12),MIN(C$8:C$12)/C10)</f>
        <v>0.67948717948717952</v>
      </c>
      <c r="D19" s="1">
        <f t="shared" si="4"/>
        <v>0.4</v>
      </c>
      <c r="E19" s="1">
        <f t="shared" si="4"/>
        <v>1</v>
      </c>
    </row>
    <row r="20" spans="1:9" x14ac:dyDescent="0.3">
      <c r="A20" s="2" t="s">
        <v>8</v>
      </c>
      <c r="B20" s="1">
        <f t="shared" si="2"/>
        <v>0.88</v>
      </c>
      <c r="C20" s="1">
        <f t="shared" ref="C20:E20" si="5">IF(C$5="Beneficial",C11/MAX(C$8:C$12),MIN(C$8:C$12)/C11)</f>
        <v>0.32051282051282054</v>
      </c>
      <c r="D20" s="1">
        <f t="shared" si="5"/>
        <v>1</v>
      </c>
      <c r="E20" s="1">
        <f t="shared" si="5"/>
        <v>0.93939393939393945</v>
      </c>
    </row>
    <row r="21" spans="1:9" x14ac:dyDescent="0.3">
      <c r="A21" s="9"/>
      <c r="B21" s="9"/>
      <c r="C21" s="9"/>
      <c r="D21" s="9"/>
      <c r="E21" s="9"/>
    </row>
    <row r="23" spans="1:9" x14ac:dyDescent="0.3">
      <c r="A23" s="4" t="s">
        <v>18</v>
      </c>
      <c r="G23" s="3" t="s">
        <v>17</v>
      </c>
      <c r="H23" s="3"/>
      <c r="I23" s="3"/>
    </row>
    <row r="25" spans="1:9" x14ac:dyDescent="0.3">
      <c r="A25" s="5" t="s">
        <v>0</v>
      </c>
      <c r="B25" s="2" t="s">
        <v>15</v>
      </c>
      <c r="C25" s="2" t="s">
        <v>16</v>
      </c>
      <c r="G25" s="5" t="s">
        <v>0</v>
      </c>
      <c r="H25" s="2" t="s">
        <v>15</v>
      </c>
      <c r="I25" s="2" t="s">
        <v>16</v>
      </c>
    </row>
    <row r="26" spans="1:9" x14ac:dyDescent="0.3">
      <c r="A26" s="2" t="s">
        <v>5</v>
      </c>
      <c r="B26" s="6">
        <f>SUMPRODUCT($B$6:$E$6,B17:E17)</f>
        <v>0.68768731268731265</v>
      </c>
      <c r="C26" s="6">
        <f>_xlfn.RANK.AVG(B26,$B$26:$B$30)</f>
        <v>4</v>
      </c>
      <c r="G26" s="2" t="s">
        <v>5</v>
      </c>
      <c r="H26" s="6" cm="1">
        <f t="array" ref="H26">PRODUCT(B17:E17^$B$6:$E$6)</f>
        <v>0.62102209626988802</v>
      </c>
      <c r="I26" s="6">
        <f>_xlfn.RANK.AVG(H26,$H$26:$H$29)</f>
        <v>4</v>
      </c>
    </row>
    <row r="27" spans="1:9" x14ac:dyDescent="0.3">
      <c r="A27" s="2" t="s">
        <v>6</v>
      </c>
      <c r="B27" s="6">
        <f t="shared" ref="B27:B29" si="6">SUMPRODUCT($B$6:$E$6,B18:E18)</f>
        <v>0.7251515151515151</v>
      </c>
      <c r="C27" s="6">
        <f t="shared" ref="C27:C29" si="7">_xlfn.RANK.AVG(B27,$B$26:$B$30)</f>
        <v>2</v>
      </c>
      <c r="G27" s="2" t="s">
        <v>6</v>
      </c>
      <c r="H27" s="6" cm="1">
        <f t="array" ref="H27">PRODUCT(B18:E18^$B$6:$E$6)</f>
        <v>0.67175952531706828</v>
      </c>
      <c r="I27" s="6">
        <f t="shared" ref="I27:I29" si="8">_xlfn.RANK.AVG(H27,$H$26:$H$29)</f>
        <v>3</v>
      </c>
    </row>
    <row r="28" spans="1:9" x14ac:dyDescent="0.3">
      <c r="A28" s="2" t="s">
        <v>7</v>
      </c>
      <c r="B28" s="6">
        <f t="shared" si="6"/>
        <v>0.70987179487179486</v>
      </c>
      <c r="C28" s="6">
        <f t="shared" si="7"/>
        <v>3</v>
      </c>
      <c r="G28" s="2" t="s">
        <v>7</v>
      </c>
      <c r="H28" s="6" cm="1">
        <f t="array" ref="H28">PRODUCT(B19:E19^$B$6:$E$6)</f>
        <v>0.67416113585248416</v>
      </c>
      <c r="I28" s="6">
        <f t="shared" si="8"/>
        <v>2</v>
      </c>
    </row>
    <row r="29" spans="1:9" x14ac:dyDescent="0.3">
      <c r="A29" s="2" t="s">
        <v>8</v>
      </c>
      <c r="B29" s="6">
        <f t="shared" si="6"/>
        <v>0.78497668997669001</v>
      </c>
      <c r="C29" s="6">
        <f t="shared" si="7"/>
        <v>1</v>
      </c>
      <c r="G29" s="2" t="s">
        <v>8</v>
      </c>
      <c r="H29" s="6" cm="1">
        <f t="array" ref="H29">PRODUCT(B20:E20^$B$6:$E$6)</f>
        <v>0.71745382947820535</v>
      </c>
      <c r="I29" s="6">
        <f t="shared" si="8"/>
        <v>1</v>
      </c>
    </row>
    <row r="30" spans="1:9" x14ac:dyDescent="0.3">
      <c r="A30" s="7"/>
      <c r="B30" s="8"/>
      <c r="C3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A6BA-1904-4B39-8104-145D93DEFF70}">
  <dimension ref="A1:K31"/>
  <sheetViews>
    <sheetView tabSelected="1" topLeftCell="A9" workbookViewId="0">
      <selection activeCell="G24" sqref="G24:I31"/>
    </sheetView>
  </sheetViews>
  <sheetFormatPr defaultRowHeight="14.4" x14ac:dyDescent="0.3"/>
  <sheetData>
    <row r="1" spans="1:11" x14ac:dyDescent="0.3">
      <c r="A1" s="3" t="s">
        <v>19</v>
      </c>
    </row>
    <row r="3" spans="1:11" x14ac:dyDescent="0.3">
      <c r="A3" s="3" t="s">
        <v>13</v>
      </c>
    </row>
    <row r="5" spans="1:11" x14ac:dyDescent="0.3">
      <c r="A5" s="2" t="s">
        <v>9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22</v>
      </c>
      <c r="H5" s="1" t="s">
        <v>21</v>
      </c>
      <c r="I5" s="1" t="s">
        <v>21</v>
      </c>
      <c r="J5" s="1" t="s">
        <v>21</v>
      </c>
      <c r="K5" s="1" t="s">
        <v>21</v>
      </c>
    </row>
    <row r="6" spans="1:11" x14ac:dyDescent="0.3">
      <c r="A6" s="2" t="s">
        <v>12</v>
      </c>
      <c r="B6" s="1">
        <v>8.0789949999999999E-2</v>
      </c>
      <c r="C6" s="1">
        <v>8.4380999999999998E-2</v>
      </c>
      <c r="D6" s="1">
        <v>9.1562000000000004E-2</v>
      </c>
      <c r="E6" s="1">
        <v>0.10592500000000001</v>
      </c>
      <c r="F6" s="1">
        <v>0.13464999999999999</v>
      </c>
      <c r="G6" s="1">
        <v>1.0772E-2</v>
      </c>
      <c r="H6" s="1">
        <v>0.12567300000000001</v>
      </c>
      <c r="I6" s="1">
        <v>0.174147</v>
      </c>
      <c r="J6" s="1">
        <v>8.9767E-2</v>
      </c>
      <c r="K6" s="1">
        <v>0.10233399999999999</v>
      </c>
    </row>
    <row r="7" spans="1:11" x14ac:dyDescent="0.3">
      <c r="A7" s="2" t="s">
        <v>0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</row>
    <row r="8" spans="1:11" x14ac:dyDescent="0.3">
      <c r="A8" s="2" t="s">
        <v>5</v>
      </c>
      <c r="B8" s="1">
        <v>5.5</v>
      </c>
      <c r="C8" s="1">
        <v>3500</v>
      </c>
      <c r="D8" s="1">
        <v>4</v>
      </c>
      <c r="E8" s="1">
        <v>12</v>
      </c>
      <c r="F8" s="1">
        <v>4</v>
      </c>
      <c r="G8" s="1">
        <v>50000</v>
      </c>
      <c r="H8" s="1">
        <v>5</v>
      </c>
      <c r="I8" s="1">
        <v>16</v>
      </c>
      <c r="J8" s="1">
        <v>2</v>
      </c>
      <c r="K8" s="1">
        <v>5</v>
      </c>
    </row>
    <row r="9" spans="1:11" x14ac:dyDescent="0.3">
      <c r="A9" s="2" t="s">
        <v>6</v>
      </c>
      <c r="B9" s="1">
        <v>6</v>
      </c>
      <c r="C9" s="1">
        <v>3000</v>
      </c>
      <c r="D9" s="1">
        <v>8</v>
      </c>
      <c r="E9" s="1">
        <v>8</v>
      </c>
      <c r="F9" s="1">
        <v>2</v>
      </c>
      <c r="G9" s="1">
        <v>20000</v>
      </c>
      <c r="H9" s="1">
        <v>3</v>
      </c>
      <c r="I9" s="1">
        <v>16</v>
      </c>
      <c r="J9" s="1">
        <v>2</v>
      </c>
      <c r="K9" s="1">
        <v>3</v>
      </c>
    </row>
    <row r="10" spans="1:11" x14ac:dyDescent="0.3">
      <c r="A10" s="2" t="s">
        <v>7</v>
      </c>
      <c r="B10" s="1">
        <v>5.2</v>
      </c>
      <c r="C10" s="1">
        <v>2500</v>
      </c>
      <c r="D10" s="1">
        <v>16</v>
      </c>
      <c r="E10" s="1">
        <v>4</v>
      </c>
      <c r="F10" s="1">
        <v>2</v>
      </c>
      <c r="G10" s="1">
        <v>30000</v>
      </c>
      <c r="H10" s="1">
        <v>4</v>
      </c>
      <c r="I10" s="1">
        <v>32</v>
      </c>
      <c r="J10" s="1">
        <v>1</v>
      </c>
      <c r="K10" s="1">
        <v>5</v>
      </c>
    </row>
    <row r="11" spans="1:11" x14ac:dyDescent="0.3">
      <c r="A11" s="2" t="s">
        <v>8</v>
      </c>
      <c r="B11" s="1">
        <v>6.2</v>
      </c>
      <c r="C11" s="1">
        <v>3500</v>
      </c>
      <c r="D11" s="1">
        <v>4</v>
      </c>
      <c r="E11" s="1">
        <v>32</v>
      </c>
      <c r="F11" s="1">
        <v>1</v>
      </c>
      <c r="G11" s="1">
        <v>26000</v>
      </c>
      <c r="H11" s="1">
        <v>8</v>
      </c>
      <c r="I11" s="1">
        <v>16</v>
      </c>
      <c r="J11" s="1">
        <v>1</v>
      </c>
      <c r="K11" s="1">
        <v>3</v>
      </c>
    </row>
    <row r="12" spans="1:11" x14ac:dyDescent="0.3">
      <c r="A12" s="2" t="s">
        <v>23</v>
      </c>
      <c r="B12" s="1">
        <v>5.5</v>
      </c>
      <c r="C12" s="1">
        <v>4500</v>
      </c>
      <c r="D12" s="1">
        <v>8</v>
      </c>
      <c r="E12" s="1">
        <v>48</v>
      </c>
      <c r="F12" s="1">
        <v>2</v>
      </c>
      <c r="G12" s="1">
        <v>35000</v>
      </c>
      <c r="H12" s="1">
        <v>6</v>
      </c>
      <c r="I12" s="1">
        <v>32</v>
      </c>
      <c r="J12" s="1">
        <v>2</v>
      </c>
      <c r="K12" s="1">
        <v>5</v>
      </c>
    </row>
    <row r="13" spans="1:11" x14ac:dyDescent="0.3">
      <c r="A13" s="2" t="s">
        <v>20</v>
      </c>
      <c r="B13" s="2">
        <f>[1]QNo.1!$B$26</f>
        <v>3</v>
      </c>
      <c r="C13" s="2">
        <f>IF(C$5="B",MAX(C$8:C$12),MIN(C$8:C$12))</f>
        <v>4500</v>
      </c>
      <c r="D13" s="2">
        <f t="shared" ref="D13:K13" si="0">IF(D$5="B",MAX(D$8:D$12),MIN(D$8:D$12))</f>
        <v>16</v>
      </c>
      <c r="E13" s="2">
        <f t="shared" si="0"/>
        <v>48</v>
      </c>
      <c r="F13" s="2">
        <f t="shared" si="0"/>
        <v>4</v>
      </c>
      <c r="G13" s="2">
        <f t="shared" si="0"/>
        <v>20000</v>
      </c>
      <c r="H13" s="2">
        <f t="shared" si="0"/>
        <v>8</v>
      </c>
      <c r="I13" s="2">
        <f t="shared" si="0"/>
        <v>32</v>
      </c>
      <c r="J13" s="2">
        <f t="shared" si="0"/>
        <v>2</v>
      </c>
      <c r="K13" s="2">
        <f t="shared" si="0"/>
        <v>5</v>
      </c>
    </row>
    <row r="15" spans="1:11" x14ac:dyDescent="0.3">
      <c r="A15" s="3" t="s">
        <v>14</v>
      </c>
    </row>
    <row r="17" spans="1:11" x14ac:dyDescent="0.3">
      <c r="A17" s="2" t="s">
        <v>0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</row>
    <row r="18" spans="1:11" x14ac:dyDescent="0.3">
      <c r="A18" s="2" t="s">
        <v>5</v>
      </c>
      <c r="B18" s="1">
        <f>IF(B$5="B",B8/MAX(B$8:B$12),MIN(B$8:B$12)/B8)</f>
        <v>0.88709677419354838</v>
      </c>
      <c r="C18" s="1">
        <f t="shared" ref="C18:K18" si="1">IF(C$5="B",C8/MAX(C$8:C$12),MIN(C$8:C$12)/C8)</f>
        <v>0.77777777777777779</v>
      </c>
      <c r="D18" s="1">
        <f t="shared" si="1"/>
        <v>0.25</v>
      </c>
      <c r="E18" s="1">
        <f t="shared" si="1"/>
        <v>0.25</v>
      </c>
      <c r="F18" s="1">
        <f t="shared" si="1"/>
        <v>1</v>
      </c>
      <c r="G18" s="1">
        <f t="shared" si="1"/>
        <v>0.4</v>
      </c>
      <c r="H18" s="1">
        <f t="shared" si="1"/>
        <v>0.625</v>
      </c>
      <c r="I18" s="1">
        <f t="shared" si="1"/>
        <v>0.5</v>
      </c>
      <c r="J18" s="1">
        <f t="shared" si="1"/>
        <v>1</v>
      </c>
      <c r="K18" s="1">
        <f t="shared" si="1"/>
        <v>1</v>
      </c>
    </row>
    <row r="19" spans="1:11" x14ac:dyDescent="0.3">
      <c r="A19" s="2" t="s">
        <v>6</v>
      </c>
      <c r="B19" s="1">
        <f t="shared" ref="B19:K22" si="2">IF(B$5="B",B9/MAX(B$8:B$12),MIN(B$8:B$12)/B9)</f>
        <v>0.96774193548387089</v>
      </c>
      <c r="C19" s="1">
        <f t="shared" si="2"/>
        <v>0.66666666666666663</v>
      </c>
      <c r="D19" s="1">
        <f t="shared" si="2"/>
        <v>0.5</v>
      </c>
      <c r="E19" s="1">
        <f t="shared" si="2"/>
        <v>0.16666666666666666</v>
      </c>
      <c r="F19" s="1">
        <f t="shared" si="2"/>
        <v>0.5</v>
      </c>
      <c r="G19" s="1">
        <f t="shared" si="2"/>
        <v>1</v>
      </c>
      <c r="H19" s="1">
        <f t="shared" si="2"/>
        <v>0.375</v>
      </c>
      <c r="I19" s="1">
        <f t="shared" si="2"/>
        <v>0.5</v>
      </c>
      <c r="J19" s="1">
        <f t="shared" si="2"/>
        <v>1</v>
      </c>
      <c r="K19" s="1">
        <f t="shared" si="2"/>
        <v>0.6</v>
      </c>
    </row>
    <row r="20" spans="1:11" x14ac:dyDescent="0.3">
      <c r="A20" s="2" t="s">
        <v>7</v>
      </c>
      <c r="B20" s="1">
        <f t="shared" si="2"/>
        <v>0.83870967741935487</v>
      </c>
      <c r="C20" s="1">
        <f t="shared" si="2"/>
        <v>0.55555555555555558</v>
      </c>
      <c r="D20" s="1">
        <f t="shared" si="2"/>
        <v>1</v>
      </c>
      <c r="E20" s="1">
        <f t="shared" si="2"/>
        <v>8.3333333333333329E-2</v>
      </c>
      <c r="F20" s="1">
        <f t="shared" si="2"/>
        <v>0.5</v>
      </c>
      <c r="G20" s="1">
        <f t="shared" si="2"/>
        <v>0.66666666666666663</v>
      </c>
      <c r="H20" s="1">
        <f t="shared" si="2"/>
        <v>0.5</v>
      </c>
      <c r="I20" s="1">
        <f t="shared" si="2"/>
        <v>1</v>
      </c>
      <c r="J20" s="1">
        <f t="shared" si="2"/>
        <v>0.5</v>
      </c>
      <c r="K20" s="1">
        <f t="shared" si="2"/>
        <v>1</v>
      </c>
    </row>
    <row r="21" spans="1:11" x14ac:dyDescent="0.3">
      <c r="A21" s="2" t="s">
        <v>8</v>
      </c>
      <c r="B21" s="1">
        <f t="shared" si="2"/>
        <v>1</v>
      </c>
      <c r="C21" s="1">
        <f t="shared" si="2"/>
        <v>0.77777777777777779</v>
      </c>
      <c r="D21" s="1">
        <f t="shared" si="2"/>
        <v>0.25</v>
      </c>
      <c r="E21" s="1">
        <f t="shared" si="2"/>
        <v>0.66666666666666663</v>
      </c>
      <c r="F21" s="1">
        <f t="shared" si="2"/>
        <v>0.25</v>
      </c>
      <c r="G21" s="1">
        <f t="shared" si="2"/>
        <v>0.76923076923076927</v>
      </c>
      <c r="H21" s="1">
        <f t="shared" si="2"/>
        <v>1</v>
      </c>
      <c r="I21" s="1">
        <f t="shared" si="2"/>
        <v>0.5</v>
      </c>
      <c r="J21" s="1">
        <f t="shared" si="2"/>
        <v>0.5</v>
      </c>
      <c r="K21" s="1">
        <f t="shared" si="2"/>
        <v>0.6</v>
      </c>
    </row>
    <row r="22" spans="1:11" x14ac:dyDescent="0.3">
      <c r="A22" s="2" t="s">
        <v>23</v>
      </c>
      <c r="B22" s="1">
        <f t="shared" si="2"/>
        <v>0.88709677419354838</v>
      </c>
      <c r="C22" s="1">
        <f t="shared" si="2"/>
        <v>1</v>
      </c>
      <c r="D22" s="1">
        <f t="shared" si="2"/>
        <v>0.5</v>
      </c>
      <c r="E22" s="1">
        <f t="shared" si="2"/>
        <v>1</v>
      </c>
      <c r="F22" s="1">
        <f t="shared" si="2"/>
        <v>0.5</v>
      </c>
      <c r="G22" s="1">
        <f t="shared" si="2"/>
        <v>0.5714285714285714</v>
      </c>
      <c r="H22" s="1">
        <f t="shared" si="2"/>
        <v>0.75</v>
      </c>
      <c r="I22" s="1">
        <f t="shared" si="2"/>
        <v>1</v>
      </c>
      <c r="J22" s="1">
        <f t="shared" si="2"/>
        <v>1</v>
      </c>
      <c r="K22" s="1">
        <f t="shared" si="2"/>
        <v>1</v>
      </c>
    </row>
    <row r="24" spans="1:11" x14ac:dyDescent="0.3">
      <c r="A24" s="3" t="s">
        <v>18</v>
      </c>
      <c r="G24" s="3" t="s">
        <v>17</v>
      </c>
      <c r="H24" s="3"/>
      <c r="I24" s="3"/>
    </row>
    <row r="26" spans="1:11" x14ac:dyDescent="0.3">
      <c r="A26" s="2" t="s">
        <v>0</v>
      </c>
      <c r="B26" s="2" t="s">
        <v>15</v>
      </c>
      <c r="C26" s="2" t="s">
        <v>16</v>
      </c>
      <c r="G26" s="2" t="s">
        <v>0</v>
      </c>
      <c r="H26" s="2" t="s">
        <v>15</v>
      </c>
      <c r="I26" s="2" t="s">
        <v>16</v>
      </c>
    </row>
    <row r="27" spans="1:11" x14ac:dyDescent="0.3">
      <c r="A27" s="2" t="s">
        <v>5</v>
      </c>
      <c r="B27" s="1">
        <f>SUMPRODUCT($B$6:$K$6,B18:K18)</f>
        <v>0.68334884569892484</v>
      </c>
      <c r="C27" s="1">
        <f>_xlfn.RANK.AVG(B27,$B$27:$B$31)</f>
        <v>2</v>
      </c>
      <c r="G27" s="2" t="s">
        <v>5</v>
      </c>
      <c r="H27" s="1" cm="1">
        <f t="array" ref="H27">PRODUCT(B18:K18^$B$6:$K$6)</f>
        <v>0.60999375344276319</v>
      </c>
      <c r="I27" s="1">
        <f>_xlfn.RANK.AVG(H27,$H$27:$H$31)</f>
        <v>2</v>
      </c>
    </row>
    <row r="28" spans="1:11" x14ac:dyDescent="0.3">
      <c r="A28" s="2" t="s">
        <v>6</v>
      </c>
      <c r="B28" s="1">
        <f t="shared" ref="B28:B31" si="3">SUMPRODUCT($B$6:$K$6,B19:K19)</f>
        <v>0.56133826424731181</v>
      </c>
      <c r="C28" s="1">
        <f t="shared" ref="C28:C31" si="4">_xlfn.RANK.AVG(B28,$B$27:$B$31)</f>
        <v>5</v>
      </c>
      <c r="G28" s="2" t="s">
        <v>6</v>
      </c>
      <c r="H28" s="1" cm="1">
        <f t="array" ref="H28">PRODUCT(B19:K19^$B$6:$K$6)</f>
        <v>0.50676846442146894</v>
      </c>
      <c r="I28" s="1">
        <f t="shared" ref="I28:I31" si="5">_xlfn.RANK.AVG(H28,$H$27:$H$31)</f>
        <v>5</v>
      </c>
    </row>
    <row r="29" spans="1:11" x14ac:dyDescent="0.3">
      <c r="A29" s="2" t="s">
        <v>7</v>
      </c>
      <c r="B29" s="1">
        <f t="shared" si="3"/>
        <v>0.67373406290322579</v>
      </c>
      <c r="C29" s="1">
        <f t="shared" si="4"/>
        <v>3</v>
      </c>
      <c r="G29" s="2" t="s">
        <v>7</v>
      </c>
      <c r="H29" s="1" cm="1">
        <f t="array" ref="H29">PRODUCT(B20:K20^$B$6:$K$6)</f>
        <v>0.56323770522257732</v>
      </c>
      <c r="I29" s="1">
        <f t="shared" si="5"/>
        <v>3</v>
      </c>
    </row>
    <row r="30" spans="1:11" x14ac:dyDescent="0.3">
      <c r="A30" s="2" t="s">
        <v>8</v>
      </c>
      <c r="B30" s="1">
        <f t="shared" si="3"/>
        <v>0.6009058371794872</v>
      </c>
      <c r="C30" s="1">
        <f t="shared" si="4"/>
        <v>4</v>
      </c>
      <c r="G30" s="2" t="s">
        <v>8</v>
      </c>
      <c r="H30" s="1" cm="1">
        <f t="array" ref="H30">PRODUCT(B21:K21^$B$6:$K$6)</f>
        <v>0.54021734124244014</v>
      </c>
      <c r="I30" s="1">
        <f t="shared" si="5"/>
        <v>4</v>
      </c>
    </row>
    <row r="31" spans="1:11" x14ac:dyDescent="0.3">
      <c r="A31" s="2" t="s">
        <v>23</v>
      </c>
      <c r="B31" s="1">
        <f t="shared" si="3"/>
        <v>0.84173868260368667</v>
      </c>
      <c r="C31" s="1">
        <f t="shared" si="4"/>
        <v>1</v>
      </c>
      <c r="G31" s="2" t="s">
        <v>23</v>
      </c>
      <c r="H31" s="1" cm="1">
        <f t="array" ref="H31">PRODUCT(B22:K22^$B$6:$K$6)</f>
        <v>0.81167197402873215</v>
      </c>
      <c r="I31" s="1">
        <f t="shared" si="5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1E4B-5187-45AB-8122-0478E164D10D}">
  <dimension ref="A2:H43"/>
  <sheetViews>
    <sheetView workbookViewId="0">
      <selection activeCell="L18" sqref="L18"/>
    </sheetView>
  </sheetViews>
  <sheetFormatPr defaultRowHeight="14.4" x14ac:dyDescent="0.3"/>
  <sheetData>
    <row r="2" spans="1:8" x14ac:dyDescent="0.3">
      <c r="A2" s="3" t="s">
        <v>24</v>
      </c>
    </row>
    <row r="4" spans="1:8" x14ac:dyDescent="0.3">
      <c r="A4" s="10"/>
      <c r="B4" s="11" t="s">
        <v>25</v>
      </c>
      <c r="C4" s="11" t="s">
        <v>26</v>
      </c>
      <c r="D4" s="11" t="s">
        <v>27</v>
      </c>
      <c r="E4" s="11" t="s">
        <v>28</v>
      </c>
      <c r="F4" s="12"/>
    </row>
    <row r="5" spans="1:8" x14ac:dyDescent="0.3">
      <c r="A5" s="11" t="s">
        <v>25</v>
      </c>
      <c r="B5" s="10">
        <v>1</v>
      </c>
      <c r="C5" s="10">
        <f>1/7</f>
        <v>0.14285714285714285</v>
      </c>
      <c r="D5" s="10">
        <v>0.2</v>
      </c>
      <c r="E5" s="10">
        <v>0.33333333333333331</v>
      </c>
      <c r="F5" s="13"/>
    </row>
    <row r="6" spans="1:8" x14ac:dyDescent="0.3">
      <c r="A6" s="11" t="s">
        <v>26</v>
      </c>
      <c r="B6" s="10">
        <v>7</v>
      </c>
      <c r="C6" s="10">
        <v>1</v>
      </c>
      <c r="D6" s="10">
        <v>2</v>
      </c>
      <c r="E6" s="10">
        <v>3</v>
      </c>
      <c r="F6" s="13"/>
    </row>
    <row r="7" spans="1:8" x14ac:dyDescent="0.3">
      <c r="A7" s="11" t="s">
        <v>27</v>
      </c>
      <c r="B7" s="10">
        <v>5</v>
      </c>
      <c r="C7" s="10">
        <v>0.5</v>
      </c>
      <c r="D7" s="10">
        <v>1</v>
      </c>
      <c r="E7" s="10">
        <v>3</v>
      </c>
      <c r="F7" s="13"/>
    </row>
    <row r="8" spans="1:8" x14ac:dyDescent="0.3">
      <c r="A8" s="11" t="s">
        <v>28</v>
      </c>
      <c r="B8" s="10">
        <v>3</v>
      </c>
      <c r="C8" s="10">
        <v>0.33333333333333331</v>
      </c>
      <c r="D8" s="10">
        <v>0.33333333333333331</v>
      </c>
      <c r="E8" s="10">
        <v>1</v>
      </c>
      <c r="F8" s="13"/>
    </row>
    <row r="10" spans="1:8" x14ac:dyDescent="0.3">
      <c r="B10" s="12"/>
      <c r="D10" s="3" t="s">
        <v>29</v>
      </c>
      <c r="F10" s="3" t="s">
        <v>30</v>
      </c>
      <c r="H10" s="3" t="s">
        <v>31</v>
      </c>
    </row>
    <row r="11" spans="1:8" x14ac:dyDescent="0.3">
      <c r="B11" s="12"/>
      <c r="D11" s="3" t="s">
        <v>12</v>
      </c>
    </row>
    <row r="12" spans="1:8" x14ac:dyDescent="0.3">
      <c r="B12" s="3" t="s">
        <v>32</v>
      </c>
      <c r="D12" s="2" t="s">
        <v>6</v>
      </c>
      <c r="F12" s="2" t="s">
        <v>7</v>
      </c>
      <c r="H12" s="2" t="s">
        <v>8</v>
      </c>
    </row>
    <row r="13" spans="1:8" x14ac:dyDescent="0.3">
      <c r="A13" s="2" t="s">
        <v>25</v>
      </c>
      <c r="B13" s="1">
        <f>PRODUCT(B5:E5)^(1/4)</f>
        <v>0.31239399369202558</v>
      </c>
      <c r="D13" s="1">
        <f>B13/$B$18</f>
        <v>5.9245925894983141E-2</v>
      </c>
      <c r="F13" s="1">
        <f>(B5*$D$13)+(C5*$D$14)+(D5*$D$15)+(E5*$D$16)</f>
        <v>0.23902195662438058</v>
      </c>
      <c r="H13" s="1">
        <f>F13/D13</f>
        <v>4.0344032608767213</v>
      </c>
    </row>
    <row r="14" spans="1:8" x14ac:dyDescent="0.3">
      <c r="A14" s="2" t="s">
        <v>26</v>
      </c>
      <c r="B14" s="1">
        <f>PRODUCT(B6:E6)^(1/4)</f>
        <v>2.5457298950218306</v>
      </c>
      <c r="D14" s="1">
        <f>B14/$B$18</f>
        <v>0.48280097490541679</v>
      </c>
      <c r="F14" s="1">
        <f>(B6*$D$13)+(C6*$D$14)+(D6*$D$15)+(E6*$D$16)</f>
        <v>1.9575324774133473</v>
      </c>
      <c r="H14" s="1">
        <f t="shared" ref="H14:H16" si="0">F14/D14</f>
        <v>4.0545329839005362</v>
      </c>
    </row>
    <row r="15" spans="1:8" x14ac:dyDescent="0.3">
      <c r="A15" s="2" t="s">
        <v>27</v>
      </c>
      <c r="B15" s="1">
        <f>PRODUCT(B7:E7)^(1/4)</f>
        <v>1.6548754598234365</v>
      </c>
      <c r="D15" s="1">
        <f>B15/$B$18</f>
        <v>0.31384927635575161</v>
      </c>
      <c r="F15" s="1">
        <f>(B7*$D$13)+(C7*$D$14)+(D7*$D$15)+(E7*$D$16)</f>
        <v>1.283790861814921</v>
      </c>
      <c r="H15" s="1">
        <f t="shared" si="0"/>
        <v>4.0904694021334302</v>
      </c>
    </row>
    <row r="16" spans="1:8" x14ac:dyDescent="0.3">
      <c r="A16" s="2" t="s">
        <v>28</v>
      </c>
      <c r="B16" s="1">
        <f>PRODUCT(B8:E8)^(1/4)</f>
        <v>0.75983568565159254</v>
      </c>
      <c r="D16" s="1">
        <f>B16/$B$18</f>
        <v>0.14410382284384843</v>
      </c>
      <c r="F16" s="1">
        <f>(B8*$D$13)+(C8*$D$14)+(D8*$D$15)+(E8*$D$16)</f>
        <v>0.58739168428252064</v>
      </c>
      <c r="H16" s="1">
        <f t="shared" si="0"/>
        <v>4.0761700327618717</v>
      </c>
    </row>
    <row r="18" spans="1:8" x14ac:dyDescent="0.3">
      <c r="A18" s="2" t="s">
        <v>33</v>
      </c>
      <c r="B18" s="1">
        <f>SUM(B13:B16)</f>
        <v>5.2728350341888852</v>
      </c>
      <c r="C18" s="1"/>
      <c r="D18" s="1">
        <f>SUM(D13:D16)</f>
        <v>1</v>
      </c>
      <c r="G18" s="14" t="s">
        <v>34</v>
      </c>
      <c r="H18" s="14">
        <f>AVERAGE(H13:H16)</f>
        <v>4.0638939199181401</v>
      </c>
    </row>
    <row r="20" spans="1:8" x14ac:dyDescent="0.3">
      <c r="G20" t="s">
        <v>35</v>
      </c>
      <c r="H20">
        <f>(H18-4)/(4-1)</f>
        <v>2.1297973306046696E-2</v>
      </c>
    </row>
    <row r="21" spans="1:8" x14ac:dyDescent="0.3">
      <c r="A21" s="3" t="s">
        <v>13</v>
      </c>
      <c r="G21" s="15" t="s">
        <v>36</v>
      </c>
      <c r="H21" s="15">
        <f>H20/0.89</f>
        <v>2.3930307085445725E-2</v>
      </c>
    </row>
    <row r="23" spans="1:8" x14ac:dyDescent="0.3">
      <c r="A23" s="2" t="s">
        <v>9</v>
      </c>
      <c r="B23" s="1" t="s">
        <v>22</v>
      </c>
      <c r="C23" s="1" t="s">
        <v>21</v>
      </c>
      <c r="D23" s="1" t="s">
        <v>22</v>
      </c>
      <c r="E23" s="1" t="s">
        <v>21</v>
      </c>
      <c r="G23" t="s">
        <v>37</v>
      </c>
    </row>
    <row r="24" spans="1:8" x14ac:dyDescent="0.3">
      <c r="A24" s="2" t="s">
        <v>12</v>
      </c>
      <c r="B24" s="1">
        <v>5.9245925894983141E-2</v>
      </c>
      <c r="C24" s="1">
        <v>0.48280097490541679</v>
      </c>
      <c r="D24" s="1">
        <v>0.31384927635575161</v>
      </c>
      <c r="E24" s="1">
        <v>0.14410382284384843</v>
      </c>
      <c r="G24" s="15" t="s">
        <v>38</v>
      </c>
    </row>
    <row r="25" spans="1:8" x14ac:dyDescent="0.3">
      <c r="A25" s="2" t="s">
        <v>0</v>
      </c>
      <c r="B25" s="2" t="s">
        <v>25</v>
      </c>
      <c r="C25" s="2" t="s">
        <v>26</v>
      </c>
      <c r="D25" s="2" t="s">
        <v>27</v>
      </c>
      <c r="E25" s="2" t="s">
        <v>28</v>
      </c>
    </row>
    <row r="26" spans="1:8" x14ac:dyDescent="0.3">
      <c r="A26" s="2" t="s">
        <v>39</v>
      </c>
      <c r="B26" s="1">
        <v>15000</v>
      </c>
      <c r="C26" s="1">
        <v>4000</v>
      </c>
      <c r="D26" s="1">
        <v>5.6</v>
      </c>
      <c r="E26" s="1">
        <v>5</v>
      </c>
    </row>
    <row r="27" spans="1:8" x14ac:dyDescent="0.3">
      <c r="A27" s="2" t="s">
        <v>40</v>
      </c>
      <c r="B27" s="1">
        <v>11000</v>
      </c>
      <c r="C27" s="1">
        <v>3000</v>
      </c>
      <c r="D27" s="1">
        <v>6</v>
      </c>
      <c r="E27" s="1">
        <v>3</v>
      </c>
    </row>
    <row r="28" spans="1:8" x14ac:dyDescent="0.3">
      <c r="A28" s="2" t="s">
        <v>41</v>
      </c>
      <c r="B28" s="1">
        <v>16000</v>
      </c>
      <c r="C28" s="1">
        <v>2500</v>
      </c>
      <c r="D28" s="1">
        <v>5.2</v>
      </c>
      <c r="E28" s="1">
        <v>8</v>
      </c>
    </row>
    <row r="29" spans="1:8" x14ac:dyDescent="0.3">
      <c r="A29" s="2" t="s">
        <v>20</v>
      </c>
      <c r="B29" s="2">
        <f>IF(B$23="B",MAX(B$26:B$28),MIN(B$26:B$28))</f>
        <v>11000</v>
      </c>
      <c r="C29" s="2">
        <f>IF(C$23="B",MAX(C$26:C$28),MIN(C$26:C$28))</f>
        <v>4000</v>
      </c>
      <c r="D29" s="2">
        <f>IF(D$23="B",MAX(D$26:D$28),MIN(D$26:D$28))</f>
        <v>5.2</v>
      </c>
      <c r="E29" s="2">
        <f>IF(E$23="B",MAX(E$26:E$28),MIN(E$26:E$28))</f>
        <v>8</v>
      </c>
    </row>
    <row r="31" spans="1:8" x14ac:dyDescent="0.3">
      <c r="A31" s="3" t="s">
        <v>14</v>
      </c>
    </row>
    <row r="33" spans="1:5" x14ac:dyDescent="0.3">
      <c r="A33" s="2" t="s">
        <v>0</v>
      </c>
      <c r="B33" s="2" t="s">
        <v>25</v>
      </c>
      <c r="C33" s="2" t="s">
        <v>26</v>
      </c>
      <c r="D33" s="2" t="s">
        <v>27</v>
      </c>
      <c r="E33" s="2" t="s">
        <v>28</v>
      </c>
    </row>
    <row r="34" spans="1:5" x14ac:dyDescent="0.3">
      <c r="A34" s="2" t="s">
        <v>39</v>
      </c>
      <c r="B34" s="1">
        <f t="shared" ref="B34:E36" si="1">IF(B$23="B",B26/MAX(B$26:B$28),MIN(B$26:B$28)/B26)</f>
        <v>0.73333333333333328</v>
      </c>
      <c r="C34" s="1">
        <f t="shared" si="1"/>
        <v>1</v>
      </c>
      <c r="D34" s="1">
        <f t="shared" si="1"/>
        <v>0.92857142857142871</v>
      </c>
      <c r="E34" s="1">
        <f t="shared" si="1"/>
        <v>0.625</v>
      </c>
    </row>
    <row r="35" spans="1:5" x14ac:dyDescent="0.3">
      <c r="A35" s="2" t="s">
        <v>40</v>
      </c>
      <c r="B35" s="1">
        <f t="shared" si="1"/>
        <v>1</v>
      </c>
      <c r="C35" s="1">
        <f t="shared" si="1"/>
        <v>0.75</v>
      </c>
      <c r="D35" s="1">
        <f t="shared" si="1"/>
        <v>0.8666666666666667</v>
      </c>
      <c r="E35" s="1">
        <f t="shared" si="1"/>
        <v>0.375</v>
      </c>
    </row>
    <row r="36" spans="1:5" x14ac:dyDescent="0.3">
      <c r="A36" s="2" t="s">
        <v>41</v>
      </c>
      <c r="B36" s="1">
        <f t="shared" si="1"/>
        <v>0.6875</v>
      </c>
      <c r="C36" s="1">
        <f t="shared" si="1"/>
        <v>0.625</v>
      </c>
      <c r="D36" s="1">
        <f t="shared" si="1"/>
        <v>1</v>
      </c>
      <c r="E36" s="1">
        <f t="shared" si="1"/>
        <v>1</v>
      </c>
    </row>
    <row r="37" spans="1:5" x14ac:dyDescent="0.3">
      <c r="A37" s="3"/>
    </row>
    <row r="38" spans="1:5" x14ac:dyDescent="0.3">
      <c r="A38" s="3" t="s">
        <v>18</v>
      </c>
    </row>
    <row r="40" spans="1:5" x14ac:dyDescent="0.3">
      <c r="A40" s="2" t="s">
        <v>0</v>
      </c>
      <c r="B40" s="2" t="s">
        <v>15</v>
      </c>
      <c r="C40" s="2" t="s">
        <v>16</v>
      </c>
    </row>
    <row r="41" spans="1:5" x14ac:dyDescent="0.3">
      <c r="A41" s="2" t="s">
        <v>5</v>
      </c>
      <c r="B41" s="1">
        <f>SUMPRODUCT($B$24:$E$24,B34:E34)</f>
        <v>0.90774434740757914</v>
      </c>
      <c r="C41" s="1">
        <f>_xlfn.RANK.AVG(B41,$B$41:$B$43)</f>
        <v>1</v>
      </c>
    </row>
    <row r="42" spans="1:5" x14ac:dyDescent="0.3">
      <c r="A42" s="2" t="s">
        <v>6</v>
      </c>
      <c r="B42" s="1">
        <f>SUMPRODUCT($B$24:$E$24,B35:E35)</f>
        <v>0.74738829681547359</v>
      </c>
      <c r="C42" s="1">
        <f>_xlfn.RANK.AVG(B42,$B$41:$B$43)</f>
        <v>3</v>
      </c>
    </row>
    <row r="43" spans="1:5" x14ac:dyDescent="0.3">
      <c r="A43" s="2" t="s">
        <v>7</v>
      </c>
      <c r="B43" s="1">
        <f>SUMPRODUCT($B$24:$E$24,B36:E36)</f>
        <v>0.80043528256828655</v>
      </c>
      <c r="C43" s="1">
        <f>_xlfn.RANK.AVG(B43,$B$41:$B$43)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8168-95BE-4359-B1FA-A53EDFE1FEE8}">
  <dimension ref="A2:H22"/>
  <sheetViews>
    <sheetView workbookViewId="0">
      <selection activeCell="L22" sqref="L22"/>
    </sheetView>
  </sheetViews>
  <sheetFormatPr defaultRowHeight="14.4" x14ac:dyDescent="0.3"/>
  <sheetData>
    <row r="2" spans="1:8" x14ac:dyDescent="0.3">
      <c r="A2" s="3" t="s">
        <v>24</v>
      </c>
    </row>
    <row r="4" spans="1:8" x14ac:dyDescent="0.3">
      <c r="A4" s="11" t="s">
        <v>42</v>
      </c>
      <c r="B4" s="11" t="s">
        <v>43</v>
      </c>
      <c r="C4" s="11" t="s">
        <v>44</v>
      </c>
      <c r="D4" s="11" t="s">
        <v>45</v>
      </c>
      <c r="E4" s="12"/>
    </row>
    <row r="5" spans="1:8" x14ac:dyDescent="0.3">
      <c r="A5" s="11" t="s">
        <v>43</v>
      </c>
      <c r="B5" s="10">
        <v>1</v>
      </c>
      <c r="C5" s="10">
        <f>1/7</f>
        <v>0.14285714285714285</v>
      </c>
      <c r="D5" s="10">
        <f>1/4</f>
        <v>0.25</v>
      </c>
      <c r="E5" s="13"/>
    </row>
    <row r="6" spans="1:8" x14ac:dyDescent="0.3">
      <c r="A6" s="11" t="s">
        <v>44</v>
      </c>
      <c r="B6" s="10">
        <v>7</v>
      </c>
      <c r="C6" s="10">
        <v>1</v>
      </c>
      <c r="D6" s="10">
        <v>0.16666666666666666</v>
      </c>
      <c r="E6" s="13"/>
    </row>
    <row r="7" spans="1:8" x14ac:dyDescent="0.3">
      <c r="A7" s="11" t="s">
        <v>45</v>
      </c>
      <c r="B7" s="10">
        <v>4</v>
      </c>
      <c r="C7" s="10">
        <v>6</v>
      </c>
      <c r="D7" s="10">
        <v>1</v>
      </c>
      <c r="E7" s="13"/>
    </row>
    <row r="8" spans="1:8" x14ac:dyDescent="0.3">
      <c r="A8" s="12"/>
      <c r="B8" s="13"/>
      <c r="C8" s="13"/>
      <c r="D8" s="13"/>
      <c r="E8" s="13"/>
    </row>
    <row r="9" spans="1:8" x14ac:dyDescent="0.3">
      <c r="B9" s="12"/>
      <c r="D9" s="3" t="s">
        <v>29</v>
      </c>
      <c r="F9" s="3" t="s">
        <v>30</v>
      </c>
      <c r="H9" s="3" t="s">
        <v>31</v>
      </c>
    </row>
    <row r="10" spans="1:8" x14ac:dyDescent="0.3">
      <c r="B10" s="12"/>
      <c r="D10" s="3" t="s">
        <v>12</v>
      </c>
    </row>
    <row r="11" spans="1:8" x14ac:dyDescent="0.3">
      <c r="B11" s="3" t="s">
        <v>32</v>
      </c>
      <c r="D11" s="2" t="s">
        <v>6</v>
      </c>
      <c r="F11" s="2" t="s">
        <v>7</v>
      </c>
      <c r="H11" s="2" t="s">
        <v>8</v>
      </c>
    </row>
    <row r="12" spans="1:8" x14ac:dyDescent="0.3">
      <c r="A12" s="11" t="s">
        <v>43</v>
      </c>
      <c r="B12" s="1">
        <f>PRODUCT(B5:D5)^(1/3)</f>
        <v>0.32931687800417481</v>
      </c>
      <c r="D12" s="1">
        <f>B12/$B$16</f>
        <v>7.7185887373350151E-2</v>
      </c>
      <c r="F12" s="1">
        <f>(B5*$D$12)+(C5*$D$13)+(D5*$D$14)</f>
        <v>0.28145299012304681</v>
      </c>
      <c r="H12" s="1">
        <f>F12/D12</f>
        <v>3.6464307103402382</v>
      </c>
    </row>
    <row r="13" spans="1:8" x14ac:dyDescent="0.3">
      <c r="A13" s="11" t="s">
        <v>44</v>
      </c>
      <c r="B13" s="1">
        <f t="shared" ref="B13:B14" si="0">PRODUCT(B6:D6)^(1/3)</f>
        <v>1.0527265996093964</v>
      </c>
      <c r="D13" s="1">
        <f t="shared" ref="D13:D14" si="1">B13/$B$16</f>
        <v>0.24673997046501411</v>
      </c>
      <c r="F13" s="1">
        <f t="shared" ref="F13:F14" si="2">(B6*$D$12)+(C6*$D$13)+(D6*$D$14)</f>
        <v>0.89972020577207101</v>
      </c>
      <c r="H13" s="1">
        <f t="shared" ref="H13:H14" si="3">F13/D13</f>
        <v>3.6464307103402391</v>
      </c>
    </row>
    <row r="14" spans="1:8" x14ac:dyDescent="0.3">
      <c r="A14" s="11" t="s">
        <v>45</v>
      </c>
      <c r="B14" s="1">
        <f t="shared" si="0"/>
        <v>2.8844991406148166</v>
      </c>
      <c r="D14" s="1">
        <f t="shared" si="1"/>
        <v>0.67607414216163575</v>
      </c>
      <c r="F14" s="1">
        <f t="shared" si="2"/>
        <v>2.465257514445121</v>
      </c>
      <c r="H14" s="1">
        <f t="shared" si="3"/>
        <v>3.6464307103402387</v>
      </c>
    </row>
    <row r="16" spans="1:8" x14ac:dyDescent="0.3">
      <c r="A16" s="2" t="s">
        <v>33</v>
      </c>
      <c r="B16" s="1">
        <f>SUM(B12:B14)</f>
        <v>4.2665426182283879</v>
      </c>
      <c r="C16" s="1"/>
      <c r="D16" s="1">
        <f>SUM(D12:D14)</f>
        <v>1</v>
      </c>
      <c r="G16" s="14" t="s">
        <v>34</v>
      </c>
      <c r="H16" s="14">
        <f>AVERAGE(H12:H14)</f>
        <v>3.6464307103402387</v>
      </c>
    </row>
    <row r="18" spans="7:8" x14ac:dyDescent="0.3">
      <c r="G18" t="s">
        <v>35</v>
      </c>
      <c r="H18">
        <f>(H16-3)/(3-1)</f>
        <v>0.32321535517011935</v>
      </c>
    </row>
    <row r="19" spans="7:8" x14ac:dyDescent="0.3">
      <c r="G19" s="15" t="s">
        <v>36</v>
      </c>
      <c r="H19" s="15">
        <f>H18/0.58</f>
        <v>0.55726785374158516</v>
      </c>
    </row>
    <row r="21" spans="7:8" x14ac:dyDescent="0.3">
      <c r="G21" t="s">
        <v>46</v>
      </c>
    </row>
    <row r="22" spans="7:8" x14ac:dyDescent="0.3">
      <c r="G22" s="1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EB2D-2A72-4ED9-9300-78C6E8572424}">
  <dimension ref="A1:E44"/>
  <sheetViews>
    <sheetView workbookViewId="0">
      <selection activeCell="E41" sqref="E41"/>
    </sheetView>
  </sheetViews>
  <sheetFormatPr defaultRowHeight="14.4" x14ac:dyDescent="0.3"/>
  <cols>
    <col min="1" max="1" width="13.44140625" customWidth="1"/>
  </cols>
  <sheetData>
    <row r="1" spans="1:5" x14ac:dyDescent="0.3">
      <c r="A1" s="16" t="s">
        <v>48</v>
      </c>
      <c r="B1" s="16"/>
      <c r="C1" s="16"/>
      <c r="D1" s="16"/>
      <c r="E1" s="16"/>
    </row>
    <row r="3" spans="1:5" x14ac:dyDescent="0.3">
      <c r="A3" s="16"/>
      <c r="B3" s="21" t="s">
        <v>22</v>
      </c>
      <c r="C3" s="21" t="s">
        <v>21</v>
      </c>
      <c r="D3" s="21" t="s">
        <v>21</v>
      </c>
      <c r="E3" s="21" t="s">
        <v>21</v>
      </c>
    </row>
    <row r="4" spans="1:5" x14ac:dyDescent="0.3">
      <c r="A4" s="16" t="s">
        <v>49</v>
      </c>
      <c r="B4" s="21">
        <v>0.35</v>
      </c>
      <c r="C4" s="21">
        <v>0.25</v>
      </c>
      <c r="D4" s="21">
        <v>0.25</v>
      </c>
      <c r="E4" s="21">
        <v>0.15</v>
      </c>
    </row>
    <row r="5" spans="1:5" ht="46.8" x14ac:dyDescent="0.3">
      <c r="A5" s="19" t="s">
        <v>42</v>
      </c>
      <c r="B5" s="20" t="s">
        <v>50</v>
      </c>
      <c r="C5" s="20" t="s">
        <v>51</v>
      </c>
      <c r="D5" s="20" t="s">
        <v>52</v>
      </c>
      <c r="E5" s="20" t="s">
        <v>53</v>
      </c>
    </row>
    <row r="6" spans="1:5" ht="31.2" x14ac:dyDescent="0.3">
      <c r="A6" s="18" t="s">
        <v>54</v>
      </c>
      <c r="B6" s="18">
        <v>250</v>
      </c>
      <c r="C6" s="18">
        <v>16</v>
      </c>
      <c r="D6" s="18">
        <v>12</v>
      </c>
      <c r="E6" s="18">
        <v>5</v>
      </c>
    </row>
    <row r="7" spans="1:5" ht="31.2" x14ac:dyDescent="0.3">
      <c r="A7" s="18" t="s">
        <v>55</v>
      </c>
      <c r="B7" s="18">
        <v>200</v>
      </c>
      <c r="C7" s="18">
        <v>16</v>
      </c>
      <c r="D7" s="18">
        <v>8</v>
      </c>
      <c r="E7" s="18">
        <v>3</v>
      </c>
    </row>
    <row r="8" spans="1:5" ht="31.2" x14ac:dyDescent="0.3">
      <c r="A8" s="18" t="s">
        <v>56</v>
      </c>
      <c r="B8" s="18">
        <v>300</v>
      </c>
      <c r="C8" s="18">
        <v>32</v>
      </c>
      <c r="D8" s="18">
        <v>16</v>
      </c>
      <c r="E8" s="18">
        <v>4</v>
      </c>
    </row>
    <row r="9" spans="1:5" ht="31.2" x14ac:dyDescent="0.3">
      <c r="A9" s="18" t="s">
        <v>57</v>
      </c>
      <c r="B9" s="18">
        <v>275</v>
      </c>
      <c r="C9" s="18">
        <v>32</v>
      </c>
      <c r="D9" s="18">
        <v>8</v>
      </c>
      <c r="E9" s="18">
        <v>4</v>
      </c>
    </row>
    <row r="10" spans="1:5" ht="31.2" x14ac:dyDescent="0.3">
      <c r="A10" s="18" t="s">
        <v>58</v>
      </c>
      <c r="B10" s="18">
        <v>225</v>
      </c>
      <c r="C10" s="18">
        <v>16</v>
      </c>
      <c r="D10" s="18">
        <v>16</v>
      </c>
      <c r="E10" s="18">
        <v>2</v>
      </c>
    </row>
    <row r="11" spans="1:5" x14ac:dyDescent="0.3">
      <c r="A11" s="17"/>
      <c r="B11" s="2" cm="1">
        <f t="array" ref="B11">SUM((B6:B10)^2)^0.5</f>
        <v>564.57948953181074</v>
      </c>
      <c r="C11" s="2" cm="1">
        <f t="array" ref="C11">SUM((C6:C10)^2)^0.5</f>
        <v>53.065996645686397</v>
      </c>
      <c r="D11" s="2" cm="1">
        <f t="array" ref="D11">SUM((D6:D10)^2)^0.5</f>
        <v>28</v>
      </c>
      <c r="E11" s="2" cm="1">
        <f t="array" ref="E11">SUM((E6:E10)^2)^0.5</f>
        <v>8.3666002653407556</v>
      </c>
    </row>
    <row r="13" spans="1:5" ht="15.6" x14ac:dyDescent="0.3">
      <c r="A13" s="35" t="s">
        <v>59</v>
      </c>
      <c r="B13" s="35"/>
      <c r="C13" s="35"/>
      <c r="D13" s="35"/>
      <c r="E13" s="35"/>
    </row>
    <row r="15" spans="1:5" ht="46.8" x14ac:dyDescent="0.3">
      <c r="A15" s="24" t="s">
        <v>42</v>
      </c>
      <c r="B15" s="25" t="s">
        <v>50</v>
      </c>
      <c r="C15" s="25" t="s">
        <v>51</v>
      </c>
      <c r="D15" s="25" t="s">
        <v>52</v>
      </c>
      <c r="E15" s="25" t="s">
        <v>53</v>
      </c>
    </row>
    <row r="16" spans="1:5" ht="15.6" x14ac:dyDescent="0.3">
      <c r="A16" s="23" t="s">
        <v>54</v>
      </c>
      <c r="B16" s="22">
        <f>B6/B$11</f>
        <v>0.44280744277004763</v>
      </c>
      <c r="C16" s="22">
        <f t="shared" ref="C16:E16" si="0">C6/C$11</f>
        <v>0.30151134457776363</v>
      </c>
      <c r="D16" s="22">
        <f t="shared" si="0"/>
        <v>0.42857142857142855</v>
      </c>
      <c r="E16" s="22">
        <f t="shared" si="0"/>
        <v>0.59761430466719678</v>
      </c>
    </row>
    <row r="17" spans="1:5" ht="15.6" x14ac:dyDescent="0.3">
      <c r="A17" s="23" t="s">
        <v>55</v>
      </c>
      <c r="B17" s="22">
        <f t="shared" ref="B17:E20" si="1">B7/B$11</f>
        <v>0.35424595421603811</v>
      </c>
      <c r="C17" s="22">
        <f t="shared" si="1"/>
        <v>0.30151134457776363</v>
      </c>
      <c r="D17" s="22">
        <f t="shared" si="1"/>
        <v>0.2857142857142857</v>
      </c>
      <c r="E17" s="22">
        <f t="shared" si="1"/>
        <v>0.35856858280031806</v>
      </c>
    </row>
    <row r="18" spans="1:5" ht="15.6" x14ac:dyDescent="0.3">
      <c r="A18" s="23" t="s">
        <v>56</v>
      </c>
      <c r="B18" s="22">
        <f t="shared" si="1"/>
        <v>0.53136893132405716</v>
      </c>
      <c r="C18" s="22">
        <f t="shared" si="1"/>
        <v>0.60302268915552726</v>
      </c>
      <c r="D18" s="22">
        <f t="shared" si="1"/>
        <v>0.5714285714285714</v>
      </c>
      <c r="E18" s="22">
        <f t="shared" si="1"/>
        <v>0.47809144373375745</v>
      </c>
    </row>
    <row r="19" spans="1:5" ht="15.6" x14ac:dyDescent="0.3">
      <c r="A19" s="23" t="s">
        <v>57</v>
      </c>
      <c r="B19" s="22">
        <f t="shared" si="1"/>
        <v>0.48708818704705242</v>
      </c>
      <c r="C19" s="22">
        <f t="shared" si="1"/>
        <v>0.60302268915552726</v>
      </c>
      <c r="D19" s="22">
        <f t="shared" si="1"/>
        <v>0.2857142857142857</v>
      </c>
      <c r="E19" s="22">
        <f t="shared" si="1"/>
        <v>0.47809144373375745</v>
      </c>
    </row>
    <row r="20" spans="1:5" ht="15.6" x14ac:dyDescent="0.3">
      <c r="A20" s="23" t="s">
        <v>58</v>
      </c>
      <c r="B20" s="22">
        <f t="shared" si="1"/>
        <v>0.3985266984930429</v>
      </c>
      <c r="C20" s="22">
        <f t="shared" si="1"/>
        <v>0.30151134457776363</v>
      </c>
      <c r="D20" s="22">
        <f t="shared" si="1"/>
        <v>0.5714285714285714</v>
      </c>
      <c r="E20" s="22">
        <f t="shared" si="1"/>
        <v>0.23904572186687872</v>
      </c>
    </row>
    <row r="22" spans="1:5" ht="15.6" x14ac:dyDescent="0.3">
      <c r="A22" s="35" t="s">
        <v>60</v>
      </c>
      <c r="B22" s="35"/>
      <c r="C22" s="35"/>
      <c r="D22" s="35"/>
      <c r="E22" s="35"/>
    </row>
    <row r="24" spans="1:5" ht="46.8" x14ac:dyDescent="0.3">
      <c r="A24" s="28" t="s">
        <v>42</v>
      </c>
      <c r="B24" s="29" t="s">
        <v>50</v>
      </c>
      <c r="C24" s="29" t="s">
        <v>51</v>
      </c>
      <c r="D24" s="29" t="s">
        <v>52</v>
      </c>
      <c r="E24" s="29" t="s">
        <v>53</v>
      </c>
    </row>
    <row r="25" spans="1:5" ht="15.6" x14ac:dyDescent="0.3">
      <c r="A25" s="27" t="s">
        <v>54</v>
      </c>
      <c r="B25" s="26">
        <f>B$4*B16</f>
        <v>0.15498260496951666</v>
      </c>
      <c r="C25" s="26">
        <f t="shared" ref="C25:E25" si="2">C$4*C16</f>
        <v>7.5377836144440907E-2</v>
      </c>
      <c r="D25" s="26">
        <f t="shared" si="2"/>
        <v>0.10714285714285714</v>
      </c>
      <c r="E25" s="26">
        <f t="shared" si="2"/>
        <v>8.9642145700079515E-2</v>
      </c>
    </row>
    <row r="26" spans="1:5" ht="15.6" x14ac:dyDescent="0.3">
      <c r="A26" s="27" t="s">
        <v>55</v>
      </c>
      <c r="B26" s="26">
        <f t="shared" ref="B26:E29" si="3">B$4*B17</f>
        <v>0.12398608397561332</v>
      </c>
      <c r="C26" s="26">
        <f t="shared" si="3"/>
        <v>7.5377836144440907E-2</v>
      </c>
      <c r="D26" s="26">
        <f t="shared" si="3"/>
        <v>7.1428571428571425E-2</v>
      </c>
      <c r="E26" s="26">
        <f t="shared" si="3"/>
        <v>5.3785287420047706E-2</v>
      </c>
    </row>
    <row r="27" spans="1:5" ht="15.6" x14ac:dyDescent="0.3">
      <c r="A27" s="27" t="s">
        <v>56</v>
      </c>
      <c r="B27" s="26">
        <f t="shared" si="3"/>
        <v>0.18597912596342001</v>
      </c>
      <c r="C27" s="26">
        <f t="shared" si="3"/>
        <v>0.15075567228888181</v>
      </c>
      <c r="D27" s="26">
        <f t="shared" si="3"/>
        <v>0.14285714285714285</v>
      </c>
      <c r="E27" s="26">
        <f t="shared" si="3"/>
        <v>7.1713716560063617E-2</v>
      </c>
    </row>
    <row r="28" spans="1:5" ht="15.6" x14ac:dyDescent="0.3">
      <c r="A28" s="27" t="s">
        <v>57</v>
      </c>
      <c r="B28" s="26">
        <f t="shared" si="3"/>
        <v>0.17048086546646835</v>
      </c>
      <c r="C28" s="26">
        <f t="shared" si="3"/>
        <v>0.15075567228888181</v>
      </c>
      <c r="D28" s="26">
        <f t="shared" si="3"/>
        <v>7.1428571428571425E-2</v>
      </c>
      <c r="E28" s="26">
        <f t="shared" si="3"/>
        <v>7.1713716560063617E-2</v>
      </c>
    </row>
    <row r="29" spans="1:5" ht="15.6" x14ac:dyDescent="0.3">
      <c r="A29" s="27" t="s">
        <v>58</v>
      </c>
      <c r="B29" s="26">
        <f t="shared" si="3"/>
        <v>0.139484344472565</v>
      </c>
      <c r="C29" s="26">
        <f t="shared" si="3"/>
        <v>7.5377836144440907E-2</v>
      </c>
      <c r="D29" s="26">
        <f t="shared" si="3"/>
        <v>0.14285714285714285</v>
      </c>
      <c r="E29" s="26">
        <f t="shared" si="3"/>
        <v>3.5856858280031809E-2</v>
      </c>
    </row>
    <row r="31" spans="1:5" ht="15.6" x14ac:dyDescent="0.3">
      <c r="A31" s="35" t="s">
        <v>61</v>
      </c>
      <c r="B31" s="35"/>
      <c r="C31" s="35"/>
      <c r="D31" s="35"/>
      <c r="E31" s="35"/>
    </row>
    <row r="33" spans="1:5" ht="15.6" x14ac:dyDescent="0.3">
      <c r="A33" s="32" t="s">
        <v>62</v>
      </c>
      <c r="B33" s="31">
        <f>IF(B$3="B",MAX(B25:B29),MIN(B25:B29))</f>
        <v>0.12398608397561332</v>
      </c>
      <c r="C33" s="31">
        <f t="shared" ref="C33:E33" si="4">IF(C$3="B",MAX(C25:C29),MIN(C25:C29))</f>
        <v>0.15075567228888181</v>
      </c>
      <c r="D33" s="31">
        <f t="shared" si="4"/>
        <v>0.14285714285714285</v>
      </c>
      <c r="E33" s="31">
        <f t="shared" si="4"/>
        <v>8.9642145700079515E-2</v>
      </c>
    </row>
    <row r="34" spans="1:5" ht="15.6" x14ac:dyDescent="0.3">
      <c r="A34" s="32" t="s">
        <v>63</v>
      </c>
      <c r="B34" s="31">
        <f>IF(B$3="NB",MAX(B26:B30),MIN(B26:B30))</f>
        <v>0.18597912596342001</v>
      </c>
      <c r="C34" s="31">
        <f t="shared" ref="C34:E34" si="5">IF(C$3="NB",MAX(C26:C30),MIN(C26:C30))</f>
        <v>7.5377836144440907E-2</v>
      </c>
      <c r="D34" s="31">
        <f t="shared" si="5"/>
        <v>7.1428571428571425E-2</v>
      </c>
      <c r="E34" s="31">
        <f t="shared" si="5"/>
        <v>3.5856858280031809E-2</v>
      </c>
    </row>
    <row r="36" spans="1:5" ht="32.4" customHeight="1" x14ac:dyDescent="0.3">
      <c r="A36" s="36" t="s">
        <v>64</v>
      </c>
      <c r="B36" s="36" t="s">
        <v>65</v>
      </c>
      <c r="C36" s="36" t="s">
        <v>66</v>
      </c>
      <c r="D36" s="36" t="s">
        <v>67</v>
      </c>
    </row>
    <row r="37" spans="1:5" ht="40.200000000000003" customHeight="1" x14ac:dyDescent="0.3">
      <c r="A37" s="36"/>
      <c r="B37" s="36"/>
      <c r="C37" s="36"/>
      <c r="D37" s="36"/>
    </row>
    <row r="38" spans="1:5" x14ac:dyDescent="0.3">
      <c r="A38" s="30"/>
      <c r="B38" s="30"/>
      <c r="C38" s="30"/>
      <c r="D38" s="30"/>
    </row>
    <row r="39" spans="1:5" ht="15.6" x14ac:dyDescent="0.3">
      <c r="A39" s="34" t="s">
        <v>68</v>
      </c>
      <c r="B39" s="34" t="s">
        <v>69</v>
      </c>
      <c r="C39" s="34" t="s">
        <v>70</v>
      </c>
      <c r="D39" s="34" t="s">
        <v>16</v>
      </c>
    </row>
    <row r="40" spans="1:5" x14ac:dyDescent="0.3">
      <c r="A40" s="33">
        <f>((B25-$B$33)^2+(C25-$C$33)^2+(D25-$D$33)^2+(E25-$E$33)^2)^0.5</f>
        <v>8.8983777732940209E-2</v>
      </c>
      <c r="B40" s="33">
        <f>((B25-$B$34)^2+(C25-$C$34)^2+(D25-$D$34)^2+(E25-$E$34)^2)^0.5</f>
        <v>7.1618095902252696E-2</v>
      </c>
      <c r="C40" s="33">
        <f>B40/(A40+B40)</f>
        <v>0.44593561881434318</v>
      </c>
      <c r="D40" s="33">
        <f>_xlfn.RANK.AVG(C40,$C$40:$C$44)</f>
        <v>4</v>
      </c>
    </row>
    <row r="41" spans="1:5" x14ac:dyDescent="0.3">
      <c r="A41" s="33">
        <f t="shared" ref="A41:A43" si="6">((B26-$B$33)^2+(C26-$C$33)^2+(D26-$D$33)^2+(E26-$E$33)^2)^0.5</f>
        <v>0.1098616096908242</v>
      </c>
      <c r="B41" s="33">
        <f t="shared" ref="B41:B44" si="7">((B26-$B$34)^2+(C26-$C$34)^2+(D26-$D$34)^2+(E26-$E$34)^2)^0.5</f>
        <v>6.4533447345779801E-2</v>
      </c>
      <c r="C41" s="33">
        <f t="shared" ref="C41:C44" si="8">B41/(A41+B41)</f>
        <v>0.37004172275499064</v>
      </c>
      <c r="D41" s="33">
        <f t="shared" ref="D41:D44" si="9">_xlfn.RANK.AVG(C41,$C$40:$C$44)</f>
        <v>5</v>
      </c>
    </row>
    <row r="42" spans="1:5" x14ac:dyDescent="0.3">
      <c r="A42" s="33">
        <f t="shared" si="6"/>
        <v>6.4533447345779801E-2</v>
      </c>
      <c r="B42" s="33">
        <f t="shared" si="7"/>
        <v>0.1098616096908242</v>
      </c>
      <c r="C42" s="33">
        <f t="shared" si="8"/>
        <v>0.6299582772450093</v>
      </c>
      <c r="D42" s="14">
        <f t="shared" si="9"/>
        <v>1</v>
      </c>
    </row>
    <row r="43" spans="1:5" x14ac:dyDescent="0.3">
      <c r="A43" s="33">
        <f t="shared" si="6"/>
        <v>8.7093249414851068E-2</v>
      </c>
      <c r="B43" s="33">
        <f t="shared" si="7"/>
        <v>8.48983424217684E-2</v>
      </c>
      <c r="C43" s="33">
        <f t="shared" si="8"/>
        <v>0.49361914448943617</v>
      </c>
      <c r="D43" s="33">
        <f t="shared" si="9"/>
        <v>2</v>
      </c>
    </row>
    <row r="44" spans="1:5" x14ac:dyDescent="0.3">
      <c r="A44" s="33">
        <f>((B29-$B$33)^2+(C29-$C$33)^2+(D29-$D$33)^2+(E29-$E$33)^2)^0.5</f>
        <v>9.3887546581571169E-2</v>
      </c>
      <c r="B44" s="33">
        <f t="shared" si="7"/>
        <v>8.5227962091140502E-2</v>
      </c>
      <c r="C44" s="33">
        <f t="shared" si="8"/>
        <v>0.47582681545947575</v>
      </c>
      <c r="D44" s="33">
        <f t="shared" si="9"/>
        <v>3</v>
      </c>
    </row>
  </sheetData>
  <mergeCells count="7">
    <mergeCell ref="A13:E13"/>
    <mergeCell ref="A22:E22"/>
    <mergeCell ref="A31:E31"/>
    <mergeCell ref="A36:A37"/>
    <mergeCell ref="B36:B37"/>
    <mergeCell ref="C36:C37"/>
    <mergeCell ref="D36:D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SAW</vt:lpstr>
      <vt:lpstr>SAW_ise1</vt:lpstr>
      <vt:lpstr>AHP</vt:lpstr>
      <vt:lpstr>AHP_ise1</vt:lpstr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Poyekar</dc:creator>
  <cp:lastModifiedBy>bharg</cp:lastModifiedBy>
  <dcterms:created xsi:type="dcterms:W3CDTF">2015-06-05T18:17:20Z</dcterms:created>
  <dcterms:modified xsi:type="dcterms:W3CDTF">2021-10-12T07:42:55Z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c6aba62d-14bf-4dec-9cdf-499eaeafc4f6</vt:lpwstr>
  </property>
</Properties>
</file>