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lkestner_air_org/Documents/Documents/"/>
    </mc:Choice>
  </mc:AlternateContent>
  <xr:revisionPtr revIDLastSave="6" documentId="8_{A31D31C8-4361-469B-A46E-CA25CF5940FF}" xr6:coauthVersionLast="47" xr6:coauthVersionMax="47" xr10:uidLastSave="{A1C2E2A2-F096-4025-9DB2-B3847244615F}"/>
  <bookViews>
    <workbookView xWindow="28690" yWindow="-4250" windowWidth="29020" windowHeight="15820" xr2:uid="{00000000-000D-0000-FFFF-FFFF00000000}"/>
  </bookViews>
  <sheets>
    <sheet name="PUFID_matrix_linke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" l="1"/>
  <c r="AC19" i="1"/>
  <c r="AB19" i="1"/>
  <c r="AC17" i="1"/>
  <c r="AC15" i="1"/>
  <c r="AB15" i="1"/>
  <c r="AC11" i="1"/>
  <c r="AB11" i="1"/>
  <c r="AC12" i="1"/>
  <c r="AB12" i="1"/>
  <c r="AC10" i="1"/>
  <c r="AC8" i="1"/>
  <c r="AC7" i="1"/>
  <c r="AC5" i="1"/>
  <c r="AC4" i="1"/>
  <c r="AC9" i="1"/>
  <c r="AC6" i="1"/>
  <c r="AB6" i="1"/>
  <c r="AB9" i="1"/>
  <c r="AB4" i="1"/>
  <c r="AC14" i="1"/>
  <c r="AB17" i="1"/>
  <c r="AB14" i="1"/>
  <c r="AB13" i="1"/>
  <c r="AB10" i="1"/>
  <c r="AB8" i="1"/>
  <c r="AB7" i="1"/>
  <c r="AB5" i="1"/>
  <c r="AA19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W12" i="1"/>
  <c r="X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V18" i="1"/>
  <c r="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U21" i="1"/>
  <c r="C22" i="1"/>
  <c r="D22" i="1"/>
  <c r="E22" i="1"/>
  <c r="F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</calcChain>
</file>

<file path=xl/sharedStrings.xml><?xml version="1.0" encoding="utf-8"?>
<sst xmlns="http://schemas.openxmlformats.org/spreadsheetml/2006/main" count="70" uniqueCount="70">
  <si>
    <t>PUF numbers for 1996-2022 main PUFs</t>
  </si>
  <si>
    <t>ABBREV</t>
  </si>
  <si>
    <t>DATA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</si>
  <si>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</si>
  <si>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</si>
  <si>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</si>
  <si>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</si>
  <si>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</si>
  <si>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</si>
  <si>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</si>
  <si>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</si>
  <si>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</si>
  <si>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</si>
  <si>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</si>
  <si>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</si>
  <si>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</si>
  <si>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</si>
  <si>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</si>
  <si>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</si>
  <si>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</si>
  <si>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</si>
  <si>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</si>
  <si>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</si>
  <si>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</si>
  <si>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</si>
  <si>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</si>
  <si>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</si>
  <si>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YR2020</t>
  </si>
  <si>
    <t>YR2021</t>
  </si>
  <si>
    <t>YR2022</t>
  </si>
  <si>
    <t>DV</t>
  </si>
  <si>
    <t>Event File - Dental Visits</t>
  </si>
  <si>
    <t>ER</t>
  </si>
  <si>
    <t>Event File - Emergency Room Visits</t>
  </si>
  <si>
    <t>HH</t>
  </si>
  <si>
    <t>Event File - Home Health</t>
  </si>
  <si>
    <t>IP</t>
  </si>
  <si>
    <t>Event File - Hospital Inpatient Stays</t>
  </si>
  <si>
    <t>OB</t>
  </si>
  <si>
    <t>Event File - Office-Based Medical Provider Visits</t>
  </si>
  <si>
    <t>OM</t>
  </si>
  <si>
    <t>Event File - Other Medical Expenses</t>
  </si>
  <si>
    <t>OP</t>
  </si>
  <si>
    <t>Event File - Outpatient Visits</t>
  </si>
  <si>
    <t>RX</t>
  </si>
  <si>
    <t>Event File - Prescribed Medicines</t>
  </si>
  <si>
    <t>FS</t>
  </si>
  <si>
    <t>Food Security (2016, 2017, 2020, 2021, 2022)</t>
  </si>
  <si>
    <t>FYC</t>
  </si>
  <si>
    <t>Full-Year Consolidated File</t>
  </si>
  <si>
    <t>JOBS</t>
  </si>
  <si>
    <t>Jobs File</t>
  </si>
  <si>
    <t>CLNK</t>
  </si>
  <si>
    <t>Linkage: Condition-Event Link</t>
  </si>
  <si>
    <t>RXLK</t>
  </si>
  <si>
    <t>Linkage: RX-Event Link</t>
  </si>
  <si>
    <t>COND</t>
  </si>
  <si>
    <t>Medical Conditions</t>
  </si>
  <si>
    <t>MOS</t>
  </si>
  <si>
    <t>Medical Organizations Survey (2015-2016)</t>
  </si>
  <si>
    <t>PRPL</t>
  </si>
  <si>
    <t>Person Round Plan</t>
  </si>
  <si>
    <t>PIT</t>
  </si>
  <si>
    <t>Point-In-Time (1996-2019)</t>
  </si>
  <si>
    <t>PSAQ</t>
  </si>
  <si>
    <t>Preventive Self-Administered Questionnaire (2014)</t>
  </si>
  <si>
    <t>FYC-Supp</t>
  </si>
  <si>
    <t>Supplemental - FYC Variables (1996-1999)</t>
  </si>
  <si>
    <t>RX-Multum</t>
  </si>
  <si>
    <t>Supplemental - Multum Lexicon Addendum to PMED Event Files (1996-2013)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</si>
</sst>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5"/>
      <color theme="1"/>
      <name val="Arial"/>
      <family val="2"/>
    </font>
    <font>
      <b/>
      <sz val="11"/>
      <color rgb="FF112277"/>
      <name val="Arial"/>
      <family val="2"/>
    </font>
    <font>
      <b/>
      <sz val="9.5"/>
      <color rgb="FF112277"/>
      <name val="Arial"/>
      <family val="2"/>
    </font>
    <font>
      <u/>
      <sz val="9.5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u/>
      <sz val="9.5"/>
      <color theme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 style="thin">
        <color rgb="FFB0B7BB"/>
      </right>
      <top/>
      <bottom style="thin">
        <color rgb="FFB0B7B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1">
    <xf numFmtId="0" fontId="0" fillId="0" borderId="0" xfId="0"/>
    <xf numFmtId="0" fontId="18" fillId="35" borderId="10" xfId="0" applyFont="1" applyFill="1" applyBorder="1" applyAlignment="1">
      <alignment horizontal="left" wrapText="1"/>
    </xf>
    <xf numFmtId="0" fontId="18" fillId="0" borderId="0" xfId="0" applyFont="1"/>
    <xf numFmtId="0" fontId="18" fillId="33" borderId="0" xfId="0" applyFont="1" applyFill="1" applyAlignment="1">
      <alignment horizontal="left"/>
    </xf>
    <xf numFmtId="0" fontId="21" fillId="0" borderId="0" xfId="0" applyFont="1"/>
    <xf numFmtId="0" fontId="22" fillId="0" borderId="0" xfId="42"/>
    <xf numFmtId="0" fontId="23" fillId="0" borderId="0" xfId="0" applyFont="1"/>
    <xf numFmtId="0" fontId="20" fillId="34" borderId="11" xfId="0" applyFont="1" applyFill="1" applyBorder="1" applyAlignment="1">
      <alignment horizontal="left"/>
    </xf>
    <xf numFmtId="0" fontId="21" fillId="0" borderId="0" xfId="42" applyFont="1"/>
    <xf numFmtId="0" fontId="25" fillId="0" borderId="0" xfId="42" applyFont="1"/>
    <xf numFmtId="0" fontId="19" fillId="33" borderId="0" xfId="0" applyFont="1" applyFill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C1C1C1"/>
        </left>
        <right style="thin">
          <color rgb="FFC1C1C1"/>
        </right>
        <top style="thin">
          <color rgb="FFC1C1C1"/>
        </top>
        <bottom style="thin">
          <color rgb="FFC1C1C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C1C1C1"/>
        </left>
        <right style="thin">
          <color rgb="FFC1C1C1"/>
        </right>
        <top style="thin">
          <color rgb="FFC1C1C1"/>
        </top>
        <bottom style="thin">
          <color rgb="FFC1C1C1"/>
        </bottom>
        <vertical/>
        <horizontal/>
      </border>
    </dxf>
    <dxf>
      <border outline="0">
        <top style="thin">
          <color rgb="FFB0B7BB"/>
        </top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.5"/>
        <color rgb="FF0000FF"/>
        <name val="Arial"/>
        <family val="2"/>
        <scheme val="none"/>
      </font>
    </dxf>
    <dxf>
      <border outline="0">
        <bottom style="thin">
          <color rgb="FFB0B7B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rgb="FF112277"/>
        <name val="Arial"/>
        <family val="2"/>
        <scheme val="none"/>
      </font>
      <fill>
        <patternFill patternType="solid">
          <fgColor indexed="64"/>
          <bgColor rgb="FFEDF2F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B0B7BB"/>
        </left>
        <right style="thin">
          <color rgb="FFB0B7BB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F40BD1-A68C-4333-8B95-4059C62923DE}" name="Table1" displayName="Table1" ref="A3:AC23" totalsRowShown="0" headerRowDxfId="32" dataDxfId="30" headerRowBorderDxfId="31" tableBorderDxfId="29">
  <autoFilter ref="A3:AC23" xr:uid="{EAF40BD1-A68C-4333-8B95-4059C62923DE}"/>
  <tableColumns count="29">
    <tableColumn id="1" xr3:uid="{30880418-14AD-4544-B7BA-BEF233832665}" name="ABBREV" dataDxfId="28"/>
    <tableColumn id="2" xr3:uid="{0A52C07C-BBDE-4AF9-A454-DCD5E9C74255}" name="DATA" dataDxfId="27"/>
    <tableColumn id="3" xr3:uid="{B4CC3E47-52C9-4195-82D9-8D199A37CA32}" name="YR1996" dataDxfId="26"/>
    <tableColumn id="4" xr3:uid="{C7D4DF1E-C2D1-4F42-B673-8E8DAA592A7F}" name="YR1997" dataDxfId="25"/>
    <tableColumn id="5" xr3:uid="{87C3A525-EEEE-4588-AE65-6389A93132A5}" name="YR1998" dataDxfId="24"/>
    <tableColumn id="6" xr3:uid="{10256EEE-8EE9-492A-981E-EDDFAA89C198}" name="YR1999" dataDxfId="23"/>
    <tableColumn id="7" xr3:uid="{B0E58879-4B9F-4516-944B-28F87EDD29D0}" name="YR2000" dataDxfId="22"/>
    <tableColumn id="8" xr3:uid="{D0658E5A-129B-4DFE-833F-647DB452893D}" name="YR2001" dataDxfId="21"/>
    <tableColumn id="9" xr3:uid="{2E93EFF3-2502-415C-B8AD-B6DDF6FF394E}" name="YR2002" dataDxfId="20"/>
    <tableColumn id="10" xr3:uid="{89F8C42F-CED0-4740-84C7-36CE6476471A}" name="YR2003" dataDxfId="19"/>
    <tableColumn id="11" xr3:uid="{61B09F4A-8AA3-45B6-A2C3-AE81F5C4CA76}" name="YR2004" dataDxfId="18"/>
    <tableColumn id="12" xr3:uid="{86AFDAB3-6362-4D31-9CFE-EC6FD471AD72}" name="YR2005" dataDxfId="17"/>
    <tableColumn id="13" xr3:uid="{B5DF7D15-FC4A-45B5-B961-CA278DBA5E8C}" name="YR2006" dataDxfId="16"/>
    <tableColumn id="14" xr3:uid="{B264A834-03C5-46C0-9376-24407988A560}" name="YR2007" dataDxfId="15"/>
    <tableColumn id="15" xr3:uid="{1F47F0D8-D7D3-491F-90A4-619DE1B0DB59}" name="YR2008" dataDxfId="14"/>
    <tableColumn id="16" xr3:uid="{9EA215B1-2342-40D7-A142-1836C28CFA6A}" name="YR2009" dataDxfId="13"/>
    <tableColumn id="17" xr3:uid="{F005101B-AFDD-4640-94DD-0A464B7BCA05}" name="YR2010" dataDxfId="12"/>
    <tableColumn id="18" xr3:uid="{4AEC28BE-496C-4377-8168-91260A2C9613}" name="YR2011" dataDxfId="11"/>
    <tableColumn id="19" xr3:uid="{3286227A-43F7-4577-87C7-7E4DC661A750}" name="YR2012" dataDxfId="10"/>
    <tableColumn id="20" xr3:uid="{660CF7EB-554A-4C86-A688-D6234B05A90B}" name="YR2013" dataDxfId="9"/>
    <tableColumn id="21" xr3:uid="{2FC3F831-0982-4E5B-847C-27455ABD5149}" name="YR2014" dataDxfId="8"/>
    <tableColumn id="22" xr3:uid="{0830A7FA-DF71-44BB-8D9B-49DB9B44C7A0}" name="YR2015" dataDxfId="7"/>
    <tableColumn id="23" xr3:uid="{45B29324-C42C-4195-A2C0-8FBBE6C417DE}" name="YR2016" dataDxfId="6"/>
    <tableColumn id="24" xr3:uid="{726C2470-B699-48E1-B1FD-BE0161130333}" name="YR2017" dataDxfId="5"/>
    <tableColumn id="25" xr3:uid="{2C7D84B8-7712-4098-9D57-DA6FACD7EB9E}" name="YR2018" dataDxfId="4"/>
    <tableColumn id="26" xr3:uid="{B153A7A5-05F8-4C94-B059-D8635431A9DE}" name="YR2019" dataDxfId="3"/>
    <tableColumn id="27" xr3:uid="{042AA291-B87C-4EF7-BF23-DDAB86B10BF9}" name="YR2020" dataDxfId="2"/>
    <tableColumn id="29" xr3:uid="{73AF7C6A-FC7A-4AB1-A7CB-577F20FEAB36}" name="YR2021" dataDxfId="1" dataCellStyle="Hyperlink"/>
    <tableColumn id="28" xr3:uid="{8FAA32D5-C5FA-4FF0-820C-8B8D39DAB72A}" name="YR2022" dataDxfId="0">
      <calculatedColumnFormula>HYPERLINK("https://meps.ahrq.gov/mepsweb/data_stats/download_data_files_detail.jsp?cboPufNumber=HC-237", "HC-237")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zoomScale="85" zoomScaleNormal="85" workbookViewId="0">
      <selection activeCell="A20" sqref="A20"/>
    </sheetView>
  </sheetViews>
  <sheetFormatPr defaultColWidth="9.1796875" defaultRowHeight="12" x14ac:dyDescent="0.25"/>
  <cols>
    <col min="1" max="1" width="11.453125" style="2" customWidth="1"/>
    <col min="2" max="2" width="69.81640625" style="2" customWidth="1"/>
    <col min="3" max="29" width="9.1796875" style="2" customWidth="1"/>
    <col min="30" max="16384" width="9.1796875" style="2"/>
  </cols>
  <sheetData>
    <row r="1" spans="1:29" ht="14.1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7" t="s">
        <v>28</v>
      </c>
      <c r="AC3" s="7" t="s">
        <v>29</v>
      </c>
    </row>
    <row r="4" spans="1:29" x14ac:dyDescent="0.25">
      <c r="A4" s="1" t="s">
        <v>30</v>
      </c>
      <c r="B4" s="1" t="s">
        <v>31</v>
      </c>
      <c r="C4" s="4" t="str">
        <f>HYPERLINK("https://www.meps.ahrq.gov/mepsweb/data_stats/download_data_files_detail.jsp?cboPufNumber=HC-010B","HC-010B")</f>
        <v>HC-010B</v>
      </c>
      <c r="D4" s="4" t="str">
        <f>HYPERLINK("https://www.meps.ahrq.gov/mepsweb/data_stats/download_data_files_detail.jsp?cboPufNumber=HC-016B","HC-016B")</f>
        <v>HC-016B</v>
      </c>
      <c r="E4" s="4" t="str">
        <f>HYPERLINK("https://www.meps.ahrq.gov/mepsweb/data_stats/download_data_files_detail.jsp?cboPufNumber=HC-026B","HC-026B")</f>
        <v>HC-026B</v>
      </c>
      <c r="F4" s="4" t="str">
        <f>HYPERLINK("https://www.meps.ahrq.gov/mepsweb/data_stats/download_data_files_detail.jsp?cboPufNumber=HC-033B","HC-033B")</f>
        <v>HC-033B</v>
      </c>
      <c r="G4" s="4" t="str">
        <f>HYPERLINK("https://www.meps.ahrq.gov/mepsweb/data_stats/download_data_files_detail.jsp?cboPufNumber=HC-051B","HC-051B")</f>
        <v>HC-051B</v>
      </c>
      <c r="H4" s="4" t="str">
        <f>HYPERLINK("https://www.meps.ahrq.gov/mepsweb/data_stats/download_data_files_detail.jsp?cboPufNumber=HC-059B","HC-059B")</f>
        <v>HC-059B</v>
      </c>
      <c r="I4" s="4" t="str">
        <f>HYPERLINK("https://www.meps.ahrq.gov/mepsweb/data_stats/download_data_files_detail.jsp?cboPufNumber=HC-067B","HC-067B")</f>
        <v>HC-067B</v>
      </c>
      <c r="J4" s="4" t="str">
        <f>HYPERLINK("https://www.meps.ahrq.gov/mepsweb/data_stats/download_data_files_detail.jsp?cboPufNumber=HC-077B","HC-077B")</f>
        <v>HC-077B</v>
      </c>
      <c r="K4" s="4" t="str">
        <f>HYPERLINK("https://www.meps.ahrq.gov/mepsweb/data_stats/download_data_files_detail.jsp?cboPufNumber=HC-085B","HC-085B")</f>
        <v>HC-085B</v>
      </c>
      <c r="L4" s="4" t="str">
        <f>HYPERLINK("https://www.meps.ahrq.gov/mepsweb/data_stats/download_data_files_detail.jsp?cboPufNumber=HC-094B","HC-094B")</f>
        <v>HC-094B</v>
      </c>
      <c r="M4" s="4" t="str">
        <f>HYPERLINK("https://www.meps.ahrq.gov/mepsweb/data_stats/download_data_files_detail.jsp?cboPufNumber=HC-102B","HC-102B")</f>
        <v>HC-102B</v>
      </c>
      <c r="N4" s="4" t="str">
        <f>HYPERLINK("https://www.meps.ahrq.gov/mepsweb/data_stats/download_data_files_detail.jsp?cboPufNumber=HC-110B","HC-110B")</f>
        <v>HC-110B</v>
      </c>
      <c r="O4" s="4" t="str">
        <f>HYPERLINK("https://www.meps.ahrq.gov/mepsweb/data_stats/download_data_files_detail.jsp?cboPufNumber=HC-118B","HC-118B")</f>
        <v>HC-118B</v>
      </c>
      <c r="P4" s="4" t="str">
        <f>HYPERLINK("https://www.meps.ahrq.gov/mepsweb/data_stats/download_data_files_detail.jsp?cboPufNumber=HC-126B","HC-126B")</f>
        <v>HC-126B</v>
      </c>
      <c r="Q4" s="4" t="str">
        <f>HYPERLINK("https://www.meps.ahrq.gov/mepsweb/data_stats/download_data_files_detail.jsp?cboPufNumber=HC-135B","HC-135B")</f>
        <v>HC-135B</v>
      </c>
      <c r="R4" s="4" t="str">
        <f>HYPERLINK("https://www.meps.ahrq.gov/mepsweb/data_stats/download_data_files_detail.jsp?cboPufNumber=HC-144B","HC-144B")</f>
        <v>HC-144B</v>
      </c>
      <c r="S4" s="4" t="str">
        <f>HYPERLINK("https://www.meps.ahrq.gov/mepsweb/data_stats/download_data_files_detail.jsp?cboPufNumber=HC-152B","HC-152B")</f>
        <v>HC-152B</v>
      </c>
      <c r="T4" s="4" t="str">
        <f>HYPERLINK("https://www.meps.ahrq.gov/mepsweb/data_stats/download_data_files_detail.jsp?cboPufNumber=HC-160B","HC-160B")</f>
        <v>HC-160B</v>
      </c>
      <c r="U4" s="4" t="str">
        <f>HYPERLINK("https://www.meps.ahrq.gov/mepsweb/data_stats/download_data_files_detail.jsp?cboPufNumber=HC-168B","HC-168B")</f>
        <v>HC-168B</v>
      </c>
      <c r="V4" s="4" t="str">
        <f>HYPERLINK("https://www.meps.ahrq.gov/mepsweb/data_stats/download_data_files_detail.jsp?cboPufNumber=HC-178B","HC-178B")</f>
        <v>HC-178B</v>
      </c>
      <c r="W4" s="4" t="str">
        <f>HYPERLINK("https://www.meps.ahrq.gov/mepsweb/data_stats/download_data_files_detail.jsp?cboPufNumber=HC-188B","HC-188B")</f>
        <v>HC-188B</v>
      </c>
      <c r="X4" s="4" t="str">
        <f>HYPERLINK("https://www.meps.ahrq.gov/mepsweb/data_stats/download_data_files_detail.jsp?cboPufNumber=HC-197B","HC-197B")</f>
        <v>HC-197B</v>
      </c>
      <c r="Y4" s="4" t="str">
        <f>HYPERLINK("https://www.meps.ahrq.gov/mepsweb/data_stats/download_data_files_detail.jsp?cboPufNumber=HC-206B","HC-206B")</f>
        <v>HC-206B</v>
      </c>
      <c r="Z4" s="4" t="str">
        <f>HYPERLINK("https://www.meps.ahrq.gov/mepsweb/data_stats/download_data_files_detail.jsp?cboPufNumber=HC-213B","HC-213B")</f>
        <v>HC-213B</v>
      </c>
      <c r="AA4" s="4" t="str">
        <f>HYPERLINK("https://www.meps.ahrq.gov/mepsweb/data_stats/download_data_files_detail.jsp?cboPufNumber=HC-220B","HC-220B")</f>
        <v>HC-220B</v>
      </c>
      <c r="AB4" s="4" t="str">
        <f>HYPERLINK("https://meps.ahrq.gov/mepsweb/data_stats/download_data_files_detail.jsp?cboPufNumber=HC-229B", "HC-229B")</f>
        <v>HC-229B</v>
      </c>
      <c r="AC4" s="4" t="str">
        <f>HYPERLINK("https://meps.ahrq.gov/mepsweb/data_stats/download_data_files_detail.jsp?cboPufNumber=HC-239B", "HC-239B")</f>
        <v>HC-239B</v>
      </c>
    </row>
    <row r="5" spans="1:29" x14ac:dyDescent="0.25">
      <c r="A5" s="1" t="s">
        <v>32</v>
      </c>
      <c r="B5" s="1" t="s">
        <v>33</v>
      </c>
      <c r="C5" s="4" t="str">
        <f>HYPERLINK("https://www.meps.ahrq.gov/mepsweb/data_stats/download_data_files_detail.jsp?cboPufNumber=HC-010E","HC-010E")</f>
        <v>HC-010E</v>
      </c>
      <c r="D5" s="4" t="str">
        <f>HYPERLINK("https://www.meps.ahrq.gov/mepsweb/data_stats/download_data_files_detail.jsp?cboPufNumber=HC-016E","HC-016E")</f>
        <v>HC-016E</v>
      </c>
      <c r="E5" s="4" t="str">
        <f>HYPERLINK("https://www.meps.ahrq.gov/mepsweb/data_stats/download_data_files_detail.jsp?cboPufNumber=HC-026E","HC-026E")</f>
        <v>HC-026E</v>
      </c>
      <c r="F5" s="4" t="str">
        <f>HYPERLINK("https://www.meps.ahrq.gov/mepsweb/data_stats/download_data_files_detail.jsp?cboPufNumber=HC-033E","HC-033E")</f>
        <v>HC-033E</v>
      </c>
      <c r="G5" s="4" t="str">
        <f>HYPERLINK("https://www.meps.ahrq.gov/mepsweb/data_stats/download_data_files_detail.jsp?cboPufNumber=HC-051E","HC-051E")</f>
        <v>HC-051E</v>
      </c>
      <c r="H5" s="4" t="str">
        <f>HYPERLINK("https://www.meps.ahrq.gov/mepsweb/data_stats/download_data_files_detail.jsp?cboPufNumber=HC-059E","HC-059E")</f>
        <v>HC-059E</v>
      </c>
      <c r="I5" s="4" t="str">
        <f>HYPERLINK("https://www.meps.ahrq.gov/mepsweb/data_stats/download_data_files_detail.jsp?cboPufNumber=HC-067E","HC-067E")</f>
        <v>HC-067E</v>
      </c>
      <c r="J5" s="4" t="str">
        <f>HYPERLINK("https://www.meps.ahrq.gov/mepsweb/data_stats/download_data_files_detail.jsp?cboPufNumber=HC-077E","HC-077E")</f>
        <v>HC-077E</v>
      </c>
      <c r="K5" s="4" t="str">
        <f>HYPERLINK("https://www.meps.ahrq.gov/mepsweb/data_stats/download_data_files_detail.jsp?cboPufNumber=HC-085E","HC-085E")</f>
        <v>HC-085E</v>
      </c>
      <c r="L5" s="4" t="str">
        <f>HYPERLINK("https://www.meps.ahrq.gov/mepsweb/data_stats/download_data_files_detail.jsp?cboPufNumber=HC-094E","HC-094E")</f>
        <v>HC-094E</v>
      </c>
      <c r="M5" s="4" t="str">
        <f>HYPERLINK("https://www.meps.ahrq.gov/mepsweb/data_stats/download_data_files_detail.jsp?cboPufNumber=HC-102E","HC-102E")</f>
        <v>HC-102E</v>
      </c>
      <c r="N5" s="4" t="str">
        <f>HYPERLINK("https://www.meps.ahrq.gov/mepsweb/data_stats/download_data_files_detail.jsp?cboPufNumber=HC-110E","HC-110E")</f>
        <v>HC-110E</v>
      </c>
      <c r="O5" s="4" t="str">
        <f>HYPERLINK("https://www.meps.ahrq.gov/mepsweb/data_stats/download_data_files_detail.jsp?cboPufNumber=HC-118E","HC-118E")</f>
        <v>HC-118E</v>
      </c>
      <c r="P5" s="4" t="str">
        <f>HYPERLINK("https://www.meps.ahrq.gov/mepsweb/data_stats/download_data_files_detail.jsp?cboPufNumber=HC-126E","HC-126E")</f>
        <v>HC-126E</v>
      </c>
      <c r="Q5" s="4" t="str">
        <f>HYPERLINK("https://www.meps.ahrq.gov/mepsweb/data_stats/download_data_files_detail.jsp?cboPufNumber=HC-135E","HC-135E")</f>
        <v>HC-135E</v>
      </c>
      <c r="R5" s="4" t="str">
        <f>HYPERLINK("https://www.meps.ahrq.gov/mepsweb/data_stats/download_data_files_detail.jsp?cboPufNumber=HC-144E","HC-144E")</f>
        <v>HC-144E</v>
      </c>
      <c r="S5" s="4" t="str">
        <f>HYPERLINK("https://www.meps.ahrq.gov/mepsweb/data_stats/download_data_files_detail.jsp?cboPufNumber=HC-152E","HC-152E")</f>
        <v>HC-152E</v>
      </c>
      <c r="T5" s="4" t="str">
        <f>HYPERLINK("https://www.meps.ahrq.gov/mepsweb/data_stats/download_data_files_detail.jsp?cboPufNumber=HC-160E","HC-160E")</f>
        <v>HC-160E</v>
      </c>
      <c r="U5" s="4" t="str">
        <f>HYPERLINK("https://www.meps.ahrq.gov/mepsweb/data_stats/download_data_files_detail.jsp?cboPufNumber=HC-168E","HC-168E")</f>
        <v>HC-168E</v>
      </c>
      <c r="V5" s="4" t="str">
        <f>HYPERLINK("https://www.meps.ahrq.gov/mepsweb/data_stats/download_data_files_detail.jsp?cboPufNumber=HC-178E","HC-178E")</f>
        <v>HC-178E</v>
      </c>
      <c r="W5" s="4" t="str">
        <f>HYPERLINK("https://www.meps.ahrq.gov/mepsweb/data_stats/download_data_files_detail.jsp?cboPufNumber=HC-188E","HC-188E")</f>
        <v>HC-188E</v>
      </c>
      <c r="X5" s="4" t="str">
        <f>HYPERLINK("https://www.meps.ahrq.gov/mepsweb/data_stats/download_data_files_detail.jsp?cboPufNumber=HC-197E","HC-197E")</f>
        <v>HC-197E</v>
      </c>
      <c r="Y5" s="4" t="str">
        <f>HYPERLINK("https://www.meps.ahrq.gov/mepsweb/data_stats/download_data_files_detail.jsp?cboPufNumber=HC-206E","HC-206E")</f>
        <v>HC-206E</v>
      </c>
      <c r="Z5" s="4" t="str">
        <f>HYPERLINK("https://www.meps.ahrq.gov/mepsweb/data_stats/download_data_files_detail.jsp?cboPufNumber=HC-213E","HC-213E")</f>
        <v>HC-213E</v>
      </c>
      <c r="AA5" s="4" t="str">
        <f>HYPERLINK("https://www.meps.ahrq.gov/mepsweb/data_stats/download_data_files_detail.jsp?cboPufNumber=HC-220E","HC-220E")</f>
        <v>HC-220E</v>
      </c>
      <c r="AB5" s="4" t="str">
        <f>HYPERLINK("https://meps.ahrq.gov/mepsweb/data_stats/download_data_files_detail.jsp?cboPufNumber=HC-229E", "HC-229E")</f>
        <v>HC-229E</v>
      </c>
      <c r="AC5" s="4" t="str">
        <f>HYPERLINK("https://meps.ahrq.gov/mepsweb/data_stats/download_data_files_detail.jsp?cboPufNumber=HC-239E", "HC-239E")</f>
        <v>HC-239E</v>
      </c>
    </row>
    <row r="6" spans="1:29" x14ac:dyDescent="0.25">
      <c r="A6" s="1" t="s">
        <v>34</v>
      </c>
      <c r="B6" s="1" t="s">
        <v>35</v>
      </c>
      <c r="C6" s="4" t="str">
        <f>HYPERLINK("https://www.meps.ahrq.gov/mepsweb/data_stats/download_data_files_detail.jsp?cboPufNumber=HC-010H","HC-010H")</f>
        <v>HC-010H</v>
      </c>
      <c r="D6" s="4" t="str">
        <f>HYPERLINK("https://www.meps.ahrq.gov/mepsweb/data_stats/download_data_files_detail.jsp?cboPufNumber=HC-016H","HC-016H")</f>
        <v>HC-016H</v>
      </c>
      <c r="E6" s="4" t="str">
        <f>HYPERLINK("https://www.meps.ahrq.gov/mepsweb/data_stats/download_data_files_detail.jsp?cboPufNumber=HC-026H","HC-026H")</f>
        <v>HC-026H</v>
      </c>
      <c r="F6" s="4" t="str">
        <f>HYPERLINK("https://www.meps.ahrq.gov/mepsweb/data_stats/download_data_files_detail.jsp?cboPufNumber=HC-033H","HC-033H")</f>
        <v>HC-033H</v>
      </c>
      <c r="G6" s="4" t="str">
        <f>HYPERLINK("https://www.meps.ahrq.gov/mepsweb/data_stats/download_data_files_detail.jsp?cboPufNumber=HC-051H","HC-051H")</f>
        <v>HC-051H</v>
      </c>
      <c r="H6" s="4" t="str">
        <f>HYPERLINK("https://www.meps.ahrq.gov/mepsweb/data_stats/download_data_files_detail.jsp?cboPufNumber=HC-059H","HC-059H")</f>
        <v>HC-059H</v>
      </c>
      <c r="I6" s="4" t="str">
        <f>HYPERLINK("https://www.meps.ahrq.gov/mepsweb/data_stats/download_data_files_detail.jsp?cboPufNumber=HC-067H","HC-067H")</f>
        <v>HC-067H</v>
      </c>
      <c r="J6" s="4" t="str">
        <f>HYPERLINK("https://www.meps.ahrq.gov/mepsweb/data_stats/download_data_files_detail.jsp?cboPufNumber=HC-077H","HC-077H")</f>
        <v>HC-077H</v>
      </c>
      <c r="K6" s="4" t="str">
        <f>HYPERLINK("https://www.meps.ahrq.gov/mepsweb/data_stats/download_data_files_detail.jsp?cboPufNumber=HC-085H","HC-085H")</f>
        <v>HC-085H</v>
      </c>
      <c r="L6" s="4" t="str">
        <f>HYPERLINK("https://www.meps.ahrq.gov/mepsweb/data_stats/download_data_files_detail.jsp?cboPufNumber=HC-094H","HC-094H")</f>
        <v>HC-094H</v>
      </c>
      <c r="M6" s="4" t="str">
        <f>HYPERLINK("https://www.meps.ahrq.gov/mepsweb/data_stats/download_data_files_detail.jsp?cboPufNumber=HC-102H","HC-102H")</f>
        <v>HC-102H</v>
      </c>
      <c r="N6" s="4" t="str">
        <f>HYPERLINK("https://www.meps.ahrq.gov/mepsweb/data_stats/download_data_files_detail.jsp?cboPufNumber=HC-110H","HC-110H")</f>
        <v>HC-110H</v>
      </c>
      <c r="O6" s="4" t="str">
        <f>HYPERLINK("https://www.meps.ahrq.gov/mepsweb/data_stats/download_data_files_detail.jsp?cboPufNumber=HC-118H","HC-118H")</f>
        <v>HC-118H</v>
      </c>
      <c r="P6" s="4" t="str">
        <f>HYPERLINK("https://www.meps.ahrq.gov/mepsweb/data_stats/download_data_files_detail.jsp?cboPufNumber=HC-126H","HC-126H")</f>
        <v>HC-126H</v>
      </c>
      <c r="Q6" s="4" t="str">
        <f>HYPERLINK("https://www.meps.ahrq.gov/mepsweb/data_stats/download_data_files_detail.jsp?cboPufNumber=HC-135H","HC-135H")</f>
        <v>HC-135H</v>
      </c>
      <c r="R6" s="4" t="str">
        <f>HYPERLINK("https://www.meps.ahrq.gov/mepsweb/data_stats/download_data_files_detail.jsp?cboPufNumber=HC-144H","HC-144H")</f>
        <v>HC-144H</v>
      </c>
      <c r="S6" s="4" t="str">
        <f>HYPERLINK("https://www.meps.ahrq.gov/mepsweb/data_stats/download_data_files_detail.jsp?cboPufNumber=HC-152H","HC-152H")</f>
        <v>HC-152H</v>
      </c>
      <c r="T6" s="4" t="str">
        <f>HYPERLINK("https://www.meps.ahrq.gov/mepsweb/data_stats/download_data_files_detail.jsp?cboPufNumber=HC-160H","HC-160H")</f>
        <v>HC-160H</v>
      </c>
      <c r="U6" s="4" t="str">
        <f>HYPERLINK("https://www.meps.ahrq.gov/mepsweb/data_stats/download_data_files_detail.jsp?cboPufNumber=HC-168H","HC-168H")</f>
        <v>HC-168H</v>
      </c>
      <c r="V6" s="4" t="str">
        <f>HYPERLINK("https://www.meps.ahrq.gov/mepsweb/data_stats/download_data_files_detail.jsp?cboPufNumber=HC-178H","HC-178H")</f>
        <v>HC-178H</v>
      </c>
      <c r="W6" s="4" t="str">
        <f>HYPERLINK("https://www.meps.ahrq.gov/mepsweb/data_stats/download_data_files_detail.jsp?cboPufNumber=HC-188H","HC-188H")</f>
        <v>HC-188H</v>
      </c>
      <c r="X6" s="4" t="str">
        <f>HYPERLINK("https://www.meps.ahrq.gov/mepsweb/data_stats/download_data_files_detail.jsp?cboPufNumber=HC-197H","HC-197H")</f>
        <v>HC-197H</v>
      </c>
      <c r="Y6" s="4" t="str">
        <f>HYPERLINK("https://www.meps.ahrq.gov/mepsweb/data_stats/download_data_files_detail.jsp?cboPufNumber=HC-206H","HC-206H")</f>
        <v>HC-206H</v>
      </c>
      <c r="Z6" s="4" t="str">
        <f>HYPERLINK("https://www.meps.ahrq.gov/mepsweb/data_stats/download_data_files_detail.jsp?cboPufNumber=HC-213H","HC-213H")</f>
        <v>HC-213H</v>
      </c>
      <c r="AA6" s="4" t="str">
        <f>HYPERLINK("https://www.meps.ahrq.gov/mepsweb/data_stats/download_data_files_detail.jsp?cboPufNumber=HC-220H","HC-220H")</f>
        <v>HC-220H</v>
      </c>
      <c r="AB6" s="4" t="str">
        <f>HYPERLINK("https://meps.ahrq.gov/mepsweb/data_stats/download_data_files_detail.jsp?cboPufNumber=HC-229H", "HC-229H")</f>
        <v>HC-229H</v>
      </c>
      <c r="AC6" s="4" t="str">
        <f>HYPERLINK("https://meps.ahrq.gov/mepsweb/data_stats/download_data_files_detail.jsp?cboPufNumber=HC-239H", "HC-239H")</f>
        <v>HC-239H</v>
      </c>
    </row>
    <row r="7" spans="1:29" x14ac:dyDescent="0.25">
      <c r="A7" s="1" t="s">
        <v>36</v>
      </c>
      <c r="B7" s="1" t="s">
        <v>37</v>
      </c>
      <c r="C7" s="4" t="str">
        <f>HYPERLINK("https://www.meps.ahrq.gov/mepsweb/data_stats/download_data_files_detail.jsp?cboPufNumber=HC-010D","HC-010D")</f>
        <v>HC-010D</v>
      </c>
      <c r="D7" s="4" t="str">
        <f>HYPERLINK("https://www.meps.ahrq.gov/mepsweb/data_stats/download_data_files_detail.jsp?cboPufNumber=HC-016D","HC-016D")</f>
        <v>HC-016D</v>
      </c>
      <c r="E7" s="4" t="str">
        <f>HYPERLINK("https://www.meps.ahrq.gov/mepsweb/data_stats/download_data_files_detail.jsp?cboPufNumber=HC-026D","HC-026D")</f>
        <v>HC-026D</v>
      </c>
      <c r="F7" s="4" t="str">
        <f>HYPERLINK("https://www.meps.ahrq.gov/mepsweb/data_stats/download_data_files_detail.jsp?cboPufNumber=HC-033D","HC-033D")</f>
        <v>HC-033D</v>
      </c>
      <c r="G7" s="4" t="str">
        <f>HYPERLINK("https://www.meps.ahrq.gov/mepsweb/data_stats/download_data_files_detail.jsp?cboPufNumber=HC-051D","HC-051D")</f>
        <v>HC-051D</v>
      </c>
      <c r="H7" s="4" t="str">
        <f>HYPERLINK("https://www.meps.ahrq.gov/mepsweb/data_stats/download_data_files_detail.jsp?cboPufNumber=HC-059D","HC-059D")</f>
        <v>HC-059D</v>
      </c>
      <c r="I7" s="4" t="str">
        <f>HYPERLINK("https://www.meps.ahrq.gov/mepsweb/data_stats/download_data_files_detail.jsp?cboPufNumber=HC-067D","HC-067D")</f>
        <v>HC-067D</v>
      </c>
      <c r="J7" s="4" t="str">
        <f>HYPERLINK("https://www.meps.ahrq.gov/mepsweb/data_stats/download_data_files_detail.jsp?cboPufNumber=HC-077D","HC-077D")</f>
        <v>HC-077D</v>
      </c>
      <c r="K7" s="4" t="str">
        <f>HYPERLINK("https://www.meps.ahrq.gov/mepsweb/data_stats/download_data_files_detail.jsp?cboPufNumber=HC-085D","HC-085D")</f>
        <v>HC-085D</v>
      </c>
      <c r="L7" s="4" t="str">
        <f>HYPERLINK("https://www.meps.ahrq.gov/mepsweb/data_stats/download_data_files_detail.jsp?cboPufNumber=HC-094D","HC-094D")</f>
        <v>HC-094D</v>
      </c>
      <c r="M7" s="4" t="str">
        <f>HYPERLINK("https://www.meps.ahrq.gov/mepsweb/data_stats/download_data_files_detail.jsp?cboPufNumber=HC-102D","HC-102D")</f>
        <v>HC-102D</v>
      </c>
      <c r="N7" s="4" t="str">
        <f>HYPERLINK("https://www.meps.ahrq.gov/mepsweb/data_stats/download_data_files_detail.jsp?cboPufNumber=HC-110D","HC-110D")</f>
        <v>HC-110D</v>
      </c>
      <c r="O7" s="4" t="str">
        <f>HYPERLINK("https://www.meps.ahrq.gov/mepsweb/data_stats/download_data_files_detail.jsp?cboPufNumber=HC-118D","HC-118D")</f>
        <v>HC-118D</v>
      </c>
      <c r="P7" s="4" t="str">
        <f>HYPERLINK("https://www.meps.ahrq.gov/mepsweb/data_stats/download_data_files_detail.jsp?cboPufNumber=HC-126D","HC-126D")</f>
        <v>HC-126D</v>
      </c>
      <c r="Q7" s="4" t="str">
        <f>HYPERLINK("https://www.meps.ahrq.gov/mepsweb/data_stats/download_data_files_detail.jsp?cboPufNumber=HC-135D","HC-135D")</f>
        <v>HC-135D</v>
      </c>
      <c r="R7" s="4" t="str">
        <f>HYPERLINK("https://www.meps.ahrq.gov/mepsweb/data_stats/download_data_files_detail.jsp?cboPufNumber=HC-144D","HC-144D")</f>
        <v>HC-144D</v>
      </c>
      <c r="S7" s="4" t="str">
        <f>HYPERLINK("https://www.meps.ahrq.gov/mepsweb/data_stats/download_data_files_detail.jsp?cboPufNumber=HC-152D","HC-152D")</f>
        <v>HC-152D</v>
      </c>
      <c r="T7" s="4" t="str">
        <f>HYPERLINK("https://www.meps.ahrq.gov/mepsweb/data_stats/download_data_files_detail.jsp?cboPufNumber=HC-160D","HC-160D")</f>
        <v>HC-160D</v>
      </c>
      <c r="U7" s="4" t="str">
        <f>HYPERLINK("https://www.meps.ahrq.gov/mepsweb/data_stats/download_data_files_detail.jsp?cboPufNumber=HC-168D","HC-168D")</f>
        <v>HC-168D</v>
      </c>
      <c r="V7" s="4" t="str">
        <f>HYPERLINK("https://www.meps.ahrq.gov/mepsweb/data_stats/download_data_files_detail.jsp?cboPufNumber=HC-178D","HC-178D")</f>
        <v>HC-178D</v>
      </c>
      <c r="W7" s="4" t="str">
        <f>HYPERLINK("https://www.meps.ahrq.gov/mepsweb/data_stats/download_data_files_detail.jsp?cboPufNumber=HC-188D","HC-188D")</f>
        <v>HC-188D</v>
      </c>
      <c r="X7" s="4" t="str">
        <f>HYPERLINK("https://www.meps.ahrq.gov/mepsweb/data_stats/download_data_files_detail.jsp?cboPufNumber=HC-197D","HC-197D")</f>
        <v>HC-197D</v>
      </c>
      <c r="Y7" s="4" t="str">
        <f>HYPERLINK("https://www.meps.ahrq.gov/mepsweb/data_stats/download_data_files_detail.jsp?cboPufNumber=HC-206D","HC-206D")</f>
        <v>HC-206D</v>
      </c>
      <c r="Z7" s="4" t="str">
        <f>HYPERLINK("https://www.meps.ahrq.gov/mepsweb/data_stats/download_data_files_detail.jsp?cboPufNumber=HC-213D","HC-213D")</f>
        <v>HC-213D</v>
      </c>
      <c r="AA7" s="4" t="str">
        <f>HYPERLINK("https://www.meps.ahrq.gov/mepsweb/data_stats/download_data_files_detail.jsp?cboPufNumber=HC-220D","HC-220D")</f>
        <v>HC-220D</v>
      </c>
      <c r="AB7" s="4" t="str">
        <f>HYPERLINK("https://meps.ahrq.gov/mepsweb/data_stats/download_data_files_detail.jsp?cboPufNumber=HC-229D", "HC-229D")</f>
        <v>HC-229D</v>
      </c>
      <c r="AC7" s="4" t="str">
        <f>HYPERLINK("https://meps.ahrq.gov/mepsweb/data_stats/download_data_files_detail.jsp?cboPufNumber=HC-239D", "HC-239D")</f>
        <v>HC-239D</v>
      </c>
    </row>
    <row r="8" spans="1:29" x14ac:dyDescent="0.25">
      <c r="A8" s="1" t="s">
        <v>38</v>
      </c>
      <c r="B8" s="1" t="s">
        <v>39</v>
      </c>
      <c r="C8" s="4" t="str">
        <f>HYPERLINK("https://www.meps.ahrq.gov/mepsweb/data_stats/download_data_files_detail.jsp?cboPufNumber=HC-010G","HC-010G")</f>
        <v>HC-010G</v>
      </c>
      <c r="D8" s="4" t="str">
        <f>HYPERLINK("https://www.meps.ahrq.gov/mepsweb/data_stats/download_data_files_detail.jsp?cboPufNumber=HC-016G","HC-016G")</f>
        <v>HC-016G</v>
      </c>
      <c r="E8" s="4" t="str">
        <f>HYPERLINK("https://www.meps.ahrq.gov/mepsweb/data_stats/download_data_files_detail.jsp?cboPufNumber=HC-026G","HC-026G")</f>
        <v>HC-026G</v>
      </c>
      <c r="F8" s="4" t="str">
        <f>HYPERLINK("https://www.meps.ahrq.gov/mepsweb/data_stats/download_data_files_detail.jsp?cboPufNumber=HC-033G","HC-033G")</f>
        <v>HC-033G</v>
      </c>
      <c r="G8" s="4" t="str">
        <f>HYPERLINK("https://www.meps.ahrq.gov/mepsweb/data_stats/download_data_files_detail.jsp?cboPufNumber=HC-051G","HC-051G")</f>
        <v>HC-051G</v>
      </c>
      <c r="H8" s="4" t="str">
        <f>HYPERLINK("https://www.meps.ahrq.gov/mepsweb/data_stats/download_data_files_detail.jsp?cboPufNumber=HC-059G","HC-059G")</f>
        <v>HC-059G</v>
      </c>
      <c r="I8" s="4" t="str">
        <f>HYPERLINK("https://www.meps.ahrq.gov/mepsweb/data_stats/download_data_files_detail.jsp?cboPufNumber=HC-067G","HC-067G")</f>
        <v>HC-067G</v>
      </c>
      <c r="J8" s="4" t="str">
        <f>HYPERLINK("https://www.meps.ahrq.gov/mepsweb/data_stats/download_data_files_detail.jsp?cboPufNumber=HC-077G","HC-077G")</f>
        <v>HC-077G</v>
      </c>
      <c r="K8" s="4" t="str">
        <f>HYPERLINK("https://www.meps.ahrq.gov/mepsweb/data_stats/download_data_files_detail.jsp?cboPufNumber=HC-085G","HC-085G")</f>
        <v>HC-085G</v>
      </c>
      <c r="L8" s="4" t="str">
        <f>HYPERLINK("https://www.meps.ahrq.gov/mepsweb/data_stats/download_data_files_detail.jsp?cboPufNumber=HC-094G","HC-094G")</f>
        <v>HC-094G</v>
      </c>
      <c r="M8" s="4" t="str">
        <f>HYPERLINK("https://www.meps.ahrq.gov/mepsweb/data_stats/download_data_files_detail.jsp?cboPufNumber=HC-102G","HC-102G")</f>
        <v>HC-102G</v>
      </c>
      <c r="N8" s="4" t="str">
        <f>HYPERLINK("https://www.meps.ahrq.gov/mepsweb/data_stats/download_data_files_detail.jsp?cboPufNumber=HC-110G","HC-110G")</f>
        <v>HC-110G</v>
      </c>
      <c r="O8" s="4" t="str">
        <f>HYPERLINK("https://www.meps.ahrq.gov/mepsweb/data_stats/download_data_files_detail.jsp?cboPufNumber=HC-118G","HC-118G")</f>
        <v>HC-118G</v>
      </c>
      <c r="P8" s="4" t="str">
        <f>HYPERLINK("https://www.meps.ahrq.gov/mepsweb/data_stats/download_data_files_detail.jsp?cboPufNumber=HC-126G","HC-126G")</f>
        <v>HC-126G</v>
      </c>
      <c r="Q8" s="4" t="str">
        <f>HYPERLINK("https://www.meps.ahrq.gov/mepsweb/data_stats/download_data_files_detail.jsp?cboPufNumber=HC-135G","HC-135G")</f>
        <v>HC-135G</v>
      </c>
      <c r="R8" s="4" t="str">
        <f>HYPERLINK("https://www.meps.ahrq.gov/mepsweb/data_stats/download_data_files_detail.jsp?cboPufNumber=HC-144G","HC-144G")</f>
        <v>HC-144G</v>
      </c>
      <c r="S8" s="4" t="str">
        <f>HYPERLINK("https://www.meps.ahrq.gov/mepsweb/data_stats/download_data_files_detail.jsp?cboPufNumber=HC-152G","HC-152G")</f>
        <v>HC-152G</v>
      </c>
      <c r="T8" s="4" t="str">
        <f>HYPERLINK("https://www.meps.ahrq.gov/mepsweb/data_stats/download_data_files_detail.jsp?cboPufNumber=HC-160G","HC-160G")</f>
        <v>HC-160G</v>
      </c>
      <c r="U8" s="4" t="str">
        <f>HYPERLINK("https://www.meps.ahrq.gov/mepsweb/data_stats/download_data_files_detail.jsp?cboPufNumber=HC-168G","HC-168G")</f>
        <v>HC-168G</v>
      </c>
      <c r="V8" s="4" t="str">
        <f>HYPERLINK("https://www.meps.ahrq.gov/mepsweb/data_stats/download_data_files_detail.jsp?cboPufNumber=HC-178G","HC-178G")</f>
        <v>HC-178G</v>
      </c>
      <c r="W8" s="4" t="str">
        <f>HYPERLINK("https://www.meps.ahrq.gov/mepsweb/data_stats/download_data_files_detail.jsp?cboPufNumber=HC-188G","HC-188G")</f>
        <v>HC-188G</v>
      </c>
      <c r="X8" s="4" t="str">
        <f>HYPERLINK("https://www.meps.ahrq.gov/mepsweb/data_stats/download_data_files_detail.jsp?cboPufNumber=HC-197G","HC-197G")</f>
        <v>HC-197G</v>
      </c>
      <c r="Y8" s="4" t="str">
        <f>HYPERLINK("https://www.meps.ahrq.gov/mepsweb/data_stats/download_data_files_detail.jsp?cboPufNumber=HC-206G","HC-206G")</f>
        <v>HC-206G</v>
      </c>
      <c r="Z8" s="4" t="str">
        <f>HYPERLINK("https://www.meps.ahrq.gov/mepsweb/data_stats/download_data_files_detail.jsp?cboPufNumber=HC-213G","HC-213G")</f>
        <v>HC-213G</v>
      </c>
      <c r="AA8" s="4" t="str">
        <f>HYPERLINK("https://www.meps.ahrq.gov/mepsweb/data_stats/download_data_files_detail.jsp?cboPufNumber=HC-220G","HC-220G")</f>
        <v>HC-220G</v>
      </c>
      <c r="AB8" s="4" t="str">
        <f>HYPERLINK("https://meps.ahrq.gov/mepsweb/data_stats/download_data_files_detail.jsp?cboPufNumber=HC-229G", "HC-229G")</f>
        <v>HC-229G</v>
      </c>
      <c r="AC8" s="4" t="str">
        <f>HYPERLINK("https://meps.ahrq.gov/mepsweb/data_stats/download_data_files_detail.jsp?cboPufNumber=HC-239G", "HC-239G")</f>
        <v>HC-239G</v>
      </c>
    </row>
    <row r="9" spans="1:29" x14ac:dyDescent="0.25">
      <c r="A9" s="1" t="s">
        <v>40</v>
      </c>
      <c r="B9" s="1" t="s">
        <v>41</v>
      </c>
      <c r="C9" s="4" t="str">
        <f>HYPERLINK("https://www.meps.ahrq.gov/mepsweb/data_stats/download_data_files_detail.jsp?cboPufNumber=HC-010C","HC-010C")</f>
        <v>HC-010C</v>
      </c>
      <c r="D9" s="4" t="str">
        <f>HYPERLINK("https://www.meps.ahrq.gov/mepsweb/data_stats/download_data_files_detail.jsp?cboPufNumber=HC-016C","HC-016C")</f>
        <v>HC-016C</v>
      </c>
      <c r="E9" s="4" t="str">
        <f>HYPERLINK("https://www.meps.ahrq.gov/mepsweb/data_stats/download_data_files_detail.jsp?cboPufNumber=HC-026C","HC-026C")</f>
        <v>HC-026C</v>
      </c>
      <c r="F9" s="4" t="str">
        <f>HYPERLINK("https://www.meps.ahrq.gov/mepsweb/data_stats/download_data_files_detail.jsp?cboPufNumber=HC-033C","HC-033C")</f>
        <v>HC-033C</v>
      </c>
      <c r="G9" s="4" t="str">
        <f>HYPERLINK("https://www.meps.ahrq.gov/mepsweb/data_stats/download_data_files_detail.jsp?cboPufNumber=HC-051C","HC-051C")</f>
        <v>HC-051C</v>
      </c>
      <c r="H9" s="4" t="str">
        <f>HYPERLINK("https://www.meps.ahrq.gov/mepsweb/data_stats/download_data_files_detail.jsp?cboPufNumber=HC-059C","HC-059C")</f>
        <v>HC-059C</v>
      </c>
      <c r="I9" s="4" t="str">
        <f>HYPERLINK("https://www.meps.ahrq.gov/mepsweb/data_stats/download_data_files_detail.jsp?cboPufNumber=HC-067C","HC-067C")</f>
        <v>HC-067C</v>
      </c>
      <c r="J9" s="4" t="str">
        <f>HYPERLINK("https://www.meps.ahrq.gov/mepsweb/data_stats/download_data_files_detail.jsp?cboPufNumber=HC-077C","HC-077C")</f>
        <v>HC-077C</v>
      </c>
      <c r="K9" s="4" t="str">
        <f>HYPERLINK("https://www.meps.ahrq.gov/mepsweb/data_stats/download_data_files_detail.jsp?cboPufNumber=HC-085C","HC-085C")</f>
        <v>HC-085C</v>
      </c>
      <c r="L9" s="4" t="str">
        <f>HYPERLINK("https://www.meps.ahrq.gov/mepsweb/data_stats/download_data_files_detail.jsp?cboPufNumber=HC-094C","HC-094C")</f>
        <v>HC-094C</v>
      </c>
      <c r="M9" s="4" t="str">
        <f>HYPERLINK("https://www.meps.ahrq.gov/mepsweb/data_stats/download_data_files_detail.jsp?cboPufNumber=HC-102C","HC-102C")</f>
        <v>HC-102C</v>
      </c>
      <c r="N9" s="4" t="str">
        <f>HYPERLINK("https://www.meps.ahrq.gov/mepsweb/data_stats/download_data_files_detail.jsp?cboPufNumber=HC-110C","HC-110C")</f>
        <v>HC-110C</v>
      </c>
      <c r="O9" s="4" t="str">
        <f>HYPERLINK("https://www.meps.ahrq.gov/mepsweb/data_stats/download_data_files_detail.jsp?cboPufNumber=HC-118C","HC-118C")</f>
        <v>HC-118C</v>
      </c>
      <c r="P9" s="4" t="str">
        <f>HYPERLINK("https://www.meps.ahrq.gov/mepsweb/data_stats/download_data_files_detail.jsp?cboPufNumber=HC-126C","HC-126C")</f>
        <v>HC-126C</v>
      </c>
      <c r="Q9" s="4" t="str">
        <f>HYPERLINK("https://www.meps.ahrq.gov/mepsweb/data_stats/download_data_files_detail.jsp?cboPufNumber=HC-135C","HC-135C")</f>
        <v>HC-135C</v>
      </c>
      <c r="R9" s="4" t="str">
        <f>HYPERLINK("https://www.meps.ahrq.gov/mepsweb/data_stats/download_data_files_detail.jsp?cboPufNumber=HC-144C","HC-144C")</f>
        <v>HC-144C</v>
      </c>
      <c r="S9" s="4" t="str">
        <f>HYPERLINK("https://www.meps.ahrq.gov/mepsweb/data_stats/download_data_files_detail.jsp?cboPufNumber=HC-152C","HC-152C")</f>
        <v>HC-152C</v>
      </c>
      <c r="T9" s="4" t="str">
        <f>HYPERLINK("https://www.meps.ahrq.gov/mepsweb/data_stats/download_data_files_detail.jsp?cboPufNumber=HC-160C","HC-160C")</f>
        <v>HC-160C</v>
      </c>
      <c r="U9" s="4" t="str">
        <f>HYPERLINK("https://www.meps.ahrq.gov/mepsweb/data_stats/download_data_files_detail.jsp?cboPufNumber=HC-168C","HC-168C")</f>
        <v>HC-168C</v>
      </c>
      <c r="V9" s="4" t="str">
        <f>HYPERLINK("https://www.meps.ahrq.gov/mepsweb/data_stats/download_data_files_detail.jsp?cboPufNumber=HC-178C","HC-178C")</f>
        <v>HC-178C</v>
      </c>
      <c r="W9" s="4" t="str">
        <f>HYPERLINK("https://www.meps.ahrq.gov/mepsweb/data_stats/download_data_files_detail.jsp?cboPufNumber=HC-188C","HC-188C")</f>
        <v>HC-188C</v>
      </c>
      <c r="X9" s="4" t="str">
        <f>HYPERLINK("https://www.meps.ahrq.gov/mepsweb/data_stats/download_data_files_detail.jsp?cboPufNumber=HC-197C","HC-197C")</f>
        <v>HC-197C</v>
      </c>
      <c r="Y9" s="4" t="str">
        <f>HYPERLINK("https://www.meps.ahrq.gov/mepsweb/data_stats/download_data_files_detail.jsp?cboPufNumber=HC-206C","HC-206C")</f>
        <v>HC-206C</v>
      </c>
      <c r="Z9" s="4" t="str">
        <f>HYPERLINK("https://www.meps.ahrq.gov/mepsweb/data_stats/download_data_files_detail.jsp?cboPufNumber=HC-213C","HC-213C")</f>
        <v>HC-213C</v>
      </c>
      <c r="AA9" s="4" t="str">
        <f>HYPERLINK("https://www.meps.ahrq.gov/mepsweb/data_stats/download_data_files_detail.jsp?cboPufNumber=HC-220C","HC-220C")</f>
        <v>HC-220C</v>
      </c>
      <c r="AB9" s="4" t="str">
        <f>HYPERLINK("https://staging-meps.ahrq.gov/mepsweb/data_stats/download_data_files_detail.jsp?cboPufNumber=HC-229C", "HC-229C")</f>
        <v>HC-229C</v>
      </c>
      <c r="AC9" s="4" t="str">
        <f>HYPERLINK("https://meps.ahrq.gov/mepsweb/data_stats/download_data_files_detail.jsp?cboPufNumber=HC-239C", "HC-239C")</f>
        <v>HC-239C</v>
      </c>
    </row>
    <row r="10" spans="1:29" x14ac:dyDescent="0.25">
      <c r="A10" s="1" t="s">
        <v>42</v>
      </c>
      <c r="B10" s="1" t="s">
        <v>43</v>
      </c>
      <c r="C10" s="4" t="str">
        <f>HYPERLINK("https://www.meps.ahrq.gov/mepsweb/data_stats/download_data_files_detail.jsp?cboPufNumber=HC-010F","HC-010F")</f>
        <v>HC-010F</v>
      </c>
      <c r="D10" s="4" t="str">
        <f>HYPERLINK("https://www.meps.ahrq.gov/mepsweb/data_stats/download_data_files_detail.jsp?cboPufNumber=HC-016F","HC-016F")</f>
        <v>HC-016F</v>
      </c>
      <c r="E10" s="4" t="str">
        <f>HYPERLINK("https://www.meps.ahrq.gov/mepsweb/data_stats/download_data_files_detail.jsp?cboPufNumber=HC-026F","HC-026F")</f>
        <v>HC-026F</v>
      </c>
      <c r="F10" s="4" t="str">
        <f>HYPERLINK("https://www.meps.ahrq.gov/mepsweb/data_stats/download_data_files_detail.jsp?cboPufNumber=HC-033F","HC-033F")</f>
        <v>HC-033F</v>
      </c>
      <c r="G10" s="4" t="str">
        <f>HYPERLINK("https://www.meps.ahrq.gov/mepsweb/data_stats/download_data_files_detail.jsp?cboPufNumber=HC-051F","HC-051F")</f>
        <v>HC-051F</v>
      </c>
      <c r="H10" s="4" t="str">
        <f>HYPERLINK("https://www.meps.ahrq.gov/mepsweb/data_stats/download_data_files_detail.jsp?cboPufNumber=HC-059F","HC-059F")</f>
        <v>HC-059F</v>
      </c>
      <c r="I10" s="4" t="str">
        <f>HYPERLINK("https://www.meps.ahrq.gov/mepsweb/data_stats/download_data_files_detail.jsp?cboPufNumber=HC-067F","HC-067F")</f>
        <v>HC-067F</v>
      </c>
      <c r="J10" s="4" t="str">
        <f>HYPERLINK("https://www.meps.ahrq.gov/mepsweb/data_stats/download_data_files_detail.jsp?cboPufNumber=HC-077F","HC-077F")</f>
        <v>HC-077F</v>
      </c>
      <c r="K10" s="4" t="str">
        <f>HYPERLINK("https://www.meps.ahrq.gov/mepsweb/data_stats/download_data_files_detail.jsp?cboPufNumber=HC-085F","HC-085F")</f>
        <v>HC-085F</v>
      </c>
      <c r="L10" s="4" t="str">
        <f>HYPERLINK("https://www.meps.ahrq.gov/mepsweb/data_stats/download_data_files_detail.jsp?cboPufNumber=HC-094F","HC-094F")</f>
        <v>HC-094F</v>
      </c>
      <c r="M10" s="4" t="str">
        <f>HYPERLINK("https://www.meps.ahrq.gov/mepsweb/data_stats/download_data_files_detail.jsp?cboPufNumber=HC-102F","HC-102F")</f>
        <v>HC-102F</v>
      </c>
      <c r="N10" s="4" t="str">
        <f>HYPERLINK("https://www.meps.ahrq.gov/mepsweb/data_stats/download_data_files_detail.jsp?cboPufNumber=HC-110F","HC-110F")</f>
        <v>HC-110F</v>
      </c>
      <c r="O10" s="4" t="str">
        <f>HYPERLINK("https://www.meps.ahrq.gov/mepsweb/data_stats/download_data_files_detail.jsp?cboPufNumber=HC-118F","HC-118F")</f>
        <v>HC-118F</v>
      </c>
      <c r="P10" s="4" t="str">
        <f>HYPERLINK("https://www.meps.ahrq.gov/mepsweb/data_stats/download_data_files_detail.jsp?cboPufNumber=HC-126F","HC-126F")</f>
        <v>HC-126F</v>
      </c>
      <c r="Q10" s="4" t="str">
        <f>HYPERLINK("https://www.meps.ahrq.gov/mepsweb/data_stats/download_data_files_detail.jsp?cboPufNumber=HC-135F","HC-135F")</f>
        <v>HC-135F</v>
      </c>
      <c r="R10" s="4" t="str">
        <f>HYPERLINK("https://www.meps.ahrq.gov/mepsweb/data_stats/download_data_files_detail.jsp?cboPufNumber=HC-144F","HC-144F")</f>
        <v>HC-144F</v>
      </c>
      <c r="S10" s="4" t="str">
        <f>HYPERLINK("https://www.meps.ahrq.gov/mepsweb/data_stats/download_data_files_detail.jsp?cboPufNumber=HC-152F","HC-152F")</f>
        <v>HC-152F</v>
      </c>
      <c r="T10" s="4" t="str">
        <f>HYPERLINK("https://www.meps.ahrq.gov/mepsweb/data_stats/download_data_files_detail.jsp?cboPufNumber=HC-160F","HC-160F")</f>
        <v>HC-160F</v>
      </c>
      <c r="U10" s="4" t="str">
        <f>HYPERLINK("https://www.meps.ahrq.gov/mepsweb/data_stats/download_data_files_detail.jsp?cboPufNumber=HC-168F","HC-168F")</f>
        <v>HC-168F</v>
      </c>
      <c r="V10" s="4" t="str">
        <f>HYPERLINK("https://www.meps.ahrq.gov/mepsweb/data_stats/download_data_files_detail.jsp?cboPufNumber=HC-178F","HC-178F")</f>
        <v>HC-178F</v>
      </c>
      <c r="W10" s="4" t="str">
        <f>HYPERLINK("https://www.meps.ahrq.gov/mepsweb/data_stats/download_data_files_detail.jsp?cboPufNumber=HC-188F","HC-188F")</f>
        <v>HC-188F</v>
      </c>
      <c r="X10" s="4" t="str">
        <f>HYPERLINK("https://www.meps.ahrq.gov/mepsweb/data_stats/download_data_files_detail.jsp?cboPufNumber=HC-197F","HC-197F")</f>
        <v>HC-197F</v>
      </c>
      <c r="Y10" s="4" t="str">
        <f>HYPERLINK("https://www.meps.ahrq.gov/mepsweb/data_stats/download_data_files_detail.jsp?cboPufNumber=HC-206F","HC-206F")</f>
        <v>HC-206F</v>
      </c>
      <c r="Z10" s="4" t="str">
        <f>HYPERLINK("https://www.meps.ahrq.gov/mepsweb/data_stats/download_data_files_detail.jsp?cboPufNumber=HC-213F","HC-213F")</f>
        <v>HC-213F</v>
      </c>
      <c r="AA10" s="4" t="str">
        <f>HYPERLINK("https://www.meps.ahrq.gov/mepsweb/data_stats/download_data_files_detail.jsp?cboPufNumber=HC-220F","HC-220F")</f>
        <v>HC-220F</v>
      </c>
      <c r="AB10" s="4" t="str">
        <f>HYPERLINK("https://meps.ahrq.gov/mepsweb/data_stats/download_data_files_detail.jsp?cboPufNumber=HC-229F", "HC-229F")</f>
        <v>HC-229F</v>
      </c>
      <c r="AC10" s="4" t="str">
        <f>HYPERLINK("https://meps.ahrq.gov/mepsweb/data_stats/download_data_files_detail.jsp?cboPufNumber=HC-239F", "HC-239F")</f>
        <v>HC-239F</v>
      </c>
    </row>
    <row r="11" spans="1:29" x14ac:dyDescent="0.25">
      <c r="A11" s="1" t="s">
        <v>44</v>
      </c>
      <c r="B11" s="1" t="s">
        <v>45</v>
      </c>
      <c r="C11" s="4" t="str">
        <f>HYPERLINK("https://www.meps.ahrq.gov/mepsweb/data_stats/download_data_files_detail.jsp?cboPufNumber=HC-010A","HC-010A")</f>
        <v>HC-010A</v>
      </c>
      <c r="D11" s="4" t="str">
        <f>HYPERLINK("https://www.meps.ahrq.gov/mepsweb/data_stats/download_data_files_detail.jsp?cboPufNumber=HC-016A","HC-016A")</f>
        <v>HC-016A</v>
      </c>
      <c r="E11" s="4" t="str">
        <f>HYPERLINK("https://www.meps.ahrq.gov/mepsweb/data_stats/download_data_files_detail.jsp?cboPufNumber=HC-026A","HC-026A")</f>
        <v>HC-026A</v>
      </c>
      <c r="F11" s="4" t="str">
        <f>HYPERLINK("https://www.meps.ahrq.gov/mepsweb/data_stats/download_data_files_detail.jsp?cboPufNumber=HC-033A","HC-033A")</f>
        <v>HC-033A</v>
      </c>
      <c r="G11" s="4" t="str">
        <f>HYPERLINK("https://www.meps.ahrq.gov/mepsweb/data_stats/download_data_files_detail.jsp?cboPufNumber=HC-051A","HC-051A")</f>
        <v>HC-051A</v>
      </c>
      <c r="H11" s="4" t="str">
        <f>HYPERLINK("https://www.meps.ahrq.gov/mepsweb/data_stats/download_data_files_detail.jsp?cboPufNumber=HC-059A","HC-059A")</f>
        <v>HC-059A</v>
      </c>
      <c r="I11" s="4" t="str">
        <f>HYPERLINK("https://www.meps.ahrq.gov/mepsweb/data_stats/download_data_files_detail.jsp?cboPufNumber=HC-067A","HC-067A")</f>
        <v>HC-067A</v>
      </c>
      <c r="J11" s="4" t="str">
        <f>HYPERLINK("https://www.meps.ahrq.gov/mepsweb/data_stats/download_data_files_detail.jsp?cboPufNumber=HC-077A","HC-077A")</f>
        <v>HC-077A</v>
      </c>
      <c r="K11" s="4" t="str">
        <f>HYPERLINK("https://www.meps.ahrq.gov/mepsweb/data_stats/download_data_files_detail.jsp?cboPufNumber=HC-085A","HC-085A")</f>
        <v>HC-085A</v>
      </c>
      <c r="L11" s="4" t="str">
        <f>HYPERLINK("https://www.meps.ahrq.gov/mepsweb/data_stats/download_data_files_detail.jsp?cboPufNumber=HC-094A","HC-094A")</f>
        <v>HC-094A</v>
      </c>
      <c r="M11" s="4" t="str">
        <f>HYPERLINK("https://www.meps.ahrq.gov/mepsweb/data_stats/download_data_files_detail.jsp?cboPufNumber=HC-102A","HC-102A")</f>
        <v>HC-102A</v>
      </c>
      <c r="N11" s="4" t="str">
        <f>HYPERLINK("https://www.meps.ahrq.gov/mepsweb/data_stats/download_data_files_detail.jsp?cboPufNumber=HC-110A","HC-110A")</f>
        <v>HC-110A</v>
      </c>
      <c r="O11" s="4" t="str">
        <f>HYPERLINK("https://www.meps.ahrq.gov/mepsweb/data_stats/download_data_files_detail.jsp?cboPufNumber=HC-118A","HC-118A")</f>
        <v>HC-118A</v>
      </c>
      <c r="P11" s="4" t="str">
        <f>HYPERLINK("https://www.meps.ahrq.gov/mepsweb/data_stats/download_data_files_detail.jsp?cboPufNumber=HC-126A","HC-126A")</f>
        <v>HC-126A</v>
      </c>
      <c r="Q11" s="4" t="str">
        <f>HYPERLINK("https://www.meps.ahrq.gov/mepsweb/data_stats/download_data_files_detail.jsp?cboPufNumber=HC-135A","HC-135A")</f>
        <v>HC-135A</v>
      </c>
      <c r="R11" s="4" t="str">
        <f>HYPERLINK("https://www.meps.ahrq.gov/mepsweb/data_stats/download_data_files_detail.jsp?cboPufNumber=HC-144A","HC-144A")</f>
        <v>HC-144A</v>
      </c>
      <c r="S11" s="4" t="str">
        <f>HYPERLINK("https://www.meps.ahrq.gov/mepsweb/data_stats/download_data_files_detail.jsp?cboPufNumber=HC-152A","HC-152A")</f>
        <v>HC-152A</v>
      </c>
      <c r="T11" s="4" t="str">
        <f>HYPERLINK("https://www.meps.ahrq.gov/mepsweb/data_stats/download_data_files_detail.jsp?cboPufNumber=HC-160A","HC-160A")</f>
        <v>HC-160A</v>
      </c>
      <c r="U11" s="4" t="str">
        <f>HYPERLINK("https://www.meps.ahrq.gov/mepsweb/data_stats/download_data_files_detail.jsp?cboPufNumber=HC-168A","HC-168A")</f>
        <v>HC-168A</v>
      </c>
      <c r="V11" s="4" t="str">
        <f>HYPERLINK("https://www.meps.ahrq.gov/mepsweb/data_stats/download_data_files_detail.jsp?cboPufNumber=HC-178A","HC-178A")</f>
        <v>HC-178A</v>
      </c>
      <c r="W11" s="4" t="str">
        <f>HYPERLINK("https://www.meps.ahrq.gov/mepsweb/data_stats/download_data_files_detail.jsp?cboPufNumber=HC-188A","HC-188A")</f>
        <v>HC-188A</v>
      </c>
      <c r="X11" s="4" t="str">
        <f>HYPERLINK("https://www.meps.ahrq.gov/mepsweb/data_stats/download_data_files_detail.jsp?cboPufNumber=HC-197A","HC-197A")</f>
        <v>HC-197A</v>
      </c>
      <c r="Y11" s="4" t="str">
        <f>HYPERLINK("https://www.meps.ahrq.gov/mepsweb/data_stats/download_data_files_detail.jsp?cboPufNumber=HC-206A","HC-206A")</f>
        <v>HC-206A</v>
      </c>
      <c r="Z11" s="4" t="str">
        <f>HYPERLINK("https://www.meps.ahrq.gov/mepsweb/data_stats/download_data_files_detail.jsp?cboPufNumber=HC-213A","HC-213A")</f>
        <v>HC-213A</v>
      </c>
      <c r="AA11" s="4" t="str">
        <f>HYPERLINK("https://www.meps.ahrq.gov/mepsweb/data_stats/download_data_files_detail.jsp?cboPufNumber=HC-220A","HC-220A")</f>
        <v>HC-220A</v>
      </c>
      <c r="AB11" s="4" t="str">
        <f>HYPERLINK("https://meps.ahrq.gov//mepsweb/data_stats/download_data_files_detail.jsp?cboPufNumber=HC-229A", "HC-229A")</f>
        <v>HC-229A</v>
      </c>
      <c r="AC11" s="4" t="str">
        <f>HYPERLINK("https://meps.ahrq.gov//mepsweb/data_stats/download_data_files_detail.jsp?cboPufNumber=HC-239A", "HC-239A")</f>
        <v>HC-239A</v>
      </c>
    </row>
    <row r="12" spans="1:29" x14ac:dyDescent="0.25">
      <c r="A12" s="1" t="s">
        <v>46</v>
      </c>
      <c r="B12" s="1" t="s">
        <v>47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 t="str">
        <f>HYPERLINK("https://www.meps.ahrq.gov/mepsweb/data_stats/download_data_files_detail.jsp?cboPufNumber=HC-189","HC-189")</f>
        <v>HC-189</v>
      </c>
      <c r="X12" s="4" t="str">
        <f>HYPERLINK("https://www.meps.ahrq.gov/mepsweb/data_stats/download_data_files_detail.jsp?cboPufNumber=HC-198","HC-198")</f>
        <v>HC-198</v>
      </c>
      <c r="Y12" s="4"/>
      <c r="Z12" s="4"/>
      <c r="AA12" s="4" t="str">
        <f>HYPERLINK("https://www.meps.ahrq.gov/mepsweb/data_stats/download_data_files_detail.jsp?cboPufNumber=HC-221","HC-221")</f>
        <v>HC-221</v>
      </c>
      <c r="AB12" s="4" t="str">
        <f>HYPERLINK("https://meps.ahrq.gov//mepsweb/data_stats/download_data_files_detail.jsp?cboPufNumber=HC-230","HC-230")</f>
        <v>HC-230</v>
      </c>
      <c r="AC12" s="4" t="str">
        <f>HYPERLINK("https://meps.ahrq.gov//mepsweb/data_stats/download_data_files_detail.jsp?cboPufNumber=HC-240","HC-240")</f>
        <v>HC-240</v>
      </c>
    </row>
    <row r="13" spans="1:29" x14ac:dyDescent="0.25">
      <c r="A13" s="1" t="s">
        <v>48</v>
      </c>
      <c r="B13" s="1" t="s">
        <v>49</v>
      </c>
      <c r="C13" s="4" t="str">
        <f>HYPERLINK("https://www.meps.ahrq.gov/mepsweb/data_stats/download_data_files_detail.jsp?cboPufNumber=HC-012","HC-012")</f>
        <v>HC-012</v>
      </c>
      <c r="D13" s="4" t="str">
        <f>HYPERLINK("https://www.meps.ahrq.gov/mepsweb/data_stats/download_data_files_detail.jsp?cboPufNumber=HC-020","HC-020")</f>
        <v>HC-020</v>
      </c>
      <c r="E13" s="4" t="str">
        <f>HYPERLINK("https://www.meps.ahrq.gov/mepsweb/data_stats/download_data_files_detail.jsp?cboPufNumber=HC-028","HC-028")</f>
        <v>HC-028</v>
      </c>
      <c r="F13" s="4" t="str">
        <f>HYPERLINK("https://www.meps.ahrq.gov/mepsweb/data_stats/download_data_files_detail.jsp?cboPufNumber=HC-038","HC-038")</f>
        <v>HC-038</v>
      </c>
      <c r="G13" s="4" t="str">
        <f>HYPERLINK("https://www.meps.ahrq.gov/mepsweb/data_stats/download_data_files_detail.jsp?cboPufNumber=HC-050","HC-050")</f>
        <v>HC-050</v>
      </c>
      <c r="H13" s="4" t="str">
        <f>HYPERLINK("https://www.meps.ahrq.gov/mepsweb/data_stats/download_data_files_detail.jsp?cboPufNumber=HC-060","HC-060")</f>
        <v>HC-060</v>
      </c>
      <c r="I13" s="4" t="str">
        <f>HYPERLINK("https://www.meps.ahrq.gov/mepsweb/data_stats/download_data_files_detail.jsp?cboPufNumber=HC-070","HC-070")</f>
        <v>HC-070</v>
      </c>
      <c r="J13" s="4" t="str">
        <f>HYPERLINK("https://www.meps.ahrq.gov/mepsweb/data_stats/download_data_files_detail.jsp?cboPufNumber=HC-079","HC-079")</f>
        <v>HC-079</v>
      </c>
      <c r="K13" s="4" t="str">
        <f>HYPERLINK("https://www.meps.ahrq.gov/mepsweb/data_stats/download_data_files_detail.jsp?cboPufNumber=HC-089","HC-089")</f>
        <v>HC-089</v>
      </c>
      <c r="L13" s="4" t="str">
        <f>HYPERLINK("https://www.meps.ahrq.gov/mepsweb/data_stats/download_data_files_detail.jsp?cboPufNumber=HC-097","HC-097")</f>
        <v>HC-097</v>
      </c>
      <c r="M13" s="4" t="str">
        <f>HYPERLINK("https://www.meps.ahrq.gov/mepsweb/data_stats/download_data_files_detail.jsp?cboPufNumber=HC-105","HC-105")</f>
        <v>HC-105</v>
      </c>
      <c r="N13" s="4" t="str">
        <f>HYPERLINK("https://www.meps.ahrq.gov/mepsweb/data_stats/download_data_files_detail.jsp?cboPufNumber=HC-113","HC-113")</f>
        <v>HC-113</v>
      </c>
      <c r="O13" s="4" t="str">
        <f>HYPERLINK("https://www.meps.ahrq.gov/mepsweb/data_stats/download_data_files_detail.jsp?cboPufNumber=HC-121","HC-121")</f>
        <v>HC-121</v>
      </c>
      <c r="P13" s="4" t="str">
        <f>HYPERLINK("https://www.meps.ahrq.gov/mepsweb/data_stats/download_data_files_detail.jsp?cboPufNumber=HC-129","HC-129")</f>
        <v>HC-129</v>
      </c>
      <c r="Q13" s="4" t="str">
        <f>HYPERLINK("https://www.meps.ahrq.gov/mepsweb/data_stats/download_data_files_detail.jsp?cboPufNumber=HC-138","HC-138")</f>
        <v>HC-138</v>
      </c>
      <c r="R13" s="4" t="str">
        <f>HYPERLINK("https://www.meps.ahrq.gov/mepsweb/data_stats/download_data_files_detail.jsp?cboPufNumber=HC-147","HC-147")</f>
        <v>HC-147</v>
      </c>
      <c r="S13" s="4" t="str">
        <f>HYPERLINK("https://www.meps.ahrq.gov/mepsweb/data_stats/download_data_files_detail.jsp?cboPufNumber=HC-155","HC-155")</f>
        <v>HC-155</v>
      </c>
      <c r="T13" s="4" t="str">
        <f>HYPERLINK("https://www.meps.ahrq.gov/mepsweb/data_stats/download_data_files_detail.jsp?cboPufNumber=HC-163","HC-163")</f>
        <v>HC-163</v>
      </c>
      <c r="U13" s="4" t="str">
        <f>HYPERLINK("https://www.meps.ahrq.gov/mepsweb/data_stats/download_data_files_detail.jsp?cboPufNumber=HC-171","HC-171")</f>
        <v>HC-171</v>
      </c>
      <c r="V13" s="4" t="str">
        <f>HYPERLINK("https://www.meps.ahrq.gov/mepsweb/data_stats/download_data_files_detail.jsp?cboPufNumber=HC-181","HC-181")</f>
        <v>HC-181</v>
      </c>
      <c r="W13" s="4" t="str">
        <f>HYPERLINK("https://www.meps.ahrq.gov/mepsweb/data_stats/download_data_files_detail.jsp?cboPufNumber=HC-192","HC-192")</f>
        <v>HC-192</v>
      </c>
      <c r="X13" s="4" t="str">
        <f>HYPERLINK("https://www.meps.ahrq.gov/mepsweb/data_stats/download_data_files_detail.jsp?cboPufNumber=HC-201","HC-201")</f>
        <v>HC-201</v>
      </c>
      <c r="Y13" s="4" t="str">
        <f>HYPERLINK("https://www.meps.ahrq.gov/mepsweb/data_stats/download_data_files_detail.jsp?cboPufNumber=HC-209","HC-209")</f>
        <v>HC-209</v>
      </c>
      <c r="Z13" s="4" t="str">
        <f>HYPERLINK("https://www.meps.ahrq.gov/mepsweb/data_stats/download_data_files_detail.jsp?cboPufNumber=HC-216","HC-216")</f>
        <v>HC-216</v>
      </c>
      <c r="AA13" s="4" t="str">
        <f>HYPERLINK("https://www.meps.ahrq.gov/mepsweb/data_stats/download_data_files_detail.jsp?cboPufNumber=HC-224","HC-224")</f>
        <v>HC-224</v>
      </c>
      <c r="AB13" s="4" t="str">
        <f>HYPERLINK("https://meps.ahrq.gov/mepsweb/data_stats/download_data_files_detail.jsp?cboPufNumber=HC-233", "HC-233")</f>
        <v>HC-233</v>
      </c>
      <c r="AC13" s="4" t="str">
        <f>HYPERLINK("https://meps.ahrq.gov/mepsweb/data_stats/download_data_files_detail.jsp?cboPufNumber=HC-243", "HC-243")</f>
        <v>HC-243</v>
      </c>
    </row>
    <row r="14" spans="1:29" x14ac:dyDescent="0.25">
      <c r="A14" s="1" t="s">
        <v>50</v>
      </c>
      <c r="B14" s="1" t="s">
        <v>51</v>
      </c>
      <c r="C14" s="4" t="str">
        <f>HYPERLINK("https://www.meps.ahrq.gov/mepsweb/data_stats/download_data_files_detail.jsp?cboPufNumber=HC-007","HC-007")</f>
        <v>HC-007</v>
      </c>
      <c r="D14" s="4" t="str">
        <f>HYPERLINK("https://www.meps.ahrq.gov/mepsweb/data_stats/download_data_files_detail.jsp?cboPufNumber=HC-019","HC-019")</f>
        <v>HC-019</v>
      </c>
      <c r="E14" s="4" t="str">
        <f>HYPERLINK("https://www.meps.ahrq.gov/mepsweb/data_stats/download_data_files_detail.jsp?cboPufNumber=HC-025","HC-025")</f>
        <v>HC-025</v>
      </c>
      <c r="F14" s="4" t="str">
        <f>HYPERLINK("https://www.meps.ahrq.gov/mepsweb/data_stats/download_data_files_detail.jsp?cboPufNumber=HC-032","HC-032")</f>
        <v>HC-032</v>
      </c>
      <c r="G14" s="4" t="str">
        <f>HYPERLINK("https://www.meps.ahrq.gov/mepsweb/data_stats/download_data_files_detail.jsp?cboPufNumber=HC-040","HC-040")</f>
        <v>HC-040</v>
      </c>
      <c r="H14" s="4" t="str">
        <f>HYPERLINK("https://www.meps.ahrq.gov/mepsweb/data_stats/download_data_files_detail.jsp?cboPufNumber=HC-056","HC-056")</f>
        <v>HC-056</v>
      </c>
      <c r="I14" s="4" t="str">
        <f>HYPERLINK("https://www.meps.ahrq.gov/mepsweb/data_stats/download_data_files_detail.jsp?cboPufNumber=HC-063","HC-063")</f>
        <v>HC-063</v>
      </c>
      <c r="J14" s="4" t="str">
        <f>HYPERLINK("https://www.meps.ahrq.gov/mepsweb/data_stats/download_data_files_detail.jsp?cboPufNumber=HC-074","HC-074")</f>
        <v>HC-074</v>
      </c>
      <c r="K14" s="4" t="str">
        <f>HYPERLINK("https://www.meps.ahrq.gov/mepsweb/data_stats/download_data_files_detail.jsp?cboPufNumber=HC-083","HC-083")</f>
        <v>HC-083</v>
      </c>
      <c r="L14" s="4" t="str">
        <f>HYPERLINK("https://www.meps.ahrq.gov/mepsweb/data_stats/download_data_files_detail.jsp?cboPufNumber=HC-091","HC-091")</f>
        <v>HC-091</v>
      </c>
      <c r="M14" s="4" t="str">
        <f>HYPERLINK("https://www.meps.ahrq.gov/mepsweb/data_stats/download_data_files_detail.jsp?cboPufNumber=HC-100","HC-100")</f>
        <v>HC-100</v>
      </c>
      <c r="N14" s="4" t="str">
        <f>HYPERLINK("https://www.meps.ahrq.gov/mepsweb/data_stats/download_data_files_detail.jsp?cboPufNumber=HC-108","HC-108")</f>
        <v>HC-108</v>
      </c>
      <c r="O14" s="4" t="str">
        <f>HYPERLINK("https://www.meps.ahrq.gov/mepsweb/data_stats/download_data_files_detail.jsp?cboPufNumber=HC-116","HC-116")</f>
        <v>HC-116</v>
      </c>
      <c r="P14" s="4" t="str">
        <f>HYPERLINK("https://www.meps.ahrq.gov/mepsweb/data_stats/download_data_files_detail.jsp?cboPufNumber=HC-124","HC-124")</f>
        <v>HC-124</v>
      </c>
      <c r="Q14" s="4" t="str">
        <f>HYPERLINK("https://www.meps.ahrq.gov/mepsweb/data_stats/download_data_files_detail.jsp?cboPufNumber=HC-133","HC-133")</f>
        <v>HC-133</v>
      </c>
      <c r="R14" s="4" t="str">
        <f>HYPERLINK("https://www.meps.ahrq.gov/mepsweb/data_stats/download_data_files_detail.jsp?cboPufNumber=HC-142","HC-142")</f>
        <v>HC-142</v>
      </c>
      <c r="S14" s="4" t="str">
        <f>HYPERLINK("https://www.meps.ahrq.gov/mepsweb/data_stats/download_data_files_detail.jsp?cboPufNumber=HC-150","HC-150")</f>
        <v>HC-150</v>
      </c>
      <c r="T14" s="4" t="str">
        <f>HYPERLINK("https://www.meps.ahrq.gov/mepsweb/data_stats/download_data_files_detail.jsp?cboPufNumber=HC-158","HC-158")</f>
        <v>HC-158</v>
      </c>
      <c r="U14" s="4" t="str">
        <f>HYPERLINK("https://www.meps.ahrq.gov/mepsweb/data_stats/download_data_files_detail.jsp?cboPufNumber=HC-166","HC-166")</f>
        <v>HC-166</v>
      </c>
      <c r="V14" s="4" t="str">
        <f>HYPERLINK("https://www.meps.ahrq.gov/mepsweb/data_stats/download_data_files_detail.jsp?cboPufNumber=HC-176","HC-176")</f>
        <v>HC-176</v>
      </c>
      <c r="W14" s="4" t="str">
        <f>HYPERLINK("https://www.meps.ahrq.gov/mepsweb/data_stats/download_data_files_detail.jsp?cboPufNumber=HC-185","HC-185")</f>
        <v>HC-185</v>
      </c>
      <c r="X14" s="4" t="str">
        <f>HYPERLINK("https://www.meps.ahrq.gov/mepsweb/data_stats/download_data_files_detail.jsp?cboPufNumber=HC-195","HC-195")</f>
        <v>HC-195</v>
      </c>
      <c r="Y14" s="4" t="str">
        <f>HYPERLINK("https://www.meps.ahrq.gov/mepsweb/data_stats/download_data_files_detail.jsp?cboPufNumber=HC-203","HC-203")</f>
        <v>HC-203</v>
      </c>
      <c r="Z14" s="4" t="str">
        <f>HYPERLINK("https://www.meps.ahrq.gov/mepsweb/data_stats/download_data_files_detail.jsp?cboPufNumber=HC-211","HC-211")</f>
        <v>HC-211</v>
      </c>
      <c r="AA14" s="4" t="str">
        <f>HYPERLINK("https://www.meps.ahrq.gov/mepsweb/data_stats/download_data_files_detail.jsp?cboPufNumber=HC-218","HC-218")</f>
        <v>HC-218</v>
      </c>
      <c r="AB14" s="4" t="str">
        <f>HYPERLINK("https://meps.ahrq.gov/mepsweb/data_stats/download_data_files_detail.jsp?cboPufNumber=HC-227", "HC-227")</f>
        <v>HC-227</v>
      </c>
      <c r="AC14" s="4" t="str">
        <f t="shared" ref="AC14" si="0">HYPERLINK("https://meps.ahrq.gov/mepsweb/data_stats/download_data_files_detail.jsp?cboPufNumber=HC-237", "HC-237")</f>
        <v>HC-237</v>
      </c>
    </row>
    <row r="15" spans="1:29" x14ac:dyDescent="0.25">
      <c r="A15" s="1" t="s">
        <v>52</v>
      </c>
      <c r="B15" s="1" t="s">
        <v>53</v>
      </c>
      <c r="C15" s="4" t="str">
        <f>HYPERLINK("https://www.meps.ahrq.gov/mepsweb/data_stats/download_data_files_detail.jsp?cboPufNumber=HC-010I","HC-010I")</f>
        <v>HC-010I</v>
      </c>
      <c r="D15" s="4" t="str">
        <f>HYPERLINK("https://www.meps.ahrq.gov/mepsweb/data_stats/download_data_files_detail.jsp?cboPufNumber=HC-016I","HC-016I")</f>
        <v>HC-016I</v>
      </c>
      <c r="E15" s="4" t="str">
        <f>HYPERLINK("https://www.meps.ahrq.gov/mepsweb/data_stats/download_data_files_detail.jsp?cboPufNumber=HC-026I","HC-026I")</f>
        <v>HC-026I</v>
      </c>
      <c r="F15" s="4" t="str">
        <f>HYPERLINK("https://www.meps.ahrq.gov/mepsweb/data_stats/download_data_files_detail.jsp?cboPufNumber=HC-033I","HC-033I")</f>
        <v>HC-033I</v>
      </c>
      <c r="G15" s="4" t="str">
        <f>HYPERLINK("https://www.meps.ahrq.gov/mepsweb/data_stats/download_data_files_detail.jsp?cboPufNumber=HC-051I","HC-051I")</f>
        <v>HC-051I</v>
      </c>
      <c r="H15" s="4" t="str">
        <f>HYPERLINK("https://www.meps.ahrq.gov/mepsweb/data_stats/download_data_files_detail.jsp?cboPufNumber=HC-059I","HC-059I")</f>
        <v>HC-059I</v>
      </c>
      <c r="I15" s="4" t="str">
        <f>HYPERLINK("https://www.meps.ahrq.gov/mepsweb/data_stats/download_data_files_detail.jsp?cboPufNumber=HC-067I","HC-067I")</f>
        <v>HC-067I</v>
      </c>
      <c r="J15" s="4" t="str">
        <f>HYPERLINK("https://www.meps.ahrq.gov/mepsweb/data_stats/download_data_files_detail.jsp?cboPufNumber=HC-077I","HC-077I")</f>
        <v>HC-077I</v>
      </c>
      <c r="K15" s="4" t="str">
        <f>HYPERLINK("https://www.meps.ahrq.gov/mepsweb/data_stats/download_data_files_detail.jsp?cboPufNumber=HC-085I","HC-085I")</f>
        <v>HC-085I</v>
      </c>
      <c r="L15" s="4" t="str">
        <f>HYPERLINK("https://www.meps.ahrq.gov/mepsweb/data_stats/download_data_files_detail.jsp?cboPufNumber=HC-094I","HC-094I")</f>
        <v>HC-094I</v>
      </c>
      <c r="M15" s="4" t="str">
        <f>HYPERLINK("https://www.meps.ahrq.gov/mepsweb/data_stats/download_data_files_detail.jsp?cboPufNumber=HC-102I","HC-102I")</f>
        <v>HC-102I</v>
      </c>
      <c r="N15" s="4" t="str">
        <f>HYPERLINK("https://www.meps.ahrq.gov/mepsweb/data_stats/download_data_files_detail.jsp?cboPufNumber=HC-110I","HC-110I")</f>
        <v>HC-110I</v>
      </c>
      <c r="O15" s="4" t="str">
        <f>HYPERLINK("https://www.meps.ahrq.gov/mepsweb/data_stats/download_data_files_detail.jsp?cboPufNumber=HC-118I","HC-118I")</f>
        <v>HC-118I</v>
      </c>
      <c r="P15" s="4" t="str">
        <f>HYPERLINK("https://www.meps.ahrq.gov/mepsweb/data_stats/download_data_files_detail.jsp?cboPufNumber=HC-126I","HC-126I")</f>
        <v>HC-126I</v>
      </c>
      <c r="Q15" s="4" t="str">
        <f>HYPERLINK("https://www.meps.ahrq.gov/mepsweb/data_stats/download_data_files_detail.jsp?cboPufNumber=HC-135I","HC-135I")</f>
        <v>HC-135I</v>
      </c>
      <c r="R15" s="4" t="str">
        <f>HYPERLINK("https://www.meps.ahrq.gov/mepsweb/data_stats/download_data_files_detail.jsp?cboPufNumber=HC-144I","HC-144I")</f>
        <v>HC-144I</v>
      </c>
      <c r="S15" s="4" t="str">
        <f>HYPERLINK("https://www.meps.ahrq.gov/mepsweb/data_stats/download_data_files_detail.jsp?cboPufNumber=HC-152I","HC-152I")</f>
        <v>HC-152I</v>
      </c>
      <c r="T15" s="4" t="str">
        <f>HYPERLINK("https://www.meps.ahrq.gov/mepsweb/data_stats/download_data_files_detail.jsp?cboPufNumber=HC-160I","HC-160I")</f>
        <v>HC-160I</v>
      </c>
      <c r="U15" s="4" t="str">
        <f>HYPERLINK("https://www.meps.ahrq.gov/mepsweb/data_stats/download_data_files_detail.jsp?cboPufNumber=HC-168I","HC-168I")</f>
        <v>HC-168I</v>
      </c>
      <c r="V15" s="4" t="str">
        <f>HYPERLINK("https://www.meps.ahrq.gov/mepsweb/data_stats/download_data_files_detail.jsp?cboPufNumber=HC-178I","HC-178I")</f>
        <v>HC-178I</v>
      </c>
      <c r="W15" s="4" t="str">
        <f>HYPERLINK("https://www.meps.ahrq.gov/mepsweb/data_stats/download_data_files_detail.jsp?cboPufNumber=HC-188I","HC-188I")</f>
        <v>HC-188I</v>
      </c>
      <c r="X15" s="4" t="str">
        <f>HYPERLINK("https://www.meps.ahrq.gov/mepsweb/data_stats/download_data_files_detail.jsp?cboPufNumber=HC-197I","HC-197I")</f>
        <v>HC-197I</v>
      </c>
      <c r="Y15" s="4" t="str">
        <f>HYPERLINK("https://www.meps.ahrq.gov/mepsweb/data_stats/download_data_files_detail.jsp?cboPufNumber=HC-206I","HC-206I")</f>
        <v>HC-206I</v>
      </c>
      <c r="Z15" s="4" t="str">
        <f>HYPERLINK("https://www.meps.ahrq.gov/mepsweb/data_stats/download_data_files_detail.jsp?cboPufNumber=HC-213I","HC-213I")</f>
        <v>HC-213I</v>
      </c>
      <c r="AA15" s="4" t="str">
        <f>HYPERLINK("https://www.meps.ahrq.gov/mepsweb/data_stats/download_data_files_detail.jsp?cboPufNumber=HC-220I","HC-220I")</f>
        <v>HC-220I</v>
      </c>
      <c r="AB15" s="4" t="str">
        <f>HYPERLINK("https://meps.ahrq.gov/mepsweb/data_stats/download_data_files_detail.jsp?cboPufNumber=HC-229I", "HC-229I")</f>
        <v>HC-229I</v>
      </c>
      <c r="AC15" s="4" t="str">
        <f>HYPERLINK("https://meps.ahrq.gov/mepsweb/data_stats/download_data_files_detail.jsp?cboPufNumber=HC-239I", "HC-239I")</f>
        <v>HC-239I</v>
      </c>
    </row>
    <row r="16" spans="1:29" x14ac:dyDescent="0.25">
      <c r="A16" s="1" t="s">
        <v>54</v>
      </c>
      <c r="B16" s="1" t="s">
        <v>55</v>
      </c>
      <c r="C16" s="4" t="str">
        <f>HYPERLINK("https://www.meps.ahrq.gov/mepsweb/data_stats/download_data_files_detail.jsp?cboPufNumber=HC-010I","HC-010I")</f>
        <v>HC-010I</v>
      </c>
      <c r="D16" s="4" t="str">
        <f>HYPERLINK("https://www.meps.ahrq.gov/mepsweb/data_stats/download_data_files_detail.jsp?cboPufNumber=HC-016I","HC-016I")</f>
        <v>HC-016I</v>
      </c>
      <c r="E16" s="4" t="str">
        <f>HYPERLINK("https://www.meps.ahrq.gov/mepsweb/data_stats/download_data_files_detail.jsp?cboPufNumber=HC-026I","HC-026I")</f>
        <v>HC-026I</v>
      </c>
      <c r="F16" s="4" t="str">
        <f>HYPERLINK("https://www.meps.ahrq.gov/mepsweb/data_stats/download_data_files_detail.jsp?cboPufNumber=HC-033I","HC-033I")</f>
        <v>HC-033I</v>
      </c>
      <c r="G16" s="4" t="str">
        <f>HYPERLINK("https://www.meps.ahrq.gov/mepsweb/data_stats/download_data_files_detail.jsp?cboPufNumber=HC-051I","HC-051I")</f>
        <v>HC-051I</v>
      </c>
      <c r="H16" s="4" t="str">
        <f>HYPERLINK("https://www.meps.ahrq.gov/mepsweb/data_stats/download_data_files_detail.jsp?cboPufNumber=HC-059I","HC-059I")</f>
        <v>HC-059I</v>
      </c>
      <c r="I16" s="4" t="str">
        <f>HYPERLINK("https://www.meps.ahrq.gov/mepsweb/data_stats/download_data_files_detail.jsp?cboPufNumber=HC-067I","HC-067I")</f>
        <v>HC-067I</v>
      </c>
      <c r="J16" s="4" t="str">
        <f>HYPERLINK("https://www.meps.ahrq.gov/mepsweb/data_stats/download_data_files_detail.jsp?cboPufNumber=HC-077I","HC-077I")</f>
        <v>HC-077I</v>
      </c>
      <c r="K16" s="4" t="str">
        <f>HYPERLINK("https://www.meps.ahrq.gov/mepsweb/data_stats/download_data_files_detail.jsp?cboPufNumber=HC-085I","HC-085I")</f>
        <v>HC-085I</v>
      </c>
      <c r="L16" s="4" t="str">
        <f>HYPERLINK("https://www.meps.ahrq.gov/mepsweb/data_stats/download_data_files_detail.jsp?cboPufNumber=HC-094I","HC-094I")</f>
        <v>HC-094I</v>
      </c>
      <c r="M16" s="4" t="str">
        <f>HYPERLINK("https://www.meps.ahrq.gov/mepsweb/data_stats/download_data_files_detail.jsp?cboPufNumber=HC-102I","HC-102I")</f>
        <v>HC-102I</v>
      </c>
      <c r="N16" s="4" t="str">
        <f>HYPERLINK("https://www.meps.ahrq.gov/mepsweb/data_stats/download_data_files_detail.jsp?cboPufNumber=HC-110I","HC-110I")</f>
        <v>HC-110I</v>
      </c>
      <c r="O16" s="4" t="str">
        <f>HYPERLINK("https://www.meps.ahrq.gov/mepsweb/data_stats/download_data_files_detail.jsp?cboPufNumber=HC-118I","HC-118I")</f>
        <v>HC-118I</v>
      </c>
      <c r="P16" s="4" t="str">
        <f>HYPERLINK("https://www.meps.ahrq.gov/mepsweb/data_stats/download_data_files_detail.jsp?cboPufNumber=HC-126I","HC-126I")</f>
        <v>HC-126I</v>
      </c>
      <c r="Q16" s="4" t="str">
        <f>HYPERLINK("https://www.meps.ahrq.gov/mepsweb/data_stats/download_data_files_detail.jsp?cboPufNumber=HC-135I","HC-135I")</f>
        <v>HC-135I</v>
      </c>
      <c r="R16" s="4" t="str">
        <f>HYPERLINK("https://www.meps.ahrq.gov/mepsweb/data_stats/download_data_files_detail.jsp?cboPufNumber=HC-144I","HC-144I")</f>
        <v>HC-144I</v>
      </c>
      <c r="S16" s="4" t="str">
        <f>HYPERLINK("https://www.meps.ahrq.gov/mepsweb/data_stats/download_data_files_detail.jsp?cboPufNumber=HC-152I","HC-152I")</f>
        <v>HC-152I</v>
      </c>
      <c r="T16" s="4" t="str">
        <f>HYPERLINK("https://www.meps.ahrq.gov/mepsweb/data_stats/download_data_files_detail.jsp?cboPufNumber=HC-160I","HC-160I")</f>
        <v>HC-160I</v>
      </c>
      <c r="U16" s="4" t="str">
        <f>HYPERLINK("https://www.meps.ahrq.gov/mepsweb/data_stats/download_data_files_detail.jsp?cboPufNumber=HC-168I","HC-168I")</f>
        <v>HC-168I</v>
      </c>
      <c r="V16" s="4" t="str">
        <f>HYPERLINK("https://www.meps.ahrq.gov/mepsweb/data_stats/download_data_files_detail.jsp?cboPufNumber=HC-178I","HC-178I")</f>
        <v>HC-178I</v>
      </c>
      <c r="W16" s="4" t="str">
        <f>HYPERLINK("https://www.meps.ahrq.gov/mepsweb/data_stats/download_data_files_detail.jsp?cboPufNumber=HC-188I","HC-188I")</f>
        <v>HC-188I</v>
      </c>
      <c r="X16" s="4" t="str">
        <f>HYPERLINK("https://www.meps.ahrq.gov/mepsweb/data_stats/download_data_files_detail.jsp?cboPufNumber=HC-197I","HC-197I")</f>
        <v>HC-197I</v>
      </c>
      <c r="Y16" s="4" t="str">
        <f>HYPERLINK("https://www.meps.ahrq.gov/mepsweb/data_stats/download_data_files_detail.jsp?cboPufNumber=HC-206I","HC-206I")</f>
        <v>HC-206I</v>
      </c>
      <c r="Z16" s="4" t="str">
        <f>HYPERLINK("https://www.meps.ahrq.gov/mepsweb/data_stats/download_data_files_detail.jsp?cboPufNumber=HC-213I","HC-213I")</f>
        <v>HC-213I</v>
      </c>
      <c r="AA16" s="4" t="str">
        <f>HYPERLINK("https://www.meps.ahrq.gov/mepsweb/data_stats/download_data_files_detail.jsp?cboPufNumber=HC-220I","HC-220I")</f>
        <v>HC-220I</v>
      </c>
      <c r="AB16" s="4"/>
      <c r="AC16" s="9"/>
    </row>
    <row r="17" spans="1:29" x14ac:dyDescent="0.25">
      <c r="A17" s="1" t="s">
        <v>56</v>
      </c>
      <c r="B17" s="1" t="s">
        <v>57</v>
      </c>
      <c r="C17" s="4" t="str">
        <f>HYPERLINK("https://www.meps.ahrq.gov/mepsweb/data_stats/download_data_files_detail.jsp?cboPufNumber=HC-006R","HC-006R")</f>
        <v>HC-006R</v>
      </c>
      <c r="D17" s="4" t="str">
        <f>HYPERLINK("https://www.meps.ahrq.gov/mepsweb/data_stats/download_data_files_detail.jsp?cboPufNumber=HC-018","HC-018")</f>
        <v>HC-018</v>
      </c>
      <c r="E17" s="4" t="str">
        <f>HYPERLINK("https://www.meps.ahrq.gov/mepsweb/data_stats/download_data_files_detail.jsp?cboPufNumber=HC-027","HC-027")</f>
        <v>HC-027</v>
      </c>
      <c r="F17" s="4" t="str">
        <f>HYPERLINK("https://www.meps.ahrq.gov/mepsweb/data_stats/download_data_files_detail.jsp?cboPufNumber=HC-037","HC-037")</f>
        <v>HC-037</v>
      </c>
      <c r="G17" s="4" t="str">
        <f>HYPERLINK("https://www.meps.ahrq.gov/mepsweb/data_stats/download_data_files_detail.jsp?cboPufNumber=HC-052","HC-052")</f>
        <v>HC-052</v>
      </c>
      <c r="H17" s="4" t="str">
        <f>HYPERLINK("https://www.meps.ahrq.gov/mepsweb/data_stats/download_data_files_detail.jsp?cboPufNumber=HC-061","HC-061")</f>
        <v>HC-061</v>
      </c>
      <c r="I17" s="4" t="str">
        <f>HYPERLINK("https://www.meps.ahrq.gov/mepsweb/data_stats/download_data_files_detail.jsp?cboPufNumber=HC-069","HC-069")</f>
        <v>HC-069</v>
      </c>
      <c r="J17" s="4" t="str">
        <f>HYPERLINK("https://www.meps.ahrq.gov/mepsweb/data_stats/download_data_files_detail.jsp?cboPufNumber=HC-078","HC-078")</f>
        <v>HC-078</v>
      </c>
      <c r="K17" s="4" t="str">
        <f>HYPERLINK("https://www.meps.ahrq.gov/mepsweb/data_stats/download_data_files_detail.jsp?cboPufNumber=HC-087","HC-087")</f>
        <v>HC-087</v>
      </c>
      <c r="L17" s="4" t="str">
        <f>HYPERLINK("https://www.meps.ahrq.gov/mepsweb/data_stats/download_data_files_detail.jsp?cboPufNumber=HC-096","HC-096")</f>
        <v>HC-096</v>
      </c>
      <c r="M17" s="4" t="str">
        <f>HYPERLINK("https://www.meps.ahrq.gov/mepsweb/data_stats/download_data_files_detail.jsp?cboPufNumber=HC-104","HC-104")</f>
        <v>HC-104</v>
      </c>
      <c r="N17" s="4" t="str">
        <f>HYPERLINK("https://www.meps.ahrq.gov/mepsweb/data_stats/download_data_files_detail.jsp?cboPufNumber=HC-112","HC-112")</f>
        <v>HC-112</v>
      </c>
      <c r="O17" s="4" t="str">
        <f>HYPERLINK("https://www.meps.ahrq.gov/mepsweb/data_stats/download_data_files_detail.jsp?cboPufNumber=HC-120","HC-120")</f>
        <v>HC-120</v>
      </c>
      <c r="P17" s="4" t="str">
        <f>HYPERLINK("https://www.meps.ahrq.gov/mepsweb/data_stats/download_data_files_detail.jsp?cboPufNumber=HC-128","HC-128")</f>
        <v>HC-128</v>
      </c>
      <c r="Q17" s="4" t="str">
        <f>HYPERLINK("https://www.meps.ahrq.gov/mepsweb/data_stats/download_data_files_detail.jsp?cboPufNumber=HC-137","HC-137")</f>
        <v>HC-137</v>
      </c>
      <c r="R17" s="4" t="str">
        <f>HYPERLINK("https://www.meps.ahrq.gov/mepsweb/data_stats/download_data_files_detail.jsp?cboPufNumber=HC-146","HC-146")</f>
        <v>HC-146</v>
      </c>
      <c r="S17" s="4" t="str">
        <f>HYPERLINK("https://www.meps.ahrq.gov/mepsweb/data_stats/download_data_files_detail.jsp?cboPufNumber=HC-154","HC-154")</f>
        <v>HC-154</v>
      </c>
      <c r="T17" s="4" t="str">
        <f>HYPERLINK("https://www.meps.ahrq.gov/mepsweb/data_stats/download_data_files_detail.jsp?cboPufNumber=HC-162","HC-162")</f>
        <v>HC-162</v>
      </c>
      <c r="U17" s="4" t="str">
        <f>HYPERLINK("https://www.meps.ahrq.gov/mepsweb/data_stats/download_data_files_detail.jsp?cboPufNumber=HC-170","HC-170")</f>
        <v>HC-170</v>
      </c>
      <c r="V17" s="4" t="str">
        <f>HYPERLINK("https://www.meps.ahrq.gov/mepsweb/data_stats/download_data_files_detail.jsp?cboPufNumber=HC-180","HC-180")</f>
        <v>HC-180</v>
      </c>
      <c r="W17" s="4" t="str">
        <f>HYPERLINK("https://www.meps.ahrq.gov/mepsweb/data_stats/download_data_files_detail.jsp?cboPufNumber=HC-190","HC-190")</f>
        <v>HC-190</v>
      </c>
      <c r="X17" s="4" t="str">
        <f>HYPERLINK("https://www.meps.ahrq.gov/mepsweb/data_stats/download_data_files_detail.jsp?cboPufNumber=HC-199","HC-199")</f>
        <v>HC-199</v>
      </c>
      <c r="Y17" s="4" t="str">
        <f>HYPERLINK("https://www.meps.ahrq.gov/mepsweb/data_stats/download_data_files_detail.jsp?cboPufNumber=HC-207","HC-207")</f>
        <v>HC-207</v>
      </c>
      <c r="Z17" s="4" t="str">
        <f>HYPERLINK("https://www.meps.ahrq.gov/mepsweb/data_stats/download_data_files_detail.jsp?cboPufNumber=HC-214","HC-214")</f>
        <v>HC-214</v>
      </c>
      <c r="AA17" s="4" t="str">
        <f>HYPERLINK("https://www.meps.ahrq.gov/mepsweb/data_stats/download_data_files_detail.jsp?cboPufNumber=HC-222","HC-222")</f>
        <v>HC-222</v>
      </c>
      <c r="AB17" s="4" t="str">
        <f>HYPERLINK("https://meps.ahrq.gov/mepsweb/data_stats/download_data_files_detail.jsp?cboPufNumber=HC-231", "HC-231")</f>
        <v>HC-231</v>
      </c>
      <c r="AC17" s="4" t="str">
        <f>HYPERLINK("https://meps.ahrq.gov/mepsweb/data_stats/download_data_files_detail.jsp?cboPufNumber=HC-241", "HC-241")</f>
        <v>HC-241</v>
      </c>
    </row>
    <row r="18" spans="1:29" x14ac:dyDescent="0.25">
      <c r="A18" s="1" t="s">
        <v>58</v>
      </c>
      <c r="B18" s="1" t="s">
        <v>59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 t="str">
        <f>HYPERLINK("https://www.meps.ahrq.gov/mepsweb/data_stats/download_data_files_detail.jsp?cboPufNumber=HC-182","HC-182")</f>
        <v>HC-182</v>
      </c>
      <c r="W18" s="4" t="str">
        <f>HYPERLINK("https://www.meps.ahrq.gov/mepsweb/data_stats/download_data_files_detail.jsp?cboPufNumber=HC-187","HC-187")</f>
        <v>HC-187</v>
      </c>
      <c r="X18" s="4"/>
      <c r="Y18" s="4"/>
      <c r="Z18" s="4"/>
      <c r="AA18" s="4"/>
      <c r="AB18" s="4"/>
      <c r="AC18" s="9"/>
    </row>
    <row r="19" spans="1:29" x14ac:dyDescent="0.25">
      <c r="A19" s="1" t="s">
        <v>60</v>
      </c>
      <c r="B19" s="1" t="s">
        <v>61</v>
      </c>
      <c r="C19" s="4" t="str">
        <f>HYPERLINK("https://www.meps.ahrq.gov/mepsweb/data_stats/download_data_files_detail.jsp?cboPufNumber=HC-024","HC-024")</f>
        <v>HC-024</v>
      </c>
      <c r="D19" s="4" t="str">
        <f>HYPERLINK("https://www.meps.ahrq.gov/mepsweb/data_stats/download_data_files_detail.jsp?cboPufNumber=HC-047","HC-047")</f>
        <v>HC-047</v>
      </c>
      <c r="E19" s="4" t="str">
        <f>HYPERLINK("https://www.meps.ahrq.gov/mepsweb/data_stats/download_data_files_detail.jsp?cboPufNumber=HC-047","HC-047")</f>
        <v>HC-047</v>
      </c>
      <c r="F19" s="4" t="str">
        <f>HYPERLINK("https://www.meps.ahrq.gov/mepsweb/data_stats/download_data_files_detail.jsp?cboPufNumber=HC-047","HC-047")</f>
        <v>HC-047</v>
      </c>
      <c r="G19" s="4" t="str">
        <f>HYPERLINK("https://www.meps.ahrq.gov/mepsweb/data_stats/download_data_files_detail.jsp?cboPufNumber=HC-047","HC-047")</f>
        <v>HC-047</v>
      </c>
      <c r="H19" s="4" t="str">
        <f>HYPERLINK("https://www.meps.ahrq.gov/mepsweb/data_stats/download_data_files_detail.jsp?cboPufNumber=HC-057","HC-057")</f>
        <v>HC-057</v>
      </c>
      <c r="I19" s="4" t="str">
        <f>HYPERLINK("https://www.meps.ahrq.gov/mepsweb/data_stats/download_data_files_detail.jsp?cboPufNumber=HC-066","HC-066")</f>
        <v>HC-066</v>
      </c>
      <c r="J19" s="4" t="str">
        <f>HYPERLINK("https://www.meps.ahrq.gov/mepsweb/data_stats/download_data_files_detail.jsp?cboPufNumber=HC-076","HC-076")</f>
        <v>HC-076</v>
      </c>
      <c r="K19" s="4" t="str">
        <f>HYPERLINK("https://www.meps.ahrq.gov/mepsweb/data_stats/download_data_files_detail.jsp?cboPufNumber=HC-088","HC-088")</f>
        <v>HC-088</v>
      </c>
      <c r="L19" s="4" t="str">
        <f>HYPERLINK("https://www.meps.ahrq.gov/mepsweb/data_stats/download_data_files_detail.jsp?cboPufNumber=HC-095","HC-095")</f>
        <v>HC-095</v>
      </c>
      <c r="M19" s="4" t="str">
        <f>HYPERLINK("https://www.meps.ahrq.gov/mepsweb/data_stats/download_data_files_detail.jsp?cboPufNumber=HC-103","HC-103")</f>
        <v>HC-103</v>
      </c>
      <c r="N19" s="4" t="str">
        <f>HYPERLINK("https://www.meps.ahrq.gov/mepsweb/data_stats/download_data_files_detail.jsp?cboPufNumber=HC-111","HC-111")</f>
        <v>HC-111</v>
      </c>
      <c r="O19" s="4" t="str">
        <f>HYPERLINK("https://www.meps.ahrq.gov/mepsweb/data_stats/download_data_files_detail.jsp?cboPufNumber=HC-119","HC-119")</f>
        <v>HC-119</v>
      </c>
      <c r="P19" s="4" t="str">
        <f>HYPERLINK("https://www.meps.ahrq.gov/mepsweb/data_stats/download_data_files_detail.jsp?cboPufNumber=HC-127","HC-127")</f>
        <v>HC-127</v>
      </c>
      <c r="Q19" s="4" t="str">
        <f>HYPERLINK("https://www.meps.ahrq.gov/mepsweb/data_stats/download_data_files_detail.jsp?cboPufNumber=HC-136","HC-136")</f>
        <v>HC-136</v>
      </c>
      <c r="R19" s="4" t="str">
        <f>HYPERLINK("https://www.meps.ahrq.gov/mepsweb/data_stats/download_data_files_detail.jsp?cboPufNumber=HC-145","HC-145")</f>
        <v>HC-145</v>
      </c>
      <c r="S19" s="4" t="str">
        <f>HYPERLINK("https://www.meps.ahrq.gov/mepsweb/data_stats/download_data_files_detail.jsp?cboPufNumber=HC-153","HC-153")</f>
        <v>HC-153</v>
      </c>
      <c r="T19" s="4" t="str">
        <f>HYPERLINK("https://www.meps.ahrq.gov/mepsweb/data_stats/download_data_files_detail.jsp?cboPufNumber=HC-161","HC-161")</f>
        <v>HC-161</v>
      </c>
      <c r="U19" s="4" t="str">
        <f>HYPERLINK("https://www.meps.ahrq.gov/mepsweb/data_stats/download_data_files_detail.jsp?cboPufNumber=HC-169","HC-169")</f>
        <v>HC-169</v>
      </c>
      <c r="V19" s="4" t="str">
        <f>HYPERLINK("https://www.meps.ahrq.gov/mepsweb/data_stats/download_data_files_detail.jsp?cboPufNumber=HC-179","HC-179")</f>
        <v>HC-179</v>
      </c>
      <c r="W19" s="4" t="str">
        <f>HYPERLINK("https://www.meps.ahrq.gov/mepsweb/data_stats/download_data_files_detail.jsp?cboPufNumber=HC-191","HC-191")</f>
        <v>HC-191</v>
      </c>
      <c r="X19" s="4" t="str">
        <f>HYPERLINK("https://www.meps.ahrq.gov/mepsweb/data_stats/download_data_files_detail.jsp?cboPufNumber=HC-200","HC-200")</f>
        <v>HC-200</v>
      </c>
      <c r="Y19" s="4" t="str">
        <f>HYPERLINK("https://www.meps.ahrq.gov/mepsweb/data_stats/download_data_files_detail.jsp?cboPufNumber=HC-208","HC-208")</f>
        <v>HC-208</v>
      </c>
      <c r="Z19" s="4" t="str">
        <f>HYPERLINK("https://www.meps.ahrq.gov/mepsweb/data_stats/download_data_files_detail.jsp?cboPufNumber=HC-215","HC-215")</f>
        <v>HC-215</v>
      </c>
      <c r="AA19" s="8" t="str">
        <f>HYPERLINK("https://www.meps.ahrq.gov/mepsweb/data_stats/download_data_files_detail.jsp?cboPufNumber=HC-223","HC-223")</f>
        <v>HC-223</v>
      </c>
      <c r="AB19" s="8" t="str">
        <f>HYPERLINK("https://meps.ahrq.gov/mepsweb/data_stats/download_data_files_detail.jsp?cboPufNumber=HC-232", "HC-232")</f>
        <v>HC-232</v>
      </c>
      <c r="AC19" s="8" t="str">
        <f>HYPERLINK("https://meps.ahrq.gov/mepsweb/data_stats/download_data_files_detail.jsp?cboPufNumber=HC-242", "HC-242")</f>
        <v>HC-242</v>
      </c>
    </row>
    <row r="20" spans="1:29" x14ac:dyDescent="0.25">
      <c r="A20" s="1" t="s">
        <v>62</v>
      </c>
      <c r="B20" s="1" t="s">
        <v>63</v>
      </c>
      <c r="C20" s="4" t="str">
        <f>HYPERLINK("https://www.meps.ahrq.gov/mepsweb/data_stats/download_data_files_detail.jsp?cboPufNumber=HC-001","HC-001")</f>
        <v>HC-001</v>
      </c>
      <c r="D20" s="4" t="str">
        <f>HYPERLINK("https://www.meps.ahrq.gov/mepsweb/data_stats/download_data_files_detail.jsp?cboPufNumber=HC-005","HC-005")</f>
        <v>HC-005</v>
      </c>
      <c r="E20" s="4" t="str">
        <f>HYPERLINK("https://www.meps.ahrq.gov/mepsweb/data_stats/download_data_files_detail.jsp?cboPufNumber=HC-009","HC-009")</f>
        <v>HC-009</v>
      </c>
      <c r="F20" s="4" t="str">
        <f>HYPERLINK("https://www.meps.ahrq.gov/mepsweb/data_stats/download_data_files_detail.jsp?cboPufNumber=HC-013","HC-013")</f>
        <v>HC-013</v>
      </c>
      <c r="G20" s="4" t="str">
        <f>HYPERLINK("https://www.meps.ahrq.gov/mepsweb/data_stats/download_data_files_detail.jsp?cboPufNumber=HC-022","HC-022")</f>
        <v>HC-022</v>
      </c>
      <c r="H20" s="4" t="str">
        <f>HYPERLINK("https://www.meps.ahrq.gov/mepsweb/data_stats/download_data_files_detail.jsp?cboPufNumber=HC-034","HC-034")</f>
        <v>HC-034</v>
      </c>
      <c r="I20" s="4" t="str">
        <f>HYPERLINK("https://www.meps.ahrq.gov/mepsweb/data_stats/download_data_files_detail.jsp?cboPufNumber=HC-053","HC-053")</f>
        <v>HC-053</v>
      </c>
      <c r="J20" s="4" t="str">
        <f>HYPERLINK("https://www.meps.ahrq.gov/mepsweb/data_stats/download_data_files_detail.jsp?cboPufNumber=HC-064","HC-064")</f>
        <v>HC-064</v>
      </c>
      <c r="K20" s="4" t="str">
        <f>HYPERLINK("https://www.meps.ahrq.gov/mepsweb/data_stats/download_data_files_detail.jsp?cboPufNumber=HC-075","HC-075")</f>
        <v>HC-075</v>
      </c>
      <c r="L20" s="4" t="str">
        <f>HYPERLINK("https://www.meps.ahrq.gov/mepsweb/data_stats/download_data_files_detail.jsp?cboPufNumber=HC-084","HC-084")</f>
        <v>HC-084</v>
      </c>
      <c r="M20" s="4" t="str">
        <f>HYPERLINK("https://www.meps.ahrq.gov/mepsweb/data_stats/download_data_files_detail.jsp?cboPufNumber=HC-093","HC-093")</f>
        <v>HC-093</v>
      </c>
      <c r="N20" s="4" t="str">
        <f>HYPERLINK("https://www.meps.ahrq.gov/mepsweb/data_stats/download_data_files_detail.jsp?cboPufNumber=HC-101","HC-101")</f>
        <v>HC-101</v>
      </c>
      <c r="O20" s="4" t="str">
        <f>HYPERLINK("https://www.meps.ahrq.gov/mepsweb/data_stats/download_data_files_detail.jsp?cboPufNumber=HC-109","HC-109")</f>
        <v>HC-109</v>
      </c>
      <c r="P20" s="4" t="str">
        <f>HYPERLINK("https://www.meps.ahrq.gov/mepsweb/data_stats/download_data_files_detail.jsp?cboPufNumber=HC-117","HC-117")</f>
        <v>HC-117</v>
      </c>
      <c r="Q20" s="4" t="str">
        <f>HYPERLINK("https://www.meps.ahrq.gov/mepsweb/data_stats/download_data_files_detail.jsp?cboPufNumber=HC-125","HC-125")</f>
        <v>HC-125</v>
      </c>
      <c r="R20" s="4" t="str">
        <f>HYPERLINK("https://www.meps.ahrq.gov/mepsweb/data_stats/download_data_files_detail.jsp?cboPufNumber=HC-134","HC-134")</f>
        <v>HC-134</v>
      </c>
      <c r="S20" s="4" t="str">
        <f>HYPERLINK("https://www.meps.ahrq.gov/mepsweb/data_stats/download_data_files_detail.jsp?cboPufNumber=HC-143","HC-143")</f>
        <v>HC-143</v>
      </c>
      <c r="T20" s="4" t="str">
        <f>HYPERLINK("https://www.meps.ahrq.gov/mepsweb/data_stats/download_data_files_detail.jsp?cboPufNumber=HC-151","HC-151")</f>
        <v>HC-151</v>
      </c>
      <c r="U20" s="4" t="str">
        <f>HYPERLINK("https://www.meps.ahrq.gov/mepsweb/data_stats/download_data_files_detail.jsp?cboPufNumber=HC-159","HC-159")</f>
        <v>HC-159</v>
      </c>
      <c r="V20" s="4" t="str">
        <f>HYPERLINK("https://www.meps.ahrq.gov/mepsweb/data_stats/download_data_files_detail.jsp?cboPufNumber=HC-167","HC-167")</f>
        <v>HC-167</v>
      </c>
      <c r="W20" s="4" t="str">
        <f>HYPERLINK("https://www.meps.ahrq.gov/mepsweb/data_stats/download_data_files_detail.jsp?cboPufNumber=HC-177","HC-177")</f>
        <v>HC-177</v>
      </c>
      <c r="X20" s="4" t="str">
        <f>HYPERLINK("https://www.meps.ahrq.gov/mepsweb/data_stats/download_data_files_detail.jsp?cboPufNumber=HC-186","HC-186")</f>
        <v>HC-186</v>
      </c>
      <c r="Y20" s="4" t="str">
        <f>HYPERLINK("https://www.meps.ahrq.gov/mepsweb/data_stats/download_data_files_detail.jsp?cboPufNumber=HC-196","HC-196")</f>
        <v>HC-196</v>
      </c>
      <c r="Z20" s="4" t="str">
        <f>HYPERLINK("https://www.meps.ahrq.gov/mepsweb/data_stats/download_data_files_detail.jsp?cboPufNumber=HC-205","HC-205")</f>
        <v>HC-205</v>
      </c>
      <c r="AA20" s="4"/>
      <c r="AB20" s="9"/>
      <c r="AC20" s="9"/>
    </row>
    <row r="21" spans="1:29" x14ac:dyDescent="0.25">
      <c r="A21" s="1" t="s">
        <v>64</v>
      </c>
      <c r="B21" s="1" t="s">
        <v>65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 t="str">
        <f>HYPERLINK("https://www.meps.ahrq.gov/mepsweb/data_stats/download_data_files_detail.jsp?cboPufNumber=HC-173","HC-173")</f>
        <v>HC-173</v>
      </c>
      <c r="V21" s="4"/>
      <c r="W21" s="4"/>
      <c r="X21" s="4"/>
      <c r="Y21" s="4"/>
      <c r="Z21" s="4"/>
      <c r="AA21" s="4"/>
      <c r="AB21" s="9"/>
      <c r="AC21" s="9"/>
    </row>
    <row r="22" spans="1:29" x14ac:dyDescent="0.25">
      <c r="A22" s="1" t="s">
        <v>66</v>
      </c>
      <c r="B22" s="1" t="s">
        <v>67</v>
      </c>
      <c r="C22" s="4" t="str">
        <f>HYPERLINK("https://www.meps.ahrq.gov/mepsweb/data_stats/download_data_files_detail.jsp?cboPufNumber=HC-041","HC-041")</f>
        <v>HC-041</v>
      </c>
      <c r="D22" s="4" t="str">
        <f>HYPERLINK("https://www.meps.ahrq.gov/mepsweb/data_stats/download_data_files_detail.jsp?cboPufNumber=HC-042","HC-042")</f>
        <v>HC-042</v>
      </c>
      <c r="E22" s="4" t="str">
        <f>HYPERLINK("https://www.meps.ahrq.gov/mepsweb/data_stats/download_data_files_detail.jsp?cboPufNumber=HC-043","HC-043")</f>
        <v>HC-043</v>
      </c>
      <c r="F22" s="4" t="str">
        <f>HYPERLINK("https://www.meps.ahrq.gov/mepsweb/data_stats/download_data_files_detail.jsp?cboPufNumber=HC-044","HC-044")</f>
        <v>HC-044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9"/>
      <c r="AC22" s="9"/>
    </row>
    <row r="23" spans="1:29" x14ac:dyDescent="0.25">
      <c r="A23" s="1" t="s">
        <v>68</v>
      </c>
      <c r="B23" s="1" t="s">
        <v>69</v>
      </c>
      <c r="C23" s="4" t="str">
        <f t="shared" ref="C23:T23" si="1">HYPERLINK("https://www.meps.ahrq.gov/mepsweb/data_stats/download_data_files_detail.jsp?cboPufNumber=HC-068","HC-068")</f>
        <v>HC-068</v>
      </c>
      <c r="D23" s="4" t="str">
        <f t="shared" si="1"/>
        <v>HC-068</v>
      </c>
      <c r="E23" s="4" t="str">
        <f t="shared" si="1"/>
        <v>HC-068</v>
      </c>
      <c r="F23" s="4" t="str">
        <f t="shared" si="1"/>
        <v>HC-068</v>
      </c>
      <c r="G23" s="4" t="str">
        <f t="shared" si="1"/>
        <v>HC-068</v>
      </c>
      <c r="H23" s="4" t="str">
        <f t="shared" si="1"/>
        <v>HC-068</v>
      </c>
      <c r="I23" s="4" t="str">
        <f t="shared" si="1"/>
        <v>HC-068</v>
      </c>
      <c r="J23" s="4" t="str">
        <f t="shared" si="1"/>
        <v>HC-068</v>
      </c>
      <c r="K23" s="4" t="str">
        <f t="shared" si="1"/>
        <v>HC-068</v>
      </c>
      <c r="L23" s="4" t="str">
        <f t="shared" si="1"/>
        <v>HC-068</v>
      </c>
      <c r="M23" s="4" t="str">
        <f t="shared" si="1"/>
        <v>HC-068</v>
      </c>
      <c r="N23" s="4" t="str">
        <f t="shared" si="1"/>
        <v>HC-068</v>
      </c>
      <c r="O23" s="4" t="str">
        <f t="shared" si="1"/>
        <v>HC-068</v>
      </c>
      <c r="P23" s="4" t="str">
        <f t="shared" si="1"/>
        <v>HC-068</v>
      </c>
      <c r="Q23" s="4" t="str">
        <f t="shared" si="1"/>
        <v>HC-068</v>
      </c>
      <c r="R23" s="4" t="str">
        <f t="shared" si="1"/>
        <v>HC-068</v>
      </c>
      <c r="S23" s="4" t="str">
        <f t="shared" si="1"/>
        <v>HC-068</v>
      </c>
      <c r="T23" s="4" t="str">
        <f t="shared" si="1"/>
        <v>HC-068</v>
      </c>
      <c r="U23" s="4"/>
      <c r="V23" s="4"/>
      <c r="W23" s="4"/>
      <c r="X23" s="4"/>
      <c r="Y23" s="4"/>
      <c r="Z23" s="4"/>
      <c r="AA23" s="4"/>
      <c r="AB23" s="9"/>
      <c r="AC23" s="9"/>
    </row>
    <row r="24" spans="1:29" ht="14.5" x14ac:dyDescent="0.35">
      <c r="AA24" s="5"/>
      <c r="AB24" s="5"/>
    </row>
    <row r="25" spans="1:29" ht="14.5" x14ac:dyDescent="0.35">
      <c r="AA25" s="6"/>
      <c r="AB25" s="6"/>
    </row>
  </sheetData>
  <mergeCells count="1">
    <mergeCell ref="A1:AC1"/>
  </mergeCells>
  <phoneticPr fontId="2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TaxCatchAll xmlns="ea60059a-116a-478a-b305-01ef4d823295" xsi:nil="true"/>
    <lcf76f155ced4ddcb4097134ff3c332f xmlns="b0f16f67-9da7-4594-a273-ed94ade7154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6A0C4FFCBB6B47924FCEE8C19F9034" ma:contentTypeVersion="20" ma:contentTypeDescription="Create a new document." ma:contentTypeScope="" ma:versionID="e19132172fc3b5498c3b8ea3f611bfe3">
  <xsd:schema xmlns:xsd="http://www.w3.org/2001/XMLSchema" xmlns:xs="http://www.w3.org/2001/XMLSchema" xmlns:p="http://schemas.microsoft.com/office/2006/metadata/properties" xmlns:ns1="http://schemas.microsoft.com/sharepoint/v3" xmlns:ns2="b0f16f67-9da7-4594-a273-ed94ade71542" xmlns:ns3="f4c1d47e-451a-4174-8b76-2107228369f9" xmlns:ns4="ea60059a-116a-478a-b305-01ef4d823295" targetNamespace="http://schemas.microsoft.com/office/2006/metadata/properties" ma:root="true" ma:fieldsID="055672e25819c3539ef4ac306687b1c8" ns1:_="" ns2:_="" ns3:_="" ns4:_="">
    <xsd:import namespace="http://schemas.microsoft.com/sharepoint/v3"/>
    <xsd:import namespace="b0f16f67-9da7-4594-a273-ed94ade71542"/>
    <xsd:import namespace="f4c1d47e-451a-4174-8b76-2107228369f9"/>
    <xsd:import namespace="ea60059a-116a-478a-b305-01ef4d8232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PublishingStartDate" minOccurs="0"/>
                <xsd:element ref="ns1:PublishingExpirationDat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0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21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16f67-9da7-4594-a273-ed94ade715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31da6f4-e52d-49d7-b108-9c7783d774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1d47e-451a-4174-8b76-210722836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0059a-116a-478a-b305-01ef4d823295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6945a9a4-65c1-4533-90ad-a69a8054b1fa}" ma:internalName="TaxCatchAll" ma:showField="CatchAllData" ma:web="ea60059a-116a-478a-b305-01ef4d8232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EEEAE4-3839-4FCB-9CB8-7EE6DBF5BCE3}">
  <ds:schemaRefs>
    <ds:schemaRef ds:uri="http://schemas.microsoft.com/office/2006/metadata/properties"/>
    <ds:schemaRef ds:uri="b0f16f67-9da7-4594-a273-ed94ade71542"/>
    <ds:schemaRef ds:uri="http://schemas.microsoft.com/office/2006/documentManagement/types"/>
    <ds:schemaRef ds:uri="http://schemas.microsoft.com/sharepoint/v3"/>
    <ds:schemaRef ds:uri="http://purl.org/dc/dcmitype/"/>
    <ds:schemaRef ds:uri="http://purl.org/dc/terms/"/>
    <ds:schemaRef ds:uri="http://www.w3.org/XML/1998/namespace"/>
    <ds:schemaRef ds:uri="ea60059a-116a-478a-b305-01ef4d823295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4c1d47e-451a-4174-8b76-2107228369f9"/>
  </ds:schemaRefs>
</ds:datastoreItem>
</file>

<file path=customXml/itemProps2.xml><?xml version="1.0" encoding="utf-8"?>
<ds:datastoreItem xmlns:ds="http://schemas.openxmlformats.org/officeDocument/2006/customXml" ds:itemID="{5708737B-D1A5-4C21-9713-CA891521D2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0f16f67-9da7-4594-a273-ed94ade71542"/>
    <ds:schemaRef ds:uri="f4c1d47e-451a-4174-8b76-2107228369f9"/>
    <ds:schemaRef ds:uri="ea60059a-116a-478a-b305-01ef4d8232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72E4D7-7159-43FE-9E68-861C775A87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PUFID_matrix_linked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MEPS PUF ID Matrix</dc:title>
  <dc:subject>MEPS PUF ID Matrix</dc:subject>
  <dc:creator>Mitchell, Emily (AHRQ/CFACT)</dc:creator>
  <cp:keywords/>
  <dc:description/>
  <cp:lastModifiedBy>Kestner, Lauren</cp:lastModifiedBy>
  <cp:revision/>
  <dcterms:created xsi:type="dcterms:W3CDTF">2022-09-07T18:14:19Z</dcterms:created>
  <dcterms:modified xsi:type="dcterms:W3CDTF">2024-08-19T17:19:33Z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0x010100D36A0C4FFCBB6B47924FCEE8C19F9034</vt:lpwstr>
  </property>
  <property fmtid="{D5CDD505-2E9C-101B-9397-08002B2CF9AE}" pid="3" name="MediaServiceImageTags">
    <vt:lpwstr/>
  </property>
</Properties>
</file>