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7.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Documents\MBC 638\Final Project\"/>
    </mc:Choice>
  </mc:AlternateContent>
  <xr:revisionPtr revIDLastSave="0" documentId="13_ncr:1_{233127C8-0DE6-48A0-8848-AE765AC27931}" xr6:coauthVersionLast="41" xr6:coauthVersionMax="41" xr10:uidLastSave="{00000000-0000-0000-0000-000000000000}"/>
  <bookViews>
    <workbookView xWindow="-120" yWindow="-120" windowWidth="29040" windowHeight="15840" tabRatio="805" xr2:uid="{00000000-000D-0000-FFFF-FFFF00000000}"/>
  </bookViews>
  <sheets>
    <sheet name="Presentation" sheetId="13" r:id="rId1"/>
    <sheet name="Cleaned Retail Data" sheetId="1" r:id="rId2"/>
    <sheet name="Frequency" sheetId="7" r:id="rId3"/>
    <sheet name="Model Lot Life" sheetId="11" r:id="rId4"/>
    <sheet name="MSRP Lot Life" sheetId="12" r:id="rId5"/>
    <sheet name="Color Combo Defects" sheetId="17" r:id="rId6"/>
    <sheet name="Month of Wholesale" sheetId="19" r:id="rId7"/>
    <sheet name="Wholesale lot life" sheetId="36" r:id="rId8"/>
    <sheet name="Control Charts" sheetId="37" r:id="rId9"/>
    <sheet name="Time Series" sheetId="40" r:id="rId10"/>
    <sheet name="Sheet10" sheetId="21" state="hidden" r:id="rId11"/>
    <sheet name="Sheet11" sheetId="22" state="hidden" r:id="rId12"/>
    <sheet name="Sheet22" sheetId="34" state="hidden" r:id="rId13"/>
    <sheet name="Sheet3" sheetId="4" state="hidden" r:id="rId14"/>
    <sheet name="Sheet1" sheetId="2" state="hidden" r:id="rId15"/>
    <sheet name="Sheet5" sheetId="6" state="hidden" r:id="rId16"/>
  </sheets>
  <definedNames>
    <definedName name="_xlnm._FilterDatabase" localSheetId="1" hidden="1">'Cleaned Retail Data'!$A$1:$P$372</definedName>
    <definedName name="Slicer_Model1">#N/A</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 i="2" l="1"/>
  <c r="Q5" i="2"/>
  <c r="R7" i="1"/>
  <c r="F53" i="11"/>
  <c r="J53" i="11"/>
  <c r="G54" i="11"/>
  <c r="H52" i="11"/>
  <c r="H54" i="11"/>
  <c r="L3" i="1"/>
  <c r="L4" i="1"/>
  <c r="L5" i="1"/>
  <c r="L6" i="1"/>
  <c r="L7" i="1"/>
  <c r="L8" i="1"/>
  <c r="L9" i="1"/>
  <c r="L10" i="1"/>
  <c r="L11" i="1"/>
  <c r="L12" i="1"/>
  <c r="L13" i="1"/>
  <c r="L14" i="1"/>
  <c r="B10" i="2" s="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2" i="1"/>
  <c r="T353" i="1"/>
  <c r="H55" i="11" l="1"/>
  <c r="F54" i="11"/>
  <c r="F55" i="11" s="1"/>
  <c r="F8" i="40"/>
  <c r="F9" i="40" s="1"/>
  <c r="F10" i="40" s="1"/>
  <c r="F11" i="40" s="1"/>
  <c r="F12" i="40" s="1"/>
  <c r="F7" i="40"/>
  <c r="G55" i="11" l="1"/>
  <c r="I54" i="11"/>
  <c r="J54" i="11" s="1"/>
  <c r="K54" i="11" s="1"/>
  <c r="L54" i="11" s="1"/>
  <c r="M54" i="11" s="1"/>
  <c r="G7" i="40"/>
  <c r="G8" i="40" s="1"/>
  <c r="G9" i="40" s="1"/>
  <c r="G10" i="40" s="1"/>
  <c r="G11" i="40" s="1"/>
  <c r="G12" i="40" s="1"/>
  <c r="G13" i="40" s="1"/>
  <c r="F13" i="40"/>
  <c r="E7" i="40"/>
  <c r="E8" i="40" s="1"/>
  <c r="E9" i="40" s="1"/>
  <c r="E10" i="40" s="1"/>
  <c r="E11" i="40" s="1"/>
  <c r="E12" i="40" s="1"/>
  <c r="E13" i="40" s="1"/>
  <c r="I9" i="40"/>
  <c r="I10" i="40"/>
  <c r="I11" i="40"/>
  <c r="I12" i="40"/>
  <c r="I13" i="40"/>
  <c r="J6" i="40"/>
  <c r="U7" i="11" l="1"/>
  <c r="U8" i="11" s="1"/>
  <c r="T36" i="37" l="1"/>
  <c r="T37" i="37"/>
  <c r="T38" i="37"/>
  <c r="T39" i="37"/>
  <c r="T40" i="37"/>
  <c r="T41" i="37"/>
  <c r="T35" i="37"/>
  <c r="T26" i="37"/>
  <c r="T27" i="37"/>
  <c r="T28" i="37"/>
  <c r="T29" i="37"/>
  <c r="T30" i="37"/>
  <c r="T31" i="37"/>
  <c r="T25" i="37"/>
  <c r="J26" i="37"/>
  <c r="K26" i="37"/>
  <c r="J27" i="37"/>
  <c r="K27" i="37"/>
  <c r="J28" i="37"/>
  <c r="K28" i="37"/>
  <c r="J29" i="37"/>
  <c r="K29" i="37"/>
  <c r="J30" i="37"/>
  <c r="K30" i="37"/>
  <c r="J31" i="37"/>
  <c r="K31" i="37"/>
  <c r="J25" i="37"/>
  <c r="K25" i="37"/>
  <c r="L25" i="37" s="1"/>
  <c r="V42" i="37" l="1"/>
  <c r="V32" i="37"/>
  <c r="W35" i="37" s="1"/>
  <c r="M29" i="37"/>
  <c r="L27" i="37"/>
  <c r="L30" i="37"/>
  <c r="M27" i="37"/>
  <c r="M30" i="37"/>
  <c r="M26" i="37"/>
  <c r="L29" i="37"/>
  <c r="M31" i="37"/>
  <c r="M28" i="37"/>
  <c r="L26" i="37"/>
  <c r="L31" i="37"/>
  <c r="L28" i="37"/>
  <c r="U39" i="37"/>
  <c r="U40" i="37"/>
  <c r="W41" i="37"/>
  <c r="U36" i="37"/>
  <c r="V35" i="37"/>
  <c r="U41" i="37"/>
  <c r="V41" i="37"/>
  <c r="V36" i="37"/>
  <c r="V39" i="37"/>
  <c r="U35" i="37"/>
  <c r="U37" i="37"/>
  <c r="V40" i="37"/>
  <c r="U38" i="37"/>
  <c r="U26" i="37"/>
  <c r="U30" i="37"/>
  <c r="V26" i="37"/>
  <c r="U27" i="37"/>
  <c r="U31" i="37"/>
  <c r="M25" i="37"/>
  <c r="S30" i="1"/>
  <c r="T30" i="1"/>
  <c r="U30" i="1"/>
  <c r="S31" i="1"/>
  <c r="T31" i="1"/>
  <c r="U31" i="1"/>
  <c r="T29" i="1"/>
  <c r="U29" i="1"/>
  <c r="S29" i="1"/>
  <c r="S5" i="2"/>
  <c r="T5" i="2" s="1"/>
  <c r="N5" i="2"/>
  <c r="O5" i="2" s="1"/>
  <c r="O10" i="13"/>
  <c r="V38" i="37" l="1"/>
  <c r="W37" i="37"/>
  <c r="V25" i="37"/>
  <c r="W39" i="37"/>
  <c r="W36" i="37"/>
  <c r="V31" i="37"/>
  <c r="V37" i="37"/>
  <c r="W38" i="37"/>
  <c r="U29" i="37"/>
  <c r="U25" i="37"/>
  <c r="V27" i="37"/>
  <c r="V28" i="37"/>
  <c r="U28" i="37"/>
  <c r="W40" i="37"/>
  <c r="V29" i="37"/>
  <c r="V30" i="37"/>
  <c r="J240" i="4"/>
  <c r="R240" i="4" s="1"/>
  <c r="J241" i="4"/>
  <c r="R241" i="4" s="1"/>
  <c r="J242" i="4"/>
  <c r="R242" i="4" s="1"/>
  <c r="J243" i="4"/>
  <c r="R243" i="4" s="1"/>
  <c r="J296" i="4"/>
  <c r="R296" i="4" s="1"/>
  <c r="J14" i="4"/>
  <c r="R14" i="4" s="1"/>
  <c r="J189" i="4"/>
  <c r="R189" i="4" s="1"/>
  <c r="J190" i="4"/>
  <c r="R190" i="4" s="1"/>
  <c r="J191" i="4"/>
  <c r="R191" i="4" s="1"/>
  <c r="J158" i="4"/>
  <c r="R158" i="4" s="1"/>
  <c r="J110" i="4"/>
  <c r="R110" i="4" s="1"/>
  <c r="J341" i="4"/>
  <c r="R341" i="4" s="1"/>
  <c r="J347" i="4"/>
  <c r="R347" i="4" s="1"/>
  <c r="J15" i="4"/>
  <c r="R15" i="4" s="1"/>
  <c r="J76" i="4"/>
  <c r="R76" i="4" s="1"/>
  <c r="J114" i="4"/>
  <c r="R114" i="4" s="1"/>
  <c r="J103" i="4"/>
  <c r="R103" i="4" s="1"/>
  <c r="J100" i="4"/>
  <c r="R100" i="4" s="1"/>
  <c r="J172" i="4"/>
  <c r="R172" i="4" s="1"/>
  <c r="J159" i="4"/>
  <c r="R159" i="4" s="1"/>
  <c r="J2" i="4"/>
  <c r="R2" i="4" s="1"/>
  <c r="J104" i="4"/>
  <c r="R104" i="4" s="1"/>
  <c r="J16" i="4"/>
  <c r="R16" i="4" s="1"/>
  <c r="J136" i="4"/>
  <c r="R136" i="4" s="1"/>
  <c r="J3" i="4"/>
  <c r="R3" i="4" s="1"/>
  <c r="J160" i="4"/>
  <c r="R160" i="4" s="1"/>
  <c r="J137" i="4"/>
  <c r="R137" i="4" s="1"/>
  <c r="J244" i="4"/>
  <c r="R244" i="4" s="1"/>
  <c r="J245" i="4"/>
  <c r="R245" i="4" s="1"/>
  <c r="J127" i="4"/>
  <c r="R127" i="4" s="1"/>
  <c r="J77" i="4"/>
  <c r="R77" i="4" s="1"/>
  <c r="J192" i="4"/>
  <c r="R192" i="4" s="1"/>
  <c r="J239" i="4"/>
  <c r="R239" i="4" s="1"/>
  <c r="J4" i="4"/>
  <c r="R4" i="4" s="1"/>
  <c r="J246" i="4"/>
  <c r="R246" i="4" s="1"/>
  <c r="J247" i="4"/>
  <c r="R247" i="4" s="1"/>
  <c r="J179" i="4"/>
  <c r="R179" i="4" s="1"/>
  <c r="J193" i="4"/>
  <c r="R193" i="4" s="1"/>
  <c r="J42" i="4"/>
  <c r="R42" i="4" s="1"/>
  <c r="J194" i="4"/>
  <c r="R194" i="4" s="1"/>
  <c r="J322" i="4"/>
  <c r="R322" i="4" s="1"/>
  <c r="J323" i="4"/>
  <c r="R323" i="4" s="1"/>
  <c r="J39" i="4"/>
  <c r="R39" i="4" s="1"/>
  <c r="J338" i="4"/>
  <c r="R338" i="4" s="1"/>
  <c r="J367" i="4"/>
  <c r="R367" i="4" s="1"/>
  <c r="J248" i="4"/>
  <c r="R248" i="4" s="1"/>
  <c r="J180" i="4"/>
  <c r="R180" i="4" s="1"/>
  <c r="J249" i="4"/>
  <c r="R249" i="4" s="1"/>
  <c r="J288" i="4"/>
  <c r="R288" i="4" s="1"/>
  <c r="J326" i="4"/>
  <c r="R326" i="4" s="1"/>
  <c r="J250" i="4"/>
  <c r="R250" i="4" s="1"/>
  <c r="J251" i="4"/>
  <c r="R251" i="4" s="1"/>
  <c r="J101" i="4"/>
  <c r="R101" i="4" s="1"/>
  <c r="J297" i="4"/>
  <c r="R297" i="4" s="1"/>
  <c r="J252" i="4"/>
  <c r="R252" i="4" s="1"/>
  <c r="J253" i="4"/>
  <c r="R253" i="4" s="1"/>
  <c r="J254" i="4"/>
  <c r="R254" i="4" s="1"/>
  <c r="J195" i="4"/>
  <c r="R195" i="4" s="1"/>
  <c r="J255" i="4"/>
  <c r="R255" i="4" s="1"/>
  <c r="J196" i="4"/>
  <c r="R196" i="4" s="1"/>
  <c r="J197" i="4"/>
  <c r="R197" i="4" s="1"/>
  <c r="J53" i="4"/>
  <c r="R53" i="4" s="1"/>
  <c r="J173" i="4"/>
  <c r="R173" i="4" s="1"/>
  <c r="J68" i="4"/>
  <c r="R68" i="4" s="1"/>
  <c r="J256" i="4"/>
  <c r="R256" i="4" s="1"/>
  <c r="J289" i="4"/>
  <c r="R289" i="4" s="1"/>
  <c r="J298" i="4"/>
  <c r="R298" i="4" s="1"/>
  <c r="J50" i="4"/>
  <c r="R50" i="4" s="1"/>
  <c r="J257" i="4"/>
  <c r="R257" i="4" s="1"/>
  <c r="J78" i="4"/>
  <c r="R78" i="4" s="1"/>
  <c r="J258" i="4"/>
  <c r="R258" i="4" s="1"/>
  <c r="J198" i="4"/>
  <c r="R198" i="4" s="1"/>
  <c r="J199" i="4"/>
  <c r="R199" i="4" s="1"/>
  <c r="J200" i="4"/>
  <c r="R200" i="4" s="1"/>
  <c r="J138" i="4"/>
  <c r="R138" i="4" s="1"/>
  <c r="J108" i="4"/>
  <c r="R108" i="4" s="1"/>
  <c r="J174" i="4"/>
  <c r="R174" i="4" s="1"/>
  <c r="J299" i="4"/>
  <c r="R299" i="4" s="1"/>
  <c r="J92" i="4"/>
  <c r="R92" i="4" s="1"/>
  <c r="J181" i="4"/>
  <c r="R181" i="4" s="1"/>
  <c r="J161" i="4"/>
  <c r="R161" i="4" s="1"/>
  <c r="J259" i="4"/>
  <c r="R259" i="4" s="1"/>
  <c r="J105" i="4"/>
  <c r="R105" i="4" s="1"/>
  <c r="J182" i="4"/>
  <c r="R182" i="4" s="1"/>
  <c r="J309" i="4"/>
  <c r="R309" i="4" s="1"/>
  <c r="J348" i="4"/>
  <c r="R348" i="4" s="1"/>
  <c r="J260" i="4"/>
  <c r="R260" i="4" s="1"/>
  <c r="J327" i="4"/>
  <c r="R327" i="4" s="1"/>
  <c r="J201" i="4"/>
  <c r="R201" i="4" s="1"/>
  <c r="J17" i="4"/>
  <c r="R17" i="4" s="1"/>
  <c r="J310" i="4"/>
  <c r="R310" i="4" s="1"/>
  <c r="J261" i="4"/>
  <c r="R261" i="4" s="1"/>
  <c r="J96" i="4"/>
  <c r="R96" i="4" s="1"/>
  <c r="J262" i="4"/>
  <c r="R262" i="4" s="1"/>
  <c r="J40" i="4"/>
  <c r="R40" i="4" s="1"/>
  <c r="J55" i="4"/>
  <c r="R55" i="4" s="1"/>
  <c r="J263" i="4"/>
  <c r="R263" i="4" s="1"/>
  <c r="J368" i="4"/>
  <c r="R368" i="4" s="1"/>
  <c r="J345" i="4"/>
  <c r="R345" i="4" s="1"/>
  <c r="J69" i="4"/>
  <c r="R69" i="4" s="1"/>
  <c r="J111" i="4"/>
  <c r="R111" i="4" s="1"/>
  <c r="J93" i="4"/>
  <c r="R93" i="4" s="1"/>
  <c r="J328" i="4"/>
  <c r="R328" i="4" s="1"/>
  <c r="J300" i="4"/>
  <c r="R300" i="4" s="1"/>
  <c r="J264" i="4"/>
  <c r="R264" i="4" s="1"/>
  <c r="J162" i="4"/>
  <c r="R162" i="4" s="1"/>
  <c r="J320" i="4"/>
  <c r="R320" i="4" s="1"/>
  <c r="J175" i="4"/>
  <c r="R175" i="4" s="1"/>
  <c r="J265" i="4"/>
  <c r="R265" i="4" s="1"/>
  <c r="J202" i="4"/>
  <c r="R202" i="4" s="1"/>
  <c r="J115" i="4"/>
  <c r="R115" i="4" s="1"/>
  <c r="J106" i="4"/>
  <c r="R106" i="4" s="1"/>
  <c r="J52" i="4"/>
  <c r="R52" i="4" s="1"/>
  <c r="J266" i="4"/>
  <c r="R266" i="4" s="1"/>
  <c r="J324" i="4"/>
  <c r="R324" i="4" s="1"/>
  <c r="J301" i="4"/>
  <c r="R301" i="4" s="1"/>
  <c r="J267" i="4"/>
  <c r="R267" i="4" s="1"/>
  <c r="J128" i="4"/>
  <c r="R128" i="4" s="1"/>
  <c r="J268" i="4"/>
  <c r="R268" i="4" s="1"/>
  <c r="J79" i="4"/>
  <c r="R79" i="4" s="1"/>
  <c r="J18" i="4"/>
  <c r="R18" i="4" s="1"/>
  <c r="J332" i="4"/>
  <c r="R332" i="4" s="1"/>
  <c r="J346" i="4"/>
  <c r="R346" i="4" s="1"/>
  <c r="J139" i="4"/>
  <c r="R139" i="4" s="1"/>
  <c r="J129" i="4"/>
  <c r="R129" i="4" s="1"/>
  <c r="J140" i="4"/>
  <c r="R140" i="4" s="1"/>
  <c r="J141" i="4"/>
  <c r="R141" i="4" s="1"/>
  <c r="J142" i="4"/>
  <c r="R142" i="4" s="1"/>
  <c r="J5" i="4"/>
  <c r="R5" i="4" s="1"/>
  <c r="J19" i="4"/>
  <c r="R19" i="4" s="1"/>
  <c r="J112" i="4"/>
  <c r="R112" i="4" s="1"/>
  <c r="J143" i="4"/>
  <c r="R143" i="4" s="1"/>
  <c r="J70" i="4"/>
  <c r="R70" i="4" s="1"/>
  <c r="J329" i="4"/>
  <c r="R329" i="4" s="1"/>
  <c r="J80" i="4"/>
  <c r="R80" i="4" s="1"/>
  <c r="J203" i="4"/>
  <c r="R203" i="4" s="1"/>
  <c r="J107" i="4"/>
  <c r="R107" i="4" s="1"/>
  <c r="J10" i="4"/>
  <c r="R10" i="4" s="1"/>
  <c r="J269" i="4"/>
  <c r="R269" i="4" s="1"/>
  <c r="J359" i="4"/>
  <c r="R359" i="4" s="1"/>
  <c r="J204" i="4"/>
  <c r="R204" i="4" s="1"/>
  <c r="J349" i="4"/>
  <c r="R349" i="4" s="1"/>
  <c r="J20" i="4"/>
  <c r="R20" i="4" s="1"/>
  <c r="J81" i="4"/>
  <c r="R81" i="4" s="1"/>
  <c r="J21" i="4"/>
  <c r="R21" i="4" s="1"/>
  <c r="J205" i="4"/>
  <c r="R205" i="4" s="1"/>
  <c r="J270" i="4"/>
  <c r="R270" i="4" s="1"/>
  <c r="J118" i="4"/>
  <c r="R118" i="4" s="1"/>
  <c r="J43" i="4"/>
  <c r="R43" i="4" s="1"/>
  <c r="J350" i="4"/>
  <c r="R350" i="4" s="1"/>
  <c r="J206" i="4"/>
  <c r="R206" i="4" s="1"/>
  <c r="J271" i="4"/>
  <c r="R271" i="4" s="1"/>
  <c r="J337" i="4"/>
  <c r="R337" i="4" s="1"/>
  <c r="J82" i="4"/>
  <c r="R82" i="4" s="1"/>
  <c r="J11" i="4"/>
  <c r="R11" i="4" s="1"/>
  <c r="J83" i="4"/>
  <c r="R83" i="4" s="1"/>
  <c r="J207" i="4"/>
  <c r="R207" i="4" s="1"/>
  <c r="J84" i="4"/>
  <c r="R84" i="4" s="1"/>
  <c r="J22" i="4"/>
  <c r="R22" i="4" s="1"/>
  <c r="J124" i="4"/>
  <c r="R124" i="4" s="1"/>
  <c r="J163" i="4"/>
  <c r="R163" i="4" s="1"/>
  <c r="J73" i="4"/>
  <c r="R73" i="4" s="1"/>
  <c r="J74" i="4"/>
  <c r="R74" i="4" s="1"/>
  <c r="J208" i="4"/>
  <c r="R208" i="4" s="1"/>
  <c r="J56" i="4"/>
  <c r="R56" i="4" s="1"/>
  <c r="J130" i="4"/>
  <c r="R130" i="4" s="1"/>
  <c r="J209" i="4"/>
  <c r="R209" i="4" s="1"/>
  <c r="J12" i="4"/>
  <c r="R12" i="4" s="1"/>
  <c r="J272" i="4"/>
  <c r="R272" i="4" s="1"/>
  <c r="J360" i="4"/>
  <c r="R360" i="4" s="1"/>
  <c r="J302" i="4"/>
  <c r="R302" i="4" s="1"/>
  <c r="J273" i="4"/>
  <c r="R273" i="4" s="1"/>
  <c r="J176" i="4"/>
  <c r="R176" i="4" s="1"/>
  <c r="J303" i="4"/>
  <c r="R303" i="4" s="1"/>
  <c r="J144" i="4"/>
  <c r="R144" i="4" s="1"/>
  <c r="J94" i="4"/>
  <c r="R94" i="4" s="1"/>
  <c r="J177" i="4"/>
  <c r="R177" i="4" s="1"/>
  <c r="J210" i="4"/>
  <c r="R210" i="4" s="1"/>
  <c r="J307" i="4"/>
  <c r="R307" i="4" s="1"/>
  <c r="J234" i="4"/>
  <c r="R234" i="4" s="1"/>
  <c r="J211" i="4"/>
  <c r="R211" i="4" s="1"/>
  <c r="J23" i="4"/>
  <c r="R23" i="4" s="1"/>
  <c r="J48" i="4"/>
  <c r="R48" i="4" s="1"/>
  <c r="J24" i="4"/>
  <c r="R24" i="4" s="1"/>
  <c r="J212" i="4"/>
  <c r="R212" i="4" s="1"/>
  <c r="J364" i="4"/>
  <c r="R364" i="4" s="1"/>
  <c r="J213" i="4"/>
  <c r="R213" i="4" s="1"/>
  <c r="J71" i="4"/>
  <c r="R71" i="4" s="1"/>
  <c r="J333" i="4"/>
  <c r="R333" i="4" s="1"/>
  <c r="J308" i="4"/>
  <c r="R308" i="4" s="1"/>
  <c r="J214" i="4"/>
  <c r="R214" i="4" s="1"/>
  <c r="J351" i="4"/>
  <c r="R351" i="4" s="1"/>
  <c r="J119" i="4"/>
  <c r="R119" i="4" s="1"/>
  <c r="J311" i="4"/>
  <c r="R311" i="4" s="1"/>
  <c r="J325" i="4"/>
  <c r="R325" i="4" s="1"/>
  <c r="J164" i="4"/>
  <c r="R164" i="4" s="1"/>
  <c r="J312" i="4"/>
  <c r="R312" i="4" s="1"/>
  <c r="J235" i="4"/>
  <c r="R235" i="4" s="1"/>
  <c r="J49" i="4"/>
  <c r="R49" i="4" s="1"/>
  <c r="J369" i="4"/>
  <c r="R369" i="4" s="1"/>
  <c r="J183" i="4"/>
  <c r="R183" i="4" s="1"/>
  <c r="J46" i="4"/>
  <c r="R46" i="4" s="1"/>
  <c r="J316" i="4"/>
  <c r="R316" i="4" s="1"/>
  <c r="J215" i="4"/>
  <c r="R215" i="4" s="1"/>
  <c r="J145" i="4"/>
  <c r="R145" i="4" s="1"/>
  <c r="J146" i="4"/>
  <c r="R146" i="4" s="1"/>
  <c r="J342" i="4"/>
  <c r="R342" i="4" s="1"/>
  <c r="J334" i="4"/>
  <c r="R334" i="4" s="1"/>
  <c r="J116" i="4"/>
  <c r="R116" i="4" s="1"/>
  <c r="J370" i="4"/>
  <c r="R370" i="4" s="1"/>
  <c r="J352" i="4"/>
  <c r="R352" i="4" s="1"/>
  <c r="J274" i="4"/>
  <c r="R274" i="4" s="1"/>
  <c r="J6" i="4"/>
  <c r="R6" i="4" s="1"/>
  <c r="J25" i="4"/>
  <c r="R25" i="4" s="1"/>
  <c r="J57" i="4"/>
  <c r="R57" i="4" s="1"/>
  <c r="J216" i="4"/>
  <c r="R216" i="4" s="1"/>
  <c r="J184" i="4"/>
  <c r="R184" i="4" s="1"/>
  <c r="J147" i="4"/>
  <c r="R147" i="4" s="1"/>
  <c r="J148" i="4"/>
  <c r="R148" i="4" s="1"/>
  <c r="J149" i="4"/>
  <c r="R149" i="4" s="1"/>
  <c r="J313" i="4"/>
  <c r="R313" i="4" s="1"/>
  <c r="J361" i="4"/>
  <c r="R361" i="4" s="1"/>
  <c r="J85" i="4"/>
  <c r="R85" i="4" s="1"/>
  <c r="J275" i="4"/>
  <c r="R275" i="4" s="1"/>
  <c r="J304" i="4"/>
  <c r="R304" i="4" s="1"/>
  <c r="J26" i="4"/>
  <c r="R26" i="4" s="1"/>
  <c r="J7" i="4"/>
  <c r="R7" i="4" s="1"/>
  <c r="J27" i="4"/>
  <c r="R27" i="4" s="1"/>
  <c r="J236" i="4"/>
  <c r="R236" i="4" s="1"/>
  <c r="J97" i="4"/>
  <c r="R97" i="4" s="1"/>
  <c r="J58" i="4"/>
  <c r="R58" i="4" s="1"/>
  <c r="J86" i="4"/>
  <c r="R86" i="4" s="1"/>
  <c r="J165" i="4"/>
  <c r="R165" i="4" s="1"/>
  <c r="J330" i="4"/>
  <c r="R330" i="4" s="1"/>
  <c r="J131" i="4"/>
  <c r="R131" i="4" s="1"/>
  <c r="J150" i="4"/>
  <c r="R150" i="4" s="1"/>
  <c r="J353" i="4"/>
  <c r="R353" i="4" s="1"/>
  <c r="J87" i="4"/>
  <c r="R87" i="4" s="1"/>
  <c r="J217" i="4"/>
  <c r="R217" i="4" s="1"/>
  <c r="J317" i="4"/>
  <c r="R317" i="4" s="1"/>
  <c r="J117" i="4"/>
  <c r="R117" i="4" s="1"/>
  <c r="J132" i="4"/>
  <c r="R132" i="4" s="1"/>
  <c r="J98" i="4"/>
  <c r="R98" i="4" s="1"/>
  <c r="J305" i="4"/>
  <c r="R305" i="4" s="1"/>
  <c r="J218" i="4"/>
  <c r="R218" i="4" s="1"/>
  <c r="J290" i="4"/>
  <c r="R290" i="4" s="1"/>
  <c r="J133" i="4"/>
  <c r="R133" i="4" s="1"/>
  <c r="J28" i="4"/>
  <c r="R28" i="4" s="1"/>
  <c r="J29" i="4"/>
  <c r="R29" i="4" s="1"/>
  <c r="J340" i="4"/>
  <c r="R340" i="4" s="1"/>
  <c r="J185" i="4"/>
  <c r="R185" i="4" s="1"/>
  <c r="J219" i="4"/>
  <c r="R219" i="4" s="1"/>
  <c r="J220" i="4"/>
  <c r="R220" i="4" s="1"/>
  <c r="J221" i="4"/>
  <c r="R221" i="4" s="1"/>
  <c r="J276" i="4"/>
  <c r="R276" i="4" s="1"/>
  <c r="J47" i="4"/>
  <c r="R47" i="4" s="1"/>
  <c r="J222" i="4"/>
  <c r="R222" i="4" s="1"/>
  <c r="J95" i="4"/>
  <c r="R95" i="4" s="1"/>
  <c r="J335" i="4"/>
  <c r="R335" i="4" s="1"/>
  <c r="J362" i="4"/>
  <c r="R362" i="4" s="1"/>
  <c r="J13" i="4"/>
  <c r="R13" i="4" s="1"/>
  <c r="J30" i="4"/>
  <c r="R30" i="4" s="1"/>
  <c r="J223" i="4"/>
  <c r="R223" i="4" s="1"/>
  <c r="J109" i="4"/>
  <c r="R109" i="4" s="1"/>
  <c r="J331" i="4"/>
  <c r="R331" i="4" s="1"/>
  <c r="J224" i="4"/>
  <c r="R224" i="4" s="1"/>
  <c r="J277" i="4"/>
  <c r="R277" i="4" s="1"/>
  <c r="J44" i="4"/>
  <c r="R44" i="4" s="1"/>
  <c r="J31" i="4"/>
  <c r="R31" i="4" s="1"/>
  <c r="J99" i="4"/>
  <c r="R99" i="4" s="1"/>
  <c r="J41" i="4"/>
  <c r="R41" i="4" s="1"/>
  <c r="J365" i="4"/>
  <c r="R365" i="4" s="1"/>
  <c r="J278" i="4"/>
  <c r="R278" i="4" s="1"/>
  <c r="J166" i="4"/>
  <c r="R166" i="4" s="1"/>
  <c r="J343" i="4"/>
  <c r="R343" i="4" s="1"/>
  <c r="J314" i="4"/>
  <c r="R314" i="4" s="1"/>
  <c r="J279" i="4"/>
  <c r="R279" i="4" s="1"/>
  <c r="J363" i="4"/>
  <c r="R363" i="4" s="1"/>
  <c r="J134" i="4"/>
  <c r="R134" i="4" s="1"/>
  <c r="J321" i="4"/>
  <c r="R321" i="4" s="1"/>
  <c r="J135" i="4"/>
  <c r="R135" i="4" s="1"/>
  <c r="J151" i="4"/>
  <c r="R151" i="4" s="1"/>
  <c r="J225" i="4"/>
  <c r="R225" i="4" s="1"/>
  <c r="J336" i="4"/>
  <c r="R336" i="4" s="1"/>
  <c r="J59" i="4"/>
  <c r="R59" i="4" s="1"/>
  <c r="J315" i="4"/>
  <c r="R315" i="4" s="1"/>
  <c r="J306" i="4"/>
  <c r="R306" i="4" s="1"/>
  <c r="J32" i="4"/>
  <c r="R32" i="4" s="1"/>
  <c r="J371" i="4"/>
  <c r="R371" i="4" s="1"/>
  <c r="J366" i="4"/>
  <c r="R366" i="4" s="1"/>
  <c r="J88" i="4"/>
  <c r="R88" i="4" s="1"/>
  <c r="J60" i="4"/>
  <c r="R60" i="4" s="1"/>
  <c r="J61" i="4"/>
  <c r="R61" i="4" s="1"/>
  <c r="J33" i="4"/>
  <c r="R33" i="4" s="1"/>
  <c r="J280" i="4"/>
  <c r="R280" i="4" s="1"/>
  <c r="J89" i="4"/>
  <c r="R89" i="4" s="1"/>
  <c r="J354" i="4"/>
  <c r="R354" i="4" s="1"/>
  <c r="J226" i="4"/>
  <c r="R226" i="4" s="1"/>
  <c r="J62" i="4"/>
  <c r="R62" i="4" s="1"/>
  <c r="J281" i="4"/>
  <c r="R281" i="4" s="1"/>
  <c r="J120" i="4"/>
  <c r="R120" i="4" s="1"/>
  <c r="J283" i="4"/>
  <c r="R283" i="4" s="1"/>
  <c r="J51" i="4"/>
  <c r="R51" i="4" s="1"/>
  <c r="J34" i="4"/>
  <c r="R34" i="4" s="1"/>
  <c r="J35" i="4"/>
  <c r="R35" i="4" s="1"/>
  <c r="J318" i="4"/>
  <c r="R318" i="4" s="1"/>
  <c r="J237" i="4"/>
  <c r="R237" i="4" s="1"/>
  <c r="J178" i="4"/>
  <c r="R178" i="4" s="1"/>
  <c r="J125" i="4"/>
  <c r="R125" i="4" s="1"/>
  <c r="J167" i="4"/>
  <c r="R167" i="4" s="1"/>
  <c r="J36" i="4"/>
  <c r="R36" i="4" s="1"/>
  <c r="J8" i="4"/>
  <c r="R8" i="4" s="1"/>
  <c r="J227" i="4"/>
  <c r="R227" i="4" s="1"/>
  <c r="J228" i="4"/>
  <c r="R228" i="4" s="1"/>
  <c r="J63" i="4"/>
  <c r="R63" i="4" s="1"/>
  <c r="J9" i="4"/>
  <c r="R9" i="4" s="1"/>
  <c r="J67" i="4"/>
  <c r="R67" i="4" s="1"/>
  <c r="J186" i="4"/>
  <c r="R186" i="4" s="1"/>
  <c r="J121" i="4"/>
  <c r="R121" i="4" s="1"/>
  <c r="J152" i="4"/>
  <c r="R152" i="4" s="1"/>
  <c r="J153" i="4"/>
  <c r="R153" i="4" s="1"/>
  <c r="J168" i="4"/>
  <c r="R168" i="4" s="1"/>
  <c r="J72" i="4"/>
  <c r="R72" i="4" s="1"/>
  <c r="J113" i="4"/>
  <c r="R113" i="4" s="1"/>
  <c r="J154" i="4"/>
  <c r="R154" i="4" s="1"/>
  <c r="J155" i="4"/>
  <c r="R155" i="4" s="1"/>
  <c r="J156" i="4"/>
  <c r="R156" i="4" s="1"/>
  <c r="J157" i="4"/>
  <c r="R157" i="4" s="1"/>
  <c r="J356" i="4"/>
  <c r="R356" i="4" s="1"/>
  <c r="J229" i="4"/>
  <c r="R229" i="4" s="1"/>
  <c r="J64" i="4"/>
  <c r="R64" i="4" s="1"/>
  <c r="J122" i="4"/>
  <c r="R122" i="4" s="1"/>
  <c r="J230" i="4"/>
  <c r="R230" i="4" s="1"/>
  <c r="J339" i="4"/>
  <c r="R339" i="4" s="1"/>
  <c r="J102" i="4"/>
  <c r="R102" i="4" s="1"/>
  <c r="J294" i="4"/>
  <c r="R294" i="4" s="1"/>
  <c r="J231" i="4"/>
  <c r="R231" i="4" s="1"/>
  <c r="J65" i="4"/>
  <c r="R65" i="4" s="1"/>
  <c r="J187" i="4"/>
  <c r="R187" i="4" s="1"/>
  <c r="J319" i="4"/>
  <c r="R319" i="4" s="1"/>
  <c r="J126" i="4"/>
  <c r="R126" i="4" s="1"/>
  <c r="J54" i="4"/>
  <c r="R54" i="4" s="1"/>
  <c r="J372" i="4"/>
  <c r="R372" i="4" s="1"/>
  <c r="J291" i="4"/>
  <c r="R291" i="4" s="1"/>
  <c r="J292" i="4"/>
  <c r="R292" i="4" s="1"/>
  <c r="J169" i="4"/>
  <c r="R169" i="4" s="1"/>
  <c r="J232" i="4"/>
  <c r="R232" i="4" s="1"/>
  <c r="J293" i="4"/>
  <c r="R293" i="4" s="1"/>
  <c r="J233" i="4"/>
  <c r="R233" i="4" s="1"/>
  <c r="J75" i="4"/>
  <c r="R75" i="4" s="1"/>
  <c r="J284" i="4"/>
  <c r="R284" i="4" s="1"/>
  <c r="J188" i="4"/>
  <c r="R188" i="4" s="1"/>
  <c r="J358" i="4"/>
  <c r="R358" i="4" s="1"/>
  <c r="J355" i="4"/>
  <c r="R355" i="4" s="1"/>
  <c r="J170" i="4"/>
  <c r="R170" i="4" s="1"/>
  <c r="J37" i="4"/>
  <c r="R37" i="4" s="1"/>
  <c r="J357" i="4"/>
  <c r="R357" i="4" s="1"/>
  <c r="J171" i="4"/>
  <c r="R171" i="4" s="1"/>
  <c r="J295" i="4"/>
  <c r="R295" i="4" s="1"/>
  <c r="J344" i="4"/>
  <c r="R344" i="4" s="1"/>
  <c r="J285" i="4"/>
  <c r="R285" i="4" s="1"/>
  <c r="J238" i="4"/>
  <c r="R238" i="4" s="1"/>
  <c r="J66" i="4"/>
  <c r="R66" i="4" s="1"/>
  <c r="J45" i="4"/>
  <c r="R45" i="4" s="1"/>
  <c r="J90" i="4"/>
  <c r="R90" i="4" s="1"/>
  <c r="J123" i="4"/>
  <c r="R123" i="4" s="1"/>
  <c r="J38" i="4"/>
  <c r="R38" i="4" s="1"/>
  <c r="J91" i="4"/>
  <c r="R91" i="4" s="1"/>
  <c r="J282" i="4"/>
  <c r="R282" i="4" s="1"/>
  <c r="J286" i="4"/>
  <c r="R286" i="4" s="1"/>
  <c r="J287" i="4"/>
  <c r="R287" i="4" s="1"/>
  <c r="G354" i="1"/>
  <c r="G355" i="1"/>
  <c r="G356" i="1"/>
  <c r="G357" i="1"/>
  <c r="G358" i="1"/>
  <c r="G359" i="1"/>
  <c r="G360" i="1"/>
  <c r="G361" i="1"/>
  <c r="G362" i="1"/>
  <c r="G363" i="1"/>
  <c r="G364" i="1"/>
  <c r="G365" i="1"/>
  <c r="G366" i="1"/>
  <c r="G367" i="1"/>
  <c r="G368" i="1"/>
  <c r="G369" i="1"/>
  <c r="G370" i="1"/>
  <c r="G371" i="1"/>
  <c r="G372" i="1"/>
  <c r="G350" i="1"/>
  <c r="G351" i="1"/>
  <c r="G352" i="1"/>
  <c r="G347" i="1"/>
  <c r="G348" i="1"/>
  <c r="G349" i="1"/>
  <c r="G346" i="1"/>
  <c r="G345" i="1"/>
  <c r="G343" i="1"/>
  <c r="G344" i="1"/>
  <c r="G341" i="1"/>
  <c r="G342" i="1"/>
  <c r="G340" i="1"/>
  <c r="G338" i="1"/>
  <c r="G339" i="1"/>
  <c r="G335" i="1"/>
  <c r="G336" i="1"/>
  <c r="G337" i="1"/>
  <c r="G334" i="1"/>
  <c r="G331" i="1"/>
  <c r="G332" i="1"/>
  <c r="G333" i="1"/>
  <c r="G328" i="1"/>
  <c r="G329" i="1"/>
  <c r="G330" i="1"/>
  <c r="G327" i="1"/>
  <c r="G325" i="1"/>
  <c r="G326" i="1"/>
  <c r="G316" i="1"/>
  <c r="G317" i="1"/>
  <c r="G318" i="1"/>
  <c r="G319" i="1"/>
  <c r="G320" i="1"/>
  <c r="G321" i="1"/>
  <c r="G322" i="1"/>
  <c r="G323" i="1"/>
  <c r="G324" i="1"/>
  <c r="G309" i="1"/>
  <c r="G310" i="1"/>
  <c r="G311" i="1"/>
  <c r="G312" i="1"/>
  <c r="G313" i="1"/>
  <c r="G314" i="1"/>
  <c r="G315" i="1"/>
  <c r="G303" i="1"/>
  <c r="G304" i="1"/>
  <c r="G305" i="1"/>
  <c r="G306" i="1"/>
  <c r="G307" i="1"/>
  <c r="G308" i="1"/>
  <c r="G295" i="1"/>
  <c r="G296" i="1"/>
  <c r="G297" i="1"/>
  <c r="G298" i="1"/>
  <c r="G299" i="1"/>
  <c r="G300" i="1"/>
  <c r="G301" i="1"/>
  <c r="G302" i="1"/>
  <c r="G293" i="1"/>
  <c r="G294" i="1"/>
  <c r="G291" i="1"/>
  <c r="G292" i="1"/>
  <c r="G287" i="1"/>
  <c r="G288" i="1"/>
  <c r="G289" i="1"/>
  <c r="G290" i="1"/>
  <c r="G284" i="1"/>
  <c r="G285" i="1"/>
  <c r="G286" i="1"/>
  <c r="G281" i="1"/>
  <c r="G282" i="1"/>
  <c r="G283" i="1"/>
  <c r="G276" i="1"/>
  <c r="G277" i="1"/>
  <c r="G278" i="1"/>
  <c r="G279" i="1"/>
  <c r="G280" i="1"/>
  <c r="G270" i="1"/>
  <c r="G271" i="1"/>
  <c r="G272" i="1"/>
  <c r="G273" i="1"/>
  <c r="G274" i="1"/>
  <c r="G275" i="1"/>
  <c r="G268" i="1"/>
  <c r="G269" i="1"/>
  <c r="G265" i="1"/>
  <c r="G266" i="1"/>
  <c r="G267" i="1"/>
  <c r="G254" i="1"/>
  <c r="G255" i="1"/>
  <c r="G256" i="1"/>
  <c r="G257" i="1"/>
  <c r="G258" i="1"/>
  <c r="G259" i="1"/>
  <c r="G260" i="1"/>
  <c r="G261" i="1"/>
  <c r="G262" i="1"/>
  <c r="G263" i="1"/>
  <c r="G264" i="1"/>
  <c r="G243" i="1"/>
  <c r="G244" i="1"/>
  <c r="G245" i="1"/>
  <c r="G246" i="1"/>
  <c r="G247" i="1"/>
  <c r="G248" i="1"/>
  <c r="G249" i="1"/>
  <c r="G250" i="1"/>
  <c r="G251" i="1"/>
  <c r="G252" i="1"/>
  <c r="G253" i="1"/>
  <c r="G228" i="1"/>
  <c r="G229" i="1"/>
  <c r="G230" i="1"/>
  <c r="G231" i="1"/>
  <c r="G232" i="1"/>
  <c r="G233" i="1"/>
  <c r="G234" i="1"/>
  <c r="G235" i="1"/>
  <c r="G236" i="1"/>
  <c r="G237" i="1"/>
  <c r="G238" i="1"/>
  <c r="G239" i="1"/>
  <c r="G240" i="1"/>
  <c r="G241" i="1"/>
  <c r="G242" i="1"/>
  <c r="G224" i="1"/>
  <c r="G225" i="1"/>
  <c r="G226" i="1"/>
  <c r="G227" i="1"/>
  <c r="G223" i="1"/>
  <c r="G220" i="1"/>
  <c r="G221" i="1"/>
  <c r="G222" i="1"/>
  <c r="G214" i="1"/>
  <c r="G215" i="1"/>
  <c r="G216" i="1"/>
  <c r="G217" i="1"/>
  <c r="G218" i="1"/>
  <c r="G219" i="1"/>
  <c r="G211" i="1"/>
  <c r="G212" i="1"/>
  <c r="G213" i="1"/>
  <c r="G209" i="1"/>
  <c r="G210" i="1"/>
  <c r="G207" i="1"/>
  <c r="G208" i="1"/>
  <c r="G205" i="1"/>
  <c r="G206" i="1"/>
  <c r="G202" i="1"/>
  <c r="G203" i="1"/>
  <c r="G204" i="1"/>
  <c r="G199" i="1"/>
  <c r="G200" i="1"/>
  <c r="G201" i="1"/>
  <c r="G195" i="1"/>
  <c r="G196" i="1"/>
  <c r="G197" i="1"/>
  <c r="G198" i="1"/>
  <c r="G191" i="1"/>
  <c r="G192" i="1"/>
  <c r="G193" i="1"/>
  <c r="G194" i="1"/>
  <c r="G184" i="1"/>
  <c r="G185" i="1"/>
  <c r="G186" i="1"/>
  <c r="G187" i="1"/>
  <c r="G188" i="1"/>
  <c r="G189" i="1"/>
  <c r="G190" i="1"/>
  <c r="G178" i="1"/>
  <c r="G179" i="1"/>
  <c r="G180" i="1"/>
  <c r="G181" i="1"/>
  <c r="G182" i="1"/>
  <c r="G183" i="1"/>
  <c r="G176" i="1"/>
  <c r="G177" i="1"/>
  <c r="G172" i="1"/>
  <c r="G173" i="1"/>
  <c r="G174" i="1"/>
  <c r="G175" i="1"/>
  <c r="G166" i="1"/>
  <c r="G167" i="1"/>
  <c r="G168" i="1"/>
  <c r="G169" i="1"/>
  <c r="G170" i="1"/>
  <c r="G171" i="1"/>
  <c r="G164" i="1"/>
  <c r="G165" i="1"/>
  <c r="G162" i="1"/>
  <c r="G163" i="1"/>
  <c r="G156" i="1"/>
  <c r="G157" i="1"/>
  <c r="G158" i="1"/>
  <c r="G159" i="1"/>
  <c r="G160" i="1"/>
  <c r="G161" i="1"/>
  <c r="G152" i="1"/>
  <c r="G153" i="1"/>
  <c r="G154" i="1"/>
  <c r="G155" i="1"/>
  <c r="G151" i="1"/>
  <c r="G147" i="1"/>
  <c r="G148" i="1"/>
  <c r="G149" i="1"/>
  <c r="G150" i="1"/>
  <c r="G145" i="1"/>
  <c r="G146" i="1"/>
  <c r="G137" i="1"/>
  <c r="G138" i="1"/>
  <c r="G139" i="1"/>
  <c r="G140" i="1"/>
  <c r="G141" i="1"/>
  <c r="G142" i="1"/>
  <c r="G143" i="1"/>
  <c r="G144" i="1"/>
  <c r="G136" i="1"/>
  <c r="G123" i="1"/>
  <c r="G124" i="1"/>
  <c r="G125" i="1"/>
  <c r="G126" i="1"/>
  <c r="G127" i="1"/>
  <c r="G128" i="1"/>
  <c r="G129" i="1"/>
  <c r="G130" i="1"/>
  <c r="G131" i="1"/>
  <c r="G132" i="1"/>
  <c r="G133" i="1"/>
  <c r="G134" i="1"/>
  <c r="G135" i="1"/>
  <c r="G117" i="1"/>
  <c r="G118" i="1"/>
  <c r="G119" i="1"/>
  <c r="G120" i="1"/>
  <c r="G121" i="1"/>
  <c r="G122" i="1"/>
  <c r="G104" i="1"/>
  <c r="G105" i="1"/>
  <c r="G106" i="1"/>
  <c r="G107" i="1"/>
  <c r="G108" i="1"/>
  <c r="G109" i="1"/>
  <c r="G110" i="1"/>
  <c r="G111" i="1"/>
  <c r="G112" i="1"/>
  <c r="G113" i="1"/>
  <c r="G114" i="1"/>
  <c r="G115" i="1"/>
  <c r="G116" i="1"/>
  <c r="G101" i="1"/>
  <c r="G102" i="1"/>
  <c r="G103" i="1"/>
  <c r="G99" i="1"/>
  <c r="G100" i="1"/>
  <c r="G95" i="1"/>
  <c r="G96" i="1"/>
  <c r="G97" i="1"/>
  <c r="G98" i="1"/>
  <c r="G94" i="1"/>
  <c r="G91" i="1"/>
  <c r="G92" i="1"/>
  <c r="G93" i="1"/>
  <c r="G90" i="1"/>
  <c r="G88" i="1"/>
  <c r="G89" i="1"/>
  <c r="G86" i="1"/>
  <c r="G87" i="1"/>
  <c r="G85" i="1"/>
  <c r="G84" i="1"/>
  <c r="G73" i="1"/>
  <c r="G74" i="1"/>
  <c r="G75" i="1"/>
  <c r="G76" i="1"/>
  <c r="G77" i="1"/>
  <c r="G78" i="1"/>
  <c r="G79" i="1"/>
  <c r="G80" i="1"/>
  <c r="G81" i="1"/>
  <c r="G82" i="1"/>
  <c r="G83" i="1"/>
  <c r="G72" i="1"/>
  <c r="G67" i="1"/>
  <c r="G68" i="1"/>
  <c r="G69" i="1"/>
  <c r="G70" i="1"/>
  <c r="G71" i="1"/>
  <c r="G60" i="1"/>
  <c r="G61" i="1"/>
  <c r="G62" i="1"/>
  <c r="G63" i="1"/>
  <c r="G64" i="1"/>
  <c r="G65" i="1"/>
  <c r="G66" i="1"/>
  <c r="G59" i="1"/>
  <c r="G56" i="1"/>
  <c r="G57" i="1"/>
  <c r="G58" i="1"/>
  <c r="G54" i="1"/>
  <c r="G55" i="1"/>
  <c r="G53" i="1"/>
  <c r="G51" i="1"/>
  <c r="G52" i="1"/>
  <c r="G50" i="1"/>
  <c r="G48" i="1"/>
  <c r="G49" i="1"/>
  <c r="G38" i="1"/>
  <c r="G39" i="1"/>
  <c r="G40" i="1"/>
  <c r="G41" i="1"/>
  <c r="G42" i="1"/>
  <c r="G43" i="1"/>
  <c r="G44" i="1"/>
  <c r="G45" i="1"/>
  <c r="G46" i="1"/>
  <c r="G47" i="1"/>
  <c r="G34" i="1"/>
  <c r="G35" i="1"/>
  <c r="G36" i="1"/>
  <c r="G37" i="1"/>
  <c r="G33" i="1"/>
  <c r="G26" i="1"/>
  <c r="G27" i="1"/>
  <c r="G28" i="1"/>
  <c r="G29" i="1"/>
  <c r="G30" i="1"/>
  <c r="G31" i="1"/>
  <c r="G32" i="1"/>
  <c r="G25" i="1"/>
  <c r="G24" i="1"/>
  <c r="G21" i="1"/>
  <c r="G22" i="1"/>
  <c r="G23" i="1"/>
  <c r="G18" i="1"/>
  <c r="G19" i="1"/>
  <c r="G20" i="1"/>
  <c r="G17" i="1"/>
  <c r="G12" i="1"/>
  <c r="G13" i="1"/>
  <c r="G14" i="1"/>
  <c r="G15" i="1"/>
  <c r="G16" i="1"/>
  <c r="G7" i="1"/>
  <c r="G8" i="1"/>
  <c r="G9" i="1"/>
  <c r="G10" i="1"/>
  <c r="G11" i="1"/>
  <c r="G2" i="1"/>
  <c r="G3" i="1"/>
  <c r="G4" i="1"/>
  <c r="G5" i="1"/>
  <c r="G6" i="1"/>
  <c r="G353" i="1"/>
  <c r="AB20" i="2"/>
  <c r="Y22" i="2"/>
  <c r="AA22" i="2"/>
  <c r="AA23" i="2"/>
  <c r="X20" i="2"/>
  <c r="N18" i="2"/>
  <c r="N19" i="2"/>
  <c r="N20" i="2"/>
  <c r="N21" i="2"/>
  <c r="N22" i="2"/>
  <c r="N23" i="2"/>
  <c r="O18" i="2"/>
  <c r="P18" i="2"/>
  <c r="Q18" i="2"/>
  <c r="R18" i="2"/>
  <c r="S18" i="2"/>
  <c r="T18" i="2"/>
  <c r="O19" i="2"/>
  <c r="P19" i="2"/>
  <c r="Q19" i="2"/>
  <c r="R19" i="2"/>
  <c r="S19" i="2"/>
  <c r="T19" i="2"/>
  <c r="O20" i="2"/>
  <c r="P20" i="2"/>
  <c r="Q20" i="2"/>
  <c r="R20" i="2"/>
  <c r="S20" i="2"/>
  <c r="T20" i="2"/>
  <c r="O21" i="2"/>
  <c r="P21" i="2"/>
  <c r="Q21" i="2"/>
  <c r="R21" i="2"/>
  <c r="S21" i="2"/>
  <c r="T21" i="2"/>
  <c r="O22" i="2"/>
  <c r="P22" i="2"/>
  <c r="Q22" i="2"/>
  <c r="R22" i="2"/>
  <c r="S22" i="2"/>
  <c r="T22" i="2"/>
  <c r="O23" i="2"/>
  <c r="P23" i="2"/>
  <c r="Q23" i="2"/>
  <c r="R23" i="2"/>
  <c r="S23" i="2"/>
  <c r="T23" i="2"/>
  <c r="N344" i="4" l="1"/>
  <c r="O344" i="4"/>
  <c r="Q344" i="4"/>
  <c r="S344" i="4"/>
  <c r="P344" i="4"/>
  <c r="T344" i="4"/>
  <c r="L344" i="4"/>
  <c r="M344" i="4"/>
  <c r="U344" i="4"/>
  <c r="K344" i="4"/>
  <c r="L294" i="4"/>
  <c r="M294" i="4"/>
  <c r="N294" i="4"/>
  <c r="O294" i="4"/>
  <c r="P294" i="4"/>
  <c r="Q294" i="4"/>
  <c r="S294" i="4"/>
  <c r="T294" i="4"/>
  <c r="U294" i="4"/>
  <c r="K294" i="4"/>
  <c r="S8" i="4"/>
  <c r="T8" i="4"/>
  <c r="U8" i="4"/>
  <c r="K8" i="4"/>
  <c r="N8" i="4"/>
  <c r="O8" i="4"/>
  <c r="L8" i="4"/>
  <c r="M8" i="4"/>
  <c r="P8" i="4"/>
  <c r="Q8" i="4"/>
  <c r="K32" i="4"/>
  <c r="S32" i="4"/>
  <c r="U32" i="4"/>
  <c r="M32" i="4"/>
  <c r="N32" i="4"/>
  <c r="O32" i="4"/>
  <c r="P32" i="4"/>
  <c r="L32" i="4"/>
  <c r="Q32" i="4"/>
  <c r="T32" i="4"/>
  <c r="U109" i="4"/>
  <c r="L109" i="4"/>
  <c r="M109" i="4"/>
  <c r="N109" i="4"/>
  <c r="Q109" i="4"/>
  <c r="K109" i="4"/>
  <c r="O109" i="4"/>
  <c r="P109" i="4"/>
  <c r="S109" i="4"/>
  <c r="T109" i="4"/>
  <c r="M27" i="4"/>
  <c r="Q27" i="4"/>
  <c r="L27" i="4"/>
  <c r="N27" i="4"/>
  <c r="O27" i="4"/>
  <c r="P27" i="4"/>
  <c r="T27" i="4"/>
  <c r="U27" i="4"/>
  <c r="S27" i="4"/>
  <c r="K27" i="4"/>
  <c r="L351" i="4"/>
  <c r="N351" i="4"/>
  <c r="K351" i="4"/>
  <c r="U351" i="4"/>
  <c r="M351" i="4"/>
  <c r="O351" i="4"/>
  <c r="P351" i="4"/>
  <c r="Q351" i="4"/>
  <c r="S351" i="4"/>
  <c r="T351" i="4"/>
  <c r="S234" i="4"/>
  <c r="K234" i="4"/>
  <c r="L234" i="4"/>
  <c r="P234" i="4"/>
  <c r="T234" i="4"/>
  <c r="U234" i="4"/>
  <c r="M234" i="4"/>
  <c r="N234" i="4"/>
  <c r="O234" i="4"/>
  <c r="Q234" i="4"/>
  <c r="N12" i="4"/>
  <c r="O12" i="4"/>
  <c r="S12" i="4"/>
  <c r="L12" i="4"/>
  <c r="M12" i="4"/>
  <c r="P12" i="4"/>
  <c r="Q12" i="4"/>
  <c r="T12" i="4"/>
  <c r="U12" i="4"/>
  <c r="K12" i="4"/>
  <c r="P83" i="4"/>
  <c r="U83" i="4"/>
  <c r="T83" i="4"/>
  <c r="K83" i="4"/>
  <c r="L83" i="4"/>
  <c r="M83" i="4"/>
  <c r="Q83" i="4"/>
  <c r="N83" i="4"/>
  <c r="O83" i="4"/>
  <c r="S83" i="4"/>
  <c r="N81" i="4"/>
  <c r="S81" i="4"/>
  <c r="M81" i="4"/>
  <c r="O81" i="4"/>
  <c r="P81" i="4"/>
  <c r="Q81" i="4"/>
  <c r="T81" i="4"/>
  <c r="U81" i="4"/>
  <c r="K81" i="4"/>
  <c r="L81" i="4"/>
  <c r="N143" i="4"/>
  <c r="O143" i="4"/>
  <c r="P143" i="4"/>
  <c r="K143" i="4"/>
  <c r="L143" i="4"/>
  <c r="M143" i="4"/>
  <c r="Q143" i="4"/>
  <c r="S143" i="4"/>
  <c r="T143" i="4"/>
  <c r="U143" i="4"/>
  <c r="L79" i="4"/>
  <c r="Q79" i="4"/>
  <c r="U79" i="4"/>
  <c r="K79" i="4"/>
  <c r="M79" i="4"/>
  <c r="N79" i="4"/>
  <c r="O79" i="4"/>
  <c r="P79" i="4"/>
  <c r="S79" i="4"/>
  <c r="T79" i="4"/>
  <c r="M175" i="4"/>
  <c r="N175" i="4"/>
  <c r="O175" i="4"/>
  <c r="P175" i="4"/>
  <c r="Q175" i="4"/>
  <c r="S175" i="4"/>
  <c r="T175" i="4"/>
  <c r="K175" i="4"/>
  <c r="U175" i="4"/>
  <c r="L175" i="4"/>
  <c r="Q55" i="4"/>
  <c r="U55" i="4"/>
  <c r="L55" i="4"/>
  <c r="P55" i="4"/>
  <c r="T55" i="4"/>
  <c r="K55" i="4"/>
  <c r="M55" i="4"/>
  <c r="N55" i="4"/>
  <c r="O55" i="4"/>
  <c r="S55" i="4"/>
  <c r="M182" i="4"/>
  <c r="T182" i="4"/>
  <c r="K182" i="4"/>
  <c r="L182" i="4"/>
  <c r="N182" i="4"/>
  <c r="Q182" i="4"/>
  <c r="P182" i="4"/>
  <c r="S182" i="4"/>
  <c r="U182" i="4"/>
  <c r="O182" i="4"/>
  <c r="S198" i="4"/>
  <c r="K198" i="4"/>
  <c r="L198" i="4"/>
  <c r="M198" i="4"/>
  <c r="P198" i="4"/>
  <c r="N198" i="4"/>
  <c r="O198" i="4"/>
  <c r="Q198" i="4"/>
  <c r="T198" i="4"/>
  <c r="U198" i="4"/>
  <c r="Q196" i="4"/>
  <c r="U196" i="4"/>
  <c r="K196" i="4"/>
  <c r="N196" i="4"/>
  <c r="M196" i="4"/>
  <c r="O196" i="4"/>
  <c r="P196" i="4"/>
  <c r="S196" i="4"/>
  <c r="T196" i="4"/>
  <c r="L196" i="4"/>
  <c r="N249" i="4"/>
  <c r="O249" i="4"/>
  <c r="K249" i="4"/>
  <c r="M249" i="4"/>
  <c r="P249" i="4"/>
  <c r="Q249" i="4"/>
  <c r="S249" i="4"/>
  <c r="T249" i="4"/>
  <c r="U249" i="4"/>
  <c r="L249" i="4"/>
  <c r="T247" i="4"/>
  <c r="L247" i="4"/>
  <c r="M247" i="4"/>
  <c r="Q247" i="4"/>
  <c r="S247" i="4"/>
  <c r="U247" i="4"/>
  <c r="K247" i="4"/>
  <c r="N247" i="4"/>
  <c r="O247" i="4"/>
  <c r="P247" i="4"/>
  <c r="O136" i="4"/>
  <c r="S136" i="4"/>
  <c r="T136" i="4"/>
  <c r="U136" i="4"/>
  <c r="L136" i="4"/>
  <c r="M136" i="4"/>
  <c r="N136" i="4"/>
  <c r="P136" i="4"/>
  <c r="Q136" i="4"/>
  <c r="K136" i="4"/>
  <c r="K341" i="4"/>
  <c r="L341" i="4"/>
  <c r="N341" i="4"/>
  <c r="P341" i="4"/>
  <c r="M341" i="4"/>
  <c r="O341" i="4"/>
  <c r="Q341" i="4"/>
  <c r="S341" i="4"/>
  <c r="T341" i="4"/>
  <c r="U341" i="4"/>
  <c r="K293" i="4"/>
  <c r="L293" i="4"/>
  <c r="M293" i="4"/>
  <c r="N293" i="4"/>
  <c r="O293" i="4"/>
  <c r="P293" i="4"/>
  <c r="Q293" i="4"/>
  <c r="S293" i="4"/>
  <c r="T293" i="4"/>
  <c r="U293" i="4"/>
  <c r="P113" i="4"/>
  <c r="T113" i="4"/>
  <c r="U113" i="4"/>
  <c r="M113" i="4"/>
  <c r="K113" i="4"/>
  <c r="L113" i="4"/>
  <c r="N113" i="4"/>
  <c r="O113" i="4"/>
  <c r="Q113" i="4"/>
  <c r="S113" i="4"/>
  <c r="L281" i="4"/>
  <c r="N281" i="4"/>
  <c r="O281" i="4"/>
  <c r="K281" i="4"/>
  <c r="M281" i="4"/>
  <c r="P281" i="4"/>
  <c r="Q281" i="4"/>
  <c r="S281" i="4"/>
  <c r="T281" i="4"/>
  <c r="U281" i="4"/>
  <c r="T314" i="4"/>
  <c r="U314" i="4"/>
  <c r="K314" i="4"/>
  <c r="L314" i="4"/>
  <c r="M314" i="4"/>
  <c r="N314" i="4"/>
  <c r="O314" i="4"/>
  <c r="P314" i="4"/>
  <c r="Q314" i="4"/>
  <c r="S314" i="4"/>
  <c r="P219" i="4"/>
  <c r="T219" i="4"/>
  <c r="U219" i="4"/>
  <c r="K219" i="4"/>
  <c r="L219" i="4"/>
  <c r="M219" i="4"/>
  <c r="N219" i="4"/>
  <c r="O219" i="4"/>
  <c r="Q219" i="4"/>
  <c r="S219" i="4"/>
  <c r="K317" i="4"/>
  <c r="L317" i="4"/>
  <c r="M317" i="4"/>
  <c r="N317" i="4"/>
  <c r="O317" i="4"/>
  <c r="P317" i="4"/>
  <c r="Q317" i="4"/>
  <c r="S317" i="4"/>
  <c r="T317" i="4"/>
  <c r="U317" i="4"/>
  <c r="M216" i="4"/>
  <c r="Q216" i="4"/>
  <c r="S216" i="4"/>
  <c r="U216" i="4"/>
  <c r="K216" i="4"/>
  <c r="L216" i="4"/>
  <c r="N216" i="4"/>
  <c r="O216" i="4"/>
  <c r="P216" i="4"/>
  <c r="T216" i="4"/>
  <c r="L215" i="4"/>
  <c r="P215" i="4"/>
  <c r="Q215" i="4"/>
  <c r="M215" i="4"/>
  <c r="O215" i="4"/>
  <c r="S215" i="4"/>
  <c r="T215" i="4"/>
  <c r="U215" i="4"/>
  <c r="K215" i="4"/>
  <c r="N215" i="4"/>
  <c r="T287" i="4"/>
  <c r="U287" i="4"/>
  <c r="K287" i="4"/>
  <c r="L287" i="4"/>
  <c r="M287" i="4"/>
  <c r="N287" i="4"/>
  <c r="O287" i="4"/>
  <c r="P287" i="4"/>
  <c r="Q287" i="4"/>
  <c r="S287" i="4"/>
  <c r="M295" i="4"/>
  <c r="N295" i="4"/>
  <c r="O295" i="4"/>
  <c r="P295" i="4"/>
  <c r="Q295" i="4"/>
  <c r="S295" i="4"/>
  <c r="T295" i="4"/>
  <c r="U295" i="4"/>
  <c r="K295" i="4"/>
  <c r="L295" i="4"/>
  <c r="Q232" i="4"/>
  <c r="U232" i="4"/>
  <c r="K232" i="4"/>
  <c r="L232" i="4"/>
  <c r="M232" i="4"/>
  <c r="N232" i="4"/>
  <c r="O232" i="4"/>
  <c r="P232" i="4"/>
  <c r="S232" i="4"/>
  <c r="T232" i="4"/>
  <c r="K102" i="4"/>
  <c r="P102" i="4"/>
  <c r="M102" i="4"/>
  <c r="S102" i="4"/>
  <c r="T102" i="4"/>
  <c r="L102" i="4"/>
  <c r="N102" i="4"/>
  <c r="O102" i="4"/>
  <c r="Q102" i="4"/>
  <c r="U102" i="4"/>
  <c r="Q72" i="4"/>
  <c r="L72" i="4"/>
  <c r="M72" i="4"/>
  <c r="N72" i="4"/>
  <c r="O72" i="4"/>
  <c r="P72" i="4"/>
  <c r="S72" i="4"/>
  <c r="T72" i="4"/>
  <c r="U72" i="4"/>
  <c r="K72" i="4"/>
  <c r="N36" i="4"/>
  <c r="O36" i="4"/>
  <c r="K36" i="4"/>
  <c r="L36" i="4"/>
  <c r="M36" i="4"/>
  <c r="Q36" i="4"/>
  <c r="T36" i="4"/>
  <c r="P36" i="4"/>
  <c r="S36" i="4"/>
  <c r="U36" i="4"/>
  <c r="S62" i="4"/>
  <c r="K62" i="4"/>
  <c r="L62" i="4"/>
  <c r="Q62" i="4"/>
  <c r="M62" i="4"/>
  <c r="N62" i="4"/>
  <c r="O62" i="4"/>
  <c r="P62" i="4"/>
  <c r="T62" i="4"/>
  <c r="U62" i="4"/>
  <c r="L306" i="4"/>
  <c r="M306" i="4"/>
  <c r="N306" i="4"/>
  <c r="O306" i="4"/>
  <c r="P306" i="4"/>
  <c r="Q306" i="4"/>
  <c r="S306" i="4"/>
  <c r="T306" i="4"/>
  <c r="U306" i="4"/>
  <c r="K306" i="4"/>
  <c r="M343" i="4"/>
  <c r="N343" i="4"/>
  <c r="P343" i="4"/>
  <c r="K343" i="4"/>
  <c r="L343" i="4"/>
  <c r="O343" i="4"/>
  <c r="Q343" i="4"/>
  <c r="S343" i="4"/>
  <c r="T343" i="4"/>
  <c r="U343" i="4"/>
  <c r="T223" i="4"/>
  <c r="L223" i="4"/>
  <c r="M223" i="4"/>
  <c r="N223" i="4"/>
  <c r="P223" i="4"/>
  <c r="S223" i="4"/>
  <c r="U223" i="4"/>
  <c r="K223" i="4"/>
  <c r="O223" i="4"/>
  <c r="Q223" i="4"/>
  <c r="P185" i="4"/>
  <c r="M185" i="4"/>
  <c r="S185" i="4"/>
  <c r="T185" i="4"/>
  <c r="K185" i="4"/>
  <c r="L185" i="4"/>
  <c r="N185" i="4"/>
  <c r="O185" i="4"/>
  <c r="Q185" i="4"/>
  <c r="U185" i="4"/>
  <c r="N217" i="4"/>
  <c r="S217" i="4"/>
  <c r="T217" i="4"/>
  <c r="L217" i="4"/>
  <c r="M217" i="4"/>
  <c r="O217" i="4"/>
  <c r="P217" i="4"/>
  <c r="Q217" i="4"/>
  <c r="U217" i="4"/>
  <c r="K217" i="4"/>
  <c r="Q7" i="4"/>
  <c r="S7" i="4"/>
  <c r="T7" i="4"/>
  <c r="U7" i="4"/>
  <c r="M7" i="4"/>
  <c r="N7" i="4"/>
  <c r="K7" i="4"/>
  <c r="L7" i="4"/>
  <c r="O7" i="4"/>
  <c r="P7" i="4"/>
  <c r="S57" i="4"/>
  <c r="K57" i="4"/>
  <c r="P57" i="4"/>
  <c r="T57" i="4"/>
  <c r="U57" i="4"/>
  <c r="L57" i="4"/>
  <c r="M57" i="4"/>
  <c r="N57" i="4"/>
  <c r="O57" i="4"/>
  <c r="Q57" i="4"/>
  <c r="K316" i="4"/>
  <c r="L316" i="4"/>
  <c r="M316" i="4"/>
  <c r="N316" i="4"/>
  <c r="O316" i="4"/>
  <c r="P316" i="4"/>
  <c r="Q316" i="4"/>
  <c r="S316" i="4"/>
  <c r="T316" i="4"/>
  <c r="U316" i="4"/>
  <c r="K214" i="4"/>
  <c r="O214" i="4"/>
  <c r="P214" i="4"/>
  <c r="Q214" i="4"/>
  <c r="L214" i="4"/>
  <c r="M214" i="4"/>
  <c r="N214" i="4"/>
  <c r="S214" i="4"/>
  <c r="T214" i="4"/>
  <c r="U214" i="4"/>
  <c r="M307" i="4"/>
  <c r="N307" i="4"/>
  <c r="O307" i="4"/>
  <c r="P307" i="4"/>
  <c r="Q307" i="4"/>
  <c r="S307" i="4"/>
  <c r="T307" i="4"/>
  <c r="U307" i="4"/>
  <c r="K307" i="4"/>
  <c r="L307" i="4"/>
  <c r="K209" i="4"/>
  <c r="L209" i="4"/>
  <c r="M209" i="4"/>
  <c r="N209" i="4"/>
  <c r="O209" i="4"/>
  <c r="P209" i="4"/>
  <c r="Q209" i="4"/>
  <c r="S209" i="4"/>
  <c r="T209" i="4"/>
  <c r="U209" i="4"/>
  <c r="U11" i="4"/>
  <c r="M11" i="4"/>
  <c r="N11" i="4"/>
  <c r="Q11" i="4"/>
  <c r="T11" i="4"/>
  <c r="K11" i="4"/>
  <c r="L11" i="4"/>
  <c r="O11" i="4"/>
  <c r="P11" i="4"/>
  <c r="S11" i="4"/>
  <c r="K20" i="4"/>
  <c r="N20" i="4"/>
  <c r="U20" i="4"/>
  <c r="L20" i="4"/>
  <c r="M20" i="4"/>
  <c r="O20" i="4"/>
  <c r="P20" i="4"/>
  <c r="Q20" i="4"/>
  <c r="S20" i="4"/>
  <c r="T20" i="4"/>
  <c r="U112" i="4"/>
  <c r="N112" i="4"/>
  <c r="S112" i="4"/>
  <c r="T112" i="4"/>
  <c r="K112" i="4"/>
  <c r="L112" i="4"/>
  <c r="M112" i="4"/>
  <c r="O112" i="4"/>
  <c r="P112" i="4"/>
  <c r="Q112" i="4"/>
  <c r="Q268" i="4"/>
  <c r="O268" i="4"/>
  <c r="S268" i="4"/>
  <c r="T268" i="4"/>
  <c r="U268" i="4"/>
  <c r="K268" i="4"/>
  <c r="L268" i="4"/>
  <c r="M268" i="4"/>
  <c r="N268" i="4"/>
  <c r="P268" i="4"/>
  <c r="N320" i="4"/>
  <c r="O320" i="4"/>
  <c r="P320" i="4"/>
  <c r="Q320" i="4"/>
  <c r="S320" i="4"/>
  <c r="T320" i="4"/>
  <c r="U320" i="4"/>
  <c r="K320" i="4"/>
  <c r="M320" i="4"/>
  <c r="L320" i="4"/>
  <c r="N40" i="4"/>
  <c r="S40" i="4"/>
  <c r="K40" i="4"/>
  <c r="M40" i="4"/>
  <c r="O40" i="4"/>
  <c r="P40" i="4"/>
  <c r="Q40" i="4"/>
  <c r="U40" i="4"/>
  <c r="L40" i="4"/>
  <c r="T40" i="4"/>
  <c r="N105" i="4"/>
  <c r="S105" i="4"/>
  <c r="M105" i="4"/>
  <c r="O105" i="4"/>
  <c r="P105" i="4"/>
  <c r="T105" i="4"/>
  <c r="K105" i="4"/>
  <c r="L105" i="4"/>
  <c r="Q105" i="4"/>
  <c r="U105" i="4"/>
  <c r="S258" i="4"/>
  <c r="K258" i="4"/>
  <c r="L258" i="4"/>
  <c r="M258" i="4"/>
  <c r="N258" i="4"/>
  <c r="O258" i="4"/>
  <c r="P258" i="4"/>
  <c r="Q258" i="4"/>
  <c r="T258" i="4"/>
  <c r="U258" i="4"/>
  <c r="P255" i="4"/>
  <c r="T255" i="4"/>
  <c r="U255" i="4"/>
  <c r="L255" i="4"/>
  <c r="M255" i="4"/>
  <c r="N255" i="4"/>
  <c r="O255" i="4"/>
  <c r="Q255" i="4"/>
  <c r="S255" i="4"/>
  <c r="K255" i="4"/>
  <c r="K180" i="4"/>
  <c r="O180" i="4"/>
  <c r="P180" i="4"/>
  <c r="Q180" i="4"/>
  <c r="S180" i="4"/>
  <c r="T180" i="4"/>
  <c r="U180" i="4"/>
  <c r="L180" i="4"/>
  <c r="M180" i="4"/>
  <c r="N180" i="4"/>
  <c r="S246" i="4"/>
  <c r="K246" i="4"/>
  <c r="L246" i="4"/>
  <c r="M246" i="4"/>
  <c r="O246" i="4"/>
  <c r="P246" i="4"/>
  <c r="Q246" i="4"/>
  <c r="T246" i="4"/>
  <c r="U246" i="4"/>
  <c r="N246" i="4"/>
  <c r="N16" i="4"/>
  <c r="S16" i="4"/>
  <c r="K16" i="4"/>
  <c r="L16" i="4"/>
  <c r="M16" i="4"/>
  <c r="O16" i="4"/>
  <c r="P16" i="4"/>
  <c r="Q16" i="4"/>
  <c r="T16" i="4"/>
  <c r="U16" i="4"/>
  <c r="S110" i="4"/>
  <c r="N110" i="4"/>
  <c r="O110" i="4"/>
  <c r="P110" i="4"/>
  <c r="T110" i="4"/>
  <c r="U110" i="4"/>
  <c r="K110" i="4"/>
  <c r="L110" i="4"/>
  <c r="M110" i="4"/>
  <c r="Q110" i="4"/>
  <c r="K168" i="4"/>
  <c r="O168" i="4"/>
  <c r="S168" i="4"/>
  <c r="T168" i="4"/>
  <c r="U168" i="4"/>
  <c r="L168" i="4"/>
  <c r="M168" i="4"/>
  <c r="N168" i="4"/>
  <c r="P168" i="4"/>
  <c r="Q168" i="4"/>
  <c r="K25" i="4"/>
  <c r="O25" i="4"/>
  <c r="P25" i="4"/>
  <c r="Q25" i="4"/>
  <c r="S25" i="4"/>
  <c r="T25" i="4"/>
  <c r="U25" i="4"/>
  <c r="L25" i="4"/>
  <c r="M25" i="4"/>
  <c r="N25" i="4"/>
  <c r="Q162" i="4"/>
  <c r="U162" i="4"/>
  <c r="L162" i="4"/>
  <c r="M162" i="4"/>
  <c r="N162" i="4"/>
  <c r="O162" i="4"/>
  <c r="P162" i="4"/>
  <c r="S162" i="4"/>
  <c r="T162" i="4"/>
  <c r="K162" i="4"/>
  <c r="M282" i="4"/>
  <c r="O282" i="4"/>
  <c r="P282" i="4"/>
  <c r="S282" i="4"/>
  <c r="T282" i="4"/>
  <c r="U282" i="4"/>
  <c r="K282" i="4"/>
  <c r="L282" i="4"/>
  <c r="N282" i="4"/>
  <c r="Q282" i="4"/>
  <c r="T357" i="4"/>
  <c r="N357" i="4"/>
  <c r="O357" i="4"/>
  <c r="L357" i="4"/>
  <c r="P357" i="4"/>
  <c r="K357" i="4"/>
  <c r="Q357" i="4"/>
  <c r="S357" i="4"/>
  <c r="U357" i="4"/>
  <c r="M357" i="4"/>
  <c r="K292" i="4"/>
  <c r="L292" i="4"/>
  <c r="M292" i="4"/>
  <c r="N292" i="4"/>
  <c r="O292" i="4"/>
  <c r="P292" i="4"/>
  <c r="Q292" i="4"/>
  <c r="S292" i="4"/>
  <c r="T292" i="4"/>
  <c r="U292" i="4"/>
  <c r="O230" i="4"/>
  <c r="S230" i="4"/>
  <c r="T230" i="4"/>
  <c r="U230" i="4"/>
  <c r="K230" i="4"/>
  <c r="M230" i="4"/>
  <c r="N230" i="4"/>
  <c r="P230" i="4"/>
  <c r="Q230" i="4"/>
  <c r="L230" i="4"/>
  <c r="T153" i="4"/>
  <c r="L153" i="4"/>
  <c r="M153" i="4"/>
  <c r="O153" i="4"/>
  <c r="P153" i="4"/>
  <c r="Q153" i="4"/>
  <c r="S153" i="4"/>
  <c r="U153" i="4"/>
  <c r="K153" i="4"/>
  <c r="N153" i="4"/>
  <c r="O125" i="4"/>
  <c r="S125" i="4"/>
  <c r="T125" i="4"/>
  <c r="U125" i="4"/>
  <c r="L125" i="4"/>
  <c r="M125" i="4"/>
  <c r="N125" i="4"/>
  <c r="P125" i="4"/>
  <c r="Q125" i="4"/>
  <c r="K125" i="4"/>
  <c r="O354" i="4"/>
  <c r="Q354" i="4"/>
  <c r="S354" i="4"/>
  <c r="T354" i="4"/>
  <c r="U354" i="4"/>
  <c r="P354" i="4"/>
  <c r="K354" i="4"/>
  <c r="L354" i="4"/>
  <c r="N354" i="4"/>
  <c r="M354" i="4"/>
  <c r="U59" i="4"/>
  <c r="M59" i="4"/>
  <c r="K59" i="4"/>
  <c r="P59" i="4"/>
  <c r="Q59" i="4"/>
  <c r="S59" i="4"/>
  <c r="T59" i="4"/>
  <c r="L59" i="4"/>
  <c r="N59" i="4"/>
  <c r="O59" i="4"/>
  <c r="U278" i="4"/>
  <c r="K278" i="4"/>
  <c r="L278" i="4"/>
  <c r="N278" i="4"/>
  <c r="O278" i="4"/>
  <c r="P278" i="4"/>
  <c r="Q278" i="4"/>
  <c r="S278" i="4"/>
  <c r="T278" i="4"/>
  <c r="M278" i="4"/>
  <c r="K13" i="4"/>
  <c r="O13" i="4"/>
  <c r="P13" i="4"/>
  <c r="S13" i="4"/>
  <c r="T13" i="4"/>
  <c r="L13" i="4"/>
  <c r="M13" i="4"/>
  <c r="N13" i="4"/>
  <c r="Q13" i="4"/>
  <c r="U13" i="4"/>
  <c r="O29" i="4"/>
  <c r="S29" i="4"/>
  <c r="T29" i="4"/>
  <c r="U29" i="4"/>
  <c r="K29" i="4"/>
  <c r="M29" i="4"/>
  <c r="N29" i="4"/>
  <c r="P29" i="4"/>
  <c r="Q29" i="4"/>
  <c r="L29" i="4"/>
  <c r="N353" i="4"/>
  <c r="P353" i="4"/>
  <c r="O353" i="4"/>
  <c r="Q353" i="4"/>
  <c r="S353" i="4"/>
  <c r="L353" i="4"/>
  <c r="K353" i="4"/>
  <c r="T353" i="4"/>
  <c r="U353" i="4"/>
  <c r="M353" i="4"/>
  <c r="K304" i="4"/>
  <c r="L304" i="4"/>
  <c r="M304" i="4"/>
  <c r="N304" i="4"/>
  <c r="O304" i="4"/>
  <c r="P304" i="4"/>
  <c r="Q304" i="4"/>
  <c r="S304" i="4"/>
  <c r="T304" i="4"/>
  <c r="U304" i="4"/>
  <c r="P6" i="4"/>
  <c r="Q6" i="4"/>
  <c r="S6" i="4"/>
  <c r="T6" i="4"/>
  <c r="U6" i="4"/>
  <c r="K6" i="4"/>
  <c r="L6" i="4"/>
  <c r="M6" i="4"/>
  <c r="O6" i="4"/>
  <c r="N6" i="4"/>
  <c r="N183" i="4"/>
  <c r="M183" i="4"/>
  <c r="O183" i="4"/>
  <c r="P183" i="4"/>
  <c r="S183" i="4"/>
  <c r="K183" i="4"/>
  <c r="L183" i="4"/>
  <c r="Q183" i="4"/>
  <c r="T183" i="4"/>
  <c r="U183" i="4"/>
  <c r="O333" i="4"/>
  <c r="P333" i="4"/>
  <c r="T333" i="4"/>
  <c r="K333" i="4"/>
  <c r="L333" i="4"/>
  <c r="M333" i="4"/>
  <c r="N333" i="4"/>
  <c r="Q333" i="4"/>
  <c r="S333" i="4"/>
  <c r="U333" i="4"/>
  <c r="T177" i="4"/>
  <c r="L177" i="4"/>
  <c r="S177" i="4"/>
  <c r="U177" i="4"/>
  <c r="K177" i="4"/>
  <c r="M177" i="4"/>
  <c r="P177" i="4"/>
  <c r="N177" i="4"/>
  <c r="O177" i="4"/>
  <c r="Q177" i="4"/>
  <c r="O56" i="4"/>
  <c r="T56" i="4"/>
  <c r="U56" i="4"/>
  <c r="M56" i="4"/>
  <c r="K56" i="4"/>
  <c r="L56" i="4"/>
  <c r="N56" i="4"/>
  <c r="P56" i="4"/>
  <c r="Q56" i="4"/>
  <c r="S56" i="4"/>
  <c r="S337" i="4"/>
  <c r="T337" i="4"/>
  <c r="L337" i="4"/>
  <c r="U337" i="4"/>
  <c r="K337" i="4"/>
  <c r="M337" i="4"/>
  <c r="N337" i="4"/>
  <c r="O337" i="4"/>
  <c r="P337" i="4"/>
  <c r="Q337" i="4"/>
  <c r="M204" i="4"/>
  <c r="Q204" i="4"/>
  <c r="S204" i="4"/>
  <c r="K204" i="4"/>
  <c r="L204" i="4"/>
  <c r="N204" i="4"/>
  <c r="O204" i="4"/>
  <c r="P204" i="4"/>
  <c r="T204" i="4"/>
  <c r="U204" i="4"/>
  <c r="O5" i="4"/>
  <c r="P5" i="4"/>
  <c r="Q5" i="4"/>
  <c r="S5" i="4"/>
  <c r="T5" i="4"/>
  <c r="K5" i="4"/>
  <c r="L5" i="4"/>
  <c r="U5" i="4"/>
  <c r="M5" i="4"/>
  <c r="N5" i="4"/>
  <c r="P267" i="4"/>
  <c r="T267" i="4"/>
  <c r="L267" i="4"/>
  <c r="N267" i="4"/>
  <c r="O267" i="4"/>
  <c r="Q267" i="4"/>
  <c r="S267" i="4"/>
  <c r="U267" i="4"/>
  <c r="K267" i="4"/>
  <c r="M267" i="4"/>
  <c r="M264" i="4"/>
  <c r="Q264" i="4"/>
  <c r="P264" i="4"/>
  <c r="S264" i="4"/>
  <c r="T264" i="4"/>
  <c r="U264" i="4"/>
  <c r="K264" i="4"/>
  <c r="L264" i="4"/>
  <c r="N264" i="4"/>
  <c r="O264" i="4"/>
  <c r="Q96" i="4"/>
  <c r="U96" i="4"/>
  <c r="L96" i="4"/>
  <c r="M96" i="4"/>
  <c r="N96" i="4"/>
  <c r="K96" i="4"/>
  <c r="O96" i="4"/>
  <c r="P96" i="4"/>
  <c r="S96" i="4"/>
  <c r="T96" i="4"/>
  <c r="P161" i="4"/>
  <c r="T161" i="4"/>
  <c r="U161" i="4"/>
  <c r="K161" i="4"/>
  <c r="L161" i="4"/>
  <c r="M161" i="4"/>
  <c r="N161" i="4"/>
  <c r="O161" i="4"/>
  <c r="Q161" i="4"/>
  <c r="S161" i="4"/>
  <c r="K257" i="4"/>
  <c r="S257" i="4"/>
  <c r="U257" i="4"/>
  <c r="L257" i="4"/>
  <c r="M257" i="4"/>
  <c r="N257" i="4"/>
  <c r="O257" i="4"/>
  <c r="P257" i="4"/>
  <c r="Q257" i="4"/>
  <c r="T257" i="4"/>
  <c r="O254" i="4"/>
  <c r="S254" i="4"/>
  <c r="T254" i="4"/>
  <c r="U254" i="4"/>
  <c r="K254" i="4"/>
  <c r="L254" i="4"/>
  <c r="M254" i="4"/>
  <c r="N254" i="4"/>
  <c r="P254" i="4"/>
  <c r="Q254" i="4"/>
  <c r="P367" i="4"/>
  <c r="T367" i="4"/>
  <c r="U367" i="4"/>
  <c r="O367" i="4"/>
  <c r="Q367" i="4"/>
  <c r="M367" i="4"/>
  <c r="K367" i="4"/>
  <c r="L367" i="4"/>
  <c r="S367" i="4"/>
  <c r="N367" i="4"/>
  <c r="L239" i="4"/>
  <c r="P239" i="4"/>
  <c r="Q239" i="4"/>
  <c r="K239" i="4"/>
  <c r="M239" i="4"/>
  <c r="N239" i="4"/>
  <c r="O239" i="4"/>
  <c r="S239" i="4"/>
  <c r="T239" i="4"/>
  <c r="U239" i="4"/>
  <c r="T2" i="4"/>
  <c r="U2" i="4"/>
  <c r="P2" i="4"/>
  <c r="M2" i="4"/>
  <c r="S2" i="4"/>
  <c r="Q2" i="4"/>
  <c r="O2" i="4"/>
  <c r="N2" i="4"/>
  <c r="L2" i="4"/>
  <c r="K2" i="4"/>
  <c r="L191" i="4"/>
  <c r="P191" i="4"/>
  <c r="Q191" i="4"/>
  <c r="U191" i="4"/>
  <c r="K191" i="4"/>
  <c r="M191" i="4"/>
  <c r="N191" i="4"/>
  <c r="O191" i="4"/>
  <c r="S191" i="4"/>
  <c r="T191" i="4"/>
  <c r="U166" i="4"/>
  <c r="M166" i="4"/>
  <c r="K166" i="4"/>
  <c r="L166" i="4"/>
  <c r="N166" i="4"/>
  <c r="O166" i="4"/>
  <c r="P166" i="4"/>
  <c r="Q166" i="4"/>
  <c r="S166" i="4"/>
  <c r="T166" i="4"/>
  <c r="K78" i="4"/>
  <c r="P78" i="4"/>
  <c r="S78" i="4"/>
  <c r="T78" i="4"/>
  <c r="U78" i="4"/>
  <c r="L78" i="4"/>
  <c r="M78" i="4"/>
  <c r="N78" i="4"/>
  <c r="O78" i="4"/>
  <c r="Q78" i="4"/>
  <c r="L91" i="4"/>
  <c r="Q91" i="4"/>
  <c r="S91" i="4"/>
  <c r="K91" i="4"/>
  <c r="O91" i="4"/>
  <c r="M91" i="4"/>
  <c r="N91" i="4"/>
  <c r="P91" i="4"/>
  <c r="T91" i="4"/>
  <c r="U91" i="4"/>
  <c r="K37" i="4"/>
  <c r="O37" i="4"/>
  <c r="P37" i="4"/>
  <c r="L37" i="4"/>
  <c r="N37" i="4"/>
  <c r="Q37" i="4"/>
  <c r="S37" i="4"/>
  <c r="U37" i="4"/>
  <c r="T37" i="4"/>
  <c r="M37" i="4"/>
  <c r="U291" i="4"/>
  <c r="K291" i="4"/>
  <c r="L291" i="4"/>
  <c r="M291" i="4"/>
  <c r="N291" i="4"/>
  <c r="O291" i="4"/>
  <c r="P291" i="4"/>
  <c r="Q291" i="4"/>
  <c r="S291" i="4"/>
  <c r="T291" i="4"/>
  <c r="S122" i="4"/>
  <c r="M122" i="4"/>
  <c r="N122" i="4"/>
  <c r="O122" i="4"/>
  <c r="K122" i="4"/>
  <c r="L122" i="4"/>
  <c r="P122" i="4"/>
  <c r="Q122" i="4"/>
  <c r="T122" i="4"/>
  <c r="U122" i="4"/>
  <c r="S152" i="4"/>
  <c r="K152" i="4"/>
  <c r="L152" i="4"/>
  <c r="M152" i="4"/>
  <c r="N152" i="4"/>
  <c r="O152" i="4"/>
  <c r="P152" i="4"/>
  <c r="Q152" i="4"/>
  <c r="T152" i="4"/>
  <c r="U152" i="4"/>
  <c r="U178" i="4"/>
  <c r="M178" i="4"/>
  <c r="K178" i="4"/>
  <c r="L178" i="4"/>
  <c r="N178" i="4"/>
  <c r="O178" i="4"/>
  <c r="P178" i="4"/>
  <c r="S178" i="4"/>
  <c r="T178" i="4"/>
  <c r="Q178" i="4"/>
  <c r="O89" i="4"/>
  <c r="L89" i="4"/>
  <c r="Q89" i="4"/>
  <c r="S89" i="4"/>
  <c r="K89" i="4"/>
  <c r="M89" i="4"/>
  <c r="N89" i="4"/>
  <c r="P89" i="4"/>
  <c r="T89" i="4"/>
  <c r="U89" i="4"/>
  <c r="S336" i="4"/>
  <c r="U336" i="4"/>
  <c r="K336" i="4"/>
  <c r="N336" i="4"/>
  <c r="O336" i="4"/>
  <c r="M336" i="4"/>
  <c r="P336" i="4"/>
  <c r="Q336" i="4"/>
  <c r="T336" i="4"/>
  <c r="L336" i="4"/>
  <c r="N365" i="4"/>
  <c r="P365" i="4"/>
  <c r="L365" i="4"/>
  <c r="M365" i="4"/>
  <c r="O365" i="4"/>
  <c r="Q365" i="4"/>
  <c r="S365" i="4"/>
  <c r="T365" i="4"/>
  <c r="U365" i="4"/>
  <c r="K365" i="4"/>
  <c r="K362" i="4"/>
  <c r="M362" i="4"/>
  <c r="Q362" i="4"/>
  <c r="S362" i="4"/>
  <c r="T362" i="4"/>
  <c r="O362" i="4"/>
  <c r="U362" i="4"/>
  <c r="L362" i="4"/>
  <c r="N362" i="4"/>
  <c r="P362" i="4"/>
  <c r="N28" i="4"/>
  <c r="S28" i="4"/>
  <c r="O28" i="4"/>
  <c r="Q28" i="4"/>
  <c r="T28" i="4"/>
  <c r="U28" i="4"/>
  <c r="K28" i="4"/>
  <c r="L28" i="4"/>
  <c r="M28" i="4"/>
  <c r="P28" i="4"/>
  <c r="Q150" i="4"/>
  <c r="U150" i="4"/>
  <c r="O150" i="4"/>
  <c r="P150" i="4"/>
  <c r="S150" i="4"/>
  <c r="T150" i="4"/>
  <c r="K150" i="4"/>
  <c r="L150" i="4"/>
  <c r="M150" i="4"/>
  <c r="N150" i="4"/>
  <c r="L275" i="4"/>
  <c r="Q275" i="4"/>
  <c r="S275" i="4"/>
  <c r="T275" i="4"/>
  <c r="M275" i="4"/>
  <c r="N275" i="4"/>
  <c r="O275" i="4"/>
  <c r="P275" i="4"/>
  <c r="U275" i="4"/>
  <c r="K275" i="4"/>
  <c r="K274" i="4"/>
  <c r="O274" i="4"/>
  <c r="Q274" i="4"/>
  <c r="S274" i="4"/>
  <c r="T274" i="4"/>
  <c r="U274" i="4"/>
  <c r="L274" i="4"/>
  <c r="M274" i="4"/>
  <c r="N274" i="4"/>
  <c r="P274" i="4"/>
  <c r="T369" i="4"/>
  <c r="L369" i="4"/>
  <c r="M369" i="4"/>
  <c r="N369" i="4"/>
  <c r="O369" i="4"/>
  <c r="U369" i="4"/>
  <c r="P369" i="4"/>
  <c r="K369" i="4"/>
  <c r="Q369" i="4"/>
  <c r="S369" i="4"/>
  <c r="P71" i="4"/>
  <c r="U71" i="4"/>
  <c r="K71" i="4"/>
  <c r="L71" i="4"/>
  <c r="M71" i="4"/>
  <c r="N71" i="4"/>
  <c r="O71" i="4"/>
  <c r="Q71" i="4"/>
  <c r="S71" i="4"/>
  <c r="T71" i="4"/>
  <c r="O94" i="4"/>
  <c r="T94" i="4"/>
  <c r="N94" i="4"/>
  <c r="S94" i="4"/>
  <c r="U94" i="4"/>
  <c r="K94" i="4"/>
  <c r="L94" i="4"/>
  <c r="M94" i="4"/>
  <c r="P94" i="4"/>
  <c r="Q94" i="4"/>
  <c r="Q208" i="4"/>
  <c r="U208" i="4"/>
  <c r="K208" i="4"/>
  <c r="T208" i="4"/>
  <c r="L208" i="4"/>
  <c r="M208" i="4"/>
  <c r="N208" i="4"/>
  <c r="O208" i="4"/>
  <c r="P208" i="4"/>
  <c r="S208" i="4"/>
  <c r="T271" i="4"/>
  <c r="K271" i="4"/>
  <c r="L271" i="4"/>
  <c r="M271" i="4"/>
  <c r="N271" i="4"/>
  <c r="O271" i="4"/>
  <c r="P271" i="4"/>
  <c r="Q271" i="4"/>
  <c r="S271" i="4"/>
  <c r="U271" i="4"/>
  <c r="T359" i="4"/>
  <c r="U359" i="4"/>
  <c r="K359" i="4"/>
  <c r="S359" i="4"/>
  <c r="L359" i="4"/>
  <c r="M359" i="4"/>
  <c r="N359" i="4"/>
  <c r="Q359" i="4"/>
  <c r="O359" i="4"/>
  <c r="P359" i="4"/>
  <c r="U142" i="4"/>
  <c r="M142" i="4"/>
  <c r="N142" i="4"/>
  <c r="O142" i="4"/>
  <c r="S142" i="4"/>
  <c r="T142" i="4"/>
  <c r="K142" i="4"/>
  <c r="L142" i="4"/>
  <c r="P142" i="4"/>
  <c r="Q142" i="4"/>
  <c r="S301" i="4"/>
  <c r="T301" i="4"/>
  <c r="U301" i="4"/>
  <c r="K301" i="4"/>
  <c r="L301" i="4"/>
  <c r="M301" i="4"/>
  <c r="N301" i="4"/>
  <c r="O301" i="4"/>
  <c r="P301" i="4"/>
  <c r="Q301" i="4"/>
  <c r="S300" i="4"/>
  <c r="T300" i="4"/>
  <c r="U300" i="4"/>
  <c r="K300" i="4"/>
  <c r="L300" i="4"/>
  <c r="M300" i="4"/>
  <c r="N300" i="4"/>
  <c r="O300" i="4"/>
  <c r="P300" i="4"/>
  <c r="Q300" i="4"/>
  <c r="N261" i="4"/>
  <c r="T261" i="4"/>
  <c r="K261" i="4"/>
  <c r="L261" i="4"/>
  <c r="M261" i="4"/>
  <c r="O261" i="4"/>
  <c r="P261" i="4"/>
  <c r="Q261" i="4"/>
  <c r="U261" i="4"/>
  <c r="S261" i="4"/>
  <c r="L181" i="4"/>
  <c r="K181" i="4"/>
  <c r="O181" i="4"/>
  <c r="U181" i="4"/>
  <c r="M181" i="4"/>
  <c r="N181" i="4"/>
  <c r="P181" i="4"/>
  <c r="Q181" i="4"/>
  <c r="S181" i="4"/>
  <c r="T181" i="4"/>
  <c r="L50" i="4"/>
  <c r="P50" i="4"/>
  <c r="N50" i="4"/>
  <c r="O50" i="4"/>
  <c r="U50" i="4"/>
  <c r="K50" i="4"/>
  <c r="M50" i="4"/>
  <c r="Q50" i="4"/>
  <c r="S50" i="4"/>
  <c r="T50" i="4"/>
  <c r="N253" i="4"/>
  <c r="S253" i="4"/>
  <c r="O253" i="4"/>
  <c r="Q253" i="4"/>
  <c r="T253" i="4"/>
  <c r="U253" i="4"/>
  <c r="K253" i="4"/>
  <c r="L253" i="4"/>
  <c r="M253" i="4"/>
  <c r="P253" i="4"/>
  <c r="T338" i="4"/>
  <c r="U338" i="4"/>
  <c r="K338" i="4"/>
  <c r="M338" i="4"/>
  <c r="L338" i="4"/>
  <c r="N338" i="4"/>
  <c r="O338" i="4"/>
  <c r="P338" i="4"/>
  <c r="Q338" i="4"/>
  <c r="S338" i="4"/>
  <c r="M192" i="4"/>
  <c r="Q192" i="4"/>
  <c r="S192" i="4"/>
  <c r="L192" i="4"/>
  <c r="O192" i="4"/>
  <c r="P192" i="4"/>
  <c r="T192" i="4"/>
  <c r="U192" i="4"/>
  <c r="N192" i="4"/>
  <c r="K192" i="4"/>
  <c r="N159" i="4"/>
  <c r="S159" i="4"/>
  <c r="L159" i="4"/>
  <c r="M159" i="4"/>
  <c r="O159" i="4"/>
  <c r="P159" i="4"/>
  <c r="Q159" i="4"/>
  <c r="T159" i="4"/>
  <c r="U159" i="4"/>
  <c r="K159" i="4"/>
  <c r="K190" i="4"/>
  <c r="O190" i="4"/>
  <c r="P190" i="4"/>
  <c r="Q190" i="4"/>
  <c r="T190" i="4"/>
  <c r="M190" i="4"/>
  <c r="S190" i="4"/>
  <c r="U190" i="4"/>
  <c r="L190" i="4"/>
  <c r="N190" i="4"/>
  <c r="Q286" i="4"/>
  <c r="S286" i="4"/>
  <c r="T286" i="4"/>
  <c r="K286" i="4"/>
  <c r="L286" i="4"/>
  <c r="M286" i="4"/>
  <c r="N286" i="4"/>
  <c r="O286" i="4"/>
  <c r="P286" i="4"/>
  <c r="U286" i="4"/>
  <c r="P30" i="4"/>
  <c r="T30" i="4"/>
  <c r="U30" i="4"/>
  <c r="L30" i="4"/>
  <c r="M30" i="4"/>
  <c r="N30" i="4"/>
  <c r="O30" i="4"/>
  <c r="S30" i="4"/>
  <c r="K30" i="4"/>
  <c r="Q30" i="4"/>
  <c r="U130" i="4"/>
  <c r="M130" i="4"/>
  <c r="N130" i="4"/>
  <c r="O130" i="4"/>
  <c r="T130" i="4"/>
  <c r="K130" i="4"/>
  <c r="L130" i="4"/>
  <c r="P130" i="4"/>
  <c r="Q130" i="4"/>
  <c r="S130" i="4"/>
  <c r="M104" i="4"/>
  <c r="T104" i="4"/>
  <c r="K104" i="4"/>
  <c r="L104" i="4"/>
  <c r="P104" i="4"/>
  <c r="O104" i="4"/>
  <c r="Q104" i="4"/>
  <c r="S104" i="4"/>
  <c r="U104" i="4"/>
  <c r="N104" i="4"/>
  <c r="L38" i="4"/>
  <c r="P38" i="4"/>
  <c r="Q38" i="4"/>
  <c r="T38" i="4"/>
  <c r="U38" i="4"/>
  <c r="K38" i="4"/>
  <c r="N38" i="4"/>
  <c r="M38" i="4"/>
  <c r="O38" i="4"/>
  <c r="S38" i="4"/>
  <c r="M170" i="4"/>
  <c r="Q170" i="4"/>
  <c r="K170" i="4"/>
  <c r="L170" i="4"/>
  <c r="N170" i="4"/>
  <c r="O170" i="4"/>
  <c r="P170" i="4"/>
  <c r="S170" i="4"/>
  <c r="T170" i="4"/>
  <c r="U170" i="4"/>
  <c r="U372" i="4"/>
  <c r="K372" i="4"/>
  <c r="L372" i="4"/>
  <c r="S372" i="4"/>
  <c r="P372" i="4"/>
  <c r="M372" i="4"/>
  <c r="N372" i="4"/>
  <c r="O372" i="4"/>
  <c r="T372" i="4"/>
  <c r="Q372" i="4"/>
  <c r="U64" i="4"/>
  <c r="M64" i="4"/>
  <c r="N64" i="4"/>
  <c r="S64" i="4"/>
  <c r="K64" i="4"/>
  <c r="L64" i="4"/>
  <c r="O64" i="4"/>
  <c r="P64" i="4"/>
  <c r="Q64" i="4"/>
  <c r="T64" i="4"/>
  <c r="T121" i="4"/>
  <c r="K121" i="4"/>
  <c r="L121" i="4"/>
  <c r="M121" i="4"/>
  <c r="P121" i="4"/>
  <c r="N121" i="4"/>
  <c r="O121" i="4"/>
  <c r="Q121" i="4"/>
  <c r="S121" i="4"/>
  <c r="U121" i="4"/>
  <c r="N237" i="4"/>
  <c r="O237" i="4"/>
  <c r="P237" i="4"/>
  <c r="S237" i="4"/>
  <c r="T237" i="4"/>
  <c r="U237" i="4"/>
  <c r="K237" i="4"/>
  <c r="L237" i="4"/>
  <c r="M237" i="4"/>
  <c r="Q237" i="4"/>
  <c r="K280" i="4"/>
  <c r="M280" i="4"/>
  <c r="N280" i="4"/>
  <c r="L280" i="4"/>
  <c r="O280" i="4"/>
  <c r="P280" i="4"/>
  <c r="Q280" i="4"/>
  <c r="S280" i="4"/>
  <c r="T280" i="4"/>
  <c r="U280" i="4"/>
  <c r="N225" i="4"/>
  <c r="O225" i="4"/>
  <c r="P225" i="4"/>
  <c r="K225" i="4"/>
  <c r="M225" i="4"/>
  <c r="Q225" i="4"/>
  <c r="S225" i="4"/>
  <c r="T225" i="4"/>
  <c r="U225" i="4"/>
  <c r="L225" i="4"/>
  <c r="O41" i="4"/>
  <c r="S41" i="4"/>
  <c r="T41" i="4"/>
  <c r="P41" i="4"/>
  <c r="M41" i="4"/>
  <c r="Q41" i="4"/>
  <c r="U41" i="4"/>
  <c r="K41" i="4"/>
  <c r="L41" i="4"/>
  <c r="N41" i="4"/>
  <c r="Q335" i="4"/>
  <c r="T335" i="4"/>
  <c r="K335" i="4"/>
  <c r="L335" i="4"/>
  <c r="M335" i="4"/>
  <c r="N335" i="4"/>
  <c r="O335" i="4"/>
  <c r="P335" i="4"/>
  <c r="U335" i="4"/>
  <c r="S335" i="4"/>
  <c r="L133" i="4"/>
  <c r="P133" i="4"/>
  <c r="Q133" i="4"/>
  <c r="K133" i="4"/>
  <c r="M133" i="4"/>
  <c r="N133" i="4"/>
  <c r="O133" i="4"/>
  <c r="S133" i="4"/>
  <c r="T133" i="4"/>
  <c r="U133" i="4"/>
  <c r="N131" i="4"/>
  <c r="O131" i="4"/>
  <c r="P131" i="4"/>
  <c r="S131" i="4"/>
  <c r="K131" i="4"/>
  <c r="L131" i="4"/>
  <c r="M131" i="4"/>
  <c r="Q131" i="4"/>
  <c r="T131" i="4"/>
  <c r="U131" i="4"/>
  <c r="K85" i="4"/>
  <c r="M85" i="4"/>
  <c r="Q85" i="4"/>
  <c r="S85" i="4"/>
  <c r="T85" i="4"/>
  <c r="L85" i="4"/>
  <c r="N85" i="4"/>
  <c r="O85" i="4"/>
  <c r="P85" i="4"/>
  <c r="U85" i="4"/>
  <c r="M352" i="4"/>
  <c r="O352" i="4"/>
  <c r="K352" i="4"/>
  <c r="L352" i="4"/>
  <c r="N352" i="4"/>
  <c r="P352" i="4"/>
  <c r="Q352" i="4"/>
  <c r="T352" i="4"/>
  <c r="S352" i="4"/>
  <c r="U352" i="4"/>
  <c r="K49" i="4"/>
  <c r="O49" i="4"/>
  <c r="T49" i="4"/>
  <c r="L49" i="4"/>
  <c r="U49" i="4"/>
  <c r="M49" i="4"/>
  <c r="N49" i="4"/>
  <c r="P49" i="4"/>
  <c r="Q49" i="4"/>
  <c r="S49" i="4"/>
  <c r="N213" i="4"/>
  <c r="O213" i="4"/>
  <c r="P213" i="4"/>
  <c r="T213" i="4"/>
  <c r="U213" i="4"/>
  <c r="K213" i="4"/>
  <c r="L213" i="4"/>
  <c r="S213" i="4"/>
  <c r="M213" i="4"/>
  <c r="Q213" i="4"/>
  <c r="K144" i="4"/>
  <c r="O144" i="4"/>
  <c r="P144" i="4"/>
  <c r="Q144" i="4"/>
  <c r="M144" i="4"/>
  <c r="N144" i="4"/>
  <c r="S144" i="4"/>
  <c r="T144" i="4"/>
  <c r="U144" i="4"/>
  <c r="L144" i="4"/>
  <c r="S74" i="4"/>
  <c r="L74" i="4"/>
  <c r="T74" i="4"/>
  <c r="U74" i="4"/>
  <c r="K74" i="4"/>
  <c r="M74" i="4"/>
  <c r="N74" i="4"/>
  <c r="O74" i="4"/>
  <c r="P74" i="4"/>
  <c r="Q74" i="4"/>
  <c r="O206" i="4"/>
  <c r="S206" i="4"/>
  <c r="T206" i="4"/>
  <c r="U206" i="4"/>
  <c r="L206" i="4"/>
  <c r="K206" i="4"/>
  <c r="M206" i="4"/>
  <c r="N206" i="4"/>
  <c r="P206" i="4"/>
  <c r="Q206" i="4"/>
  <c r="Q269" i="4"/>
  <c r="T269" i="4"/>
  <c r="U269" i="4"/>
  <c r="K269" i="4"/>
  <c r="L269" i="4"/>
  <c r="S269" i="4"/>
  <c r="M269" i="4"/>
  <c r="N269" i="4"/>
  <c r="O269" i="4"/>
  <c r="P269" i="4"/>
  <c r="T141" i="4"/>
  <c r="L141" i="4"/>
  <c r="M141" i="4"/>
  <c r="N141" i="4"/>
  <c r="K141" i="4"/>
  <c r="O141" i="4"/>
  <c r="P141" i="4"/>
  <c r="Q141" i="4"/>
  <c r="S141" i="4"/>
  <c r="U141" i="4"/>
  <c r="S324" i="4"/>
  <c r="T324" i="4"/>
  <c r="U324" i="4"/>
  <c r="K324" i="4"/>
  <c r="N324" i="4"/>
  <c r="L324" i="4"/>
  <c r="M324" i="4"/>
  <c r="O324" i="4"/>
  <c r="P324" i="4"/>
  <c r="Q324" i="4"/>
  <c r="K328" i="4"/>
  <c r="L328" i="4"/>
  <c r="M328" i="4"/>
  <c r="N328" i="4"/>
  <c r="O328" i="4"/>
  <c r="T328" i="4"/>
  <c r="P328" i="4"/>
  <c r="Q328" i="4"/>
  <c r="S328" i="4"/>
  <c r="U328" i="4"/>
  <c r="P310" i="4"/>
  <c r="Q310" i="4"/>
  <c r="S310" i="4"/>
  <c r="T310" i="4"/>
  <c r="U310" i="4"/>
  <c r="K310" i="4"/>
  <c r="L310" i="4"/>
  <c r="M310" i="4"/>
  <c r="N310" i="4"/>
  <c r="O310" i="4"/>
  <c r="M92" i="4"/>
  <c r="L92" i="4"/>
  <c r="N92" i="4"/>
  <c r="O92" i="4"/>
  <c r="S92" i="4"/>
  <c r="K92" i="4"/>
  <c r="P92" i="4"/>
  <c r="Q92" i="4"/>
  <c r="T92" i="4"/>
  <c r="U92" i="4"/>
  <c r="P298" i="4"/>
  <c r="Q298" i="4"/>
  <c r="S298" i="4"/>
  <c r="T298" i="4"/>
  <c r="U298" i="4"/>
  <c r="K298" i="4"/>
  <c r="L298" i="4"/>
  <c r="M298" i="4"/>
  <c r="N298" i="4"/>
  <c r="O298" i="4"/>
  <c r="M252" i="4"/>
  <c r="Q252" i="4"/>
  <c r="L252" i="4"/>
  <c r="N252" i="4"/>
  <c r="O252" i="4"/>
  <c r="P252" i="4"/>
  <c r="S252" i="4"/>
  <c r="T252" i="4"/>
  <c r="U252" i="4"/>
  <c r="K252" i="4"/>
  <c r="M39" i="4"/>
  <c r="Q39" i="4"/>
  <c r="K39" i="4"/>
  <c r="L39" i="4"/>
  <c r="O39" i="4"/>
  <c r="P39" i="4"/>
  <c r="T39" i="4"/>
  <c r="N39" i="4"/>
  <c r="S39" i="4"/>
  <c r="U39" i="4"/>
  <c r="O77" i="4"/>
  <c r="N77" i="4"/>
  <c r="P77" i="4"/>
  <c r="Q77" i="4"/>
  <c r="S77" i="4"/>
  <c r="T77" i="4"/>
  <c r="U77" i="4"/>
  <c r="K77" i="4"/>
  <c r="L77" i="4"/>
  <c r="M77" i="4"/>
  <c r="O172" i="4"/>
  <c r="S172" i="4"/>
  <c r="Q172" i="4"/>
  <c r="T172" i="4"/>
  <c r="U172" i="4"/>
  <c r="M172" i="4"/>
  <c r="K172" i="4"/>
  <c r="L172" i="4"/>
  <c r="N172" i="4"/>
  <c r="P172" i="4"/>
  <c r="T189" i="4"/>
  <c r="M189" i="4"/>
  <c r="N189" i="4"/>
  <c r="O189" i="4"/>
  <c r="K189" i="4"/>
  <c r="L189" i="4"/>
  <c r="P189" i="4"/>
  <c r="Q189" i="4"/>
  <c r="S189" i="4"/>
  <c r="U189" i="4"/>
  <c r="U339" i="4"/>
  <c r="L339" i="4"/>
  <c r="N339" i="4"/>
  <c r="Q339" i="4"/>
  <c r="M339" i="4"/>
  <c r="S339" i="4"/>
  <c r="T339" i="4"/>
  <c r="O339" i="4"/>
  <c r="P339" i="4"/>
  <c r="K339" i="4"/>
  <c r="K340" i="4"/>
  <c r="M340" i="4"/>
  <c r="O340" i="4"/>
  <c r="T340" i="4"/>
  <c r="L340" i="4"/>
  <c r="U340" i="4"/>
  <c r="N340" i="4"/>
  <c r="P340" i="4"/>
  <c r="S340" i="4"/>
  <c r="Q340" i="4"/>
  <c r="O82" i="4"/>
  <c r="T82" i="4"/>
  <c r="Q82" i="4"/>
  <c r="S82" i="4"/>
  <c r="U82" i="4"/>
  <c r="M82" i="4"/>
  <c r="K82" i="4"/>
  <c r="L82" i="4"/>
  <c r="N82" i="4"/>
  <c r="P82" i="4"/>
  <c r="N4" i="4"/>
  <c r="O4" i="4"/>
  <c r="P4" i="4"/>
  <c r="Q4" i="4"/>
  <c r="S4" i="4"/>
  <c r="U4" i="4"/>
  <c r="K4" i="4"/>
  <c r="L4" i="4"/>
  <c r="M4" i="4"/>
  <c r="T4" i="4"/>
  <c r="T123" i="4"/>
  <c r="K123" i="4"/>
  <c r="O123" i="4"/>
  <c r="P123" i="4"/>
  <c r="Q123" i="4"/>
  <c r="U123" i="4"/>
  <c r="L123" i="4"/>
  <c r="M123" i="4"/>
  <c r="N123" i="4"/>
  <c r="S123" i="4"/>
  <c r="P355" i="4"/>
  <c r="K355" i="4"/>
  <c r="L355" i="4"/>
  <c r="M355" i="4"/>
  <c r="U355" i="4"/>
  <c r="N355" i="4"/>
  <c r="S355" i="4"/>
  <c r="O355" i="4"/>
  <c r="T355" i="4"/>
  <c r="Q355" i="4"/>
  <c r="P54" i="4"/>
  <c r="T54" i="4"/>
  <c r="M54" i="4"/>
  <c r="N54" i="4"/>
  <c r="U54" i="4"/>
  <c r="K54" i="4"/>
  <c r="L54" i="4"/>
  <c r="O54" i="4"/>
  <c r="Q54" i="4"/>
  <c r="S54" i="4"/>
  <c r="N229" i="4"/>
  <c r="S229" i="4"/>
  <c r="T229" i="4"/>
  <c r="K229" i="4"/>
  <c r="L229" i="4"/>
  <c r="M229" i="4"/>
  <c r="O229" i="4"/>
  <c r="P229" i="4"/>
  <c r="Q229" i="4"/>
  <c r="U229" i="4"/>
  <c r="Q186" i="4"/>
  <c r="O186" i="4"/>
  <c r="T186" i="4"/>
  <c r="U186" i="4"/>
  <c r="L186" i="4"/>
  <c r="M186" i="4"/>
  <c r="P186" i="4"/>
  <c r="S186" i="4"/>
  <c r="K186" i="4"/>
  <c r="N186" i="4"/>
  <c r="L318" i="4"/>
  <c r="M318" i="4"/>
  <c r="N318" i="4"/>
  <c r="O318" i="4"/>
  <c r="P318" i="4"/>
  <c r="Q318" i="4"/>
  <c r="S318" i="4"/>
  <c r="T318" i="4"/>
  <c r="U318" i="4"/>
  <c r="K318" i="4"/>
  <c r="S33" i="4"/>
  <c r="K33" i="4"/>
  <c r="L33" i="4"/>
  <c r="M33" i="4"/>
  <c r="N33" i="4"/>
  <c r="O33" i="4"/>
  <c r="Q33" i="4"/>
  <c r="U33" i="4"/>
  <c r="P33" i="4"/>
  <c r="T33" i="4"/>
  <c r="K151" i="4"/>
  <c r="T151" i="4"/>
  <c r="U151" i="4"/>
  <c r="L151" i="4"/>
  <c r="M151" i="4"/>
  <c r="N151" i="4"/>
  <c r="O151" i="4"/>
  <c r="P151" i="4"/>
  <c r="Q151" i="4"/>
  <c r="S151" i="4"/>
  <c r="T99" i="4"/>
  <c r="M99" i="4"/>
  <c r="Q99" i="4"/>
  <c r="N99" i="4"/>
  <c r="S99" i="4"/>
  <c r="U99" i="4"/>
  <c r="K99" i="4"/>
  <c r="L99" i="4"/>
  <c r="O99" i="4"/>
  <c r="P99" i="4"/>
  <c r="P95" i="4"/>
  <c r="U95" i="4"/>
  <c r="K95" i="4"/>
  <c r="N95" i="4"/>
  <c r="O95" i="4"/>
  <c r="Q95" i="4"/>
  <c r="S95" i="4"/>
  <c r="T95" i="4"/>
  <c r="L95" i="4"/>
  <c r="M95" i="4"/>
  <c r="T290" i="4"/>
  <c r="U290" i="4"/>
  <c r="K290" i="4"/>
  <c r="L290" i="4"/>
  <c r="M290" i="4"/>
  <c r="N290" i="4"/>
  <c r="O290" i="4"/>
  <c r="P290" i="4"/>
  <c r="Q290" i="4"/>
  <c r="S290" i="4"/>
  <c r="L330" i="4"/>
  <c r="M330" i="4"/>
  <c r="N330" i="4"/>
  <c r="O330" i="4"/>
  <c r="P330" i="4"/>
  <c r="Q330" i="4"/>
  <c r="U330" i="4"/>
  <c r="K330" i="4"/>
  <c r="S330" i="4"/>
  <c r="T330" i="4"/>
  <c r="L361" i="4"/>
  <c r="N361" i="4"/>
  <c r="O361" i="4"/>
  <c r="Q361" i="4"/>
  <c r="K361" i="4"/>
  <c r="P361" i="4"/>
  <c r="M361" i="4"/>
  <c r="S361" i="4"/>
  <c r="U361" i="4"/>
  <c r="T361" i="4"/>
  <c r="S370" i="4"/>
  <c r="U370" i="4"/>
  <c r="O370" i="4"/>
  <c r="P370" i="4"/>
  <c r="Q370" i="4"/>
  <c r="T370" i="4"/>
  <c r="L370" i="4"/>
  <c r="M370" i="4"/>
  <c r="K370" i="4"/>
  <c r="N370" i="4"/>
  <c r="T235" i="4"/>
  <c r="L235" i="4"/>
  <c r="M235" i="4"/>
  <c r="U235" i="4"/>
  <c r="K235" i="4"/>
  <c r="N235" i="4"/>
  <c r="O235" i="4"/>
  <c r="P235" i="4"/>
  <c r="Q235" i="4"/>
  <c r="S235" i="4"/>
  <c r="M364" i="4"/>
  <c r="O364" i="4"/>
  <c r="K364" i="4"/>
  <c r="L364" i="4"/>
  <c r="N364" i="4"/>
  <c r="T364" i="4"/>
  <c r="P364" i="4"/>
  <c r="U364" i="4"/>
  <c r="Q364" i="4"/>
  <c r="S364" i="4"/>
  <c r="U303" i="4"/>
  <c r="K303" i="4"/>
  <c r="L303" i="4"/>
  <c r="M303" i="4"/>
  <c r="N303" i="4"/>
  <c r="O303" i="4"/>
  <c r="P303" i="4"/>
  <c r="Q303" i="4"/>
  <c r="S303" i="4"/>
  <c r="T303" i="4"/>
  <c r="K73" i="4"/>
  <c r="O73" i="4"/>
  <c r="P73" i="4"/>
  <c r="Q73" i="4"/>
  <c r="S73" i="4"/>
  <c r="T73" i="4"/>
  <c r="U73" i="4"/>
  <c r="L73" i="4"/>
  <c r="M73" i="4"/>
  <c r="N73" i="4"/>
  <c r="K350" i="4"/>
  <c r="M350" i="4"/>
  <c r="S350" i="4"/>
  <c r="Q350" i="4"/>
  <c r="T350" i="4"/>
  <c r="P350" i="4"/>
  <c r="U350" i="4"/>
  <c r="L350" i="4"/>
  <c r="N350" i="4"/>
  <c r="O350" i="4"/>
  <c r="T10" i="4"/>
  <c r="U10" i="4"/>
  <c r="K10" i="4"/>
  <c r="L10" i="4"/>
  <c r="M10" i="4"/>
  <c r="P10" i="4"/>
  <c r="Q10" i="4"/>
  <c r="N10" i="4"/>
  <c r="O10" i="4"/>
  <c r="S10" i="4"/>
  <c r="S140" i="4"/>
  <c r="K140" i="4"/>
  <c r="L140" i="4"/>
  <c r="M140" i="4"/>
  <c r="U140" i="4"/>
  <c r="N140" i="4"/>
  <c r="O140" i="4"/>
  <c r="P140" i="4"/>
  <c r="Q140" i="4"/>
  <c r="T140" i="4"/>
  <c r="O266" i="4"/>
  <c r="S266" i="4"/>
  <c r="K266" i="4"/>
  <c r="L266" i="4"/>
  <c r="M266" i="4"/>
  <c r="N266" i="4"/>
  <c r="P266" i="4"/>
  <c r="Q266" i="4"/>
  <c r="U266" i="4"/>
  <c r="T266" i="4"/>
  <c r="N93" i="4"/>
  <c r="S93" i="4"/>
  <c r="K93" i="4"/>
  <c r="P93" i="4"/>
  <c r="Q93" i="4"/>
  <c r="L93" i="4"/>
  <c r="M93" i="4"/>
  <c r="O93" i="4"/>
  <c r="T93" i="4"/>
  <c r="U93" i="4"/>
  <c r="O17" i="4"/>
  <c r="S17" i="4"/>
  <c r="T17" i="4"/>
  <c r="K17" i="4"/>
  <c r="L17" i="4"/>
  <c r="P17" i="4"/>
  <c r="U17" i="4"/>
  <c r="M17" i="4"/>
  <c r="N17" i="4"/>
  <c r="Q17" i="4"/>
  <c r="Q299" i="4"/>
  <c r="S299" i="4"/>
  <c r="T299" i="4"/>
  <c r="U299" i="4"/>
  <c r="K299" i="4"/>
  <c r="L299" i="4"/>
  <c r="M299" i="4"/>
  <c r="N299" i="4"/>
  <c r="O299" i="4"/>
  <c r="P299" i="4"/>
  <c r="K289" i="4"/>
  <c r="S289" i="4"/>
  <c r="T289" i="4"/>
  <c r="U289" i="4"/>
  <c r="L289" i="4"/>
  <c r="M289" i="4"/>
  <c r="N289" i="4"/>
  <c r="O289" i="4"/>
  <c r="P289" i="4"/>
  <c r="Q289" i="4"/>
  <c r="O297" i="4"/>
  <c r="P297" i="4"/>
  <c r="Q297" i="4"/>
  <c r="S297" i="4"/>
  <c r="T297" i="4"/>
  <c r="U297" i="4"/>
  <c r="K297" i="4"/>
  <c r="L297" i="4"/>
  <c r="M297" i="4"/>
  <c r="N297" i="4"/>
  <c r="Q323" i="4"/>
  <c r="S323" i="4"/>
  <c r="T323" i="4"/>
  <c r="U323" i="4"/>
  <c r="K323" i="4"/>
  <c r="M323" i="4"/>
  <c r="N323" i="4"/>
  <c r="P323" i="4"/>
  <c r="L323" i="4"/>
  <c r="O323" i="4"/>
  <c r="K127" i="4"/>
  <c r="L127" i="4"/>
  <c r="O127" i="4"/>
  <c r="M127" i="4"/>
  <c r="N127" i="4"/>
  <c r="P127" i="4"/>
  <c r="Q127" i="4"/>
  <c r="S127" i="4"/>
  <c r="T127" i="4"/>
  <c r="U127" i="4"/>
  <c r="U100" i="4"/>
  <c r="N100" i="4"/>
  <c r="T100" i="4"/>
  <c r="K100" i="4"/>
  <c r="L100" i="4"/>
  <c r="M100" i="4"/>
  <c r="Q100" i="4"/>
  <c r="O100" i="4"/>
  <c r="P100" i="4"/>
  <c r="S100" i="4"/>
  <c r="L14" i="4"/>
  <c r="P14" i="4"/>
  <c r="Q14" i="4"/>
  <c r="T14" i="4"/>
  <c r="U14" i="4"/>
  <c r="K14" i="4"/>
  <c r="M14" i="4"/>
  <c r="N14" i="4"/>
  <c r="O14" i="4"/>
  <c r="S14" i="4"/>
  <c r="N171" i="4"/>
  <c r="M171" i="4"/>
  <c r="O171" i="4"/>
  <c r="P171" i="4"/>
  <c r="Q171" i="4"/>
  <c r="S171" i="4"/>
  <c r="T171" i="4"/>
  <c r="U171" i="4"/>
  <c r="K171" i="4"/>
  <c r="L171" i="4"/>
  <c r="L26" i="4"/>
  <c r="P26" i="4"/>
  <c r="Q26" i="4"/>
  <c r="U26" i="4"/>
  <c r="K26" i="4"/>
  <c r="N26" i="4"/>
  <c r="O26" i="4"/>
  <c r="S26" i="4"/>
  <c r="M26" i="4"/>
  <c r="T26" i="4"/>
  <c r="T259" i="4"/>
  <c r="L259" i="4"/>
  <c r="M259" i="4"/>
  <c r="N259" i="4"/>
  <c r="P259" i="4"/>
  <c r="Q259" i="4"/>
  <c r="S259" i="4"/>
  <c r="U259" i="4"/>
  <c r="K259" i="4"/>
  <c r="O259" i="4"/>
  <c r="K90" i="4"/>
  <c r="P90" i="4"/>
  <c r="O90" i="4"/>
  <c r="T90" i="4"/>
  <c r="U90" i="4"/>
  <c r="L90" i="4"/>
  <c r="S90" i="4"/>
  <c r="M90" i="4"/>
  <c r="N90" i="4"/>
  <c r="Q90" i="4"/>
  <c r="S358" i="4"/>
  <c r="U358" i="4"/>
  <c r="Q358" i="4"/>
  <c r="T358" i="4"/>
  <c r="L358" i="4"/>
  <c r="N358" i="4"/>
  <c r="K358" i="4"/>
  <c r="O358" i="4"/>
  <c r="P358" i="4"/>
  <c r="M358" i="4"/>
  <c r="K126" i="4"/>
  <c r="Q126" i="4"/>
  <c r="U126" i="4"/>
  <c r="N126" i="4"/>
  <c r="L126" i="4"/>
  <c r="M126" i="4"/>
  <c r="O126" i="4"/>
  <c r="P126" i="4"/>
  <c r="S126" i="4"/>
  <c r="T126" i="4"/>
  <c r="Q356" i="4"/>
  <c r="S356" i="4"/>
  <c r="K356" i="4"/>
  <c r="L356" i="4"/>
  <c r="M356" i="4"/>
  <c r="N356" i="4"/>
  <c r="O356" i="4"/>
  <c r="P356" i="4"/>
  <c r="T356" i="4"/>
  <c r="U356" i="4"/>
  <c r="L67" i="4"/>
  <c r="P67" i="4"/>
  <c r="Q67" i="4"/>
  <c r="U67" i="4"/>
  <c r="K67" i="4"/>
  <c r="M67" i="4"/>
  <c r="N67" i="4"/>
  <c r="O67" i="4"/>
  <c r="S67" i="4"/>
  <c r="T67" i="4"/>
  <c r="U35" i="4"/>
  <c r="M35" i="4"/>
  <c r="N35" i="4"/>
  <c r="T35" i="4"/>
  <c r="K35" i="4"/>
  <c r="L35" i="4"/>
  <c r="P35" i="4"/>
  <c r="O35" i="4"/>
  <c r="Q35" i="4"/>
  <c r="S35" i="4"/>
  <c r="K61" i="4"/>
  <c r="O61" i="4"/>
  <c r="P61" i="4"/>
  <c r="S61" i="4"/>
  <c r="T61" i="4"/>
  <c r="U61" i="4"/>
  <c r="L61" i="4"/>
  <c r="M61" i="4"/>
  <c r="N61" i="4"/>
  <c r="Q61" i="4"/>
  <c r="N135" i="4"/>
  <c r="S135" i="4"/>
  <c r="T135" i="4"/>
  <c r="K135" i="4"/>
  <c r="L135" i="4"/>
  <c r="M135" i="4"/>
  <c r="O135" i="4"/>
  <c r="P135" i="4"/>
  <c r="Q135" i="4"/>
  <c r="U135" i="4"/>
  <c r="Q31" i="4"/>
  <c r="U31" i="4"/>
  <c r="N31" i="4"/>
  <c r="P31" i="4"/>
  <c r="S31" i="4"/>
  <c r="T31" i="4"/>
  <c r="K31" i="4"/>
  <c r="L31" i="4"/>
  <c r="M31" i="4"/>
  <c r="O31" i="4"/>
  <c r="S222" i="4"/>
  <c r="K222" i="4"/>
  <c r="L222" i="4"/>
  <c r="M222" i="4"/>
  <c r="N222" i="4"/>
  <c r="O222" i="4"/>
  <c r="P222" i="4"/>
  <c r="Q222" i="4"/>
  <c r="T222" i="4"/>
  <c r="U222" i="4"/>
  <c r="O218" i="4"/>
  <c r="S218" i="4"/>
  <c r="T218" i="4"/>
  <c r="U218" i="4"/>
  <c r="P218" i="4"/>
  <c r="K218" i="4"/>
  <c r="L218" i="4"/>
  <c r="M218" i="4"/>
  <c r="N218" i="4"/>
  <c r="Q218" i="4"/>
  <c r="T165" i="4"/>
  <c r="L165" i="4"/>
  <c r="K165" i="4"/>
  <c r="M165" i="4"/>
  <c r="N165" i="4"/>
  <c r="O165" i="4"/>
  <c r="P165" i="4"/>
  <c r="Q165" i="4"/>
  <c r="S165" i="4"/>
  <c r="U165" i="4"/>
  <c r="S313" i="4"/>
  <c r="T313" i="4"/>
  <c r="U313" i="4"/>
  <c r="K313" i="4"/>
  <c r="L313" i="4"/>
  <c r="M313" i="4"/>
  <c r="N313" i="4"/>
  <c r="O313" i="4"/>
  <c r="P313" i="4"/>
  <c r="Q313" i="4"/>
  <c r="M116" i="4"/>
  <c r="N116" i="4"/>
  <c r="O116" i="4"/>
  <c r="P116" i="4"/>
  <c r="S116" i="4"/>
  <c r="U116" i="4"/>
  <c r="K116" i="4"/>
  <c r="L116" i="4"/>
  <c r="Q116" i="4"/>
  <c r="T116" i="4"/>
  <c r="S312" i="4"/>
  <c r="T312" i="4"/>
  <c r="U312" i="4"/>
  <c r="K312" i="4"/>
  <c r="L312" i="4"/>
  <c r="M312" i="4"/>
  <c r="N312" i="4"/>
  <c r="O312" i="4"/>
  <c r="P312" i="4"/>
  <c r="Q312" i="4"/>
  <c r="U212" i="4"/>
  <c r="M212" i="4"/>
  <c r="N212" i="4"/>
  <c r="O212" i="4"/>
  <c r="L212" i="4"/>
  <c r="P212" i="4"/>
  <c r="Q212" i="4"/>
  <c r="S212" i="4"/>
  <c r="T212" i="4"/>
  <c r="K212" i="4"/>
  <c r="S176" i="4"/>
  <c r="K176" i="4"/>
  <c r="P176" i="4"/>
  <c r="Q176" i="4"/>
  <c r="T176" i="4"/>
  <c r="U176" i="4"/>
  <c r="M176" i="4"/>
  <c r="L176" i="4"/>
  <c r="N176" i="4"/>
  <c r="O176" i="4"/>
  <c r="O163" i="4"/>
  <c r="P163" i="4"/>
  <c r="Q163" i="4"/>
  <c r="S163" i="4"/>
  <c r="T163" i="4"/>
  <c r="U163" i="4"/>
  <c r="K163" i="4"/>
  <c r="L163" i="4"/>
  <c r="M163" i="4"/>
  <c r="N163" i="4"/>
  <c r="Q43" i="4"/>
  <c r="U43" i="4"/>
  <c r="K43" i="4"/>
  <c r="O43" i="4"/>
  <c r="P43" i="4"/>
  <c r="S43" i="4"/>
  <c r="T43" i="4"/>
  <c r="L43" i="4"/>
  <c r="M43" i="4"/>
  <c r="N43" i="4"/>
  <c r="P107" i="4"/>
  <c r="U107" i="4"/>
  <c r="O107" i="4"/>
  <c r="T107" i="4"/>
  <c r="L107" i="4"/>
  <c r="K107" i="4"/>
  <c r="M107" i="4"/>
  <c r="N107" i="4"/>
  <c r="Q107" i="4"/>
  <c r="S107" i="4"/>
  <c r="T129" i="4"/>
  <c r="L129" i="4"/>
  <c r="M129" i="4"/>
  <c r="N129" i="4"/>
  <c r="Q129" i="4"/>
  <c r="K129" i="4"/>
  <c r="O129" i="4"/>
  <c r="P129" i="4"/>
  <c r="S129" i="4"/>
  <c r="U129" i="4"/>
  <c r="N52" i="4"/>
  <c r="P52" i="4"/>
  <c r="U52" i="4"/>
  <c r="M52" i="4"/>
  <c r="K52" i="4"/>
  <c r="L52" i="4"/>
  <c r="O52" i="4"/>
  <c r="Q52" i="4"/>
  <c r="S52" i="4"/>
  <c r="T52" i="4"/>
  <c r="T111" i="4"/>
  <c r="L111" i="4"/>
  <c r="P111" i="4"/>
  <c r="Q111" i="4"/>
  <c r="K111" i="4"/>
  <c r="M111" i="4"/>
  <c r="N111" i="4"/>
  <c r="O111" i="4"/>
  <c r="S111" i="4"/>
  <c r="U111" i="4"/>
  <c r="N201" i="4"/>
  <c r="O201" i="4"/>
  <c r="P201" i="4"/>
  <c r="S201" i="4"/>
  <c r="Q201" i="4"/>
  <c r="T201" i="4"/>
  <c r="U201" i="4"/>
  <c r="K201" i="4"/>
  <c r="L201" i="4"/>
  <c r="M201" i="4"/>
  <c r="Q174" i="4"/>
  <c r="U174" i="4"/>
  <c r="K174" i="4"/>
  <c r="L174" i="4"/>
  <c r="M174" i="4"/>
  <c r="N174" i="4"/>
  <c r="O174" i="4"/>
  <c r="P174" i="4"/>
  <c r="T174" i="4"/>
  <c r="S174" i="4"/>
  <c r="Q256" i="4"/>
  <c r="U256" i="4"/>
  <c r="N256" i="4"/>
  <c r="P256" i="4"/>
  <c r="S256" i="4"/>
  <c r="T256" i="4"/>
  <c r="K256" i="4"/>
  <c r="O256" i="4"/>
  <c r="L256" i="4"/>
  <c r="M256" i="4"/>
  <c r="O101" i="4"/>
  <c r="N101" i="4"/>
  <c r="P101" i="4"/>
  <c r="Q101" i="4"/>
  <c r="T101" i="4"/>
  <c r="K101" i="4"/>
  <c r="L101" i="4"/>
  <c r="M101" i="4"/>
  <c r="S101" i="4"/>
  <c r="U101" i="4"/>
  <c r="P322" i="4"/>
  <c r="Q322" i="4"/>
  <c r="S322" i="4"/>
  <c r="T322" i="4"/>
  <c r="U322" i="4"/>
  <c r="L322" i="4"/>
  <c r="K322" i="4"/>
  <c r="M322" i="4"/>
  <c r="N322" i="4"/>
  <c r="O322" i="4"/>
  <c r="K245" i="4"/>
  <c r="L245" i="4"/>
  <c r="M245" i="4"/>
  <c r="N245" i="4"/>
  <c r="O245" i="4"/>
  <c r="P245" i="4"/>
  <c r="Q245" i="4"/>
  <c r="S245" i="4"/>
  <c r="T245" i="4"/>
  <c r="U245" i="4"/>
  <c r="L103" i="4"/>
  <c r="Q103" i="4"/>
  <c r="P103" i="4"/>
  <c r="U103" i="4"/>
  <c r="M103" i="4"/>
  <c r="K103" i="4"/>
  <c r="N103" i="4"/>
  <c r="O103" i="4"/>
  <c r="S103" i="4"/>
  <c r="T103" i="4"/>
  <c r="N296" i="4"/>
  <c r="O296" i="4"/>
  <c r="P296" i="4"/>
  <c r="Q296" i="4"/>
  <c r="S296" i="4"/>
  <c r="T296" i="4"/>
  <c r="U296" i="4"/>
  <c r="K296" i="4"/>
  <c r="L296" i="4"/>
  <c r="M296" i="4"/>
  <c r="L169" i="4"/>
  <c r="P169" i="4"/>
  <c r="U169" i="4"/>
  <c r="K169" i="4"/>
  <c r="M169" i="4"/>
  <c r="N169" i="4"/>
  <c r="O169" i="4"/>
  <c r="Q169" i="4"/>
  <c r="S169" i="4"/>
  <c r="T169" i="4"/>
  <c r="T87" i="4"/>
  <c r="M87" i="4"/>
  <c r="S87" i="4"/>
  <c r="K87" i="4"/>
  <c r="L87" i="4"/>
  <c r="P87" i="4"/>
  <c r="N87" i="4"/>
  <c r="O87" i="4"/>
  <c r="Q87" i="4"/>
  <c r="U87" i="4"/>
  <c r="T349" i="4"/>
  <c r="L349" i="4"/>
  <c r="O349" i="4"/>
  <c r="P349" i="4"/>
  <c r="Q349" i="4"/>
  <c r="S349" i="4"/>
  <c r="K349" i="4"/>
  <c r="U349" i="4"/>
  <c r="M349" i="4"/>
  <c r="N349" i="4"/>
  <c r="M158" i="4"/>
  <c r="Q158" i="4"/>
  <c r="K158" i="4"/>
  <c r="L158" i="4"/>
  <c r="N158" i="4"/>
  <c r="O158" i="4"/>
  <c r="P158" i="4"/>
  <c r="S158" i="4"/>
  <c r="T158" i="4"/>
  <c r="U158" i="4"/>
  <c r="S45" i="4"/>
  <c r="K45" i="4"/>
  <c r="L45" i="4"/>
  <c r="T45" i="4"/>
  <c r="Q45" i="4"/>
  <c r="U45" i="4"/>
  <c r="M45" i="4"/>
  <c r="N45" i="4"/>
  <c r="O45" i="4"/>
  <c r="P45" i="4"/>
  <c r="S188" i="4"/>
  <c r="T188" i="4"/>
  <c r="K188" i="4"/>
  <c r="L188" i="4"/>
  <c r="M188" i="4"/>
  <c r="P188" i="4"/>
  <c r="N188" i="4"/>
  <c r="Q188" i="4"/>
  <c r="U188" i="4"/>
  <c r="O188" i="4"/>
  <c r="M319" i="4"/>
  <c r="N319" i="4"/>
  <c r="O319" i="4"/>
  <c r="P319" i="4"/>
  <c r="Q319" i="4"/>
  <c r="S319" i="4"/>
  <c r="U319" i="4"/>
  <c r="K319" i="4"/>
  <c r="L319" i="4"/>
  <c r="T319" i="4"/>
  <c r="L157" i="4"/>
  <c r="P157" i="4"/>
  <c r="Q157" i="4"/>
  <c r="S157" i="4"/>
  <c r="T157" i="4"/>
  <c r="U157" i="4"/>
  <c r="K157" i="4"/>
  <c r="M157" i="4"/>
  <c r="N157" i="4"/>
  <c r="O157" i="4"/>
  <c r="S9" i="4"/>
  <c r="T9" i="4"/>
  <c r="U9" i="4"/>
  <c r="K9" i="4"/>
  <c r="L9" i="4"/>
  <c r="O9" i="4"/>
  <c r="P9" i="4"/>
  <c r="N9" i="4"/>
  <c r="M9" i="4"/>
  <c r="Q9" i="4"/>
  <c r="T34" i="4"/>
  <c r="L34" i="4"/>
  <c r="M34" i="4"/>
  <c r="N34" i="4"/>
  <c r="P34" i="4"/>
  <c r="Q34" i="4"/>
  <c r="S34" i="4"/>
  <c r="K34" i="4"/>
  <c r="O34" i="4"/>
  <c r="U34" i="4"/>
  <c r="N60" i="4"/>
  <c r="O60" i="4"/>
  <c r="S60" i="4"/>
  <c r="T60" i="4"/>
  <c r="L60" i="4"/>
  <c r="K60" i="4"/>
  <c r="M60" i="4"/>
  <c r="P60" i="4"/>
  <c r="Q60" i="4"/>
  <c r="U60" i="4"/>
  <c r="O321" i="4"/>
  <c r="P321" i="4"/>
  <c r="Q321" i="4"/>
  <c r="S321" i="4"/>
  <c r="T321" i="4"/>
  <c r="U321" i="4"/>
  <c r="K321" i="4"/>
  <c r="L321" i="4"/>
  <c r="M321" i="4"/>
  <c r="N321" i="4"/>
  <c r="K44" i="4"/>
  <c r="O44" i="4"/>
  <c r="T44" i="4"/>
  <c r="U44" i="4"/>
  <c r="M44" i="4"/>
  <c r="L44" i="4"/>
  <c r="N44" i="4"/>
  <c r="P44" i="4"/>
  <c r="Q44" i="4"/>
  <c r="S44" i="4"/>
  <c r="U47" i="4"/>
  <c r="M47" i="4"/>
  <c r="N47" i="4"/>
  <c r="S47" i="4"/>
  <c r="K47" i="4"/>
  <c r="L47" i="4"/>
  <c r="O47" i="4"/>
  <c r="P47" i="4"/>
  <c r="Q47" i="4"/>
  <c r="T47" i="4"/>
  <c r="K305" i="4"/>
  <c r="L305" i="4"/>
  <c r="M305" i="4"/>
  <c r="N305" i="4"/>
  <c r="O305" i="4"/>
  <c r="P305" i="4"/>
  <c r="Q305" i="4"/>
  <c r="S305" i="4"/>
  <c r="T305" i="4"/>
  <c r="U305" i="4"/>
  <c r="S86" i="4"/>
  <c r="L86" i="4"/>
  <c r="P86" i="4"/>
  <c r="U86" i="4"/>
  <c r="M86" i="4"/>
  <c r="O86" i="4"/>
  <c r="Q86" i="4"/>
  <c r="T86" i="4"/>
  <c r="K86" i="4"/>
  <c r="N86" i="4"/>
  <c r="P149" i="4"/>
  <c r="T149" i="4"/>
  <c r="U149" i="4"/>
  <c r="K149" i="4"/>
  <c r="L149" i="4"/>
  <c r="M149" i="4"/>
  <c r="N149" i="4"/>
  <c r="O149" i="4"/>
  <c r="Q149" i="4"/>
  <c r="S149" i="4"/>
  <c r="P334" i="4"/>
  <c r="Q334" i="4"/>
  <c r="S334" i="4"/>
  <c r="U334" i="4"/>
  <c r="M334" i="4"/>
  <c r="T334" i="4"/>
  <c r="O334" i="4"/>
  <c r="K334" i="4"/>
  <c r="L334" i="4"/>
  <c r="N334" i="4"/>
  <c r="S164" i="4"/>
  <c r="K164" i="4"/>
  <c r="T164" i="4"/>
  <c r="U164" i="4"/>
  <c r="L164" i="4"/>
  <c r="M164" i="4"/>
  <c r="N164" i="4"/>
  <c r="O164" i="4"/>
  <c r="P164" i="4"/>
  <c r="Q164" i="4"/>
  <c r="N24" i="4"/>
  <c r="O24" i="4"/>
  <c r="K24" i="4"/>
  <c r="M24" i="4"/>
  <c r="P24" i="4"/>
  <c r="Q24" i="4"/>
  <c r="S24" i="4"/>
  <c r="T24" i="4"/>
  <c r="U24" i="4"/>
  <c r="L24" i="4"/>
  <c r="M273" i="4"/>
  <c r="O273" i="4"/>
  <c r="P273" i="4"/>
  <c r="Q273" i="4"/>
  <c r="S273" i="4"/>
  <c r="K273" i="4"/>
  <c r="L273" i="4"/>
  <c r="N273" i="4"/>
  <c r="T273" i="4"/>
  <c r="U273" i="4"/>
  <c r="U124" i="4"/>
  <c r="M124" i="4"/>
  <c r="Q124" i="4"/>
  <c r="S124" i="4"/>
  <c r="K124" i="4"/>
  <c r="L124" i="4"/>
  <c r="N124" i="4"/>
  <c r="O124" i="4"/>
  <c r="P124" i="4"/>
  <c r="T124" i="4"/>
  <c r="O118" i="4"/>
  <c r="M118" i="4"/>
  <c r="S118" i="4"/>
  <c r="T118" i="4"/>
  <c r="K118" i="4"/>
  <c r="L118" i="4"/>
  <c r="N118" i="4"/>
  <c r="P118" i="4"/>
  <c r="Q118" i="4"/>
  <c r="U118" i="4"/>
  <c r="L203" i="4"/>
  <c r="P203" i="4"/>
  <c r="Q203" i="4"/>
  <c r="U203" i="4"/>
  <c r="N203" i="4"/>
  <c r="S203" i="4"/>
  <c r="T203" i="4"/>
  <c r="K203" i="4"/>
  <c r="M203" i="4"/>
  <c r="O203" i="4"/>
  <c r="K139" i="4"/>
  <c r="L139" i="4"/>
  <c r="O139" i="4"/>
  <c r="P139" i="4"/>
  <c r="Q139" i="4"/>
  <c r="S139" i="4"/>
  <c r="T139" i="4"/>
  <c r="U139" i="4"/>
  <c r="M139" i="4"/>
  <c r="N139" i="4"/>
  <c r="O106" i="4"/>
  <c r="T106" i="4"/>
  <c r="L106" i="4"/>
  <c r="Q106" i="4"/>
  <c r="S106" i="4"/>
  <c r="P106" i="4"/>
  <c r="U106" i="4"/>
  <c r="K106" i="4"/>
  <c r="M106" i="4"/>
  <c r="N106" i="4"/>
  <c r="N69" i="4"/>
  <c r="S69" i="4"/>
  <c r="O69" i="4"/>
  <c r="P69" i="4"/>
  <c r="Q69" i="4"/>
  <c r="T69" i="4"/>
  <c r="U69" i="4"/>
  <c r="K69" i="4"/>
  <c r="L69" i="4"/>
  <c r="M69" i="4"/>
  <c r="U327" i="4"/>
  <c r="K327" i="4"/>
  <c r="L327" i="4"/>
  <c r="M327" i="4"/>
  <c r="N327" i="4"/>
  <c r="Q327" i="4"/>
  <c r="O327" i="4"/>
  <c r="P327" i="4"/>
  <c r="S327" i="4"/>
  <c r="T327" i="4"/>
  <c r="Q108" i="4"/>
  <c r="S108" i="4"/>
  <c r="K108" i="4"/>
  <c r="L108" i="4"/>
  <c r="O108" i="4"/>
  <c r="T108" i="4"/>
  <c r="U108" i="4"/>
  <c r="M108" i="4"/>
  <c r="N108" i="4"/>
  <c r="P108" i="4"/>
  <c r="M68" i="4"/>
  <c r="Q68" i="4"/>
  <c r="K68" i="4"/>
  <c r="L68" i="4"/>
  <c r="N68" i="4"/>
  <c r="O68" i="4"/>
  <c r="P68" i="4"/>
  <c r="S68" i="4"/>
  <c r="T68" i="4"/>
  <c r="U68" i="4"/>
  <c r="L251" i="4"/>
  <c r="P251" i="4"/>
  <c r="Q251" i="4"/>
  <c r="U251" i="4"/>
  <c r="K251" i="4"/>
  <c r="M251" i="4"/>
  <c r="N251" i="4"/>
  <c r="O251" i="4"/>
  <c r="S251" i="4"/>
  <c r="T251" i="4"/>
  <c r="O194" i="4"/>
  <c r="S194" i="4"/>
  <c r="T194" i="4"/>
  <c r="U194" i="4"/>
  <c r="L194" i="4"/>
  <c r="K194" i="4"/>
  <c r="N194" i="4"/>
  <c r="P194" i="4"/>
  <c r="Q194" i="4"/>
  <c r="M194" i="4"/>
  <c r="Q244" i="4"/>
  <c r="U244" i="4"/>
  <c r="T244" i="4"/>
  <c r="K244" i="4"/>
  <c r="L244" i="4"/>
  <c r="M244" i="4"/>
  <c r="N244" i="4"/>
  <c r="S244" i="4"/>
  <c r="O244" i="4"/>
  <c r="P244" i="4"/>
  <c r="K114" i="4"/>
  <c r="L114" i="4"/>
  <c r="O114" i="4"/>
  <c r="T114" i="4"/>
  <c r="U114" i="4"/>
  <c r="M114" i="4"/>
  <c r="N114" i="4"/>
  <c r="P114" i="4"/>
  <c r="Q114" i="4"/>
  <c r="S114" i="4"/>
  <c r="P243" i="4"/>
  <c r="T243" i="4"/>
  <c r="U243" i="4"/>
  <c r="M243" i="4"/>
  <c r="O243" i="4"/>
  <c r="Q243" i="4"/>
  <c r="S243" i="4"/>
  <c r="K243" i="4"/>
  <c r="L243" i="4"/>
  <c r="N243" i="4"/>
  <c r="N167" i="4"/>
  <c r="O167" i="4"/>
  <c r="P167" i="4"/>
  <c r="Q167" i="4"/>
  <c r="S167" i="4"/>
  <c r="T167" i="4"/>
  <c r="U167" i="4"/>
  <c r="K167" i="4"/>
  <c r="L167" i="4"/>
  <c r="M167" i="4"/>
  <c r="T46" i="4"/>
  <c r="L46" i="4"/>
  <c r="M46" i="4"/>
  <c r="O46" i="4"/>
  <c r="P46" i="4"/>
  <c r="K46" i="4"/>
  <c r="N46" i="4"/>
  <c r="Q46" i="4"/>
  <c r="S46" i="4"/>
  <c r="U46" i="4"/>
  <c r="K262" i="4"/>
  <c r="O262" i="4"/>
  <c r="L262" i="4"/>
  <c r="M262" i="4"/>
  <c r="N262" i="4"/>
  <c r="P262" i="4"/>
  <c r="Q262" i="4"/>
  <c r="S262" i="4"/>
  <c r="T262" i="4"/>
  <c r="U262" i="4"/>
  <c r="K66" i="4"/>
  <c r="O66" i="4"/>
  <c r="P66" i="4"/>
  <c r="Q66" i="4"/>
  <c r="S66" i="4"/>
  <c r="T66" i="4"/>
  <c r="U66" i="4"/>
  <c r="L66" i="4"/>
  <c r="M66" i="4"/>
  <c r="N66" i="4"/>
  <c r="O284" i="4"/>
  <c r="Q284" i="4"/>
  <c r="K284" i="4"/>
  <c r="L284" i="4"/>
  <c r="M284" i="4"/>
  <c r="N284" i="4"/>
  <c r="P284" i="4"/>
  <c r="S284" i="4"/>
  <c r="T284" i="4"/>
  <c r="U284" i="4"/>
  <c r="Q187" i="4"/>
  <c r="K187" i="4"/>
  <c r="N187" i="4"/>
  <c r="L187" i="4"/>
  <c r="M187" i="4"/>
  <c r="O187" i="4"/>
  <c r="P187" i="4"/>
  <c r="S187" i="4"/>
  <c r="T187" i="4"/>
  <c r="U187" i="4"/>
  <c r="K156" i="4"/>
  <c r="O156" i="4"/>
  <c r="P156" i="4"/>
  <c r="M156" i="4"/>
  <c r="N156" i="4"/>
  <c r="Q156" i="4"/>
  <c r="S156" i="4"/>
  <c r="T156" i="4"/>
  <c r="U156" i="4"/>
  <c r="L156" i="4"/>
  <c r="T63" i="4"/>
  <c r="L63" i="4"/>
  <c r="M63" i="4"/>
  <c r="O63" i="4"/>
  <c r="P63" i="4"/>
  <c r="Q63" i="4"/>
  <c r="S63" i="4"/>
  <c r="U63" i="4"/>
  <c r="K63" i="4"/>
  <c r="N63" i="4"/>
  <c r="M51" i="4"/>
  <c r="Q51" i="4"/>
  <c r="L51" i="4"/>
  <c r="S51" i="4"/>
  <c r="U51" i="4"/>
  <c r="K51" i="4"/>
  <c r="N51" i="4"/>
  <c r="O51" i="4"/>
  <c r="P51" i="4"/>
  <c r="T51" i="4"/>
  <c r="U88" i="4"/>
  <c r="N88" i="4"/>
  <c r="M88" i="4"/>
  <c r="O88" i="4"/>
  <c r="P88" i="4"/>
  <c r="S88" i="4"/>
  <c r="T88" i="4"/>
  <c r="K88" i="4"/>
  <c r="L88" i="4"/>
  <c r="Q88" i="4"/>
  <c r="M134" i="4"/>
  <c r="Q134" i="4"/>
  <c r="S134" i="4"/>
  <c r="O134" i="4"/>
  <c r="P134" i="4"/>
  <c r="T134" i="4"/>
  <c r="U134" i="4"/>
  <c r="K134" i="4"/>
  <c r="L134" i="4"/>
  <c r="N134" i="4"/>
  <c r="T277" i="4"/>
  <c r="K277" i="4"/>
  <c r="L277" i="4"/>
  <c r="M277" i="4"/>
  <c r="N277" i="4"/>
  <c r="O277" i="4"/>
  <c r="P277" i="4"/>
  <c r="Q277" i="4"/>
  <c r="S277" i="4"/>
  <c r="U277" i="4"/>
  <c r="M276" i="4"/>
  <c r="S276" i="4"/>
  <c r="U276" i="4"/>
  <c r="T276" i="4"/>
  <c r="K276" i="4"/>
  <c r="L276" i="4"/>
  <c r="N276" i="4"/>
  <c r="O276" i="4"/>
  <c r="P276" i="4"/>
  <c r="Q276" i="4"/>
  <c r="S98" i="4"/>
  <c r="L98" i="4"/>
  <c r="N98" i="4"/>
  <c r="T98" i="4"/>
  <c r="U98" i="4"/>
  <c r="K98" i="4"/>
  <c r="M98" i="4"/>
  <c r="O98" i="4"/>
  <c r="P98" i="4"/>
  <c r="Q98" i="4"/>
  <c r="T58" i="4"/>
  <c r="L58" i="4"/>
  <c r="M58" i="4"/>
  <c r="N58" i="4"/>
  <c r="S58" i="4"/>
  <c r="K58" i="4"/>
  <c r="O58" i="4"/>
  <c r="P58" i="4"/>
  <c r="Q58" i="4"/>
  <c r="U58" i="4"/>
  <c r="O148" i="4"/>
  <c r="S148" i="4"/>
  <c r="T148" i="4"/>
  <c r="K148" i="4"/>
  <c r="L148" i="4"/>
  <c r="M148" i="4"/>
  <c r="N148" i="4"/>
  <c r="P148" i="4"/>
  <c r="Q148" i="4"/>
  <c r="U148" i="4"/>
  <c r="L342" i="4"/>
  <c r="M342" i="4"/>
  <c r="O342" i="4"/>
  <c r="Q342" i="4"/>
  <c r="T342" i="4"/>
  <c r="U342" i="4"/>
  <c r="S342" i="4"/>
  <c r="P342" i="4"/>
  <c r="K342" i="4"/>
  <c r="N342" i="4"/>
  <c r="S325" i="4"/>
  <c r="T325" i="4"/>
  <c r="U325" i="4"/>
  <c r="K325" i="4"/>
  <c r="L325" i="4"/>
  <c r="M325" i="4"/>
  <c r="O325" i="4"/>
  <c r="N325" i="4"/>
  <c r="P325" i="4"/>
  <c r="Q325" i="4"/>
  <c r="N48" i="4"/>
  <c r="Q48" i="4"/>
  <c r="U48" i="4"/>
  <c r="O48" i="4"/>
  <c r="K48" i="4"/>
  <c r="L48" i="4"/>
  <c r="M48" i="4"/>
  <c r="P48" i="4"/>
  <c r="S48" i="4"/>
  <c r="T48" i="4"/>
  <c r="T302" i="4"/>
  <c r="U302" i="4"/>
  <c r="K302" i="4"/>
  <c r="L302" i="4"/>
  <c r="M302" i="4"/>
  <c r="N302" i="4"/>
  <c r="O302" i="4"/>
  <c r="P302" i="4"/>
  <c r="Q302" i="4"/>
  <c r="S302" i="4"/>
  <c r="T22" i="4"/>
  <c r="L22" i="4"/>
  <c r="M22" i="4"/>
  <c r="Q22" i="4"/>
  <c r="S22" i="4"/>
  <c r="U22" i="4"/>
  <c r="K22" i="4"/>
  <c r="N22" i="4"/>
  <c r="O22" i="4"/>
  <c r="P22" i="4"/>
  <c r="S270" i="4"/>
  <c r="T270" i="4"/>
  <c r="K270" i="4"/>
  <c r="L270" i="4"/>
  <c r="M270" i="4"/>
  <c r="N270" i="4"/>
  <c r="O270" i="4"/>
  <c r="P270" i="4"/>
  <c r="Q270" i="4"/>
  <c r="U270" i="4"/>
  <c r="M80" i="4"/>
  <c r="K80" i="4"/>
  <c r="L80" i="4"/>
  <c r="N80" i="4"/>
  <c r="O80" i="4"/>
  <c r="P80" i="4"/>
  <c r="Q80" i="4"/>
  <c r="U80" i="4"/>
  <c r="T80" i="4"/>
  <c r="S80" i="4"/>
  <c r="P346" i="4"/>
  <c r="Q346" i="4"/>
  <c r="S346" i="4"/>
  <c r="U346" i="4"/>
  <c r="L346" i="4"/>
  <c r="M346" i="4"/>
  <c r="N346" i="4"/>
  <c r="O346" i="4"/>
  <c r="T346" i="4"/>
  <c r="K346" i="4"/>
  <c r="L115" i="4"/>
  <c r="T115" i="4"/>
  <c r="K115" i="4"/>
  <c r="M115" i="4"/>
  <c r="N115" i="4"/>
  <c r="Q115" i="4"/>
  <c r="O115" i="4"/>
  <c r="P115" i="4"/>
  <c r="S115" i="4"/>
  <c r="U115" i="4"/>
  <c r="O345" i="4"/>
  <c r="P345" i="4"/>
  <c r="T345" i="4"/>
  <c r="K345" i="4"/>
  <c r="L345" i="4"/>
  <c r="M345" i="4"/>
  <c r="U345" i="4"/>
  <c r="N345" i="4"/>
  <c r="S345" i="4"/>
  <c r="Q345" i="4"/>
  <c r="U260" i="4"/>
  <c r="M260" i="4"/>
  <c r="Q260" i="4"/>
  <c r="S260" i="4"/>
  <c r="T260" i="4"/>
  <c r="K260" i="4"/>
  <c r="L260" i="4"/>
  <c r="N260" i="4"/>
  <c r="O260" i="4"/>
  <c r="P260" i="4"/>
  <c r="Q138" i="4"/>
  <c r="U138" i="4"/>
  <c r="K138" i="4"/>
  <c r="L138" i="4"/>
  <c r="M138" i="4"/>
  <c r="N138" i="4"/>
  <c r="O138" i="4"/>
  <c r="P138" i="4"/>
  <c r="S138" i="4"/>
  <c r="T138" i="4"/>
  <c r="P173" i="4"/>
  <c r="T173" i="4"/>
  <c r="U173" i="4"/>
  <c r="K173" i="4"/>
  <c r="L173" i="4"/>
  <c r="M173" i="4"/>
  <c r="Q173" i="4"/>
  <c r="N173" i="4"/>
  <c r="O173" i="4"/>
  <c r="S173" i="4"/>
  <c r="K250" i="4"/>
  <c r="O250" i="4"/>
  <c r="P250" i="4"/>
  <c r="Q250" i="4"/>
  <c r="S250" i="4"/>
  <c r="T250" i="4"/>
  <c r="U250" i="4"/>
  <c r="L250" i="4"/>
  <c r="M250" i="4"/>
  <c r="N250" i="4"/>
  <c r="P42" i="4"/>
  <c r="T42" i="4"/>
  <c r="U42" i="4"/>
  <c r="K42" i="4"/>
  <c r="L42" i="4"/>
  <c r="M42" i="4"/>
  <c r="N42" i="4"/>
  <c r="O42" i="4"/>
  <c r="Q42" i="4"/>
  <c r="S42" i="4"/>
  <c r="P137" i="4"/>
  <c r="T137" i="4"/>
  <c r="U137" i="4"/>
  <c r="S137" i="4"/>
  <c r="K137" i="4"/>
  <c r="L137" i="4"/>
  <c r="M137" i="4"/>
  <c r="N137" i="4"/>
  <c r="O137" i="4"/>
  <c r="Q137" i="4"/>
  <c r="U76" i="4"/>
  <c r="N76" i="4"/>
  <c r="K76" i="4"/>
  <c r="L76" i="4"/>
  <c r="M76" i="4"/>
  <c r="O76" i="4"/>
  <c r="P76" i="4"/>
  <c r="Q76" i="4"/>
  <c r="S76" i="4"/>
  <c r="T76" i="4"/>
  <c r="O242" i="4"/>
  <c r="S242" i="4"/>
  <c r="T242" i="4"/>
  <c r="K242" i="4"/>
  <c r="L242" i="4"/>
  <c r="M242" i="4"/>
  <c r="N242" i="4"/>
  <c r="P242" i="4"/>
  <c r="Q242" i="4"/>
  <c r="U242" i="4"/>
  <c r="U315" i="4"/>
  <c r="K315" i="4"/>
  <c r="L315" i="4"/>
  <c r="M315" i="4"/>
  <c r="N315" i="4"/>
  <c r="O315" i="4"/>
  <c r="P315" i="4"/>
  <c r="Q315" i="4"/>
  <c r="S315" i="4"/>
  <c r="T315" i="4"/>
  <c r="S210" i="4"/>
  <c r="K210" i="4"/>
  <c r="L210" i="4"/>
  <c r="M210" i="4"/>
  <c r="O210" i="4"/>
  <c r="Q210" i="4"/>
  <c r="T210" i="4"/>
  <c r="U210" i="4"/>
  <c r="N210" i="4"/>
  <c r="P210" i="4"/>
  <c r="S128" i="4"/>
  <c r="K128" i="4"/>
  <c r="L128" i="4"/>
  <c r="M128" i="4"/>
  <c r="P128" i="4"/>
  <c r="U128" i="4"/>
  <c r="N128" i="4"/>
  <c r="O128" i="4"/>
  <c r="Q128" i="4"/>
  <c r="T128" i="4"/>
  <c r="P195" i="4"/>
  <c r="T195" i="4"/>
  <c r="U195" i="4"/>
  <c r="M195" i="4"/>
  <c r="S195" i="4"/>
  <c r="K195" i="4"/>
  <c r="L195" i="4"/>
  <c r="N195" i="4"/>
  <c r="O195" i="4"/>
  <c r="Q195" i="4"/>
  <c r="K238" i="4"/>
  <c r="O238" i="4"/>
  <c r="P238" i="4"/>
  <c r="T238" i="4"/>
  <c r="L238" i="4"/>
  <c r="M238" i="4"/>
  <c r="N238" i="4"/>
  <c r="Q238" i="4"/>
  <c r="U238" i="4"/>
  <c r="S238" i="4"/>
  <c r="N65" i="4"/>
  <c r="O65" i="4"/>
  <c r="K65" i="4"/>
  <c r="L65" i="4"/>
  <c r="M65" i="4"/>
  <c r="P65" i="4"/>
  <c r="Q65" i="4"/>
  <c r="S65" i="4"/>
  <c r="T65" i="4"/>
  <c r="U65" i="4"/>
  <c r="N155" i="4"/>
  <c r="O155" i="4"/>
  <c r="K155" i="4"/>
  <c r="L155" i="4"/>
  <c r="M155" i="4"/>
  <c r="P155" i="4"/>
  <c r="Q155" i="4"/>
  <c r="S155" i="4"/>
  <c r="T155" i="4"/>
  <c r="U155" i="4"/>
  <c r="M228" i="4"/>
  <c r="Q228" i="4"/>
  <c r="S228" i="4"/>
  <c r="N228" i="4"/>
  <c r="P228" i="4"/>
  <c r="T228" i="4"/>
  <c r="U228" i="4"/>
  <c r="K228" i="4"/>
  <c r="L228" i="4"/>
  <c r="O228" i="4"/>
  <c r="N283" i="4"/>
  <c r="P283" i="4"/>
  <c r="Q283" i="4"/>
  <c r="K283" i="4"/>
  <c r="L283" i="4"/>
  <c r="M283" i="4"/>
  <c r="O283" i="4"/>
  <c r="S283" i="4"/>
  <c r="T283" i="4"/>
  <c r="U283" i="4"/>
  <c r="O366" i="4"/>
  <c r="Q366" i="4"/>
  <c r="P366" i="4"/>
  <c r="T366" i="4"/>
  <c r="L366" i="4"/>
  <c r="N366" i="4"/>
  <c r="S366" i="4"/>
  <c r="U366" i="4"/>
  <c r="M366" i="4"/>
  <c r="K366" i="4"/>
  <c r="L363" i="4"/>
  <c r="N363" i="4"/>
  <c r="T363" i="4"/>
  <c r="O363" i="4"/>
  <c r="U363" i="4"/>
  <c r="S363" i="4"/>
  <c r="K363" i="4"/>
  <c r="M363" i="4"/>
  <c r="Q363" i="4"/>
  <c r="P363" i="4"/>
  <c r="U224" i="4"/>
  <c r="M224" i="4"/>
  <c r="N224" i="4"/>
  <c r="O224" i="4"/>
  <c r="K224" i="4"/>
  <c r="L224" i="4"/>
  <c r="P224" i="4"/>
  <c r="Q224" i="4"/>
  <c r="S224" i="4"/>
  <c r="T224" i="4"/>
  <c r="K221" i="4"/>
  <c r="L221" i="4"/>
  <c r="S221" i="4"/>
  <c r="U221" i="4"/>
  <c r="M221" i="4"/>
  <c r="N221" i="4"/>
  <c r="O221" i="4"/>
  <c r="P221" i="4"/>
  <c r="Q221" i="4"/>
  <c r="T221" i="4"/>
  <c r="K132" i="4"/>
  <c r="O132" i="4"/>
  <c r="P132" i="4"/>
  <c r="Q132" i="4"/>
  <c r="T132" i="4"/>
  <c r="S132" i="4"/>
  <c r="U132" i="4"/>
  <c r="L132" i="4"/>
  <c r="M132" i="4"/>
  <c r="N132" i="4"/>
  <c r="K97" i="4"/>
  <c r="O97" i="4"/>
  <c r="P97" i="4"/>
  <c r="Q97" i="4"/>
  <c r="U97" i="4"/>
  <c r="S97" i="4"/>
  <c r="T97" i="4"/>
  <c r="L97" i="4"/>
  <c r="M97" i="4"/>
  <c r="N97" i="4"/>
  <c r="N147" i="4"/>
  <c r="S147" i="4"/>
  <c r="P147" i="4"/>
  <c r="Q147" i="4"/>
  <c r="T147" i="4"/>
  <c r="U147" i="4"/>
  <c r="K147" i="4"/>
  <c r="L147" i="4"/>
  <c r="M147" i="4"/>
  <c r="O147" i="4"/>
  <c r="M146" i="4"/>
  <c r="Q146" i="4"/>
  <c r="S146" i="4"/>
  <c r="K146" i="4"/>
  <c r="L146" i="4"/>
  <c r="N146" i="4"/>
  <c r="O146" i="4"/>
  <c r="P146" i="4"/>
  <c r="T146" i="4"/>
  <c r="U146" i="4"/>
  <c r="Q311" i="4"/>
  <c r="S311" i="4"/>
  <c r="T311" i="4"/>
  <c r="U311" i="4"/>
  <c r="K311" i="4"/>
  <c r="L311" i="4"/>
  <c r="M311" i="4"/>
  <c r="N311" i="4"/>
  <c r="O311" i="4"/>
  <c r="P311" i="4"/>
  <c r="U23" i="4"/>
  <c r="M23" i="4"/>
  <c r="N23" i="4"/>
  <c r="K23" i="4"/>
  <c r="L23" i="4"/>
  <c r="O23" i="4"/>
  <c r="P23" i="4"/>
  <c r="Q23" i="4"/>
  <c r="S23" i="4"/>
  <c r="T23" i="4"/>
  <c r="U360" i="4"/>
  <c r="K360" i="4"/>
  <c r="L360" i="4"/>
  <c r="T360" i="4"/>
  <c r="M360" i="4"/>
  <c r="N360" i="4"/>
  <c r="O360" i="4"/>
  <c r="P360" i="4"/>
  <c r="Q360" i="4"/>
  <c r="S360" i="4"/>
  <c r="Q84" i="4"/>
  <c r="N84" i="4"/>
  <c r="O84" i="4"/>
  <c r="P84" i="4"/>
  <c r="T84" i="4"/>
  <c r="L84" i="4"/>
  <c r="M84" i="4"/>
  <c r="S84" i="4"/>
  <c r="U84" i="4"/>
  <c r="K84" i="4"/>
  <c r="N205" i="4"/>
  <c r="S205" i="4"/>
  <c r="T205" i="4"/>
  <c r="K205" i="4"/>
  <c r="M205" i="4"/>
  <c r="P205" i="4"/>
  <c r="Q205" i="4"/>
  <c r="U205" i="4"/>
  <c r="L205" i="4"/>
  <c r="O205" i="4"/>
  <c r="K329" i="4"/>
  <c r="L329" i="4"/>
  <c r="M329" i="4"/>
  <c r="N329" i="4"/>
  <c r="P329" i="4"/>
  <c r="Q329" i="4"/>
  <c r="S329" i="4"/>
  <c r="T329" i="4"/>
  <c r="U329" i="4"/>
  <c r="O329" i="4"/>
  <c r="N332" i="4"/>
  <c r="O332" i="4"/>
  <c r="Q332" i="4"/>
  <c r="S332" i="4"/>
  <c r="U332" i="4"/>
  <c r="K332" i="4"/>
  <c r="L332" i="4"/>
  <c r="M332" i="4"/>
  <c r="P332" i="4"/>
  <c r="T332" i="4"/>
  <c r="K202" i="4"/>
  <c r="O202" i="4"/>
  <c r="P202" i="4"/>
  <c r="Q202" i="4"/>
  <c r="T202" i="4"/>
  <c r="L202" i="4"/>
  <c r="M202" i="4"/>
  <c r="N202" i="4"/>
  <c r="S202" i="4"/>
  <c r="U202" i="4"/>
  <c r="Q368" i="4"/>
  <c r="S368" i="4"/>
  <c r="K368" i="4"/>
  <c r="L368" i="4"/>
  <c r="T368" i="4"/>
  <c r="U368" i="4"/>
  <c r="M368" i="4"/>
  <c r="N368" i="4"/>
  <c r="P368" i="4"/>
  <c r="O368" i="4"/>
  <c r="S348" i="4"/>
  <c r="U348" i="4"/>
  <c r="K348" i="4"/>
  <c r="L348" i="4"/>
  <c r="M348" i="4"/>
  <c r="N348" i="4"/>
  <c r="O348" i="4"/>
  <c r="P348" i="4"/>
  <c r="Q348" i="4"/>
  <c r="T348" i="4"/>
  <c r="U200" i="4"/>
  <c r="M200" i="4"/>
  <c r="N200" i="4"/>
  <c r="O200" i="4"/>
  <c r="K200" i="4"/>
  <c r="L200" i="4"/>
  <c r="P200" i="4"/>
  <c r="Q200" i="4"/>
  <c r="S200" i="4"/>
  <c r="T200" i="4"/>
  <c r="O53" i="4"/>
  <c r="S53" i="4"/>
  <c r="T53" i="4"/>
  <c r="K53" i="4"/>
  <c r="Q53" i="4"/>
  <c r="U53" i="4"/>
  <c r="L53" i="4"/>
  <c r="M53" i="4"/>
  <c r="N53" i="4"/>
  <c r="P53" i="4"/>
  <c r="T326" i="4"/>
  <c r="U326" i="4"/>
  <c r="K326" i="4"/>
  <c r="L326" i="4"/>
  <c r="M326" i="4"/>
  <c r="N326" i="4"/>
  <c r="P326" i="4"/>
  <c r="S326" i="4"/>
  <c r="O326" i="4"/>
  <c r="Q326" i="4"/>
  <c r="N193" i="4"/>
  <c r="S193" i="4"/>
  <c r="T193" i="4"/>
  <c r="K193" i="4"/>
  <c r="L193" i="4"/>
  <c r="M193" i="4"/>
  <c r="O193" i="4"/>
  <c r="P193" i="4"/>
  <c r="Q193" i="4"/>
  <c r="U193" i="4"/>
  <c r="O160" i="4"/>
  <c r="S160" i="4"/>
  <c r="T160" i="4"/>
  <c r="Q160" i="4"/>
  <c r="U160" i="4"/>
  <c r="K160" i="4"/>
  <c r="L160" i="4"/>
  <c r="M160" i="4"/>
  <c r="N160" i="4"/>
  <c r="P160" i="4"/>
  <c r="M15" i="4"/>
  <c r="Q15" i="4"/>
  <c r="U15" i="4"/>
  <c r="P15" i="4"/>
  <c r="T15" i="4"/>
  <c r="K15" i="4"/>
  <c r="L15" i="4"/>
  <c r="N15" i="4"/>
  <c r="O15" i="4"/>
  <c r="S15" i="4"/>
  <c r="N241" i="4"/>
  <c r="S241" i="4"/>
  <c r="T241" i="4"/>
  <c r="K241" i="4"/>
  <c r="L241" i="4"/>
  <c r="M241" i="4"/>
  <c r="O241" i="4"/>
  <c r="P241" i="4"/>
  <c r="Q241" i="4"/>
  <c r="U241" i="4"/>
  <c r="K226" i="4"/>
  <c r="O226" i="4"/>
  <c r="P226" i="4"/>
  <c r="Q226" i="4"/>
  <c r="S226" i="4"/>
  <c r="U226" i="4"/>
  <c r="L226" i="4"/>
  <c r="M226" i="4"/>
  <c r="T226" i="4"/>
  <c r="N226" i="4"/>
  <c r="N308" i="4"/>
  <c r="O308" i="4"/>
  <c r="P308" i="4"/>
  <c r="Q308" i="4"/>
  <c r="S308" i="4"/>
  <c r="T308" i="4"/>
  <c r="U308" i="4"/>
  <c r="K308" i="4"/>
  <c r="L308" i="4"/>
  <c r="M308" i="4"/>
  <c r="Q19" i="4"/>
  <c r="U19" i="4"/>
  <c r="M19" i="4"/>
  <c r="N19" i="4"/>
  <c r="O19" i="4"/>
  <c r="S19" i="4"/>
  <c r="T19" i="4"/>
  <c r="K19" i="4"/>
  <c r="P19" i="4"/>
  <c r="L19" i="4"/>
  <c r="U248" i="4"/>
  <c r="M248" i="4"/>
  <c r="N248" i="4"/>
  <c r="K248" i="4"/>
  <c r="L248" i="4"/>
  <c r="O248" i="4"/>
  <c r="P248" i="4"/>
  <c r="Q248" i="4"/>
  <c r="S248" i="4"/>
  <c r="T248" i="4"/>
  <c r="T75" i="4"/>
  <c r="M75" i="4"/>
  <c r="K75" i="4"/>
  <c r="L75" i="4"/>
  <c r="N75" i="4"/>
  <c r="O75" i="4"/>
  <c r="P75" i="4"/>
  <c r="Q75" i="4"/>
  <c r="S75" i="4"/>
  <c r="U75" i="4"/>
  <c r="P285" i="4"/>
  <c r="S285" i="4"/>
  <c r="O285" i="4"/>
  <c r="Q285" i="4"/>
  <c r="T285" i="4"/>
  <c r="U285" i="4"/>
  <c r="K285" i="4"/>
  <c r="L285" i="4"/>
  <c r="M285" i="4"/>
  <c r="N285" i="4"/>
  <c r="K233" i="4"/>
  <c r="L233" i="4"/>
  <c r="N233" i="4"/>
  <c r="O233" i="4"/>
  <c r="P233" i="4"/>
  <c r="Q233" i="4"/>
  <c r="S233" i="4"/>
  <c r="T233" i="4"/>
  <c r="U233" i="4"/>
  <c r="M233" i="4"/>
  <c r="P231" i="4"/>
  <c r="T231" i="4"/>
  <c r="U231" i="4"/>
  <c r="Q231" i="4"/>
  <c r="S231" i="4"/>
  <c r="K231" i="4"/>
  <c r="L231" i="4"/>
  <c r="M231" i="4"/>
  <c r="N231" i="4"/>
  <c r="O231" i="4"/>
  <c r="U154" i="4"/>
  <c r="M154" i="4"/>
  <c r="N154" i="4"/>
  <c r="S154" i="4"/>
  <c r="T154" i="4"/>
  <c r="K154" i="4"/>
  <c r="L154" i="4"/>
  <c r="O154" i="4"/>
  <c r="P154" i="4"/>
  <c r="Q154" i="4"/>
  <c r="L227" i="4"/>
  <c r="P227" i="4"/>
  <c r="Q227" i="4"/>
  <c r="K227" i="4"/>
  <c r="M227" i="4"/>
  <c r="N227" i="4"/>
  <c r="O227" i="4"/>
  <c r="S227" i="4"/>
  <c r="T227" i="4"/>
  <c r="U227" i="4"/>
  <c r="Q120" i="4"/>
  <c r="K120" i="4"/>
  <c r="N120" i="4"/>
  <c r="U120" i="4"/>
  <c r="L120" i="4"/>
  <c r="M120" i="4"/>
  <c r="O120" i="4"/>
  <c r="P120" i="4"/>
  <c r="S120" i="4"/>
  <c r="T120" i="4"/>
  <c r="T371" i="4"/>
  <c r="S371" i="4"/>
  <c r="P371" i="4"/>
  <c r="U371" i="4"/>
  <c r="Q371" i="4"/>
  <c r="K371" i="4"/>
  <c r="L371" i="4"/>
  <c r="M371" i="4"/>
  <c r="O371" i="4"/>
  <c r="N371" i="4"/>
  <c r="L279" i="4"/>
  <c r="M279" i="4"/>
  <c r="S279" i="4"/>
  <c r="T279" i="4"/>
  <c r="U279" i="4"/>
  <c r="K279" i="4"/>
  <c r="N279" i="4"/>
  <c r="O279" i="4"/>
  <c r="P279" i="4"/>
  <c r="Q279" i="4"/>
  <c r="M331" i="4"/>
  <c r="N331" i="4"/>
  <c r="P331" i="4"/>
  <c r="O331" i="4"/>
  <c r="Q331" i="4"/>
  <c r="S331" i="4"/>
  <c r="T331" i="4"/>
  <c r="L331" i="4"/>
  <c r="U331" i="4"/>
  <c r="K331" i="4"/>
  <c r="Q220" i="4"/>
  <c r="U220" i="4"/>
  <c r="K220" i="4"/>
  <c r="M220" i="4"/>
  <c r="O220" i="4"/>
  <c r="P220" i="4"/>
  <c r="S220" i="4"/>
  <c r="T220" i="4"/>
  <c r="N220" i="4"/>
  <c r="L220" i="4"/>
  <c r="N117" i="4"/>
  <c r="K117" i="4"/>
  <c r="P117" i="4"/>
  <c r="Q117" i="4"/>
  <c r="U117" i="4"/>
  <c r="L117" i="4"/>
  <c r="M117" i="4"/>
  <c r="O117" i="4"/>
  <c r="S117" i="4"/>
  <c r="T117" i="4"/>
  <c r="U236" i="4"/>
  <c r="M236" i="4"/>
  <c r="N236" i="4"/>
  <c r="L236" i="4"/>
  <c r="O236" i="4"/>
  <c r="P236" i="4"/>
  <c r="Q236" i="4"/>
  <c r="S236" i="4"/>
  <c r="T236" i="4"/>
  <c r="K236" i="4"/>
  <c r="O184" i="4"/>
  <c r="K184" i="4"/>
  <c r="P184" i="4"/>
  <c r="Q184" i="4"/>
  <c r="U184" i="4"/>
  <c r="L184" i="4"/>
  <c r="N184" i="4"/>
  <c r="S184" i="4"/>
  <c r="T184" i="4"/>
  <c r="M184" i="4"/>
  <c r="L145" i="4"/>
  <c r="P145" i="4"/>
  <c r="Q145" i="4"/>
  <c r="U145" i="4"/>
  <c r="K145" i="4"/>
  <c r="M145" i="4"/>
  <c r="N145" i="4"/>
  <c r="O145" i="4"/>
  <c r="S145" i="4"/>
  <c r="T145" i="4"/>
  <c r="P119" i="4"/>
  <c r="O119" i="4"/>
  <c r="T119" i="4"/>
  <c r="U119" i="4"/>
  <c r="L119" i="4"/>
  <c r="K119" i="4"/>
  <c r="M119" i="4"/>
  <c r="N119" i="4"/>
  <c r="Q119" i="4"/>
  <c r="S119" i="4"/>
  <c r="T211" i="4"/>
  <c r="L211" i="4"/>
  <c r="M211" i="4"/>
  <c r="N211" i="4"/>
  <c r="U211" i="4"/>
  <c r="K211" i="4"/>
  <c r="O211" i="4"/>
  <c r="P211" i="4"/>
  <c r="Q211" i="4"/>
  <c r="S211" i="4"/>
  <c r="U272" i="4"/>
  <c r="K272" i="4"/>
  <c r="M272" i="4"/>
  <c r="N272" i="4"/>
  <c r="O272" i="4"/>
  <c r="P272" i="4"/>
  <c r="Q272" i="4"/>
  <c r="S272" i="4"/>
  <c r="T272" i="4"/>
  <c r="L272" i="4"/>
  <c r="P207" i="4"/>
  <c r="T207" i="4"/>
  <c r="U207" i="4"/>
  <c r="L207" i="4"/>
  <c r="N207" i="4"/>
  <c r="O207" i="4"/>
  <c r="Q207" i="4"/>
  <c r="S207" i="4"/>
  <c r="M207" i="4"/>
  <c r="K207" i="4"/>
  <c r="S21" i="4"/>
  <c r="K21" i="4"/>
  <c r="L21" i="4"/>
  <c r="O21" i="4"/>
  <c r="N21" i="4"/>
  <c r="P21" i="4"/>
  <c r="Q21" i="4"/>
  <c r="T21" i="4"/>
  <c r="U21" i="4"/>
  <c r="M21" i="4"/>
  <c r="O70" i="4"/>
  <c r="T70" i="4"/>
  <c r="S70" i="4"/>
  <c r="U70" i="4"/>
  <c r="K70" i="4"/>
  <c r="L70" i="4"/>
  <c r="M70" i="4"/>
  <c r="N70" i="4"/>
  <c r="P70" i="4"/>
  <c r="Q70" i="4"/>
  <c r="P18" i="4"/>
  <c r="T18" i="4"/>
  <c r="U18" i="4"/>
  <c r="L18" i="4"/>
  <c r="M18" i="4"/>
  <c r="K18" i="4"/>
  <c r="N18" i="4"/>
  <c r="O18" i="4"/>
  <c r="Q18" i="4"/>
  <c r="S18" i="4"/>
  <c r="N265" i="4"/>
  <c r="T265" i="4"/>
  <c r="K265" i="4"/>
  <c r="L265" i="4"/>
  <c r="M265" i="4"/>
  <c r="O265" i="4"/>
  <c r="P265" i="4"/>
  <c r="Q265" i="4"/>
  <c r="S265" i="4"/>
  <c r="U265" i="4"/>
  <c r="L263" i="4"/>
  <c r="P263" i="4"/>
  <c r="M263" i="4"/>
  <c r="O263" i="4"/>
  <c r="Q263" i="4"/>
  <c r="S263" i="4"/>
  <c r="T263" i="4"/>
  <c r="U263" i="4"/>
  <c r="K263" i="4"/>
  <c r="N263" i="4"/>
  <c r="O309" i="4"/>
  <c r="P309" i="4"/>
  <c r="Q309" i="4"/>
  <c r="S309" i="4"/>
  <c r="T309" i="4"/>
  <c r="U309" i="4"/>
  <c r="K309" i="4"/>
  <c r="L309" i="4"/>
  <c r="M309" i="4"/>
  <c r="N309" i="4"/>
  <c r="T199" i="4"/>
  <c r="L199" i="4"/>
  <c r="M199" i="4"/>
  <c r="N199" i="4"/>
  <c r="Q199" i="4"/>
  <c r="U199" i="4"/>
  <c r="K199" i="4"/>
  <c r="S199" i="4"/>
  <c r="O199" i="4"/>
  <c r="P199" i="4"/>
  <c r="K197" i="4"/>
  <c r="L197" i="4"/>
  <c r="O197" i="4"/>
  <c r="S197" i="4"/>
  <c r="U197" i="4"/>
  <c r="M197" i="4"/>
  <c r="N197" i="4"/>
  <c r="P197" i="4"/>
  <c r="Q197" i="4"/>
  <c r="T197" i="4"/>
  <c r="S288" i="4"/>
  <c r="U288" i="4"/>
  <c r="O288" i="4"/>
  <c r="P288" i="4"/>
  <c r="Q288" i="4"/>
  <c r="T288" i="4"/>
  <c r="K288" i="4"/>
  <c r="L288" i="4"/>
  <c r="M288" i="4"/>
  <c r="N288" i="4"/>
  <c r="N179" i="4"/>
  <c r="L179" i="4"/>
  <c r="M179" i="4"/>
  <c r="O179" i="4"/>
  <c r="P179" i="4"/>
  <c r="Q179" i="4"/>
  <c r="S179" i="4"/>
  <c r="T179" i="4"/>
  <c r="U179" i="4"/>
  <c r="K179" i="4"/>
  <c r="M3" i="4"/>
  <c r="N3" i="4"/>
  <c r="O3" i="4"/>
  <c r="P3" i="4"/>
  <c r="Q3" i="4"/>
  <c r="T3" i="4"/>
  <c r="U3" i="4"/>
  <c r="K3" i="4"/>
  <c r="L3" i="4"/>
  <c r="S3" i="4"/>
  <c r="Q347" i="4"/>
  <c r="T347" i="4"/>
  <c r="S347" i="4"/>
  <c r="P347" i="4"/>
  <c r="U347" i="4"/>
  <c r="O347" i="4"/>
  <c r="K347" i="4"/>
  <c r="L347" i="4"/>
  <c r="M347" i="4"/>
  <c r="N347" i="4"/>
  <c r="M240" i="4"/>
  <c r="Q240" i="4"/>
  <c r="N240" i="4"/>
  <c r="P240" i="4"/>
  <c r="S240" i="4"/>
  <c r="T240" i="4"/>
  <c r="U240" i="4"/>
  <c r="K240" i="4"/>
  <c r="L240" i="4"/>
  <c r="O240" i="4"/>
  <c r="P24" i="2"/>
  <c r="U20" i="2"/>
  <c r="U19" i="2"/>
  <c r="U21" i="2"/>
  <c r="U23" i="2"/>
  <c r="U22" i="2"/>
  <c r="T24" i="2"/>
  <c r="S24" i="2"/>
  <c r="R24" i="2"/>
  <c r="Q24" i="2"/>
  <c r="O24" i="2"/>
  <c r="U18" i="2"/>
  <c r="N24" i="2"/>
  <c r="N354" i="1"/>
  <c r="N355" i="1"/>
  <c r="N356" i="1"/>
  <c r="N357" i="1"/>
  <c r="N358" i="1"/>
  <c r="N359" i="1"/>
  <c r="N360" i="1"/>
  <c r="N361" i="1"/>
  <c r="N362" i="1"/>
  <c r="N363" i="1"/>
  <c r="N364" i="1"/>
  <c r="N365" i="1"/>
  <c r="N366" i="1"/>
  <c r="N367" i="1"/>
  <c r="N368" i="1"/>
  <c r="N369" i="1"/>
  <c r="N370" i="1"/>
  <c r="N371" i="1"/>
  <c r="N372" i="1"/>
  <c r="N350" i="1"/>
  <c r="N351" i="1"/>
  <c r="N352" i="1"/>
  <c r="N347" i="1"/>
  <c r="N348" i="1"/>
  <c r="N349" i="1"/>
  <c r="N346" i="1"/>
  <c r="N345" i="1"/>
  <c r="N343" i="1"/>
  <c r="N344" i="1"/>
  <c r="N341" i="1"/>
  <c r="N342" i="1"/>
  <c r="N340" i="1"/>
  <c r="N338" i="1"/>
  <c r="N339" i="1"/>
  <c r="N335" i="1"/>
  <c r="N336" i="1"/>
  <c r="N337" i="1"/>
  <c r="N334" i="1"/>
  <c r="N331" i="1"/>
  <c r="N332" i="1"/>
  <c r="N333" i="1"/>
  <c r="N328" i="1"/>
  <c r="N329" i="1"/>
  <c r="N330" i="1"/>
  <c r="N327" i="1"/>
  <c r="N325" i="1"/>
  <c r="N326" i="1"/>
  <c r="N316" i="1"/>
  <c r="N317" i="1"/>
  <c r="N318" i="1"/>
  <c r="N319" i="1"/>
  <c r="N320" i="1"/>
  <c r="N321" i="1"/>
  <c r="N322" i="1"/>
  <c r="N323" i="1"/>
  <c r="N324" i="1"/>
  <c r="N309" i="1"/>
  <c r="N310" i="1"/>
  <c r="N311" i="1"/>
  <c r="N312" i="1"/>
  <c r="N313" i="1"/>
  <c r="N314" i="1"/>
  <c r="N315" i="1"/>
  <c r="N303" i="1"/>
  <c r="N304" i="1"/>
  <c r="N305" i="1"/>
  <c r="N306" i="1"/>
  <c r="N307" i="1"/>
  <c r="N308" i="1"/>
  <c r="N295" i="1"/>
  <c r="N296" i="1"/>
  <c r="N297" i="1"/>
  <c r="N298" i="1"/>
  <c r="N299" i="1"/>
  <c r="N300" i="1"/>
  <c r="N301" i="1"/>
  <c r="N302" i="1"/>
  <c r="N293" i="1"/>
  <c r="N294" i="1"/>
  <c r="N291" i="1"/>
  <c r="N292" i="1"/>
  <c r="N287" i="1"/>
  <c r="N288" i="1"/>
  <c r="N289" i="1"/>
  <c r="N290" i="1"/>
  <c r="N284" i="1"/>
  <c r="N285" i="1"/>
  <c r="N286" i="1"/>
  <c r="N281" i="1"/>
  <c r="N282" i="1"/>
  <c r="N283" i="1"/>
  <c r="N276" i="1"/>
  <c r="N277" i="1"/>
  <c r="N278" i="1"/>
  <c r="N279" i="1"/>
  <c r="N280" i="1"/>
  <c r="N270" i="1"/>
  <c r="N271" i="1"/>
  <c r="N272" i="1"/>
  <c r="N273" i="1"/>
  <c r="N274" i="1"/>
  <c r="N275" i="1"/>
  <c r="N268" i="1"/>
  <c r="N269" i="1"/>
  <c r="N265" i="1"/>
  <c r="N266" i="1"/>
  <c r="N267" i="1"/>
  <c r="N254" i="1"/>
  <c r="N255" i="1"/>
  <c r="N256" i="1"/>
  <c r="N257" i="1"/>
  <c r="N258" i="1"/>
  <c r="N259" i="1"/>
  <c r="N260" i="1"/>
  <c r="N261" i="1"/>
  <c r="N262" i="1"/>
  <c r="N263" i="1"/>
  <c r="N264" i="1"/>
  <c r="N243" i="1"/>
  <c r="N244" i="1"/>
  <c r="N245" i="1"/>
  <c r="N246" i="1"/>
  <c r="N247" i="1"/>
  <c r="N248" i="1"/>
  <c r="N249" i="1"/>
  <c r="N250" i="1"/>
  <c r="N251" i="1"/>
  <c r="N252" i="1"/>
  <c r="N253" i="1"/>
  <c r="N228" i="1"/>
  <c r="N229" i="1"/>
  <c r="N230" i="1"/>
  <c r="N231" i="1"/>
  <c r="N232" i="1"/>
  <c r="N233" i="1"/>
  <c r="N234" i="1"/>
  <c r="N235" i="1"/>
  <c r="N236" i="1"/>
  <c r="N237" i="1"/>
  <c r="N238" i="1"/>
  <c r="N239" i="1"/>
  <c r="N240" i="1"/>
  <c r="N241" i="1"/>
  <c r="N242" i="1"/>
  <c r="N224" i="1"/>
  <c r="N225" i="1"/>
  <c r="N226" i="1"/>
  <c r="N227" i="1"/>
  <c r="N223" i="1"/>
  <c r="N220" i="1"/>
  <c r="N221" i="1"/>
  <c r="N222" i="1"/>
  <c r="N214" i="1"/>
  <c r="N215" i="1"/>
  <c r="N216" i="1"/>
  <c r="N217" i="1"/>
  <c r="N218" i="1"/>
  <c r="N219" i="1"/>
  <c r="N211" i="1"/>
  <c r="N212" i="1"/>
  <c r="N213" i="1"/>
  <c r="N209" i="1"/>
  <c r="N210" i="1"/>
  <c r="N207" i="1"/>
  <c r="N208" i="1"/>
  <c r="N205" i="1"/>
  <c r="N206" i="1"/>
  <c r="N202" i="1"/>
  <c r="N203" i="1"/>
  <c r="N204" i="1"/>
  <c r="N199" i="1"/>
  <c r="N200" i="1"/>
  <c r="N201" i="1"/>
  <c r="N195" i="1"/>
  <c r="N196" i="1"/>
  <c r="N197" i="1"/>
  <c r="N198" i="1"/>
  <c r="N191" i="1"/>
  <c r="N192" i="1"/>
  <c r="N193" i="1"/>
  <c r="N194" i="1"/>
  <c r="N184" i="1"/>
  <c r="N185" i="1"/>
  <c r="N186" i="1"/>
  <c r="N187" i="1"/>
  <c r="N188" i="1"/>
  <c r="N189" i="1"/>
  <c r="N190" i="1"/>
  <c r="N178" i="1"/>
  <c r="N179" i="1"/>
  <c r="N180" i="1"/>
  <c r="N181" i="1"/>
  <c r="N182" i="1"/>
  <c r="N183" i="1"/>
  <c r="N176" i="1"/>
  <c r="N177" i="1"/>
  <c r="N172" i="1"/>
  <c r="N173" i="1"/>
  <c r="N174" i="1"/>
  <c r="N175" i="1"/>
  <c r="N166" i="1"/>
  <c r="N167" i="1"/>
  <c r="N168" i="1"/>
  <c r="N169" i="1"/>
  <c r="N170" i="1"/>
  <c r="N171" i="1"/>
  <c r="N164" i="1"/>
  <c r="N165" i="1"/>
  <c r="N162" i="1"/>
  <c r="N163" i="1"/>
  <c r="N156" i="1"/>
  <c r="N157" i="1"/>
  <c r="N158" i="1"/>
  <c r="N159" i="1"/>
  <c r="N160" i="1"/>
  <c r="N161" i="1"/>
  <c r="N152" i="1"/>
  <c r="N153" i="1"/>
  <c r="N154" i="1"/>
  <c r="N155" i="1"/>
  <c r="N151" i="1"/>
  <c r="N147" i="1"/>
  <c r="N148" i="1"/>
  <c r="N149" i="1"/>
  <c r="N150" i="1"/>
  <c r="N145" i="1"/>
  <c r="N146" i="1"/>
  <c r="N137" i="1"/>
  <c r="N138" i="1"/>
  <c r="N139" i="1"/>
  <c r="N140" i="1"/>
  <c r="N141" i="1"/>
  <c r="N142" i="1"/>
  <c r="N143" i="1"/>
  <c r="N144" i="1"/>
  <c r="N136" i="1"/>
  <c r="N123" i="1"/>
  <c r="N124" i="1"/>
  <c r="N125" i="1"/>
  <c r="N126" i="1"/>
  <c r="N127" i="1"/>
  <c r="N128" i="1"/>
  <c r="N129" i="1"/>
  <c r="N130" i="1"/>
  <c r="N131" i="1"/>
  <c r="N132" i="1"/>
  <c r="N133" i="1"/>
  <c r="N134" i="1"/>
  <c r="N135" i="1"/>
  <c r="N117" i="1"/>
  <c r="N118" i="1"/>
  <c r="N119" i="1"/>
  <c r="N120" i="1"/>
  <c r="N121" i="1"/>
  <c r="N122" i="1"/>
  <c r="N104" i="1"/>
  <c r="N105" i="1"/>
  <c r="N106" i="1"/>
  <c r="N107" i="1"/>
  <c r="N108" i="1"/>
  <c r="N109" i="1"/>
  <c r="N110" i="1"/>
  <c r="N111" i="1"/>
  <c r="N112" i="1"/>
  <c r="N113" i="1"/>
  <c r="N114" i="1"/>
  <c r="N115" i="1"/>
  <c r="N116" i="1"/>
  <c r="N101" i="1"/>
  <c r="N102" i="1"/>
  <c r="N103" i="1"/>
  <c r="N99" i="1"/>
  <c r="N100" i="1"/>
  <c r="N95" i="1"/>
  <c r="N96" i="1"/>
  <c r="N97" i="1"/>
  <c r="N98" i="1"/>
  <c r="N94" i="1"/>
  <c r="N91" i="1"/>
  <c r="N92" i="1"/>
  <c r="N93" i="1"/>
  <c r="N90" i="1"/>
  <c r="N88" i="1"/>
  <c r="N89" i="1"/>
  <c r="N86" i="1"/>
  <c r="N87" i="1"/>
  <c r="N85" i="1"/>
  <c r="N84" i="1"/>
  <c r="N73" i="1"/>
  <c r="N74" i="1"/>
  <c r="N75" i="1"/>
  <c r="N76" i="1"/>
  <c r="N77" i="1"/>
  <c r="N78" i="1"/>
  <c r="N79" i="1"/>
  <c r="N80" i="1"/>
  <c r="N81" i="1"/>
  <c r="N82" i="1"/>
  <c r="N83" i="1"/>
  <c r="N72" i="1"/>
  <c r="N67" i="1"/>
  <c r="N68" i="1"/>
  <c r="N69" i="1"/>
  <c r="N70" i="1"/>
  <c r="N71" i="1"/>
  <c r="N60" i="1"/>
  <c r="N61" i="1"/>
  <c r="N62" i="1"/>
  <c r="N63" i="1"/>
  <c r="N64" i="1"/>
  <c r="N65" i="1"/>
  <c r="N66" i="1"/>
  <c r="N59" i="1"/>
  <c r="N56" i="1"/>
  <c r="N57" i="1"/>
  <c r="N58" i="1"/>
  <c r="N54" i="1"/>
  <c r="N55" i="1"/>
  <c r="N53" i="1"/>
  <c r="N51" i="1"/>
  <c r="N52" i="1"/>
  <c r="N50" i="1"/>
  <c r="N48" i="1"/>
  <c r="N49" i="1"/>
  <c r="N38" i="1"/>
  <c r="N39" i="1"/>
  <c r="N40" i="1"/>
  <c r="N41" i="1"/>
  <c r="N42" i="1"/>
  <c r="N43" i="1"/>
  <c r="N44" i="1"/>
  <c r="N45" i="1"/>
  <c r="N46" i="1"/>
  <c r="N47" i="1"/>
  <c r="N34" i="1"/>
  <c r="N35" i="1"/>
  <c r="N36" i="1"/>
  <c r="N37" i="1"/>
  <c r="N33" i="1"/>
  <c r="N26" i="1"/>
  <c r="N27" i="1"/>
  <c r="N28" i="1"/>
  <c r="N29" i="1"/>
  <c r="N30" i="1"/>
  <c r="N31" i="1"/>
  <c r="N32" i="1"/>
  <c r="N25" i="1"/>
  <c r="N24" i="1"/>
  <c r="N21" i="1"/>
  <c r="N22" i="1"/>
  <c r="N23" i="1"/>
  <c r="N18" i="1"/>
  <c r="N19" i="1"/>
  <c r="N20" i="1"/>
  <c r="N17" i="1"/>
  <c r="N12" i="1"/>
  <c r="N13" i="1"/>
  <c r="N14" i="1"/>
  <c r="N15" i="1"/>
  <c r="N16" i="1"/>
  <c r="N7" i="1"/>
  <c r="N8" i="1"/>
  <c r="N9" i="1"/>
  <c r="N10" i="1"/>
  <c r="N11" i="1"/>
  <c r="N2" i="1"/>
  <c r="N3" i="1"/>
  <c r="N4" i="1"/>
  <c r="N5" i="1"/>
  <c r="N6" i="1"/>
  <c r="N353" i="1"/>
  <c r="H21" i="2"/>
  <c r="I21" i="2"/>
  <c r="G21" i="2"/>
  <c r="H22" i="2"/>
  <c r="I22" i="2"/>
  <c r="G22" i="2"/>
  <c r="M354" i="1"/>
  <c r="M355" i="1"/>
  <c r="M356" i="1"/>
  <c r="M357" i="1"/>
  <c r="M358" i="1"/>
  <c r="M359" i="1"/>
  <c r="M360" i="1"/>
  <c r="M361" i="1"/>
  <c r="M362" i="1"/>
  <c r="M363" i="1"/>
  <c r="M364" i="1"/>
  <c r="M365" i="1"/>
  <c r="M366" i="1"/>
  <c r="M367" i="1"/>
  <c r="M368" i="1"/>
  <c r="M369" i="1"/>
  <c r="M370" i="1"/>
  <c r="M371" i="1"/>
  <c r="M372" i="1"/>
  <c r="M350" i="1"/>
  <c r="M351" i="1"/>
  <c r="M352" i="1"/>
  <c r="M347" i="1"/>
  <c r="M348" i="1"/>
  <c r="M349" i="1"/>
  <c r="M346" i="1"/>
  <c r="M345" i="1"/>
  <c r="M343" i="1"/>
  <c r="M344" i="1"/>
  <c r="M341" i="1"/>
  <c r="M342" i="1"/>
  <c r="M340" i="1"/>
  <c r="M338" i="1"/>
  <c r="M339" i="1"/>
  <c r="M335" i="1"/>
  <c r="M336" i="1"/>
  <c r="M337" i="1"/>
  <c r="M334" i="1"/>
  <c r="M331" i="1"/>
  <c r="M332" i="1"/>
  <c r="M333" i="1"/>
  <c r="M328" i="1"/>
  <c r="M329" i="1"/>
  <c r="M330" i="1"/>
  <c r="M327" i="1"/>
  <c r="M325" i="1"/>
  <c r="M326" i="1"/>
  <c r="M316" i="1"/>
  <c r="M317" i="1"/>
  <c r="M318" i="1"/>
  <c r="M319" i="1"/>
  <c r="M320" i="1"/>
  <c r="M321" i="1"/>
  <c r="M322" i="1"/>
  <c r="M323" i="1"/>
  <c r="M324" i="1"/>
  <c r="M309" i="1"/>
  <c r="M310" i="1"/>
  <c r="M311" i="1"/>
  <c r="M312" i="1"/>
  <c r="M313" i="1"/>
  <c r="M314" i="1"/>
  <c r="M315" i="1"/>
  <c r="M303" i="1"/>
  <c r="M304" i="1"/>
  <c r="M305" i="1"/>
  <c r="M306" i="1"/>
  <c r="M307" i="1"/>
  <c r="M308" i="1"/>
  <c r="M295" i="1"/>
  <c r="M296" i="1"/>
  <c r="M297" i="1"/>
  <c r="M298" i="1"/>
  <c r="M299" i="1"/>
  <c r="M300" i="1"/>
  <c r="M301" i="1"/>
  <c r="M302" i="1"/>
  <c r="M293" i="1"/>
  <c r="M294" i="1"/>
  <c r="M291" i="1"/>
  <c r="M292" i="1"/>
  <c r="M287" i="1"/>
  <c r="M288" i="1"/>
  <c r="M289" i="1"/>
  <c r="M290" i="1"/>
  <c r="M284" i="1"/>
  <c r="M285" i="1"/>
  <c r="M286" i="1"/>
  <c r="M281" i="1"/>
  <c r="M282" i="1"/>
  <c r="M283" i="1"/>
  <c r="M276" i="1"/>
  <c r="M277" i="1"/>
  <c r="M278" i="1"/>
  <c r="M279" i="1"/>
  <c r="M280" i="1"/>
  <c r="M270" i="1"/>
  <c r="M271" i="1"/>
  <c r="M272" i="1"/>
  <c r="M273" i="1"/>
  <c r="M274" i="1"/>
  <c r="M275" i="1"/>
  <c r="M268" i="1"/>
  <c r="M269" i="1"/>
  <c r="M265" i="1"/>
  <c r="M266" i="1"/>
  <c r="M267" i="1"/>
  <c r="M254" i="1"/>
  <c r="M255" i="1"/>
  <c r="M256" i="1"/>
  <c r="M257" i="1"/>
  <c r="M258" i="1"/>
  <c r="M259" i="1"/>
  <c r="M260" i="1"/>
  <c r="M261" i="1"/>
  <c r="M262" i="1"/>
  <c r="M263" i="1"/>
  <c r="M264" i="1"/>
  <c r="M243" i="1"/>
  <c r="M244" i="1"/>
  <c r="M245" i="1"/>
  <c r="M246" i="1"/>
  <c r="M247" i="1"/>
  <c r="M248" i="1"/>
  <c r="M249" i="1"/>
  <c r="M250" i="1"/>
  <c r="M251" i="1"/>
  <c r="M252" i="1"/>
  <c r="M253" i="1"/>
  <c r="M228" i="1"/>
  <c r="M229" i="1"/>
  <c r="M230" i="1"/>
  <c r="M231" i="1"/>
  <c r="M232" i="1"/>
  <c r="M233" i="1"/>
  <c r="M234" i="1"/>
  <c r="M235" i="1"/>
  <c r="M236" i="1"/>
  <c r="M237" i="1"/>
  <c r="M238" i="1"/>
  <c r="M239" i="1"/>
  <c r="M240" i="1"/>
  <c r="M241" i="1"/>
  <c r="M242" i="1"/>
  <c r="M224" i="1"/>
  <c r="M225" i="1"/>
  <c r="M226" i="1"/>
  <c r="M227" i="1"/>
  <c r="M223" i="1"/>
  <c r="M220" i="1"/>
  <c r="M221" i="1"/>
  <c r="M222" i="1"/>
  <c r="M214" i="1"/>
  <c r="M215" i="1"/>
  <c r="M216" i="1"/>
  <c r="M217" i="1"/>
  <c r="M218" i="1"/>
  <c r="M219" i="1"/>
  <c r="M211" i="1"/>
  <c r="M212" i="1"/>
  <c r="M213" i="1"/>
  <c r="M209" i="1"/>
  <c r="M210" i="1"/>
  <c r="M207" i="1"/>
  <c r="M208" i="1"/>
  <c r="M205" i="1"/>
  <c r="M206" i="1"/>
  <c r="M202" i="1"/>
  <c r="M203" i="1"/>
  <c r="M204" i="1"/>
  <c r="M199" i="1"/>
  <c r="M200" i="1"/>
  <c r="M201" i="1"/>
  <c r="M195" i="1"/>
  <c r="M196" i="1"/>
  <c r="M197" i="1"/>
  <c r="M198" i="1"/>
  <c r="M191" i="1"/>
  <c r="M192" i="1"/>
  <c r="M193" i="1"/>
  <c r="M194" i="1"/>
  <c r="M184" i="1"/>
  <c r="M185" i="1"/>
  <c r="M186" i="1"/>
  <c r="M187" i="1"/>
  <c r="M188" i="1"/>
  <c r="M189" i="1"/>
  <c r="M190" i="1"/>
  <c r="M178" i="1"/>
  <c r="M179" i="1"/>
  <c r="M180" i="1"/>
  <c r="M181" i="1"/>
  <c r="M182" i="1"/>
  <c r="M183" i="1"/>
  <c r="M176" i="1"/>
  <c r="M177" i="1"/>
  <c r="M172" i="1"/>
  <c r="M173" i="1"/>
  <c r="M174" i="1"/>
  <c r="M175" i="1"/>
  <c r="M166" i="1"/>
  <c r="M167" i="1"/>
  <c r="M168" i="1"/>
  <c r="M169" i="1"/>
  <c r="M170" i="1"/>
  <c r="M171" i="1"/>
  <c r="M164" i="1"/>
  <c r="M165" i="1"/>
  <c r="M162" i="1"/>
  <c r="M163" i="1"/>
  <c r="M156" i="1"/>
  <c r="M157" i="1"/>
  <c r="M158" i="1"/>
  <c r="M159" i="1"/>
  <c r="M160" i="1"/>
  <c r="M161" i="1"/>
  <c r="M152" i="1"/>
  <c r="M153" i="1"/>
  <c r="M154" i="1"/>
  <c r="M155" i="1"/>
  <c r="M151" i="1"/>
  <c r="M147" i="1"/>
  <c r="M148" i="1"/>
  <c r="M149" i="1"/>
  <c r="M150" i="1"/>
  <c r="M145" i="1"/>
  <c r="M146" i="1"/>
  <c r="M137" i="1"/>
  <c r="M138" i="1"/>
  <c r="M139" i="1"/>
  <c r="M140" i="1"/>
  <c r="M141" i="1"/>
  <c r="M142" i="1"/>
  <c r="M143" i="1"/>
  <c r="M144" i="1"/>
  <c r="M136" i="1"/>
  <c r="M123" i="1"/>
  <c r="M124" i="1"/>
  <c r="M125" i="1"/>
  <c r="M126" i="1"/>
  <c r="M127" i="1"/>
  <c r="M128" i="1"/>
  <c r="M129" i="1"/>
  <c r="M130" i="1"/>
  <c r="M131" i="1"/>
  <c r="M132" i="1"/>
  <c r="M133" i="1"/>
  <c r="M134" i="1"/>
  <c r="M135" i="1"/>
  <c r="M117" i="1"/>
  <c r="M118" i="1"/>
  <c r="M119" i="1"/>
  <c r="M120" i="1"/>
  <c r="M121" i="1"/>
  <c r="M122" i="1"/>
  <c r="M104" i="1"/>
  <c r="M105" i="1"/>
  <c r="M106" i="1"/>
  <c r="M107" i="1"/>
  <c r="M108" i="1"/>
  <c r="M109" i="1"/>
  <c r="M110" i="1"/>
  <c r="M111" i="1"/>
  <c r="M112" i="1"/>
  <c r="M113" i="1"/>
  <c r="M114" i="1"/>
  <c r="M115" i="1"/>
  <c r="M116" i="1"/>
  <c r="M101" i="1"/>
  <c r="M102" i="1"/>
  <c r="M103" i="1"/>
  <c r="M99" i="1"/>
  <c r="M100" i="1"/>
  <c r="M95" i="1"/>
  <c r="M96" i="1"/>
  <c r="M97" i="1"/>
  <c r="M98" i="1"/>
  <c r="M94" i="1"/>
  <c r="M91" i="1"/>
  <c r="M92" i="1"/>
  <c r="M93" i="1"/>
  <c r="M90" i="1"/>
  <c r="M88" i="1"/>
  <c r="M89" i="1"/>
  <c r="M86" i="1"/>
  <c r="M87" i="1"/>
  <c r="M85" i="1"/>
  <c r="M84" i="1"/>
  <c r="M73" i="1"/>
  <c r="M74" i="1"/>
  <c r="M75" i="1"/>
  <c r="M76" i="1"/>
  <c r="M77" i="1"/>
  <c r="M78" i="1"/>
  <c r="M79" i="1"/>
  <c r="M80" i="1"/>
  <c r="M81" i="1"/>
  <c r="M82" i="1"/>
  <c r="M83" i="1"/>
  <c r="M72" i="1"/>
  <c r="M67" i="1"/>
  <c r="M68" i="1"/>
  <c r="M69" i="1"/>
  <c r="M70" i="1"/>
  <c r="M71" i="1"/>
  <c r="M60" i="1"/>
  <c r="M61" i="1"/>
  <c r="M62" i="1"/>
  <c r="M63" i="1"/>
  <c r="M64" i="1"/>
  <c r="M65" i="1"/>
  <c r="M66" i="1"/>
  <c r="M59" i="1"/>
  <c r="M56" i="1"/>
  <c r="M57" i="1"/>
  <c r="M58" i="1"/>
  <c r="M54" i="1"/>
  <c r="M55" i="1"/>
  <c r="M53" i="1"/>
  <c r="M51" i="1"/>
  <c r="M52" i="1"/>
  <c r="M50" i="1"/>
  <c r="M48" i="1"/>
  <c r="M49" i="1"/>
  <c r="M38" i="1"/>
  <c r="M39" i="1"/>
  <c r="M40" i="1"/>
  <c r="M41" i="1"/>
  <c r="M42" i="1"/>
  <c r="M43" i="1"/>
  <c r="M44" i="1"/>
  <c r="M45" i="1"/>
  <c r="M46" i="1"/>
  <c r="M47" i="1"/>
  <c r="M34" i="1"/>
  <c r="M35" i="1"/>
  <c r="M36" i="1"/>
  <c r="M37" i="1"/>
  <c r="M33" i="1"/>
  <c r="M26" i="1"/>
  <c r="M27" i="1"/>
  <c r="M28" i="1"/>
  <c r="M29" i="1"/>
  <c r="M30" i="1"/>
  <c r="M31" i="1"/>
  <c r="M32" i="1"/>
  <c r="M25" i="1"/>
  <c r="M24" i="1"/>
  <c r="M21" i="1"/>
  <c r="M22" i="1"/>
  <c r="M23" i="1"/>
  <c r="M18" i="1"/>
  <c r="M19" i="1"/>
  <c r="M20" i="1"/>
  <c r="M17" i="1"/>
  <c r="M12" i="1"/>
  <c r="M13" i="1"/>
  <c r="M14" i="1"/>
  <c r="M15" i="1"/>
  <c r="M16" i="1"/>
  <c r="M7" i="1"/>
  <c r="M8" i="1"/>
  <c r="M9" i="1"/>
  <c r="M10" i="1"/>
  <c r="M11" i="1"/>
  <c r="M2" i="1"/>
  <c r="M3" i="1"/>
  <c r="M4" i="1"/>
  <c r="M5" i="1"/>
  <c r="M6" i="1"/>
  <c r="M353"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2" i="1"/>
  <c r="O354" i="1"/>
  <c r="P354" i="1"/>
  <c r="O355" i="1"/>
  <c r="P355" i="1"/>
  <c r="O356" i="1"/>
  <c r="P356" i="1"/>
  <c r="O357" i="1"/>
  <c r="P357" i="1"/>
  <c r="O358" i="1"/>
  <c r="P358" i="1"/>
  <c r="O359" i="1"/>
  <c r="P359" i="1"/>
  <c r="O360" i="1"/>
  <c r="P360" i="1"/>
  <c r="O361" i="1"/>
  <c r="P361" i="1"/>
  <c r="O362" i="1"/>
  <c r="P362" i="1"/>
  <c r="O363" i="1"/>
  <c r="P363" i="1"/>
  <c r="O364" i="1"/>
  <c r="P364" i="1"/>
  <c r="O365" i="1"/>
  <c r="P365" i="1"/>
  <c r="O366" i="1"/>
  <c r="P366" i="1"/>
  <c r="O367" i="1"/>
  <c r="P367" i="1"/>
  <c r="O368" i="1"/>
  <c r="P368" i="1"/>
  <c r="O369" i="1"/>
  <c r="P369" i="1"/>
  <c r="O370" i="1"/>
  <c r="P370" i="1"/>
  <c r="O371" i="1"/>
  <c r="P371" i="1"/>
  <c r="O372" i="1"/>
  <c r="P372" i="1"/>
  <c r="O350" i="1"/>
  <c r="P350" i="1"/>
  <c r="O351" i="1"/>
  <c r="P351" i="1"/>
  <c r="O352" i="1"/>
  <c r="P352" i="1"/>
  <c r="O347" i="1"/>
  <c r="P347" i="1"/>
  <c r="O348" i="1"/>
  <c r="P348" i="1"/>
  <c r="O349" i="1"/>
  <c r="P349" i="1"/>
  <c r="O346" i="1"/>
  <c r="P346" i="1"/>
  <c r="O345" i="1"/>
  <c r="P345" i="1"/>
  <c r="O343" i="1"/>
  <c r="P343" i="1"/>
  <c r="O344" i="1"/>
  <c r="P344" i="1"/>
  <c r="O341" i="1"/>
  <c r="P341" i="1"/>
  <c r="O342" i="1"/>
  <c r="P342" i="1"/>
  <c r="O340" i="1"/>
  <c r="P340" i="1"/>
  <c r="O338" i="1"/>
  <c r="P338" i="1"/>
  <c r="O339" i="1"/>
  <c r="P339" i="1"/>
  <c r="O335" i="1"/>
  <c r="P335" i="1"/>
  <c r="O336" i="1"/>
  <c r="P336" i="1"/>
  <c r="O337" i="1"/>
  <c r="P337" i="1"/>
  <c r="O334" i="1"/>
  <c r="P334" i="1"/>
  <c r="O331" i="1"/>
  <c r="P331" i="1"/>
  <c r="O332" i="1"/>
  <c r="P332" i="1"/>
  <c r="O333" i="1"/>
  <c r="P333" i="1"/>
  <c r="O328" i="1"/>
  <c r="P328" i="1"/>
  <c r="O329" i="1"/>
  <c r="P329" i="1"/>
  <c r="O330" i="1"/>
  <c r="P330" i="1"/>
  <c r="O327" i="1"/>
  <c r="P327" i="1"/>
  <c r="O325" i="1"/>
  <c r="P325" i="1"/>
  <c r="O326" i="1"/>
  <c r="P326" i="1"/>
  <c r="O316" i="1"/>
  <c r="P316" i="1"/>
  <c r="O317" i="1"/>
  <c r="P317" i="1"/>
  <c r="O318" i="1"/>
  <c r="P318" i="1"/>
  <c r="O319" i="1"/>
  <c r="P319" i="1"/>
  <c r="O320" i="1"/>
  <c r="P320" i="1"/>
  <c r="O321" i="1"/>
  <c r="P321" i="1"/>
  <c r="O322" i="1"/>
  <c r="P322" i="1"/>
  <c r="O323" i="1"/>
  <c r="P323" i="1"/>
  <c r="O324" i="1"/>
  <c r="P324" i="1"/>
  <c r="O309" i="1"/>
  <c r="P309" i="1"/>
  <c r="O310" i="1"/>
  <c r="P310" i="1"/>
  <c r="O311" i="1"/>
  <c r="P311" i="1"/>
  <c r="O312" i="1"/>
  <c r="P312" i="1"/>
  <c r="O313" i="1"/>
  <c r="P313" i="1"/>
  <c r="O314" i="1"/>
  <c r="P314" i="1"/>
  <c r="O315" i="1"/>
  <c r="P315" i="1"/>
  <c r="O303" i="1"/>
  <c r="P303" i="1"/>
  <c r="O304" i="1"/>
  <c r="P304" i="1"/>
  <c r="O305" i="1"/>
  <c r="P305" i="1"/>
  <c r="O306" i="1"/>
  <c r="P306" i="1"/>
  <c r="O307" i="1"/>
  <c r="P307" i="1"/>
  <c r="O308" i="1"/>
  <c r="P308" i="1"/>
  <c r="O295" i="1"/>
  <c r="P295" i="1"/>
  <c r="O296" i="1"/>
  <c r="P296" i="1"/>
  <c r="O297" i="1"/>
  <c r="P297" i="1"/>
  <c r="O298" i="1"/>
  <c r="P298" i="1"/>
  <c r="O299" i="1"/>
  <c r="P299" i="1"/>
  <c r="O300" i="1"/>
  <c r="P300" i="1"/>
  <c r="O301" i="1"/>
  <c r="P301" i="1"/>
  <c r="O302" i="1"/>
  <c r="P302" i="1"/>
  <c r="O293" i="1"/>
  <c r="P293" i="1"/>
  <c r="O294" i="1"/>
  <c r="P294" i="1"/>
  <c r="O291" i="1"/>
  <c r="P291" i="1"/>
  <c r="O292" i="1"/>
  <c r="P292" i="1"/>
  <c r="O287" i="1"/>
  <c r="P287" i="1"/>
  <c r="O288" i="1"/>
  <c r="P288" i="1"/>
  <c r="O289" i="1"/>
  <c r="P289" i="1"/>
  <c r="O290" i="1"/>
  <c r="P290" i="1"/>
  <c r="O284" i="1"/>
  <c r="P284" i="1"/>
  <c r="O285" i="1"/>
  <c r="P285" i="1"/>
  <c r="O286" i="1"/>
  <c r="P286" i="1"/>
  <c r="O281" i="1"/>
  <c r="P281" i="1"/>
  <c r="O282" i="1"/>
  <c r="P282" i="1"/>
  <c r="O283" i="1"/>
  <c r="P283" i="1"/>
  <c r="O276" i="1"/>
  <c r="P276" i="1"/>
  <c r="O277" i="1"/>
  <c r="P277" i="1"/>
  <c r="O278" i="1"/>
  <c r="P278" i="1"/>
  <c r="O279" i="1"/>
  <c r="P279" i="1"/>
  <c r="O280" i="1"/>
  <c r="P280" i="1"/>
  <c r="O270" i="1"/>
  <c r="P270" i="1"/>
  <c r="O271" i="1"/>
  <c r="P271" i="1"/>
  <c r="O272" i="1"/>
  <c r="P272" i="1"/>
  <c r="O273" i="1"/>
  <c r="P273" i="1"/>
  <c r="O274" i="1"/>
  <c r="P274" i="1"/>
  <c r="O275" i="1"/>
  <c r="P275" i="1"/>
  <c r="O268" i="1"/>
  <c r="P268" i="1"/>
  <c r="O269" i="1"/>
  <c r="P269" i="1"/>
  <c r="O265" i="1"/>
  <c r="P265" i="1"/>
  <c r="O266" i="1"/>
  <c r="P266" i="1"/>
  <c r="O267" i="1"/>
  <c r="P267" i="1"/>
  <c r="O254" i="1"/>
  <c r="P254" i="1"/>
  <c r="O255" i="1"/>
  <c r="P255" i="1"/>
  <c r="O256" i="1"/>
  <c r="P256" i="1"/>
  <c r="O257" i="1"/>
  <c r="P257" i="1"/>
  <c r="O258" i="1"/>
  <c r="P258" i="1"/>
  <c r="O259" i="1"/>
  <c r="P259" i="1"/>
  <c r="O260" i="1"/>
  <c r="P260" i="1"/>
  <c r="O261" i="1"/>
  <c r="P261" i="1"/>
  <c r="O262" i="1"/>
  <c r="P262" i="1"/>
  <c r="O263" i="1"/>
  <c r="P263" i="1"/>
  <c r="O264" i="1"/>
  <c r="P264" i="1"/>
  <c r="O243" i="1"/>
  <c r="P243" i="1"/>
  <c r="O244" i="1"/>
  <c r="P244" i="1"/>
  <c r="O245" i="1"/>
  <c r="P245" i="1"/>
  <c r="O246" i="1"/>
  <c r="P246" i="1"/>
  <c r="O247" i="1"/>
  <c r="P247" i="1"/>
  <c r="O248" i="1"/>
  <c r="P248" i="1"/>
  <c r="O249" i="1"/>
  <c r="P249" i="1"/>
  <c r="O250" i="1"/>
  <c r="P250" i="1"/>
  <c r="O251" i="1"/>
  <c r="P251" i="1"/>
  <c r="O252" i="1"/>
  <c r="P252" i="1"/>
  <c r="O253" i="1"/>
  <c r="P253" i="1"/>
  <c r="O228" i="1"/>
  <c r="P228" i="1"/>
  <c r="O229" i="1"/>
  <c r="P229" i="1"/>
  <c r="O230" i="1"/>
  <c r="P230" i="1"/>
  <c r="O231" i="1"/>
  <c r="P231" i="1"/>
  <c r="O232" i="1"/>
  <c r="P232" i="1"/>
  <c r="O233" i="1"/>
  <c r="P233" i="1"/>
  <c r="O234" i="1"/>
  <c r="P234" i="1"/>
  <c r="O235" i="1"/>
  <c r="P235" i="1"/>
  <c r="O236" i="1"/>
  <c r="P236" i="1"/>
  <c r="O237" i="1"/>
  <c r="P237" i="1"/>
  <c r="O238" i="1"/>
  <c r="P238" i="1"/>
  <c r="O239" i="1"/>
  <c r="P239" i="1"/>
  <c r="O240" i="1"/>
  <c r="P240" i="1"/>
  <c r="O241" i="1"/>
  <c r="P241" i="1"/>
  <c r="O242" i="1"/>
  <c r="P242" i="1"/>
  <c r="O224" i="1"/>
  <c r="P224" i="1"/>
  <c r="O225" i="1"/>
  <c r="P225" i="1"/>
  <c r="O226" i="1"/>
  <c r="P226" i="1"/>
  <c r="O227" i="1"/>
  <c r="P227" i="1"/>
  <c r="O223" i="1"/>
  <c r="P223" i="1"/>
  <c r="O220" i="1"/>
  <c r="P220" i="1"/>
  <c r="O221" i="1"/>
  <c r="P221" i="1"/>
  <c r="O222" i="1"/>
  <c r="P222" i="1"/>
  <c r="O214" i="1"/>
  <c r="P214" i="1"/>
  <c r="O215" i="1"/>
  <c r="P215" i="1"/>
  <c r="O216" i="1"/>
  <c r="P216" i="1"/>
  <c r="O217" i="1"/>
  <c r="P217" i="1"/>
  <c r="O218" i="1"/>
  <c r="P218" i="1"/>
  <c r="O219" i="1"/>
  <c r="P219" i="1"/>
  <c r="O211" i="1"/>
  <c r="P211" i="1"/>
  <c r="O212" i="1"/>
  <c r="P212" i="1"/>
  <c r="O213" i="1"/>
  <c r="P213" i="1"/>
  <c r="O209" i="1"/>
  <c r="P209" i="1"/>
  <c r="O210" i="1"/>
  <c r="P210" i="1"/>
  <c r="O207" i="1"/>
  <c r="P207" i="1"/>
  <c r="O208" i="1"/>
  <c r="P208" i="1"/>
  <c r="O205" i="1"/>
  <c r="P205" i="1"/>
  <c r="O206" i="1"/>
  <c r="P206" i="1"/>
  <c r="O202" i="1"/>
  <c r="P202" i="1"/>
  <c r="O203" i="1"/>
  <c r="P203" i="1"/>
  <c r="O204" i="1"/>
  <c r="P204" i="1"/>
  <c r="O199" i="1"/>
  <c r="P199" i="1"/>
  <c r="O200" i="1"/>
  <c r="P200" i="1"/>
  <c r="O201" i="1"/>
  <c r="P201" i="1"/>
  <c r="O195" i="1"/>
  <c r="P195" i="1"/>
  <c r="O196" i="1"/>
  <c r="P196" i="1"/>
  <c r="O197" i="1"/>
  <c r="P197" i="1"/>
  <c r="O198" i="1"/>
  <c r="P198" i="1"/>
  <c r="O191" i="1"/>
  <c r="P191" i="1"/>
  <c r="O192" i="1"/>
  <c r="P192" i="1"/>
  <c r="O193" i="1"/>
  <c r="P193" i="1"/>
  <c r="O194" i="1"/>
  <c r="P194" i="1"/>
  <c r="O184" i="1"/>
  <c r="P184" i="1"/>
  <c r="O185" i="1"/>
  <c r="P185" i="1"/>
  <c r="O186" i="1"/>
  <c r="P186" i="1"/>
  <c r="O187" i="1"/>
  <c r="P187" i="1"/>
  <c r="O188" i="1"/>
  <c r="P188" i="1"/>
  <c r="O189" i="1"/>
  <c r="P189" i="1"/>
  <c r="O190" i="1"/>
  <c r="P190" i="1"/>
  <c r="O178" i="1"/>
  <c r="P178" i="1"/>
  <c r="O179" i="1"/>
  <c r="P179" i="1"/>
  <c r="O180" i="1"/>
  <c r="P180" i="1"/>
  <c r="O181" i="1"/>
  <c r="P181" i="1"/>
  <c r="O182" i="1"/>
  <c r="P182" i="1"/>
  <c r="O183" i="1"/>
  <c r="P183" i="1"/>
  <c r="O176" i="1"/>
  <c r="P176" i="1"/>
  <c r="O177" i="1"/>
  <c r="P177" i="1"/>
  <c r="O172" i="1"/>
  <c r="P172" i="1"/>
  <c r="O173" i="1"/>
  <c r="P173" i="1"/>
  <c r="O174" i="1"/>
  <c r="P174" i="1"/>
  <c r="O175" i="1"/>
  <c r="P175" i="1"/>
  <c r="O166" i="1"/>
  <c r="P166" i="1"/>
  <c r="O167" i="1"/>
  <c r="P167" i="1"/>
  <c r="O168" i="1"/>
  <c r="P168" i="1"/>
  <c r="O169" i="1"/>
  <c r="P169" i="1"/>
  <c r="O170" i="1"/>
  <c r="P170" i="1"/>
  <c r="O171" i="1"/>
  <c r="P171" i="1"/>
  <c r="O164" i="1"/>
  <c r="P164" i="1"/>
  <c r="O165" i="1"/>
  <c r="P165" i="1"/>
  <c r="O162" i="1"/>
  <c r="P162" i="1"/>
  <c r="O163" i="1"/>
  <c r="P163" i="1"/>
  <c r="O156" i="1"/>
  <c r="P156" i="1"/>
  <c r="O157" i="1"/>
  <c r="P157" i="1"/>
  <c r="O158" i="1"/>
  <c r="P158" i="1"/>
  <c r="O159" i="1"/>
  <c r="P159" i="1"/>
  <c r="O160" i="1"/>
  <c r="P160" i="1"/>
  <c r="O161" i="1"/>
  <c r="P161" i="1"/>
  <c r="O152" i="1"/>
  <c r="P152" i="1"/>
  <c r="O153" i="1"/>
  <c r="P153" i="1"/>
  <c r="O154" i="1"/>
  <c r="P154" i="1"/>
  <c r="O155" i="1"/>
  <c r="P155" i="1"/>
  <c r="O151" i="1"/>
  <c r="P151" i="1"/>
  <c r="O147" i="1"/>
  <c r="P147" i="1"/>
  <c r="O148" i="1"/>
  <c r="P148" i="1"/>
  <c r="O149" i="1"/>
  <c r="P149" i="1"/>
  <c r="O150" i="1"/>
  <c r="P150" i="1"/>
  <c r="O145" i="1"/>
  <c r="P145" i="1"/>
  <c r="O146" i="1"/>
  <c r="P146" i="1"/>
  <c r="O137" i="1"/>
  <c r="P137" i="1"/>
  <c r="O138" i="1"/>
  <c r="P138" i="1"/>
  <c r="O139" i="1"/>
  <c r="P139" i="1"/>
  <c r="O140" i="1"/>
  <c r="P140" i="1"/>
  <c r="O141" i="1"/>
  <c r="P141" i="1"/>
  <c r="O142" i="1"/>
  <c r="P142" i="1"/>
  <c r="O143" i="1"/>
  <c r="P143" i="1"/>
  <c r="O144" i="1"/>
  <c r="P144" i="1"/>
  <c r="O136" i="1"/>
  <c r="P136" i="1"/>
  <c r="O123" i="1"/>
  <c r="P123" i="1"/>
  <c r="O124" i="1"/>
  <c r="P124" i="1"/>
  <c r="O125" i="1"/>
  <c r="P125" i="1"/>
  <c r="O126" i="1"/>
  <c r="P126" i="1"/>
  <c r="O127" i="1"/>
  <c r="P127" i="1"/>
  <c r="O128" i="1"/>
  <c r="P128" i="1"/>
  <c r="O129" i="1"/>
  <c r="P129" i="1"/>
  <c r="O130" i="1"/>
  <c r="P130" i="1"/>
  <c r="O131" i="1"/>
  <c r="P131" i="1"/>
  <c r="O132" i="1"/>
  <c r="P132" i="1"/>
  <c r="O133" i="1"/>
  <c r="P133" i="1"/>
  <c r="O134" i="1"/>
  <c r="P134" i="1"/>
  <c r="O135" i="1"/>
  <c r="P135" i="1"/>
  <c r="O117" i="1"/>
  <c r="P117" i="1"/>
  <c r="O118" i="1"/>
  <c r="P118" i="1"/>
  <c r="O119" i="1"/>
  <c r="P119" i="1"/>
  <c r="O120" i="1"/>
  <c r="P120" i="1"/>
  <c r="O121" i="1"/>
  <c r="P121" i="1"/>
  <c r="O122" i="1"/>
  <c r="P122" i="1"/>
  <c r="O104" i="1"/>
  <c r="P104" i="1"/>
  <c r="O105" i="1"/>
  <c r="P105" i="1"/>
  <c r="O106" i="1"/>
  <c r="P106" i="1"/>
  <c r="O107" i="1"/>
  <c r="P107" i="1"/>
  <c r="O108" i="1"/>
  <c r="P108" i="1"/>
  <c r="O109" i="1"/>
  <c r="P109" i="1"/>
  <c r="O110" i="1"/>
  <c r="P110" i="1"/>
  <c r="O111" i="1"/>
  <c r="P111" i="1"/>
  <c r="O112" i="1"/>
  <c r="P112" i="1"/>
  <c r="O113" i="1"/>
  <c r="P113" i="1"/>
  <c r="O114" i="1"/>
  <c r="P114" i="1"/>
  <c r="O115" i="1"/>
  <c r="P115" i="1"/>
  <c r="O116" i="1"/>
  <c r="P116" i="1"/>
  <c r="O101" i="1"/>
  <c r="P101" i="1"/>
  <c r="O102" i="1"/>
  <c r="P102" i="1"/>
  <c r="O103" i="1"/>
  <c r="P103" i="1"/>
  <c r="O99" i="1"/>
  <c r="P99" i="1"/>
  <c r="O100" i="1"/>
  <c r="P100" i="1"/>
  <c r="O95" i="1"/>
  <c r="P95" i="1"/>
  <c r="O96" i="1"/>
  <c r="P96" i="1"/>
  <c r="O97" i="1"/>
  <c r="P97" i="1"/>
  <c r="O98" i="1"/>
  <c r="P98" i="1"/>
  <c r="O94" i="1"/>
  <c r="P94" i="1"/>
  <c r="O91" i="1"/>
  <c r="P91" i="1"/>
  <c r="O92" i="1"/>
  <c r="P92" i="1"/>
  <c r="O93" i="1"/>
  <c r="P93" i="1"/>
  <c r="O90" i="1"/>
  <c r="P90" i="1"/>
  <c r="O88" i="1"/>
  <c r="P88" i="1"/>
  <c r="O89" i="1"/>
  <c r="P89" i="1"/>
  <c r="O86" i="1"/>
  <c r="P86" i="1"/>
  <c r="O87" i="1"/>
  <c r="P87" i="1"/>
  <c r="O85" i="1"/>
  <c r="P85" i="1"/>
  <c r="O84" i="1"/>
  <c r="P84" i="1"/>
  <c r="O73" i="1"/>
  <c r="P73" i="1"/>
  <c r="O74" i="1"/>
  <c r="P74" i="1"/>
  <c r="O75" i="1"/>
  <c r="P75" i="1"/>
  <c r="O76" i="1"/>
  <c r="P76" i="1"/>
  <c r="O77" i="1"/>
  <c r="P77" i="1"/>
  <c r="O78" i="1"/>
  <c r="P78" i="1"/>
  <c r="O79" i="1"/>
  <c r="P79" i="1"/>
  <c r="O80" i="1"/>
  <c r="P80" i="1"/>
  <c r="O81" i="1"/>
  <c r="P81" i="1"/>
  <c r="O82" i="1"/>
  <c r="P82" i="1"/>
  <c r="O83" i="1"/>
  <c r="P83" i="1"/>
  <c r="O72" i="1"/>
  <c r="P72" i="1"/>
  <c r="O67" i="1"/>
  <c r="P67" i="1"/>
  <c r="O68" i="1"/>
  <c r="P68" i="1"/>
  <c r="O69" i="1"/>
  <c r="P69" i="1"/>
  <c r="O70" i="1"/>
  <c r="P70" i="1"/>
  <c r="O71" i="1"/>
  <c r="P71" i="1"/>
  <c r="O60" i="1"/>
  <c r="P60" i="1"/>
  <c r="O61" i="1"/>
  <c r="P61" i="1"/>
  <c r="O62" i="1"/>
  <c r="P62" i="1"/>
  <c r="O63" i="1"/>
  <c r="P63" i="1"/>
  <c r="O64" i="1"/>
  <c r="P64" i="1"/>
  <c r="O65" i="1"/>
  <c r="P65" i="1"/>
  <c r="O66" i="1"/>
  <c r="P66" i="1"/>
  <c r="O59" i="1"/>
  <c r="P59" i="1"/>
  <c r="O56" i="1"/>
  <c r="P56" i="1"/>
  <c r="O57" i="1"/>
  <c r="P57" i="1"/>
  <c r="O58" i="1"/>
  <c r="P58" i="1"/>
  <c r="O54" i="1"/>
  <c r="P54" i="1"/>
  <c r="O55" i="1"/>
  <c r="P55" i="1"/>
  <c r="O53" i="1"/>
  <c r="P53" i="1"/>
  <c r="O51" i="1"/>
  <c r="P51" i="1"/>
  <c r="O52" i="1"/>
  <c r="P52" i="1"/>
  <c r="O50" i="1"/>
  <c r="P50" i="1"/>
  <c r="O48" i="1"/>
  <c r="P48" i="1"/>
  <c r="O49" i="1"/>
  <c r="P49" i="1"/>
  <c r="O38" i="1"/>
  <c r="P38" i="1"/>
  <c r="O39" i="1"/>
  <c r="P39" i="1"/>
  <c r="O40" i="1"/>
  <c r="P40" i="1"/>
  <c r="O41" i="1"/>
  <c r="P41" i="1"/>
  <c r="O42" i="1"/>
  <c r="P42" i="1"/>
  <c r="O43" i="1"/>
  <c r="P43" i="1"/>
  <c r="O44" i="1"/>
  <c r="P44" i="1"/>
  <c r="O45" i="1"/>
  <c r="P45" i="1"/>
  <c r="O46" i="1"/>
  <c r="P46" i="1"/>
  <c r="O47" i="1"/>
  <c r="P47" i="1"/>
  <c r="O34" i="1"/>
  <c r="P34" i="1"/>
  <c r="O35" i="1"/>
  <c r="P35" i="1"/>
  <c r="O36" i="1"/>
  <c r="P36" i="1"/>
  <c r="O37" i="1"/>
  <c r="P37" i="1"/>
  <c r="O33" i="1"/>
  <c r="P33" i="1"/>
  <c r="O26" i="1"/>
  <c r="P26" i="1"/>
  <c r="O27" i="1"/>
  <c r="P27" i="1"/>
  <c r="O28" i="1"/>
  <c r="P28" i="1"/>
  <c r="O29" i="1"/>
  <c r="P29" i="1"/>
  <c r="O30" i="1"/>
  <c r="P30" i="1"/>
  <c r="O31" i="1"/>
  <c r="P31" i="1"/>
  <c r="O32" i="1"/>
  <c r="P32" i="1"/>
  <c r="O25" i="1"/>
  <c r="P25" i="1"/>
  <c r="O24" i="1"/>
  <c r="P24" i="1"/>
  <c r="O21" i="1"/>
  <c r="P21" i="1"/>
  <c r="O22" i="1"/>
  <c r="P22" i="1"/>
  <c r="O23" i="1"/>
  <c r="P23" i="1"/>
  <c r="O18" i="1"/>
  <c r="P18" i="1"/>
  <c r="O19" i="1"/>
  <c r="P19" i="1"/>
  <c r="O20" i="1"/>
  <c r="P20" i="1"/>
  <c r="O17" i="1"/>
  <c r="P17" i="1"/>
  <c r="O12" i="1"/>
  <c r="P12" i="1"/>
  <c r="O13" i="1"/>
  <c r="P13" i="1"/>
  <c r="O14" i="1"/>
  <c r="P14" i="1"/>
  <c r="O15" i="1"/>
  <c r="P15" i="1"/>
  <c r="O16" i="1"/>
  <c r="P16" i="1"/>
  <c r="O7" i="1"/>
  <c r="P7" i="1"/>
  <c r="O8" i="1"/>
  <c r="P8" i="1"/>
  <c r="O9" i="1"/>
  <c r="P9" i="1"/>
  <c r="O10" i="1"/>
  <c r="P10" i="1"/>
  <c r="O11" i="1"/>
  <c r="P11" i="1"/>
  <c r="O2" i="1"/>
  <c r="P2" i="1"/>
  <c r="O3" i="1"/>
  <c r="P3" i="1"/>
  <c r="O4" i="1"/>
  <c r="P4" i="1"/>
  <c r="O5" i="1"/>
  <c r="P5" i="1"/>
  <c r="O6" i="1"/>
  <c r="P6" i="1"/>
  <c r="P353" i="1"/>
  <c r="O353" i="1"/>
  <c r="V103" i="4"/>
  <c r="W103" i="4"/>
  <c r="X103" i="4"/>
  <c r="Y103" i="4"/>
  <c r="Z103" i="4"/>
  <c r="AA103" i="4"/>
  <c r="AB103" i="4"/>
  <c r="AC103" i="4"/>
  <c r="AD103" i="4"/>
  <c r="AE103" i="4"/>
  <c r="AF103" i="4"/>
  <c r="V100" i="4"/>
  <c r="W100" i="4"/>
  <c r="X100" i="4"/>
  <c r="Y100" i="4"/>
  <c r="Z100" i="4"/>
  <c r="AA100" i="4"/>
  <c r="AB100" i="4"/>
  <c r="AC100" i="4"/>
  <c r="AD100" i="4"/>
  <c r="AE100" i="4"/>
  <c r="AF100" i="4"/>
  <c r="V172" i="4"/>
  <c r="W172" i="4"/>
  <c r="X172" i="4"/>
  <c r="Y172" i="4"/>
  <c r="Z172" i="4"/>
  <c r="AA172" i="4"/>
  <c r="AB172" i="4"/>
  <c r="AC172" i="4"/>
  <c r="AD172" i="4"/>
  <c r="AE172" i="4"/>
  <c r="AF172" i="4"/>
  <c r="V159" i="4"/>
  <c r="W159" i="4"/>
  <c r="X159" i="4"/>
  <c r="Y159" i="4"/>
  <c r="Z159" i="4"/>
  <c r="AA159" i="4"/>
  <c r="AB159" i="4"/>
  <c r="AC159" i="4"/>
  <c r="AD159" i="4"/>
  <c r="AE159" i="4"/>
  <c r="AF159" i="4"/>
  <c r="V2" i="4"/>
  <c r="W2" i="4"/>
  <c r="X2" i="4"/>
  <c r="Y2" i="4"/>
  <c r="Z2" i="4"/>
  <c r="AA2" i="4"/>
  <c r="AB2" i="4"/>
  <c r="AC2" i="4"/>
  <c r="AD2" i="4"/>
  <c r="AE2" i="4"/>
  <c r="AF2" i="4"/>
  <c r="V104" i="4"/>
  <c r="W104" i="4"/>
  <c r="X104" i="4"/>
  <c r="Y104" i="4"/>
  <c r="Z104" i="4"/>
  <c r="AA104" i="4"/>
  <c r="AB104" i="4"/>
  <c r="AC104" i="4"/>
  <c r="AD104" i="4"/>
  <c r="AE104" i="4"/>
  <c r="AF104" i="4"/>
  <c r="V16" i="4"/>
  <c r="W16" i="4"/>
  <c r="X16" i="4"/>
  <c r="Y16" i="4"/>
  <c r="Z16" i="4"/>
  <c r="AA16" i="4"/>
  <c r="AB16" i="4"/>
  <c r="AC16" i="4"/>
  <c r="AD16" i="4"/>
  <c r="AE16" i="4"/>
  <c r="AF16" i="4"/>
  <c r="V136" i="4"/>
  <c r="W136" i="4"/>
  <c r="X136" i="4"/>
  <c r="Y136" i="4"/>
  <c r="Z136" i="4"/>
  <c r="AA136" i="4"/>
  <c r="AB136" i="4"/>
  <c r="AC136" i="4"/>
  <c r="AD136" i="4"/>
  <c r="AE136" i="4"/>
  <c r="AF136" i="4"/>
  <c r="V3" i="4"/>
  <c r="W3" i="4"/>
  <c r="X3" i="4"/>
  <c r="Y3" i="4"/>
  <c r="Z3" i="4"/>
  <c r="AA3" i="4"/>
  <c r="AB3" i="4"/>
  <c r="AC3" i="4"/>
  <c r="AD3" i="4"/>
  <c r="AE3" i="4"/>
  <c r="AF3" i="4"/>
  <c r="V160" i="4"/>
  <c r="W160" i="4"/>
  <c r="X160" i="4"/>
  <c r="Y160" i="4"/>
  <c r="Z160" i="4"/>
  <c r="AA160" i="4"/>
  <c r="AB160" i="4"/>
  <c r="AC160" i="4"/>
  <c r="AD160" i="4"/>
  <c r="AE160" i="4"/>
  <c r="AF160" i="4"/>
  <c r="V137" i="4"/>
  <c r="W137" i="4"/>
  <c r="X137" i="4"/>
  <c r="Y137" i="4"/>
  <c r="Z137" i="4"/>
  <c r="AA137" i="4"/>
  <c r="AB137" i="4"/>
  <c r="AC137" i="4"/>
  <c r="AD137" i="4"/>
  <c r="AE137" i="4"/>
  <c r="AF137" i="4"/>
  <c r="V244" i="4"/>
  <c r="W244" i="4"/>
  <c r="X244" i="4"/>
  <c r="Y244" i="4"/>
  <c r="Z244" i="4"/>
  <c r="AA244" i="4"/>
  <c r="AB244" i="4"/>
  <c r="AC244" i="4"/>
  <c r="AD244" i="4"/>
  <c r="AE244" i="4"/>
  <c r="AF244" i="4"/>
  <c r="V245" i="4"/>
  <c r="W245" i="4"/>
  <c r="X245" i="4"/>
  <c r="Y245" i="4"/>
  <c r="Z245" i="4"/>
  <c r="AA245" i="4"/>
  <c r="AB245" i="4"/>
  <c r="AC245" i="4"/>
  <c r="AD245" i="4"/>
  <c r="AE245" i="4"/>
  <c r="AF245" i="4"/>
  <c r="V127" i="4"/>
  <c r="W127" i="4"/>
  <c r="X127" i="4"/>
  <c r="Y127" i="4"/>
  <c r="Z127" i="4"/>
  <c r="AA127" i="4"/>
  <c r="AB127" i="4"/>
  <c r="AC127" i="4"/>
  <c r="AD127" i="4"/>
  <c r="AE127" i="4"/>
  <c r="AF127" i="4"/>
  <c r="V77" i="4"/>
  <c r="W77" i="4"/>
  <c r="X77" i="4"/>
  <c r="Y77" i="4"/>
  <c r="Z77" i="4"/>
  <c r="AA77" i="4"/>
  <c r="AB77" i="4"/>
  <c r="AC77" i="4"/>
  <c r="AD77" i="4"/>
  <c r="AE77" i="4"/>
  <c r="AF77" i="4"/>
  <c r="V192" i="4"/>
  <c r="W192" i="4"/>
  <c r="X192" i="4"/>
  <c r="Y192" i="4"/>
  <c r="Z192" i="4"/>
  <c r="AA192" i="4"/>
  <c r="AB192" i="4"/>
  <c r="AC192" i="4"/>
  <c r="AD192" i="4"/>
  <c r="AE192" i="4"/>
  <c r="AF192" i="4"/>
  <c r="V239" i="4"/>
  <c r="W239" i="4"/>
  <c r="X239" i="4"/>
  <c r="Y239" i="4"/>
  <c r="Z239" i="4"/>
  <c r="AA239" i="4"/>
  <c r="AB239" i="4"/>
  <c r="AC239" i="4"/>
  <c r="AD239" i="4"/>
  <c r="AE239" i="4"/>
  <c r="AF239" i="4"/>
  <c r="V4" i="4"/>
  <c r="W4" i="4"/>
  <c r="X4" i="4"/>
  <c r="Y4" i="4"/>
  <c r="Z4" i="4"/>
  <c r="AA4" i="4"/>
  <c r="AB4" i="4"/>
  <c r="AC4" i="4"/>
  <c r="AD4" i="4"/>
  <c r="AE4" i="4"/>
  <c r="AF4" i="4"/>
  <c r="V246" i="4"/>
  <c r="W246" i="4"/>
  <c r="X246" i="4"/>
  <c r="Y246" i="4"/>
  <c r="Z246" i="4"/>
  <c r="AA246" i="4"/>
  <c r="AB246" i="4"/>
  <c r="AC246" i="4"/>
  <c r="AD246" i="4"/>
  <c r="AE246" i="4"/>
  <c r="AF246" i="4"/>
  <c r="V247" i="4"/>
  <c r="W247" i="4"/>
  <c r="X247" i="4"/>
  <c r="Y247" i="4"/>
  <c r="Z247" i="4"/>
  <c r="AA247" i="4"/>
  <c r="AB247" i="4"/>
  <c r="AC247" i="4"/>
  <c r="AD247" i="4"/>
  <c r="AE247" i="4"/>
  <c r="AF247" i="4"/>
  <c r="V179" i="4"/>
  <c r="W179" i="4"/>
  <c r="X179" i="4"/>
  <c r="Y179" i="4"/>
  <c r="Z179" i="4"/>
  <c r="AA179" i="4"/>
  <c r="AB179" i="4"/>
  <c r="AC179" i="4"/>
  <c r="AD179" i="4"/>
  <c r="AE179" i="4"/>
  <c r="AF179" i="4"/>
  <c r="V193" i="4"/>
  <c r="W193" i="4"/>
  <c r="X193" i="4"/>
  <c r="Y193" i="4"/>
  <c r="Z193" i="4"/>
  <c r="AA193" i="4"/>
  <c r="AB193" i="4"/>
  <c r="AC193" i="4"/>
  <c r="AD193" i="4"/>
  <c r="AE193" i="4"/>
  <c r="AF193" i="4"/>
  <c r="V42" i="4"/>
  <c r="W42" i="4"/>
  <c r="X42" i="4"/>
  <c r="Y42" i="4"/>
  <c r="Z42" i="4"/>
  <c r="AA42" i="4"/>
  <c r="AB42" i="4"/>
  <c r="AC42" i="4"/>
  <c r="AD42" i="4"/>
  <c r="AE42" i="4"/>
  <c r="AF42" i="4"/>
  <c r="V194" i="4"/>
  <c r="W194" i="4"/>
  <c r="X194" i="4"/>
  <c r="Y194" i="4"/>
  <c r="Z194" i="4"/>
  <c r="AA194" i="4"/>
  <c r="AB194" i="4"/>
  <c r="AC194" i="4"/>
  <c r="AD194" i="4"/>
  <c r="AE194" i="4"/>
  <c r="AF194" i="4"/>
  <c r="V322" i="4"/>
  <c r="W322" i="4"/>
  <c r="X322" i="4"/>
  <c r="Y322" i="4"/>
  <c r="Z322" i="4"/>
  <c r="AA322" i="4"/>
  <c r="AB322" i="4"/>
  <c r="AC322" i="4"/>
  <c r="AD322" i="4"/>
  <c r="AE322" i="4"/>
  <c r="AF322" i="4"/>
  <c r="V323" i="4"/>
  <c r="W323" i="4"/>
  <c r="X323" i="4"/>
  <c r="Y323" i="4"/>
  <c r="Z323" i="4"/>
  <c r="AA323" i="4"/>
  <c r="AB323" i="4"/>
  <c r="AC323" i="4"/>
  <c r="AD323" i="4"/>
  <c r="AE323" i="4"/>
  <c r="AF323" i="4"/>
  <c r="V39" i="4"/>
  <c r="W39" i="4"/>
  <c r="X39" i="4"/>
  <c r="Y39" i="4"/>
  <c r="Z39" i="4"/>
  <c r="AA39" i="4"/>
  <c r="AB39" i="4"/>
  <c r="AC39" i="4"/>
  <c r="AD39" i="4"/>
  <c r="AE39" i="4"/>
  <c r="AF39" i="4"/>
  <c r="V338" i="4"/>
  <c r="W338" i="4"/>
  <c r="X338" i="4"/>
  <c r="Y338" i="4"/>
  <c r="Z338" i="4"/>
  <c r="AA338" i="4"/>
  <c r="AB338" i="4"/>
  <c r="AC338" i="4"/>
  <c r="AD338" i="4"/>
  <c r="AE338" i="4"/>
  <c r="AF338" i="4"/>
  <c r="V367" i="4"/>
  <c r="W367" i="4"/>
  <c r="X367" i="4"/>
  <c r="Y367" i="4"/>
  <c r="Z367" i="4"/>
  <c r="AA367" i="4"/>
  <c r="AB367" i="4"/>
  <c r="AC367" i="4"/>
  <c r="AD367" i="4"/>
  <c r="AE367" i="4"/>
  <c r="AF367" i="4"/>
  <c r="V248" i="4"/>
  <c r="W248" i="4"/>
  <c r="X248" i="4"/>
  <c r="Y248" i="4"/>
  <c r="Z248" i="4"/>
  <c r="AA248" i="4"/>
  <c r="AB248" i="4"/>
  <c r="AC248" i="4"/>
  <c r="AD248" i="4"/>
  <c r="AE248" i="4"/>
  <c r="AF248" i="4"/>
  <c r="V180" i="4"/>
  <c r="W180" i="4"/>
  <c r="X180" i="4"/>
  <c r="Y180" i="4"/>
  <c r="Z180" i="4"/>
  <c r="AA180" i="4"/>
  <c r="AB180" i="4"/>
  <c r="AC180" i="4"/>
  <c r="AD180" i="4"/>
  <c r="AE180" i="4"/>
  <c r="AF180" i="4"/>
  <c r="V249" i="4"/>
  <c r="W249" i="4"/>
  <c r="X249" i="4"/>
  <c r="Y249" i="4"/>
  <c r="Z249" i="4"/>
  <c r="AA249" i="4"/>
  <c r="AB249" i="4"/>
  <c r="AC249" i="4"/>
  <c r="AD249" i="4"/>
  <c r="AE249" i="4"/>
  <c r="AF249" i="4"/>
  <c r="V288" i="4"/>
  <c r="W288" i="4"/>
  <c r="X288" i="4"/>
  <c r="Y288" i="4"/>
  <c r="Z288" i="4"/>
  <c r="AA288" i="4"/>
  <c r="AB288" i="4"/>
  <c r="AC288" i="4"/>
  <c r="AD288" i="4"/>
  <c r="AE288" i="4"/>
  <c r="AF288" i="4"/>
  <c r="V326" i="4"/>
  <c r="W326" i="4"/>
  <c r="X326" i="4"/>
  <c r="Y326" i="4"/>
  <c r="Z326" i="4"/>
  <c r="AA326" i="4"/>
  <c r="AB326" i="4"/>
  <c r="AC326" i="4"/>
  <c r="AD326" i="4"/>
  <c r="AE326" i="4"/>
  <c r="AF326" i="4"/>
  <c r="V250" i="4"/>
  <c r="W250" i="4"/>
  <c r="X250" i="4"/>
  <c r="Y250" i="4"/>
  <c r="Z250" i="4"/>
  <c r="AA250" i="4"/>
  <c r="AB250" i="4"/>
  <c r="AC250" i="4"/>
  <c r="AD250" i="4"/>
  <c r="AE250" i="4"/>
  <c r="AF250" i="4"/>
  <c r="V251" i="4"/>
  <c r="W251" i="4"/>
  <c r="X251" i="4"/>
  <c r="Y251" i="4"/>
  <c r="Z251" i="4"/>
  <c r="AA251" i="4"/>
  <c r="AB251" i="4"/>
  <c r="AC251" i="4"/>
  <c r="AD251" i="4"/>
  <c r="AE251" i="4"/>
  <c r="AF251" i="4"/>
  <c r="V101" i="4"/>
  <c r="W101" i="4"/>
  <c r="X101" i="4"/>
  <c r="Y101" i="4"/>
  <c r="Z101" i="4"/>
  <c r="AA101" i="4"/>
  <c r="AB101" i="4"/>
  <c r="AC101" i="4"/>
  <c r="AD101" i="4"/>
  <c r="AE101" i="4"/>
  <c r="AF101" i="4"/>
  <c r="V297" i="4"/>
  <c r="W297" i="4"/>
  <c r="X297" i="4"/>
  <c r="Y297" i="4"/>
  <c r="Z297" i="4"/>
  <c r="AA297" i="4"/>
  <c r="AB297" i="4"/>
  <c r="AC297" i="4"/>
  <c r="AD297" i="4"/>
  <c r="AE297" i="4"/>
  <c r="AF297" i="4"/>
  <c r="V252" i="4"/>
  <c r="W252" i="4"/>
  <c r="X252" i="4"/>
  <c r="Y252" i="4"/>
  <c r="Z252" i="4"/>
  <c r="AA252" i="4"/>
  <c r="AB252" i="4"/>
  <c r="AC252" i="4"/>
  <c r="AD252" i="4"/>
  <c r="AE252" i="4"/>
  <c r="AF252" i="4"/>
  <c r="V253" i="4"/>
  <c r="W253" i="4"/>
  <c r="X253" i="4"/>
  <c r="Y253" i="4"/>
  <c r="Z253" i="4"/>
  <c r="AA253" i="4"/>
  <c r="AB253" i="4"/>
  <c r="AC253" i="4"/>
  <c r="AD253" i="4"/>
  <c r="AE253" i="4"/>
  <c r="AF253" i="4"/>
  <c r="V254" i="4"/>
  <c r="W254" i="4"/>
  <c r="X254" i="4"/>
  <c r="Y254" i="4"/>
  <c r="Z254" i="4"/>
  <c r="AA254" i="4"/>
  <c r="AB254" i="4"/>
  <c r="AC254" i="4"/>
  <c r="AD254" i="4"/>
  <c r="AE254" i="4"/>
  <c r="AF254" i="4"/>
  <c r="V195" i="4"/>
  <c r="W195" i="4"/>
  <c r="X195" i="4"/>
  <c r="Y195" i="4"/>
  <c r="Z195" i="4"/>
  <c r="AA195" i="4"/>
  <c r="AB195" i="4"/>
  <c r="AC195" i="4"/>
  <c r="AD195" i="4"/>
  <c r="AE195" i="4"/>
  <c r="AF195" i="4"/>
  <c r="V255" i="4"/>
  <c r="W255" i="4"/>
  <c r="X255" i="4"/>
  <c r="Y255" i="4"/>
  <c r="Z255" i="4"/>
  <c r="AA255" i="4"/>
  <c r="AB255" i="4"/>
  <c r="AC255" i="4"/>
  <c r="AD255" i="4"/>
  <c r="AE255" i="4"/>
  <c r="AF255" i="4"/>
  <c r="V196" i="4"/>
  <c r="W196" i="4"/>
  <c r="X196" i="4"/>
  <c r="Y196" i="4"/>
  <c r="Z196" i="4"/>
  <c r="AA196" i="4"/>
  <c r="AB196" i="4"/>
  <c r="AC196" i="4"/>
  <c r="AD196" i="4"/>
  <c r="AE196" i="4"/>
  <c r="AF196" i="4"/>
  <c r="V197" i="4"/>
  <c r="W197" i="4"/>
  <c r="X197" i="4"/>
  <c r="Y197" i="4"/>
  <c r="Z197" i="4"/>
  <c r="AA197" i="4"/>
  <c r="AB197" i="4"/>
  <c r="AC197" i="4"/>
  <c r="AD197" i="4"/>
  <c r="AE197" i="4"/>
  <c r="AF197" i="4"/>
  <c r="V53" i="4"/>
  <c r="W53" i="4"/>
  <c r="X53" i="4"/>
  <c r="Y53" i="4"/>
  <c r="Z53" i="4"/>
  <c r="AA53" i="4"/>
  <c r="AB53" i="4"/>
  <c r="AC53" i="4"/>
  <c r="AD53" i="4"/>
  <c r="AE53" i="4"/>
  <c r="AF53" i="4"/>
  <c r="V173" i="4"/>
  <c r="W173" i="4"/>
  <c r="X173" i="4"/>
  <c r="Y173" i="4"/>
  <c r="Z173" i="4"/>
  <c r="AA173" i="4"/>
  <c r="AB173" i="4"/>
  <c r="AC173" i="4"/>
  <c r="AD173" i="4"/>
  <c r="AE173" i="4"/>
  <c r="AF173" i="4"/>
  <c r="V68" i="4"/>
  <c r="W68" i="4"/>
  <c r="X68" i="4"/>
  <c r="Y68" i="4"/>
  <c r="Z68" i="4"/>
  <c r="AA68" i="4"/>
  <c r="AB68" i="4"/>
  <c r="AC68" i="4"/>
  <c r="AD68" i="4"/>
  <c r="AE68" i="4"/>
  <c r="AF68" i="4"/>
  <c r="V256" i="4"/>
  <c r="W256" i="4"/>
  <c r="X256" i="4"/>
  <c r="Y256" i="4"/>
  <c r="Z256" i="4"/>
  <c r="AA256" i="4"/>
  <c r="AB256" i="4"/>
  <c r="AC256" i="4"/>
  <c r="AD256" i="4"/>
  <c r="AE256" i="4"/>
  <c r="AF256" i="4"/>
  <c r="V289" i="4"/>
  <c r="W289" i="4"/>
  <c r="X289" i="4"/>
  <c r="Y289" i="4"/>
  <c r="Z289" i="4"/>
  <c r="AA289" i="4"/>
  <c r="AB289" i="4"/>
  <c r="AC289" i="4"/>
  <c r="AD289" i="4"/>
  <c r="AE289" i="4"/>
  <c r="AF289" i="4"/>
  <c r="V298" i="4"/>
  <c r="W298" i="4"/>
  <c r="X298" i="4"/>
  <c r="Y298" i="4"/>
  <c r="Z298" i="4"/>
  <c r="AA298" i="4"/>
  <c r="AB298" i="4"/>
  <c r="AC298" i="4"/>
  <c r="AD298" i="4"/>
  <c r="AE298" i="4"/>
  <c r="AF298" i="4"/>
  <c r="V50" i="4"/>
  <c r="W50" i="4"/>
  <c r="X50" i="4"/>
  <c r="Y50" i="4"/>
  <c r="Z50" i="4"/>
  <c r="AA50" i="4"/>
  <c r="AB50" i="4"/>
  <c r="AC50" i="4"/>
  <c r="AD50" i="4"/>
  <c r="AE50" i="4"/>
  <c r="AF50" i="4"/>
  <c r="V257" i="4"/>
  <c r="W257" i="4"/>
  <c r="X257" i="4"/>
  <c r="Y257" i="4"/>
  <c r="Z257" i="4"/>
  <c r="AA257" i="4"/>
  <c r="AB257" i="4"/>
  <c r="AC257" i="4"/>
  <c r="AD257" i="4"/>
  <c r="AE257" i="4"/>
  <c r="AF257" i="4"/>
  <c r="V78" i="4"/>
  <c r="W78" i="4"/>
  <c r="X78" i="4"/>
  <c r="Y78" i="4"/>
  <c r="Z78" i="4"/>
  <c r="AA78" i="4"/>
  <c r="AB78" i="4"/>
  <c r="AC78" i="4"/>
  <c r="AD78" i="4"/>
  <c r="AE78" i="4"/>
  <c r="AF78" i="4"/>
  <c r="V258" i="4"/>
  <c r="W258" i="4"/>
  <c r="X258" i="4"/>
  <c r="Y258" i="4"/>
  <c r="Z258" i="4"/>
  <c r="AA258" i="4"/>
  <c r="AB258" i="4"/>
  <c r="AC258" i="4"/>
  <c r="AD258" i="4"/>
  <c r="AE258" i="4"/>
  <c r="AF258" i="4"/>
  <c r="V198" i="4"/>
  <c r="W198" i="4"/>
  <c r="X198" i="4"/>
  <c r="Y198" i="4"/>
  <c r="Z198" i="4"/>
  <c r="AA198" i="4"/>
  <c r="AB198" i="4"/>
  <c r="AC198" i="4"/>
  <c r="AD198" i="4"/>
  <c r="AE198" i="4"/>
  <c r="AF198" i="4"/>
  <c r="V199" i="4"/>
  <c r="W199" i="4"/>
  <c r="X199" i="4"/>
  <c r="Y199" i="4"/>
  <c r="Z199" i="4"/>
  <c r="AA199" i="4"/>
  <c r="AB199" i="4"/>
  <c r="AC199" i="4"/>
  <c r="AD199" i="4"/>
  <c r="AE199" i="4"/>
  <c r="AF199" i="4"/>
  <c r="V200" i="4"/>
  <c r="W200" i="4"/>
  <c r="X200" i="4"/>
  <c r="Y200" i="4"/>
  <c r="Z200" i="4"/>
  <c r="AA200" i="4"/>
  <c r="AB200" i="4"/>
  <c r="AC200" i="4"/>
  <c r="AD200" i="4"/>
  <c r="AE200" i="4"/>
  <c r="AF200" i="4"/>
  <c r="V138" i="4"/>
  <c r="W138" i="4"/>
  <c r="X138" i="4"/>
  <c r="Y138" i="4"/>
  <c r="Z138" i="4"/>
  <c r="AA138" i="4"/>
  <c r="AB138" i="4"/>
  <c r="AC138" i="4"/>
  <c r="AD138" i="4"/>
  <c r="AE138" i="4"/>
  <c r="AF138" i="4"/>
  <c r="V108" i="4"/>
  <c r="W108" i="4"/>
  <c r="X108" i="4"/>
  <c r="Y108" i="4"/>
  <c r="Z108" i="4"/>
  <c r="AA108" i="4"/>
  <c r="AB108" i="4"/>
  <c r="AC108" i="4"/>
  <c r="AD108" i="4"/>
  <c r="AE108" i="4"/>
  <c r="AF108" i="4"/>
  <c r="V174" i="4"/>
  <c r="W174" i="4"/>
  <c r="X174" i="4"/>
  <c r="Y174" i="4"/>
  <c r="Z174" i="4"/>
  <c r="AA174" i="4"/>
  <c r="AB174" i="4"/>
  <c r="AC174" i="4"/>
  <c r="AD174" i="4"/>
  <c r="AE174" i="4"/>
  <c r="AF174" i="4"/>
  <c r="V299" i="4"/>
  <c r="W299" i="4"/>
  <c r="X299" i="4"/>
  <c r="Y299" i="4"/>
  <c r="Z299" i="4"/>
  <c r="AA299" i="4"/>
  <c r="AB299" i="4"/>
  <c r="AC299" i="4"/>
  <c r="AD299" i="4"/>
  <c r="AE299" i="4"/>
  <c r="AF299" i="4"/>
  <c r="V92" i="4"/>
  <c r="W92" i="4"/>
  <c r="X92" i="4"/>
  <c r="Y92" i="4"/>
  <c r="Z92" i="4"/>
  <c r="AA92" i="4"/>
  <c r="AB92" i="4"/>
  <c r="AC92" i="4"/>
  <c r="AD92" i="4"/>
  <c r="AE92" i="4"/>
  <c r="AF92" i="4"/>
  <c r="V181" i="4"/>
  <c r="W181" i="4"/>
  <c r="X181" i="4"/>
  <c r="Y181" i="4"/>
  <c r="Z181" i="4"/>
  <c r="AA181" i="4"/>
  <c r="AB181" i="4"/>
  <c r="AC181" i="4"/>
  <c r="AD181" i="4"/>
  <c r="AE181" i="4"/>
  <c r="AF181" i="4"/>
  <c r="V161" i="4"/>
  <c r="W161" i="4"/>
  <c r="X161" i="4"/>
  <c r="Y161" i="4"/>
  <c r="Z161" i="4"/>
  <c r="AA161" i="4"/>
  <c r="AB161" i="4"/>
  <c r="AC161" i="4"/>
  <c r="AD161" i="4"/>
  <c r="AE161" i="4"/>
  <c r="AF161" i="4"/>
  <c r="V259" i="4"/>
  <c r="W259" i="4"/>
  <c r="X259" i="4"/>
  <c r="Y259" i="4"/>
  <c r="Z259" i="4"/>
  <c r="AA259" i="4"/>
  <c r="AB259" i="4"/>
  <c r="AC259" i="4"/>
  <c r="AD259" i="4"/>
  <c r="AE259" i="4"/>
  <c r="AF259" i="4"/>
  <c r="V105" i="4"/>
  <c r="W105" i="4"/>
  <c r="X105" i="4"/>
  <c r="Y105" i="4"/>
  <c r="Z105" i="4"/>
  <c r="AA105" i="4"/>
  <c r="AB105" i="4"/>
  <c r="AC105" i="4"/>
  <c r="AD105" i="4"/>
  <c r="AE105" i="4"/>
  <c r="AF105" i="4"/>
  <c r="V182" i="4"/>
  <c r="W182" i="4"/>
  <c r="X182" i="4"/>
  <c r="Y182" i="4"/>
  <c r="Z182" i="4"/>
  <c r="AA182" i="4"/>
  <c r="AB182" i="4"/>
  <c r="AC182" i="4"/>
  <c r="AD182" i="4"/>
  <c r="AE182" i="4"/>
  <c r="AF182" i="4"/>
  <c r="V309" i="4"/>
  <c r="W309" i="4"/>
  <c r="X309" i="4"/>
  <c r="Y309" i="4"/>
  <c r="Z309" i="4"/>
  <c r="AA309" i="4"/>
  <c r="AB309" i="4"/>
  <c r="AC309" i="4"/>
  <c r="AD309" i="4"/>
  <c r="AE309" i="4"/>
  <c r="AF309" i="4"/>
  <c r="V348" i="4"/>
  <c r="W348" i="4"/>
  <c r="X348" i="4"/>
  <c r="Y348" i="4"/>
  <c r="Z348" i="4"/>
  <c r="AA348" i="4"/>
  <c r="AB348" i="4"/>
  <c r="AC348" i="4"/>
  <c r="AD348" i="4"/>
  <c r="AE348" i="4"/>
  <c r="AF348" i="4"/>
  <c r="V260" i="4"/>
  <c r="W260" i="4"/>
  <c r="X260" i="4"/>
  <c r="Y260" i="4"/>
  <c r="Z260" i="4"/>
  <c r="AA260" i="4"/>
  <c r="AB260" i="4"/>
  <c r="AC260" i="4"/>
  <c r="AD260" i="4"/>
  <c r="AE260" i="4"/>
  <c r="AF260" i="4"/>
  <c r="V327" i="4"/>
  <c r="W327" i="4"/>
  <c r="X327" i="4"/>
  <c r="Y327" i="4"/>
  <c r="Z327" i="4"/>
  <c r="AA327" i="4"/>
  <c r="AB327" i="4"/>
  <c r="AC327" i="4"/>
  <c r="AD327" i="4"/>
  <c r="AE327" i="4"/>
  <c r="AF327" i="4"/>
  <c r="V201" i="4"/>
  <c r="W201" i="4"/>
  <c r="X201" i="4"/>
  <c r="Y201" i="4"/>
  <c r="Z201" i="4"/>
  <c r="AA201" i="4"/>
  <c r="AB201" i="4"/>
  <c r="AC201" i="4"/>
  <c r="AD201" i="4"/>
  <c r="AE201" i="4"/>
  <c r="AF201" i="4"/>
  <c r="V17" i="4"/>
  <c r="W17" i="4"/>
  <c r="X17" i="4"/>
  <c r="Y17" i="4"/>
  <c r="Z17" i="4"/>
  <c r="AA17" i="4"/>
  <c r="AB17" i="4"/>
  <c r="AC17" i="4"/>
  <c r="AD17" i="4"/>
  <c r="AE17" i="4"/>
  <c r="AF17" i="4"/>
  <c r="V310" i="4"/>
  <c r="W310" i="4"/>
  <c r="X310" i="4"/>
  <c r="Y310" i="4"/>
  <c r="Z310" i="4"/>
  <c r="AA310" i="4"/>
  <c r="AB310" i="4"/>
  <c r="AC310" i="4"/>
  <c r="AD310" i="4"/>
  <c r="AE310" i="4"/>
  <c r="AF310" i="4"/>
  <c r="V261" i="4"/>
  <c r="W261" i="4"/>
  <c r="X261" i="4"/>
  <c r="Y261" i="4"/>
  <c r="Z261" i="4"/>
  <c r="AA261" i="4"/>
  <c r="AB261" i="4"/>
  <c r="AC261" i="4"/>
  <c r="AD261" i="4"/>
  <c r="AE261" i="4"/>
  <c r="AF261" i="4"/>
  <c r="V96" i="4"/>
  <c r="W96" i="4"/>
  <c r="X96" i="4"/>
  <c r="Y96" i="4"/>
  <c r="Z96" i="4"/>
  <c r="AA96" i="4"/>
  <c r="AB96" i="4"/>
  <c r="AC96" i="4"/>
  <c r="AD96" i="4"/>
  <c r="AE96" i="4"/>
  <c r="AF96" i="4"/>
  <c r="V262" i="4"/>
  <c r="W262" i="4"/>
  <c r="X262" i="4"/>
  <c r="Y262" i="4"/>
  <c r="Z262" i="4"/>
  <c r="AA262" i="4"/>
  <c r="AB262" i="4"/>
  <c r="AC262" i="4"/>
  <c r="AD262" i="4"/>
  <c r="AE262" i="4"/>
  <c r="AF262" i="4"/>
  <c r="V40" i="4"/>
  <c r="W40" i="4"/>
  <c r="X40" i="4"/>
  <c r="Y40" i="4"/>
  <c r="Z40" i="4"/>
  <c r="AA40" i="4"/>
  <c r="AB40" i="4"/>
  <c r="AC40" i="4"/>
  <c r="AD40" i="4"/>
  <c r="AE40" i="4"/>
  <c r="AF40" i="4"/>
  <c r="V55" i="4"/>
  <c r="W55" i="4"/>
  <c r="X55" i="4"/>
  <c r="Y55" i="4"/>
  <c r="Z55" i="4"/>
  <c r="AA55" i="4"/>
  <c r="AB55" i="4"/>
  <c r="AC55" i="4"/>
  <c r="AD55" i="4"/>
  <c r="AE55" i="4"/>
  <c r="AF55" i="4"/>
  <c r="V263" i="4"/>
  <c r="W263" i="4"/>
  <c r="X263" i="4"/>
  <c r="Y263" i="4"/>
  <c r="Z263" i="4"/>
  <c r="AA263" i="4"/>
  <c r="AB263" i="4"/>
  <c r="AC263" i="4"/>
  <c r="AD263" i="4"/>
  <c r="AE263" i="4"/>
  <c r="AF263" i="4"/>
  <c r="V368" i="4"/>
  <c r="W368" i="4"/>
  <c r="X368" i="4"/>
  <c r="Y368" i="4"/>
  <c r="Z368" i="4"/>
  <c r="AA368" i="4"/>
  <c r="AB368" i="4"/>
  <c r="AC368" i="4"/>
  <c r="AD368" i="4"/>
  <c r="AE368" i="4"/>
  <c r="AF368" i="4"/>
  <c r="V345" i="4"/>
  <c r="W345" i="4"/>
  <c r="X345" i="4"/>
  <c r="Y345" i="4"/>
  <c r="Z345" i="4"/>
  <c r="AA345" i="4"/>
  <c r="AB345" i="4"/>
  <c r="AC345" i="4"/>
  <c r="AD345" i="4"/>
  <c r="AE345" i="4"/>
  <c r="AF345" i="4"/>
  <c r="V69" i="4"/>
  <c r="W69" i="4"/>
  <c r="X69" i="4"/>
  <c r="Y69" i="4"/>
  <c r="Z69" i="4"/>
  <c r="AA69" i="4"/>
  <c r="AB69" i="4"/>
  <c r="AC69" i="4"/>
  <c r="AD69" i="4"/>
  <c r="AE69" i="4"/>
  <c r="AF69" i="4"/>
  <c r="V111" i="4"/>
  <c r="W111" i="4"/>
  <c r="X111" i="4"/>
  <c r="Y111" i="4"/>
  <c r="Z111" i="4"/>
  <c r="AA111" i="4"/>
  <c r="AB111" i="4"/>
  <c r="AC111" i="4"/>
  <c r="AD111" i="4"/>
  <c r="AE111" i="4"/>
  <c r="AF111" i="4"/>
  <c r="V93" i="4"/>
  <c r="W93" i="4"/>
  <c r="X93" i="4"/>
  <c r="Y93" i="4"/>
  <c r="Z93" i="4"/>
  <c r="AA93" i="4"/>
  <c r="AB93" i="4"/>
  <c r="AC93" i="4"/>
  <c r="AD93" i="4"/>
  <c r="AE93" i="4"/>
  <c r="AF93" i="4"/>
  <c r="V328" i="4"/>
  <c r="W328" i="4"/>
  <c r="X328" i="4"/>
  <c r="Y328" i="4"/>
  <c r="Z328" i="4"/>
  <c r="AA328" i="4"/>
  <c r="AB328" i="4"/>
  <c r="AC328" i="4"/>
  <c r="AD328" i="4"/>
  <c r="AE328" i="4"/>
  <c r="AF328" i="4"/>
  <c r="V300" i="4"/>
  <c r="W300" i="4"/>
  <c r="X300" i="4"/>
  <c r="Y300" i="4"/>
  <c r="Z300" i="4"/>
  <c r="AA300" i="4"/>
  <c r="AB300" i="4"/>
  <c r="AC300" i="4"/>
  <c r="AD300" i="4"/>
  <c r="AE300" i="4"/>
  <c r="AF300" i="4"/>
  <c r="V264" i="4"/>
  <c r="W264" i="4"/>
  <c r="X264" i="4"/>
  <c r="Y264" i="4"/>
  <c r="Z264" i="4"/>
  <c r="AA264" i="4"/>
  <c r="AB264" i="4"/>
  <c r="AC264" i="4"/>
  <c r="AD264" i="4"/>
  <c r="AE264" i="4"/>
  <c r="AF264" i="4"/>
  <c r="V162" i="4"/>
  <c r="W162" i="4"/>
  <c r="X162" i="4"/>
  <c r="Y162" i="4"/>
  <c r="Z162" i="4"/>
  <c r="AA162" i="4"/>
  <c r="AB162" i="4"/>
  <c r="AC162" i="4"/>
  <c r="AD162" i="4"/>
  <c r="AE162" i="4"/>
  <c r="AF162" i="4"/>
  <c r="V320" i="4"/>
  <c r="W320" i="4"/>
  <c r="X320" i="4"/>
  <c r="Y320" i="4"/>
  <c r="Z320" i="4"/>
  <c r="AA320" i="4"/>
  <c r="AB320" i="4"/>
  <c r="AC320" i="4"/>
  <c r="AD320" i="4"/>
  <c r="AE320" i="4"/>
  <c r="AF320" i="4"/>
  <c r="V175" i="4"/>
  <c r="W175" i="4"/>
  <c r="X175" i="4"/>
  <c r="Y175" i="4"/>
  <c r="Z175" i="4"/>
  <c r="AA175" i="4"/>
  <c r="AB175" i="4"/>
  <c r="AC175" i="4"/>
  <c r="AD175" i="4"/>
  <c r="AE175" i="4"/>
  <c r="AF175" i="4"/>
  <c r="V265" i="4"/>
  <c r="W265" i="4"/>
  <c r="X265" i="4"/>
  <c r="Y265" i="4"/>
  <c r="Z265" i="4"/>
  <c r="AA265" i="4"/>
  <c r="AB265" i="4"/>
  <c r="AC265" i="4"/>
  <c r="AD265" i="4"/>
  <c r="AE265" i="4"/>
  <c r="AF265" i="4"/>
  <c r="V202" i="4"/>
  <c r="W202" i="4"/>
  <c r="X202" i="4"/>
  <c r="Y202" i="4"/>
  <c r="Z202" i="4"/>
  <c r="AA202" i="4"/>
  <c r="AB202" i="4"/>
  <c r="AC202" i="4"/>
  <c r="AD202" i="4"/>
  <c r="AE202" i="4"/>
  <c r="AF202" i="4"/>
  <c r="V115" i="4"/>
  <c r="W115" i="4"/>
  <c r="X115" i="4"/>
  <c r="Y115" i="4"/>
  <c r="Z115" i="4"/>
  <c r="AA115" i="4"/>
  <c r="AB115" i="4"/>
  <c r="AC115" i="4"/>
  <c r="AD115" i="4"/>
  <c r="AE115" i="4"/>
  <c r="AF115" i="4"/>
  <c r="V106" i="4"/>
  <c r="W106" i="4"/>
  <c r="X106" i="4"/>
  <c r="Y106" i="4"/>
  <c r="Z106" i="4"/>
  <c r="AA106" i="4"/>
  <c r="AB106" i="4"/>
  <c r="AC106" i="4"/>
  <c r="AD106" i="4"/>
  <c r="AE106" i="4"/>
  <c r="AF106" i="4"/>
  <c r="V52" i="4"/>
  <c r="W52" i="4"/>
  <c r="X52" i="4"/>
  <c r="Y52" i="4"/>
  <c r="Z52" i="4"/>
  <c r="AA52" i="4"/>
  <c r="AB52" i="4"/>
  <c r="AC52" i="4"/>
  <c r="AD52" i="4"/>
  <c r="AE52" i="4"/>
  <c r="AF52" i="4"/>
  <c r="V266" i="4"/>
  <c r="W266" i="4"/>
  <c r="X266" i="4"/>
  <c r="Y266" i="4"/>
  <c r="Z266" i="4"/>
  <c r="AA266" i="4"/>
  <c r="AB266" i="4"/>
  <c r="AC266" i="4"/>
  <c r="AD266" i="4"/>
  <c r="AE266" i="4"/>
  <c r="AF266" i="4"/>
  <c r="V324" i="4"/>
  <c r="W324" i="4"/>
  <c r="X324" i="4"/>
  <c r="Y324" i="4"/>
  <c r="Z324" i="4"/>
  <c r="AA324" i="4"/>
  <c r="AB324" i="4"/>
  <c r="AC324" i="4"/>
  <c r="AD324" i="4"/>
  <c r="AE324" i="4"/>
  <c r="AF324" i="4"/>
  <c r="V301" i="4"/>
  <c r="W301" i="4"/>
  <c r="X301" i="4"/>
  <c r="Y301" i="4"/>
  <c r="Z301" i="4"/>
  <c r="AA301" i="4"/>
  <c r="AB301" i="4"/>
  <c r="AC301" i="4"/>
  <c r="AD301" i="4"/>
  <c r="AE301" i="4"/>
  <c r="AF301" i="4"/>
  <c r="V267" i="4"/>
  <c r="W267" i="4"/>
  <c r="X267" i="4"/>
  <c r="Y267" i="4"/>
  <c r="Z267" i="4"/>
  <c r="AA267" i="4"/>
  <c r="AB267" i="4"/>
  <c r="AC267" i="4"/>
  <c r="AD267" i="4"/>
  <c r="AE267" i="4"/>
  <c r="AF267" i="4"/>
  <c r="V128" i="4"/>
  <c r="W128" i="4"/>
  <c r="X128" i="4"/>
  <c r="Y128" i="4"/>
  <c r="Z128" i="4"/>
  <c r="AA128" i="4"/>
  <c r="AB128" i="4"/>
  <c r="AC128" i="4"/>
  <c r="AD128" i="4"/>
  <c r="AE128" i="4"/>
  <c r="AF128" i="4"/>
  <c r="V268" i="4"/>
  <c r="W268" i="4"/>
  <c r="X268" i="4"/>
  <c r="Y268" i="4"/>
  <c r="Z268" i="4"/>
  <c r="AA268" i="4"/>
  <c r="AB268" i="4"/>
  <c r="AC268" i="4"/>
  <c r="AD268" i="4"/>
  <c r="AE268" i="4"/>
  <c r="AF268" i="4"/>
  <c r="V79" i="4"/>
  <c r="W79" i="4"/>
  <c r="X79" i="4"/>
  <c r="Y79" i="4"/>
  <c r="Z79" i="4"/>
  <c r="AA79" i="4"/>
  <c r="AB79" i="4"/>
  <c r="AC79" i="4"/>
  <c r="AD79" i="4"/>
  <c r="AE79" i="4"/>
  <c r="AF79" i="4"/>
  <c r="V18" i="4"/>
  <c r="W18" i="4"/>
  <c r="X18" i="4"/>
  <c r="Y18" i="4"/>
  <c r="Z18" i="4"/>
  <c r="AA18" i="4"/>
  <c r="AB18" i="4"/>
  <c r="AC18" i="4"/>
  <c r="AD18" i="4"/>
  <c r="AE18" i="4"/>
  <c r="AF18" i="4"/>
  <c r="V332" i="4"/>
  <c r="W332" i="4"/>
  <c r="X332" i="4"/>
  <c r="Y332" i="4"/>
  <c r="Z332" i="4"/>
  <c r="AA332" i="4"/>
  <c r="AB332" i="4"/>
  <c r="AC332" i="4"/>
  <c r="AD332" i="4"/>
  <c r="AE332" i="4"/>
  <c r="AF332" i="4"/>
  <c r="V346" i="4"/>
  <c r="W346" i="4"/>
  <c r="X346" i="4"/>
  <c r="Y346" i="4"/>
  <c r="Z346" i="4"/>
  <c r="AA346" i="4"/>
  <c r="AB346" i="4"/>
  <c r="AC346" i="4"/>
  <c r="AD346" i="4"/>
  <c r="AE346" i="4"/>
  <c r="AF346" i="4"/>
  <c r="V139" i="4"/>
  <c r="W139" i="4"/>
  <c r="X139" i="4"/>
  <c r="Y139" i="4"/>
  <c r="Z139" i="4"/>
  <c r="AA139" i="4"/>
  <c r="AB139" i="4"/>
  <c r="AC139" i="4"/>
  <c r="AD139" i="4"/>
  <c r="AE139" i="4"/>
  <c r="AF139" i="4"/>
  <c r="V129" i="4"/>
  <c r="W129" i="4"/>
  <c r="X129" i="4"/>
  <c r="Y129" i="4"/>
  <c r="Z129" i="4"/>
  <c r="AA129" i="4"/>
  <c r="AB129" i="4"/>
  <c r="AC129" i="4"/>
  <c r="AD129" i="4"/>
  <c r="AE129" i="4"/>
  <c r="AF129" i="4"/>
  <c r="V140" i="4"/>
  <c r="W140" i="4"/>
  <c r="X140" i="4"/>
  <c r="Y140" i="4"/>
  <c r="Z140" i="4"/>
  <c r="AA140" i="4"/>
  <c r="AB140" i="4"/>
  <c r="AC140" i="4"/>
  <c r="AD140" i="4"/>
  <c r="AE140" i="4"/>
  <c r="AF140" i="4"/>
  <c r="V141" i="4"/>
  <c r="W141" i="4"/>
  <c r="X141" i="4"/>
  <c r="Y141" i="4"/>
  <c r="Z141" i="4"/>
  <c r="AA141" i="4"/>
  <c r="AB141" i="4"/>
  <c r="AC141" i="4"/>
  <c r="AD141" i="4"/>
  <c r="AE141" i="4"/>
  <c r="AF141" i="4"/>
  <c r="V142" i="4"/>
  <c r="W142" i="4"/>
  <c r="X142" i="4"/>
  <c r="Y142" i="4"/>
  <c r="Z142" i="4"/>
  <c r="AA142" i="4"/>
  <c r="AB142" i="4"/>
  <c r="AC142" i="4"/>
  <c r="AD142" i="4"/>
  <c r="AE142" i="4"/>
  <c r="AF142" i="4"/>
  <c r="V5" i="4"/>
  <c r="W5" i="4"/>
  <c r="X5" i="4"/>
  <c r="Y5" i="4"/>
  <c r="Z5" i="4"/>
  <c r="AA5" i="4"/>
  <c r="AB5" i="4"/>
  <c r="AC5" i="4"/>
  <c r="AD5" i="4"/>
  <c r="AE5" i="4"/>
  <c r="AF5" i="4"/>
  <c r="V19" i="4"/>
  <c r="W19" i="4"/>
  <c r="X19" i="4"/>
  <c r="Y19" i="4"/>
  <c r="Z19" i="4"/>
  <c r="AA19" i="4"/>
  <c r="AB19" i="4"/>
  <c r="AC19" i="4"/>
  <c r="AD19" i="4"/>
  <c r="AE19" i="4"/>
  <c r="AF19" i="4"/>
  <c r="V112" i="4"/>
  <c r="W112" i="4"/>
  <c r="X112" i="4"/>
  <c r="Y112" i="4"/>
  <c r="Z112" i="4"/>
  <c r="AA112" i="4"/>
  <c r="AB112" i="4"/>
  <c r="AC112" i="4"/>
  <c r="AD112" i="4"/>
  <c r="AE112" i="4"/>
  <c r="AF112" i="4"/>
  <c r="V143" i="4"/>
  <c r="W143" i="4"/>
  <c r="X143" i="4"/>
  <c r="Y143" i="4"/>
  <c r="Z143" i="4"/>
  <c r="AA143" i="4"/>
  <c r="AB143" i="4"/>
  <c r="AC143" i="4"/>
  <c r="AD143" i="4"/>
  <c r="AE143" i="4"/>
  <c r="AF143" i="4"/>
  <c r="V70" i="4"/>
  <c r="W70" i="4"/>
  <c r="X70" i="4"/>
  <c r="Y70" i="4"/>
  <c r="Z70" i="4"/>
  <c r="AA70" i="4"/>
  <c r="AB70" i="4"/>
  <c r="AC70" i="4"/>
  <c r="AD70" i="4"/>
  <c r="AE70" i="4"/>
  <c r="AF70" i="4"/>
  <c r="V329" i="4"/>
  <c r="W329" i="4"/>
  <c r="X329" i="4"/>
  <c r="Y329" i="4"/>
  <c r="Z329" i="4"/>
  <c r="AA329" i="4"/>
  <c r="AB329" i="4"/>
  <c r="AC329" i="4"/>
  <c r="AD329" i="4"/>
  <c r="AE329" i="4"/>
  <c r="AF329" i="4"/>
  <c r="V80" i="4"/>
  <c r="W80" i="4"/>
  <c r="X80" i="4"/>
  <c r="Y80" i="4"/>
  <c r="Z80" i="4"/>
  <c r="AA80" i="4"/>
  <c r="AB80" i="4"/>
  <c r="AC80" i="4"/>
  <c r="AD80" i="4"/>
  <c r="AE80" i="4"/>
  <c r="AF80" i="4"/>
  <c r="V203" i="4"/>
  <c r="W203" i="4"/>
  <c r="X203" i="4"/>
  <c r="Y203" i="4"/>
  <c r="Z203" i="4"/>
  <c r="AA203" i="4"/>
  <c r="AB203" i="4"/>
  <c r="AC203" i="4"/>
  <c r="AD203" i="4"/>
  <c r="AE203" i="4"/>
  <c r="AF203" i="4"/>
  <c r="V107" i="4"/>
  <c r="W107" i="4"/>
  <c r="X107" i="4"/>
  <c r="Y107" i="4"/>
  <c r="Z107" i="4"/>
  <c r="AA107" i="4"/>
  <c r="AB107" i="4"/>
  <c r="AC107" i="4"/>
  <c r="AD107" i="4"/>
  <c r="AE107" i="4"/>
  <c r="AF107" i="4"/>
  <c r="V10" i="4"/>
  <c r="W10" i="4"/>
  <c r="X10" i="4"/>
  <c r="Y10" i="4"/>
  <c r="Z10" i="4"/>
  <c r="AA10" i="4"/>
  <c r="AB10" i="4"/>
  <c r="AC10" i="4"/>
  <c r="AD10" i="4"/>
  <c r="AE10" i="4"/>
  <c r="AF10" i="4"/>
  <c r="V269" i="4"/>
  <c r="W269" i="4"/>
  <c r="X269" i="4"/>
  <c r="Y269" i="4"/>
  <c r="Z269" i="4"/>
  <c r="AA269" i="4"/>
  <c r="AB269" i="4"/>
  <c r="AC269" i="4"/>
  <c r="AD269" i="4"/>
  <c r="AE269" i="4"/>
  <c r="AF269" i="4"/>
  <c r="V359" i="4"/>
  <c r="W359" i="4"/>
  <c r="X359" i="4"/>
  <c r="Y359" i="4"/>
  <c r="Z359" i="4"/>
  <c r="AA359" i="4"/>
  <c r="AB359" i="4"/>
  <c r="AC359" i="4"/>
  <c r="AD359" i="4"/>
  <c r="AE359" i="4"/>
  <c r="AF359" i="4"/>
  <c r="V204" i="4"/>
  <c r="W204" i="4"/>
  <c r="X204" i="4"/>
  <c r="Y204" i="4"/>
  <c r="Z204" i="4"/>
  <c r="AA204" i="4"/>
  <c r="AB204" i="4"/>
  <c r="AC204" i="4"/>
  <c r="AD204" i="4"/>
  <c r="AE204" i="4"/>
  <c r="AF204" i="4"/>
  <c r="V349" i="4"/>
  <c r="W349" i="4"/>
  <c r="X349" i="4"/>
  <c r="Y349" i="4"/>
  <c r="Z349" i="4"/>
  <c r="AA349" i="4"/>
  <c r="AB349" i="4"/>
  <c r="AC349" i="4"/>
  <c r="AD349" i="4"/>
  <c r="AE349" i="4"/>
  <c r="AF349" i="4"/>
  <c r="V20" i="4"/>
  <c r="W20" i="4"/>
  <c r="X20" i="4"/>
  <c r="Y20" i="4"/>
  <c r="Z20" i="4"/>
  <c r="AA20" i="4"/>
  <c r="AB20" i="4"/>
  <c r="AC20" i="4"/>
  <c r="AD20" i="4"/>
  <c r="AE20" i="4"/>
  <c r="AF20" i="4"/>
  <c r="V81" i="4"/>
  <c r="W81" i="4"/>
  <c r="X81" i="4"/>
  <c r="Y81" i="4"/>
  <c r="Z81" i="4"/>
  <c r="AA81" i="4"/>
  <c r="AB81" i="4"/>
  <c r="AC81" i="4"/>
  <c r="AD81" i="4"/>
  <c r="AE81" i="4"/>
  <c r="AF81" i="4"/>
  <c r="V21" i="4"/>
  <c r="W21" i="4"/>
  <c r="X21" i="4"/>
  <c r="Y21" i="4"/>
  <c r="Z21" i="4"/>
  <c r="AA21" i="4"/>
  <c r="AB21" i="4"/>
  <c r="AC21" i="4"/>
  <c r="AD21" i="4"/>
  <c r="AE21" i="4"/>
  <c r="AF21" i="4"/>
  <c r="V205" i="4"/>
  <c r="W205" i="4"/>
  <c r="X205" i="4"/>
  <c r="Y205" i="4"/>
  <c r="Z205" i="4"/>
  <c r="AA205" i="4"/>
  <c r="AB205" i="4"/>
  <c r="AC205" i="4"/>
  <c r="AD205" i="4"/>
  <c r="AE205" i="4"/>
  <c r="AF205" i="4"/>
  <c r="V270" i="4"/>
  <c r="W270" i="4"/>
  <c r="X270" i="4"/>
  <c r="Y270" i="4"/>
  <c r="Z270" i="4"/>
  <c r="AA270" i="4"/>
  <c r="AB270" i="4"/>
  <c r="AC270" i="4"/>
  <c r="AD270" i="4"/>
  <c r="AE270" i="4"/>
  <c r="AF270" i="4"/>
  <c r="V118" i="4"/>
  <c r="W118" i="4"/>
  <c r="X118" i="4"/>
  <c r="Y118" i="4"/>
  <c r="Z118" i="4"/>
  <c r="AA118" i="4"/>
  <c r="AB118" i="4"/>
  <c r="AC118" i="4"/>
  <c r="AD118" i="4"/>
  <c r="AE118" i="4"/>
  <c r="AF118" i="4"/>
  <c r="V43" i="4"/>
  <c r="W43" i="4"/>
  <c r="X43" i="4"/>
  <c r="Y43" i="4"/>
  <c r="Z43" i="4"/>
  <c r="AA43" i="4"/>
  <c r="AB43" i="4"/>
  <c r="AC43" i="4"/>
  <c r="AD43" i="4"/>
  <c r="AE43" i="4"/>
  <c r="AF43" i="4"/>
  <c r="V350" i="4"/>
  <c r="W350" i="4"/>
  <c r="X350" i="4"/>
  <c r="Y350" i="4"/>
  <c r="Z350" i="4"/>
  <c r="AA350" i="4"/>
  <c r="AB350" i="4"/>
  <c r="AC350" i="4"/>
  <c r="AD350" i="4"/>
  <c r="AE350" i="4"/>
  <c r="AF350" i="4"/>
  <c r="V206" i="4"/>
  <c r="W206" i="4"/>
  <c r="X206" i="4"/>
  <c r="Y206" i="4"/>
  <c r="Z206" i="4"/>
  <c r="AA206" i="4"/>
  <c r="AB206" i="4"/>
  <c r="AC206" i="4"/>
  <c r="AD206" i="4"/>
  <c r="AE206" i="4"/>
  <c r="AF206" i="4"/>
  <c r="V271" i="4"/>
  <c r="W271" i="4"/>
  <c r="X271" i="4"/>
  <c r="Y271" i="4"/>
  <c r="Z271" i="4"/>
  <c r="AA271" i="4"/>
  <c r="AB271" i="4"/>
  <c r="AC271" i="4"/>
  <c r="AD271" i="4"/>
  <c r="AE271" i="4"/>
  <c r="AF271" i="4"/>
  <c r="V337" i="4"/>
  <c r="W337" i="4"/>
  <c r="X337" i="4"/>
  <c r="Y337" i="4"/>
  <c r="Z337" i="4"/>
  <c r="AA337" i="4"/>
  <c r="AB337" i="4"/>
  <c r="AC337" i="4"/>
  <c r="AD337" i="4"/>
  <c r="AE337" i="4"/>
  <c r="AF337" i="4"/>
  <c r="V82" i="4"/>
  <c r="W82" i="4"/>
  <c r="X82" i="4"/>
  <c r="Y82" i="4"/>
  <c r="Z82" i="4"/>
  <c r="AA82" i="4"/>
  <c r="AB82" i="4"/>
  <c r="AC82" i="4"/>
  <c r="AD82" i="4"/>
  <c r="AE82" i="4"/>
  <c r="AF82" i="4"/>
  <c r="V11" i="4"/>
  <c r="W11" i="4"/>
  <c r="X11" i="4"/>
  <c r="Y11" i="4"/>
  <c r="Z11" i="4"/>
  <c r="AA11" i="4"/>
  <c r="AB11" i="4"/>
  <c r="AC11" i="4"/>
  <c r="AD11" i="4"/>
  <c r="AE11" i="4"/>
  <c r="AF11" i="4"/>
  <c r="V83" i="4"/>
  <c r="W83" i="4"/>
  <c r="X83" i="4"/>
  <c r="Y83" i="4"/>
  <c r="Z83" i="4"/>
  <c r="AA83" i="4"/>
  <c r="AB83" i="4"/>
  <c r="AC83" i="4"/>
  <c r="AD83" i="4"/>
  <c r="AE83" i="4"/>
  <c r="AF83" i="4"/>
  <c r="V207" i="4"/>
  <c r="W207" i="4"/>
  <c r="X207" i="4"/>
  <c r="Y207" i="4"/>
  <c r="Z207" i="4"/>
  <c r="AA207" i="4"/>
  <c r="AB207" i="4"/>
  <c r="AC207" i="4"/>
  <c r="AD207" i="4"/>
  <c r="AE207" i="4"/>
  <c r="AF207" i="4"/>
  <c r="V84" i="4"/>
  <c r="W84" i="4"/>
  <c r="X84" i="4"/>
  <c r="Y84" i="4"/>
  <c r="Z84" i="4"/>
  <c r="AA84" i="4"/>
  <c r="AB84" i="4"/>
  <c r="AC84" i="4"/>
  <c r="AD84" i="4"/>
  <c r="AE84" i="4"/>
  <c r="AF84" i="4"/>
  <c r="V22" i="4"/>
  <c r="W22" i="4"/>
  <c r="X22" i="4"/>
  <c r="Y22" i="4"/>
  <c r="Z22" i="4"/>
  <c r="AA22" i="4"/>
  <c r="AB22" i="4"/>
  <c r="AC22" i="4"/>
  <c r="AD22" i="4"/>
  <c r="AE22" i="4"/>
  <c r="AF22" i="4"/>
  <c r="V124" i="4"/>
  <c r="W124" i="4"/>
  <c r="X124" i="4"/>
  <c r="Y124" i="4"/>
  <c r="Z124" i="4"/>
  <c r="AA124" i="4"/>
  <c r="AB124" i="4"/>
  <c r="AC124" i="4"/>
  <c r="AD124" i="4"/>
  <c r="AE124" i="4"/>
  <c r="AF124" i="4"/>
  <c r="V163" i="4"/>
  <c r="W163" i="4"/>
  <c r="X163" i="4"/>
  <c r="Y163" i="4"/>
  <c r="Z163" i="4"/>
  <c r="AA163" i="4"/>
  <c r="AB163" i="4"/>
  <c r="AC163" i="4"/>
  <c r="AD163" i="4"/>
  <c r="AE163" i="4"/>
  <c r="AF163" i="4"/>
  <c r="V73" i="4"/>
  <c r="W73" i="4"/>
  <c r="X73" i="4"/>
  <c r="Y73" i="4"/>
  <c r="Z73" i="4"/>
  <c r="AA73" i="4"/>
  <c r="AB73" i="4"/>
  <c r="AC73" i="4"/>
  <c r="AD73" i="4"/>
  <c r="AE73" i="4"/>
  <c r="AF73" i="4"/>
  <c r="V74" i="4"/>
  <c r="W74" i="4"/>
  <c r="X74" i="4"/>
  <c r="Y74" i="4"/>
  <c r="Z74" i="4"/>
  <c r="AA74" i="4"/>
  <c r="AB74" i="4"/>
  <c r="AC74" i="4"/>
  <c r="AD74" i="4"/>
  <c r="AE74" i="4"/>
  <c r="AF74" i="4"/>
  <c r="V208" i="4"/>
  <c r="W208" i="4"/>
  <c r="X208" i="4"/>
  <c r="Y208" i="4"/>
  <c r="Z208" i="4"/>
  <c r="AA208" i="4"/>
  <c r="AB208" i="4"/>
  <c r="AC208" i="4"/>
  <c r="AD208" i="4"/>
  <c r="AE208" i="4"/>
  <c r="AF208" i="4"/>
  <c r="V56" i="4"/>
  <c r="W56" i="4"/>
  <c r="X56" i="4"/>
  <c r="Y56" i="4"/>
  <c r="Z56" i="4"/>
  <c r="AA56" i="4"/>
  <c r="AB56" i="4"/>
  <c r="AC56" i="4"/>
  <c r="AD56" i="4"/>
  <c r="AE56" i="4"/>
  <c r="AF56" i="4"/>
  <c r="V130" i="4"/>
  <c r="W130" i="4"/>
  <c r="X130" i="4"/>
  <c r="Y130" i="4"/>
  <c r="Z130" i="4"/>
  <c r="AA130" i="4"/>
  <c r="AB130" i="4"/>
  <c r="AC130" i="4"/>
  <c r="AD130" i="4"/>
  <c r="AE130" i="4"/>
  <c r="AF130" i="4"/>
  <c r="V209" i="4"/>
  <c r="W209" i="4"/>
  <c r="X209" i="4"/>
  <c r="Y209" i="4"/>
  <c r="Z209" i="4"/>
  <c r="AA209" i="4"/>
  <c r="AB209" i="4"/>
  <c r="AC209" i="4"/>
  <c r="AD209" i="4"/>
  <c r="AE209" i="4"/>
  <c r="AF209" i="4"/>
  <c r="V12" i="4"/>
  <c r="W12" i="4"/>
  <c r="X12" i="4"/>
  <c r="Y12" i="4"/>
  <c r="Z12" i="4"/>
  <c r="AA12" i="4"/>
  <c r="AB12" i="4"/>
  <c r="AC12" i="4"/>
  <c r="AD12" i="4"/>
  <c r="AE12" i="4"/>
  <c r="AF12" i="4"/>
  <c r="V272" i="4"/>
  <c r="W272" i="4"/>
  <c r="X272" i="4"/>
  <c r="Y272" i="4"/>
  <c r="Z272" i="4"/>
  <c r="AA272" i="4"/>
  <c r="AB272" i="4"/>
  <c r="AC272" i="4"/>
  <c r="AD272" i="4"/>
  <c r="AE272" i="4"/>
  <c r="AF272" i="4"/>
  <c r="V360" i="4"/>
  <c r="W360" i="4"/>
  <c r="X360" i="4"/>
  <c r="Y360" i="4"/>
  <c r="Z360" i="4"/>
  <c r="AA360" i="4"/>
  <c r="AB360" i="4"/>
  <c r="AC360" i="4"/>
  <c r="AD360" i="4"/>
  <c r="AE360" i="4"/>
  <c r="AF360" i="4"/>
  <c r="V302" i="4"/>
  <c r="W302" i="4"/>
  <c r="X302" i="4"/>
  <c r="Y302" i="4"/>
  <c r="Z302" i="4"/>
  <c r="AA302" i="4"/>
  <c r="AB302" i="4"/>
  <c r="AC302" i="4"/>
  <c r="AD302" i="4"/>
  <c r="AE302" i="4"/>
  <c r="AF302" i="4"/>
  <c r="V273" i="4"/>
  <c r="W273" i="4"/>
  <c r="X273" i="4"/>
  <c r="Y273" i="4"/>
  <c r="Z273" i="4"/>
  <c r="AA273" i="4"/>
  <c r="AB273" i="4"/>
  <c r="AC273" i="4"/>
  <c r="AD273" i="4"/>
  <c r="AE273" i="4"/>
  <c r="AF273" i="4"/>
  <c r="V176" i="4"/>
  <c r="W176" i="4"/>
  <c r="X176" i="4"/>
  <c r="Y176" i="4"/>
  <c r="Z176" i="4"/>
  <c r="AA176" i="4"/>
  <c r="AB176" i="4"/>
  <c r="AC176" i="4"/>
  <c r="AD176" i="4"/>
  <c r="AE176" i="4"/>
  <c r="AF176" i="4"/>
  <c r="V303" i="4"/>
  <c r="W303" i="4"/>
  <c r="X303" i="4"/>
  <c r="Y303" i="4"/>
  <c r="Z303" i="4"/>
  <c r="AA303" i="4"/>
  <c r="AB303" i="4"/>
  <c r="AC303" i="4"/>
  <c r="AD303" i="4"/>
  <c r="AE303" i="4"/>
  <c r="AF303" i="4"/>
  <c r="V144" i="4"/>
  <c r="W144" i="4"/>
  <c r="X144" i="4"/>
  <c r="Y144" i="4"/>
  <c r="Z144" i="4"/>
  <c r="AA144" i="4"/>
  <c r="AB144" i="4"/>
  <c r="AC144" i="4"/>
  <c r="AD144" i="4"/>
  <c r="AE144" i="4"/>
  <c r="AF144" i="4"/>
  <c r="V94" i="4"/>
  <c r="W94" i="4"/>
  <c r="X94" i="4"/>
  <c r="Y94" i="4"/>
  <c r="Z94" i="4"/>
  <c r="AA94" i="4"/>
  <c r="AB94" i="4"/>
  <c r="AC94" i="4"/>
  <c r="AD94" i="4"/>
  <c r="AE94" i="4"/>
  <c r="AF94" i="4"/>
  <c r="V177" i="4"/>
  <c r="W177" i="4"/>
  <c r="X177" i="4"/>
  <c r="Y177" i="4"/>
  <c r="Z177" i="4"/>
  <c r="AA177" i="4"/>
  <c r="AB177" i="4"/>
  <c r="AC177" i="4"/>
  <c r="AD177" i="4"/>
  <c r="AE177" i="4"/>
  <c r="AF177" i="4"/>
  <c r="V210" i="4"/>
  <c r="W210" i="4"/>
  <c r="X210" i="4"/>
  <c r="Y210" i="4"/>
  <c r="Z210" i="4"/>
  <c r="AA210" i="4"/>
  <c r="AB210" i="4"/>
  <c r="AC210" i="4"/>
  <c r="AD210" i="4"/>
  <c r="AE210" i="4"/>
  <c r="AF210" i="4"/>
  <c r="V307" i="4"/>
  <c r="W307" i="4"/>
  <c r="X307" i="4"/>
  <c r="Y307" i="4"/>
  <c r="Z307" i="4"/>
  <c r="AA307" i="4"/>
  <c r="AB307" i="4"/>
  <c r="AC307" i="4"/>
  <c r="AD307" i="4"/>
  <c r="AE307" i="4"/>
  <c r="AF307" i="4"/>
  <c r="V234" i="4"/>
  <c r="W234" i="4"/>
  <c r="X234" i="4"/>
  <c r="Y234" i="4"/>
  <c r="Z234" i="4"/>
  <c r="AA234" i="4"/>
  <c r="AB234" i="4"/>
  <c r="AC234" i="4"/>
  <c r="AD234" i="4"/>
  <c r="AE234" i="4"/>
  <c r="AF234" i="4"/>
  <c r="V211" i="4"/>
  <c r="W211" i="4"/>
  <c r="X211" i="4"/>
  <c r="Y211" i="4"/>
  <c r="Z211" i="4"/>
  <c r="AA211" i="4"/>
  <c r="AB211" i="4"/>
  <c r="AC211" i="4"/>
  <c r="AD211" i="4"/>
  <c r="AE211" i="4"/>
  <c r="AF211" i="4"/>
  <c r="V23" i="4"/>
  <c r="W23" i="4"/>
  <c r="X23" i="4"/>
  <c r="Y23" i="4"/>
  <c r="Z23" i="4"/>
  <c r="AA23" i="4"/>
  <c r="AB23" i="4"/>
  <c r="AC23" i="4"/>
  <c r="AD23" i="4"/>
  <c r="AE23" i="4"/>
  <c r="AF23" i="4"/>
  <c r="V48" i="4"/>
  <c r="W48" i="4"/>
  <c r="X48" i="4"/>
  <c r="Y48" i="4"/>
  <c r="Z48" i="4"/>
  <c r="AA48" i="4"/>
  <c r="AB48" i="4"/>
  <c r="AC48" i="4"/>
  <c r="AD48" i="4"/>
  <c r="AE48" i="4"/>
  <c r="AF48" i="4"/>
  <c r="V24" i="4"/>
  <c r="W24" i="4"/>
  <c r="X24" i="4"/>
  <c r="Y24" i="4"/>
  <c r="Z24" i="4"/>
  <c r="AA24" i="4"/>
  <c r="AB24" i="4"/>
  <c r="AC24" i="4"/>
  <c r="AD24" i="4"/>
  <c r="AE24" i="4"/>
  <c r="AF24" i="4"/>
  <c r="V212" i="4"/>
  <c r="W212" i="4"/>
  <c r="X212" i="4"/>
  <c r="Y212" i="4"/>
  <c r="Z212" i="4"/>
  <c r="AA212" i="4"/>
  <c r="AB212" i="4"/>
  <c r="AC212" i="4"/>
  <c r="AD212" i="4"/>
  <c r="AE212" i="4"/>
  <c r="AF212" i="4"/>
  <c r="V364" i="4"/>
  <c r="W364" i="4"/>
  <c r="X364" i="4"/>
  <c r="Y364" i="4"/>
  <c r="Z364" i="4"/>
  <c r="AA364" i="4"/>
  <c r="AB364" i="4"/>
  <c r="AC364" i="4"/>
  <c r="AD364" i="4"/>
  <c r="AE364" i="4"/>
  <c r="AF364" i="4"/>
  <c r="V213" i="4"/>
  <c r="W213" i="4"/>
  <c r="X213" i="4"/>
  <c r="Y213" i="4"/>
  <c r="Z213" i="4"/>
  <c r="AA213" i="4"/>
  <c r="AB213" i="4"/>
  <c r="AC213" i="4"/>
  <c r="AD213" i="4"/>
  <c r="AE213" i="4"/>
  <c r="AF213" i="4"/>
  <c r="V71" i="4"/>
  <c r="W71" i="4"/>
  <c r="X71" i="4"/>
  <c r="Y71" i="4"/>
  <c r="Z71" i="4"/>
  <c r="AA71" i="4"/>
  <c r="AB71" i="4"/>
  <c r="AC71" i="4"/>
  <c r="AD71" i="4"/>
  <c r="AE71" i="4"/>
  <c r="AF71" i="4"/>
  <c r="V333" i="4"/>
  <c r="W333" i="4"/>
  <c r="X333" i="4"/>
  <c r="Y333" i="4"/>
  <c r="Z333" i="4"/>
  <c r="AA333" i="4"/>
  <c r="AB333" i="4"/>
  <c r="AC333" i="4"/>
  <c r="AD333" i="4"/>
  <c r="AE333" i="4"/>
  <c r="AF333" i="4"/>
  <c r="V308" i="4"/>
  <c r="W308" i="4"/>
  <c r="X308" i="4"/>
  <c r="Y308" i="4"/>
  <c r="Z308" i="4"/>
  <c r="AA308" i="4"/>
  <c r="AB308" i="4"/>
  <c r="AC308" i="4"/>
  <c r="AD308" i="4"/>
  <c r="AE308" i="4"/>
  <c r="AF308" i="4"/>
  <c r="V214" i="4"/>
  <c r="W214" i="4"/>
  <c r="X214" i="4"/>
  <c r="Y214" i="4"/>
  <c r="Z214" i="4"/>
  <c r="AA214" i="4"/>
  <c r="AB214" i="4"/>
  <c r="AC214" i="4"/>
  <c r="AD214" i="4"/>
  <c r="AE214" i="4"/>
  <c r="AF214" i="4"/>
  <c r="V351" i="4"/>
  <c r="W351" i="4"/>
  <c r="X351" i="4"/>
  <c r="Y351" i="4"/>
  <c r="Z351" i="4"/>
  <c r="AA351" i="4"/>
  <c r="AB351" i="4"/>
  <c r="AC351" i="4"/>
  <c r="AD351" i="4"/>
  <c r="AE351" i="4"/>
  <c r="AF351" i="4"/>
  <c r="V119" i="4"/>
  <c r="W119" i="4"/>
  <c r="X119" i="4"/>
  <c r="Y119" i="4"/>
  <c r="Z119" i="4"/>
  <c r="AA119" i="4"/>
  <c r="AB119" i="4"/>
  <c r="AC119" i="4"/>
  <c r="AD119" i="4"/>
  <c r="AE119" i="4"/>
  <c r="AF119" i="4"/>
  <c r="V311" i="4"/>
  <c r="W311" i="4"/>
  <c r="X311" i="4"/>
  <c r="Y311" i="4"/>
  <c r="Z311" i="4"/>
  <c r="AA311" i="4"/>
  <c r="AB311" i="4"/>
  <c r="AC311" i="4"/>
  <c r="AD311" i="4"/>
  <c r="AE311" i="4"/>
  <c r="AF311" i="4"/>
  <c r="V325" i="4"/>
  <c r="W325" i="4"/>
  <c r="X325" i="4"/>
  <c r="Y325" i="4"/>
  <c r="Z325" i="4"/>
  <c r="AA325" i="4"/>
  <c r="AB325" i="4"/>
  <c r="AC325" i="4"/>
  <c r="AD325" i="4"/>
  <c r="AE325" i="4"/>
  <c r="AF325" i="4"/>
  <c r="V164" i="4"/>
  <c r="W164" i="4"/>
  <c r="X164" i="4"/>
  <c r="Y164" i="4"/>
  <c r="Z164" i="4"/>
  <c r="AA164" i="4"/>
  <c r="AB164" i="4"/>
  <c r="AC164" i="4"/>
  <c r="AD164" i="4"/>
  <c r="AE164" i="4"/>
  <c r="AF164" i="4"/>
  <c r="V312" i="4"/>
  <c r="W312" i="4"/>
  <c r="X312" i="4"/>
  <c r="Y312" i="4"/>
  <c r="Z312" i="4"/>
  <c r="AA312" i="4"/>
  <c r="AB312" i="4"/>
  <c r="AC312" i="4"/>
  <c r="AD312" i="4"/>
  <c r="AE312" i="4"/>
  <c r="AF312" i="4"/>
  <c r="V235" i="4"/>
  <c r="W235" i="4"/>
  <c r="X235" i="4"/>
  <c r="Y235" i="4"/>
  <c r="Z235" i="4"/>
  <c r="AA235" i="4"/>
  <c r="AB235" i="4"/>
  <c r="AC235" i="4"/>
  <c r="AD235" i="4"/>
  <c r="AE235" i="4"/>
  <c r="AF235" i="4"/>
  <c r="V49" i="4"/>
  <c r="W49" i="4"/>
  <c r="X49" i="4"/>
  <c r="Y49" i="4"/>
  <c r="Z49" i="4"/>
  <c r="AA49" i="4"/>
  <c r="AB49" i="4"/>
  <c r="AC49" i="4"/>
  <c r="AD49" i="4"/>
  <c r="AE49" i="4"/>
  <c r="AF49" i="4"/>
  <c r="V369" i="4"/>
  <c r="W369" i="4"/>
  <c r="X369" i="4"/>
  <c r="Y369" i="4"/>
  <c r="Z369" i="4"/>
  <c r="AA369" i="4"/>
  <c r="AB369" i="4"/>
  <c r="AC369" i="4"/>
  <c r="AD369" i="4"/>
  <c r="AE369" i="4"/>
  <c r="AF369" i="4"/>
  <c r="V183" i="4"/>
  <c r="W183" i="4"/>
  <c r="X183" i="4"/>
  <c r="Y183" i="4"/>
  <c r="Z183" i="4"/>
  <c r="AA183" i="4"/>
  <c r="AB183" i="4"/>
  <c r="AC183" i="4"/>
  <c r="AD183" i="4"/>
  <c r="AE183" i="4"/>
  <c r="AF183" i="4"/>
  <c r="V46" i="4"/>
  <c r="W46" i="4"/>
  <c r="X46" i="4"/>
  <c r="Y46" i="4"/>
  <c r="Z46" i="4"/>
  <c r="AA46" i="4"/>
  <c r="AB46" i="4"/>
  <c r="AC46" i="4"/>
  <c r="AD46" i="4"/>
  <c r="AE46" i="4"/>
  <c r="AF46" i="4"/>
  <c r="V316" i="4"/>
  <c r="W316" i="4"/>
  <c r="X316" i="4"/>
  <c r="Y316" i="4"/>
  <c r="Z316" i="4"/>
  <c r="AA316" i="4"/>
  <c r="AB316" i="4"/>
  <c r="AC316" i="4"/>
  <c r="AD316" i="4"/>
  <c r="AE316" i="4"/>
  <c r="AF316" i="4"/>
  <c r="V215" i="4"/>
  <c r="W215" i="4"/>
  <c r="X215" i="4"/>
  <c r="Y215" i="4"/>
  <c r="Z215" i="4"/>
  <c r="AA215" i="4"/>
  <c r="AB215" i="4"/>
  <c r="AC215" i="4"/>
  <c r="AD215" i="4"/>
  <c r="AE215" i="4"/>
  <c r="AF215" i="4"/>
  <c r="V145" i="4"/>
  <c r="W145" i="4"/>
  <c r="X145" i="4"/>
  <c r="Y145" i="4"/>
  <c r="Z145" i="4"/>
  <c r="AA145" i="4"/>
  <c r="AB145" i="4"/>
  <c r="AC145" i="4"/>
  <c r="AD145" i="4"/>
  <c r="AE145" i="4"/>
  <c r="AF145" i="4"/>
  <c r="V146" i="4"/>
  <c r="W146" i="4"/>
  <c r="X146" i="4"/>
  <c r="Y146" i="4"/>
  <c r="Z146" i="4"/>
  <c r="AA146" i="4"/>
  <c r="AB146" i="4"/>
  <c r="AC146" i="4"/>
  <c r="AD146" i="4"/>
  <c r="AE146" i="4"/>
  <c r="AF146" i="4"/>
  <c r="V342" i="4"/>
  <c r="W342" i="4"/>
  <c r="X342" i="4"/>
  <c r="Y342" i="4"/>
  <c r="Z342" i="4"/>
  <c r="AA342" i="4"/>
  <c r="AB342" i="4"/>
  <c r="AC342" i="4"/>
  <c r="AD342" i="4"/>
  <c r="AE342" i="4"/>
  <c r="AF342" i="4"/>
  <c r="V334" i="4"/>
  <c r="W334" i="4"/>
  <c r="X334" i="4"/>
  <c r="Y334" i="4"/>
  <c r="Z334" i="4"/>
  <c r="AA334" i="4"/>
  <c r="AB334" i="4"/>
  <c r="AC334" i="4"/>
  <c r="AD334" i="4"/>
  <c r="AE334" i="4"/>
  <c r="AF334" i="4"/>
  <c r="V116" i="4"/>
  <c r="W116" i="4"/>
  <c r="X116" i="4"/>
  <c r="Y116" i="4"/>
  <c r="Z116" i="4"/>
  <c r="AA116" i="4"/>
  <c r="AB116" i="4"/>
  <c r="AC116" i="4"/>
  <c r="AD116" i="4"/>
  <c r="AE116" i="4"/>
  <c r="AF116" i="4"/>
  <c r="V370" i="4"/>
  <c r="W370" i="4"/>
  <c r="X370" i="4"/>
  <c r="Y370" i="4"/>
  <c r="Z370" i="4"/>
  <c r="AA370" i="4"/>
  <c r="AB370" i="4"/>
  <c r="AC370" i="4"/>
  <c r="AD370" i="4"/>
  <c r="AE370" i="4"/>
  <c r="AF370" i="4"/>
  <c r="V352" i="4"/>
  <c r="W352" i="4"/>
  <c r="X352" i="4"/>
  <c r="Y352" i="4"/>
  <c r="Z352" i="4"/>
  <c r="AA352" i="4"/>
  <c r="AB352" i="4"/>
  <c r="AC352" i="4"/>
  <c r="AD352" i="4"/>
  <c r="AE352" i="4"/>
  <c r="AF352" i="4"/>
  <c r="V274" i="4"/>
  <c r="W274" i="4"/>
  <c r="X274" i="4"/>
  <c r="Y274" i="4"/>
  <c r="Z274" i="4"/>
  <c r="AA274" i="4"/>
  <c r="AB274" i="4"/>
  <c r="AC274" i="4"/>
  <c r="AD274" i="4"/>
  <c r="AE274" i="4"/>
  <c r="AF274" i="4"/>
  <c r="V6" i="4"/>
  <c r="W6" i="4"/>
  <c r="X6" i="4"/>
  <c r="Y6" i="4"/>
  <c r="Z6" i="4"/>
  <c r="AA6" i="4"/>
  <c r="AB6" i="4"/>
  <c r="AC6" i="4"/>
  <c r="AD6" i="4"/>
  <c r="AE6" i="4"/>
  <c r="AF6" i="4"/>
  <c r="V25" i="4"/>
  <c r="W25" i="4"/>
  <c r="X25" i="4"/>
  <c r="Y25" i="4"/>
  <c r="Z25" i="4"/>
  <c r="AA25" i="4"/>
  <c r="AB25" i="4"/>
  <c r="AC25" i="4"/>
  <c r="AD25" i="4"/>
  <c r="AE25" i="4"/>
  <c r="AF25" i="4"/>
  <c r="V57" i="4"/>
  <c r="W57" i="4"/>
  <c r="X57" i="4"/>
  <c r="Y57" i="4"/>
  <c r="Z57" i="4"/>
  <c r="AA57" i="4"/>
  <c r="AB57" i="4"/>
  <c r="AC57" i="4"/>
  <c r="AD57" i="4"/>
  <c r="AE57" i="4"/>
  <c r="AF57" i="4"/>
  <c r="V216" i="4"/>
  <c r="W216" i="4"/>
  <c r="X216" i="4"/>
  <c r="Y216" i="4"/>
  <c r="Z216" i="4"/>
  <c r="AA216" i="4"/>
  <c r="AB216" i="4"/>
  <c r="AC216" i="4"/>
  <c r="AD216" i="4"/>
  <c r="AE216" i="4"/>
  <c r="AF216" i="4"/>
  <c r="V184" i="4"/>
  <c r="W184" i="4"/>
  <c r="X184" i="4"/>
  <c r="Y184" i="4"/>
  <c r="Z184" i="4"/>
  <c r="AA184" i="4"/>
  <c r="AB184" i="4"/>
  <c r="AC184" i="4"/>
  <c r="AD184" i="4"/>
  <c r="AE184" i="4"/>
  <c r="AF184" i="4"/>
  <c r="V147" i="4"/>
  <c r="W147" i="4"/>
  <c r="X147" i="4"/>
  <c r="Y147" i="4"/>
  <c r="Z147" i="4"/>
  <c r="AA147" i="4"/>
  <c r="AB147" i="4"/>
  <c r="AC147" i="4"/>
  <c r="AD147" i="4"/>
  <c r="AE147" i="4"/>
  <c r="AF147" i="4"/>
  <c r="V148" i="4"/>
  <c r="W148" i="4"/>
  <c r="X148" i="4"/>
  <c r="Y148" i="4"/>
  <c r="Z148" i="4"/>
  <c r="AA148" i="4"/>
  <c r="AB148" i="4"/>
  <c r="AC148" i="4"/>
  <c r="AD148" i="4"/>
  <c r="AE148" i="4"/>
  <c r="AF148" i="4"/>
  <c r="V149" i="4"/>
  <c r="W149" i="4"/>
  <c r="X149" i="4"/>
  <c r="Y149" i="4"/>
  <c r="Z149" i="4"/>
  <c r="AA149" i="4"/>
  <c r="AB149" i="4"/>
  <c r="AC149" i="4"/>
  <c r="AD149" i="4"/>
  <c r="AE149" i="4"/>
  <c r="AF149" i="4"/>
  <c r="V313" i="4"/>
  <c r="W313" i="4"/>
  <c r="X313" i="4"/>
  <c r="Y313" i="4"/>
  <c r="Z313" i="4"/>
  <c r="AA313" i="4"/>
  <c r="AB313" i="4"/>
  <c r="AC313" i="4"/>
  <c r="AD313" i="4"/>
  <c r="AE313" i="4"/>
  <c r="AF313" i="4"/>
  <c r="V361" i="4"/>
  <c r="W361" i="4"/>
  <c r="X361" i="4"/>
  <c r="Y361" i="4"/>
  <c r="Z361" i="4"/>
  <c r="AA361" i="4"/>
  <c r="AB361" i="4"/>
  <c r="AC361" i="4"/>
  <c r="AD361" i="4"/>
  <c r="AE361" i="4"/>
  <c r="AF361" i="4"/>
  <c r="V85" i="4"/>
  <c r="W85" i="4"/>
  <c r="X85" i="4"/>
  <c r="Y85" i="4"/>
  <c r="Z85" i="4"/>
  <c r="AA85" i="4"/>
  <c r="AB85" i="4"/>
  <c r="AC85" i="4"/>
  <c r="AD85" i="4"/>
  <c r="AE85" i="4"/>
  <c r="AF85" i="4"/>
  <c r="V275" i="4"/>
  <c r="W275" i="4"/>
  <c r="X275" i="4"/>
  <c r="Y275" i="4"/>
  <c r="Z275" i="4"/>
  <c r="AA275" i="4"/>
  <c r="AB275" i="4"/>
  <c r="AC275" i="4"/>
  <c r="AD275" i="4"/>
  <c r="AE275" i="4"/>
  <c r="AF275" i="4"/>
  <c r="V304" i="4"/>
  <c r="W304" i="4"/>
  <c r="X304" i="4"/>
  <c r="Y304" i="4"/>
  <c r="Z304" i="4"/>
  <c r="AA304" i="4"/>
  <c r="AB304" i="4"/>
  <c r="AC304" i="4"/>
  <c r="AD304" i="4"/>
  <c r="AE304" i="4"/>
  <c r="AF304" i="4"/>
  <c r="V26" i="4"/>
  <c r="W26" i="4"/>
  <c r="X26" i="4"/>
  <c r="Y26" i="4"/>
  <c r="Z26" i="4"/>
  <c r="AA26" i="4"/>
  <c r="AB26" i="4"/>
  <c r="AC26" i="4"/>
  <c r="AD26" i="4"/>
  <c r="AE26" i="4"/>
  <c r="AF26" i="4"/>
  <c r="V7" i="4"/>
  <c r="W7" i="4"/>
  <c r="X7" i="4"/>
  <c r="Y7" i="4"/>
  <c r="Z7" i="4"/>
  <c r="AA7" i="4"/>
  <c r="AB7" i="4"/>
  <c r="AC7" i="4"/>
  <c r="AD7" i="4"/>
  <c r="AE7" i="4"/>
  <c r="AF7" i="4"/>
  <c r="V27" i="4"/>
  <c r="W27" i="4"/>
  <c r="X27" i="4"/>
  <c r="Y27" i="4"/>
  <c r="Z27" i="4"/>
  <c r="AA27" i="4"/>
  <c r="AB27" i="4"/>
  <c r="AC27" i="4"/>
  <c r="AD27" i="4"/>
  <c r="AE27" i="4"/>
  <c r="AF27" i="4"/>
  <c r="V236" i="4"/>
  <c r="W236" i="4"/>
  <c r="X236" i="4"/>
  <c r="Y236" i="4"/>
  <c r="Z236" i="4"/>
  <c r="AA236" i="4"/>
  <c r="AB236" i="4"/>
  <c r="AC236" i="4"/>
  <c r="AD236" i="4"/>
  <c r="AE236" i="4"/>
  <c r="AF236" i="4"/>
  <c r="V97" i="4"/>
  <c r="W97" i="4"/>
  <c r="X97" i="4"/>
  <c r="Y97" i="4"/>
  <c r="Z97" i="4"/>
  <c r="AA97" i="4"/>
  <c r="AB97" i="4"/>
  <c r="AC97" i="4"/>
  <c r="AD97" i="4"/>
  <c r="AE97" i="4"/>
  <c r="AF97" i="4"/>
  <c r="V58" i="4"/>
  <c r="W58" i="4"/>
  <c r="X58" i="4"/>
  <c r="Y58" i="4"/>
  <c r="Z58" i="4"/>
  <c r="AA58" i="4"/>
  <c r="AB58" i="4"/>
  <c r="AC58" i="4"/>
  <c r="AD58" i="4"/>
  <c r="AE58" i="4"/>
  <c r="AF58" i="4"/>
  <c r="V86" i="4"/>
  <c r="W86" i="4"/>
  <c r="X86" i="4"/>
  <c r="Y86" i="4"/>
  <c r="Z86" i="4"/>
  <c r="AA86" i="4"/>
  <c r="AB86" i="4"/>
  <c r="AC86" i="4"/>
  <c r="AD86" i="4"/>
  <c r="AE86" i="4"/>
  <c r="AF86" i="4"/>
  <c r="V165" i="4"/>
  <c r="W165" i="4"/>
  <c r="X165" i="4"/>
  <c r="Y165" i="4"/>
  <c r="Z165" i="4"/>
  <c r="AA165" i="4"/>
  <c r="AB165" i="4"/>
  <c r="AC165" i="4"/>
  <c r="AD165" i="4"/>
  <c r="AE165" i="4"/>
  <c r="AF165" i="4"/>
  <c r="V330" i="4"/>
  <c r="W330" i="4"/>
  <c r="X330" i="4"/>
  <c r="Y330" i="4"/>
  <c r="Z330" i="4"/>
  <c r="AA330" i="4"/>
  <c r="AB330" i="4"/>
  <c r="AC330" i="4"/>
  <c r="AD330" i="4"/>
  <c r="AE330" i="4"/>
  <c r="AF330" i="4"/>
  <c r="V131" i="4"/>
  <c r="W131" i="4"/>
  <c r="X131" i="4"/>
  <c r="Y131" i="4"/>
  <c r="Z131" i="4"/>
  <c r="AA131" i="4"/>
  <c r="AB131" i="4"/>
  <c r="AC131" i="4"/>
  <c r="AD131" i="4"/>
  <c r="AE131" i="4"/>
  <c r="AF131" i="4"/>
  <c r="V150" i="4"/>
  <c r="W150" i="4"/>
  <c r="X150" i="4"/>
  <c r="Y150" i="4"/>
  <c r="Z150" i="4"/>
  <c r="AA150" i="4"/>
  <c r="AB150" i="4"/>
  <c r="AC150" i="4"/>
  <c r="AD150" i="4"/>
  <c r="AE150" i="4"/>
  <c r="AF150" i="4"/>
  <c r="V353" i="4"/>
  <c r="W353" i="4"/>
  <c r="X353" i="4"/>
  <c r="Y353" i="4"/>
  <c r="Z353" i="4"/>
  <c r="AA353" i="4"/>
  <c r="AB353" i="4"/>
  <c r="AC353" i="4"/>
  <c r="AD353" i="4"/>
  <c r="AE353" i="4"/>
  <c r="AF353" i="4"/>
  <c r="V87" i="4"/>
  <c r="W87" i="4"/>
  <c r="X87" i="4"/>
  <c r="Y87" i="4"/>
  <c r="Z87" i="4"/>
  <c r="AA87" i="4"/>
  <c r="AB87" i="4"/>
  <c r="AC87" i="4"/>
  <c r="AD87" i="4"/>
  <c r="AE87" i="4"/>
  <c r="AF87" i="4"/>
  <c r="V217" i="4"/>
  <c r="W217" i="4"/>
  <c r="X217" i="4"/>
  <c r="Y217" i="4"/>
  <c r="Z217" i="4"/>
  <c r="AA217" i="4"/>
  <c r="AB217" i="4"/>
  <c r="AC217" i="4"/>
  <c r="AD217" i="4"/>
  <c r="AE217" i="4"/>
  <c r="AF217" i="4"/>
  <c r="V317" i="4"/>
  <c r="W317" i="4"/>
  <c r="X317" i="4"/>
  <c r="Y317" i="4"/>
  <c r="Z317" i="4"/>
  <c r="AA317" i="4"/>
  <c r="AB317" i="4"/>
  <c r="AC317" i="4"/>
  <c r="AD317" i="4"/>
  <c r="AE317" i="4"/>
  <c r="AF317" i="4"/>
  <c r="V117" i="4"/>
  <c r="W117" i="4"/>
  <c r="X117" i="4"/>
  <c r="Y117" i="4"/>
  <c r="Z117" i="4"/>
  <c r="AA117" i="4"/>
  <c r="AB117" i="4"/>
  <c r="AC117" i="4"/>
  <c r="AD117" i="4"/>
  <c r="AE117" i="4"/>
  <c r="AF117" i="4"/>
  <c r="V132" i="4"/>
  <c r="W132" i="4"/>
  <c r="X132" i="4"/>
  <c r="Y132" i="4"/>
  <c r="Z132" i="4"/>
  <c r="AA132" i="4"/>
  <c r="AB132" i="4"/>
  <c r="AC132" i="4"/>
  <c r="AD132" i="4"/>
  <c r="AE132" i="4"/>
  <c r="AF132" i="4"/>
  <c r="V98" i="4"/>
  <c r="W98" i="4"/>
  <c r="X98" i="4"/>
  <c r="Y98" i="4"/>
  <c r="Z98" i="4"/>
  <c r="AA98" i="4"/>
  <c r="AB98" i="4"/>
  <c r="AC98" i="4"/>
  <c r="AD98" i="4"/>
  <c r="AE98" i="4"/>
  <c r="AF98" i="4"/>
  <c r="V305" i="4"/>
  <c r="W305" i="4"/>
  <c r="X305" i="4"/>
  <c r="Y305" i="4"/>
  <c r="Z305" i="4"/>
  <c r="AA305" i="4"/>
  <c r="AB305" i="4"/>
  <c r="AC305" i="4"/>
  <c r="AD305" i="4"/>
  <c r="AE305" i="4"/>
  <c r="AF305" i="4"/>
  <c r="V218" i="4"/>
  <c r="W218" i="4"/>
  <c r="X218" i="4"/>
  <c r="Y218" i="4"/>
  <c r="Z218" i="4"/>
  <c r="AA218" i="4"/>
  <c r="AB218" i="4"/>
  <c r="AC218" i="4"/>
  <c r="AD218" i="4"/>
  <c r="AE218" i="4"/>
  <c r="AF218" i="4"/>
  <c r="V290" i="4"/>
  <c r="W290" i="4"/>
  <c r="X290" i="4"/>
  <c r="Y290" i="4"/>
  <c r="Z290" i="4"/>
  <c r="AA290" i="4"/>
  <c r="AB290" i="4"/>
  <c r="AC290" i="4"/>
  <c r="AD290" i="4"/>
  <c r="AE290" i="4"/>
  <c r="AF290" i="4"/>
  <c r="V133" i="4"/>
  <c r="W133" i="4"/>
  <c r="X133" i="4"/>
  <c r="Y133" i="4"/>
  <c r="Z133" i="4"/>
  <c r="AA133" i="4"/>
  <c r="AB133" i="4"/>
  <c r="AC133" i="4"/>
  <c r="AD133" i="4"/>
  <c r="AE133" i="4"/>
  <c r="AF133" i="4"/>
  <c r="V28" i="4"/>
  <c r="W28" i="4"/>
  <c r="X28" i="4"/>
  <c r="Y28" i="4"/>
  <c r="Z28" i="4"/>
  <c r="AA28" i="4"/>
  <c r="AB28" i="4"/>
  <c r="AC28" i="4"/>
  <c r="AD28" i="4"/>
  <c r="AE28" i="4"/>
  <c r="AF28" i="4"/>
  <c r="V29" i="4"/>
  <c r="W29" i="4"/>
  <c r="X29" i="4"/>
  <c r="Y29" i="4"/>
  <c r="Z29" i="4"/>
  <c r="AA29" i="4"/>
  <c r="AB29" i="4"/>
  <c r="AC29" i="4"/>
  <c r="AD29" i="4"/>
  <c r="AE29" i="4"/>
  <c r="AF29" i="4"/>
  <c r="V340" i="4"/>
  <c r="W340" i="4"/>
  <c r="X340" i="4"/>
  <c r="Y340" i="4"/>
  <c r="Z340" i="4"/>
  <c r="AA340" i="4"/>
  <c r="AB340" i="4"/>
  <c r="AC340" i="4"/>
  <c r="AD340" i="4"/>
  <c r="AE340" i="4"/>
  <c r="AF340" i="4"/>
  <c r="V185" i="4"/>
  <c r="W185" i="4"/>
  <c r="X185" i="4"/>
  <c r="Y185" i="4"/>
  <c r="Z185" i="4"/>
  <c r="AA185" i="4"/>
  <c r="AB185" i="4"/>
  <c r="AC185" i="4"/>
  <c r="AD185" i="4"/>
  <c r="AE185" i="4"/>
  <c r="AF185" i="4"/>
  <c r="V219" i="4"/>
  <c r="W219" i="4"/>
  <c r="X219" i="4"/>
  <c r="Y219" i="4"/>
  <c r="Z219" i="4"/>
  <c r="AA219" i="4"/>
  <c r="AB219" i="4"/>
  <c r="AC219" i="4"/>
  <c r="AD219" i="4"/>
  <c r="AE219" i="4"/>
  <c r="AF219" i="4"/>
  <c r="V220" i="4"/>
  <c r="W220" i="4"/>
  <c r="X220" i="4"/>
  <c r="Y220" i="4"/>
  <c r="Z220" i="4"/>
  <c r="AA220" i="4"/>
  <c r="AB220" i="4"/>
  <c r="AC220" i="4"/>
  <c r="AD220" i="4"/>
  <c r="AE220" i="4"/>
  <c r="AF220" i="4"/>
  <c r="V221" i="4"/>
  <c r="W221" i="4"/>
  <c r="X221" i="4"/>
  <c r="Y221" i="4"/>
  <c r="Z221" i="4"/>
  <c r="AA221" i="4"/>
  <c r="AB221" i="4"/>
  <c r="AC221" i="4"/>
  <c r="AD221" i="4"/>
  <c r="AE221" i="4"/>
  <c r="AF221" i="4"/>
  <c r="V276" i="4"/>
  <c r="W276" i="4"/>
  <c r="X276" i="4"/>
  <c r="Y276" i="4"/>
  <c r="Z276" i="4"/>
  <c r="AA276" i="4"/>
  <c r="AB276" i="4"/>
  <c r="AC276" i="4"/>
  <c r="AD276" i="4"/>
  <c r="AE276" i="4"/>
  <c r="AF276" i="4"/>
  <c r="V47" i="4"/>
  <c r="W47" i="4"/>
  <c r="X47" i="4"/>
  <c r="Y47" i="4"/>
  <c r="Z47" i="4"/>
  <c r="AA47" i="4"/>
  <c r="AB47" i="4"/>
  <c r="AC47" i="4"/>
  <c r="AD47" i="4"/>
  <c r="AE47" i="4"/>
  <c r="AF47" i="4"/>
  <c r="V222" i="4"/>
  <c r="W222" i="4"/>
  <c r="X222" i="4"/>
  <c r="Y222" i="4"/>
  <c r="Z222" i="4"/>
  <c r="AA222" i="4"/>
  <c r="AB222" i="4"/>
  <c r="AC222" i="4"/>
  <c r="AD222" i="4"/>
  <c r="AE222" i="4"/>
  <c r="AF222" i="4"/>
  <c r="V95" i="4"/>
  <c r="W95" i="4"/>
  <c r="X95" i="4"/>
  <c r="Y95" i="4"/>
  <c r="Z95" i="4"/>
  <c r="AA95" i="4"/>
  <c r="AB95" i="4"/>
  <c r="AC95" i="4"/>
  <c r="AD95" i="4"/>
  <c r="AE95" i="4"/>
  <c r="AF95" i="4"/>
  <c r="V335" i="4"/>
  <c r="W335" i="4"/>
  <c r="X335" i="4"/>
  <c r="Y335" i="4"/>
  <c r="Z335" i="4"/>
  <c r="AA335" i="4"/>
  <c r="AB335" i="4"/>
  <c r="AC335" i="4"/>
  <c r="AD335" i="4"/>
  <c r="AE335" i="4"/>
  <c r="AF335" i="4"/>
  <c r="V362" i="4"/>
  <c r="W362" i="4"/>
  <c r="X362" i="4"/>
  <c r="Y362" i="4"/>
  <c r="Z362" i="4"/>
  <c r="AA362" i="4"/>
  <c r="AB362" i="4"/>
  <c r="AC362" i="4"/>
  <c r="AD362" i="4"/>
  <c r="AE362" i="4"/>
  <c r="AF362" i="4"/>
  <c r="V13" i="4"/>
  <c r="W13" i="4"/>
  <c r="X13" i="4"/>
  <c r="Y13" i="4"/>
  <c r="Z13" i="4"/>
  <c r="AA13" i="4"/>
  <c r="AB13" i="4"/>
  <c r="AC13" i="4"/>
  <c r="AD13" i="4"/>
  <c r="AE13" i="4"/>
  <c r="AF13" i="4"/>
  <c r="V30" i="4"/>
  <c r="W30" i="4"/>
  <c r="X30" i="4"/>
  <c r="Y30" i="4"/>
  <c r="Z30" i="4"/>
  <c r="AA30" i="4"/>
  <c r="AB30" i="4"/>
  <c r="AC30" i="4"/>
  <c r="AD30" i="4"/>
  <c r="AE30" i="4"/>
  <c r="AF30" i="4"/>
  <c r="V223" i="4"/>
  <c r="W223" i="4"/>
  <c r="X223" i="4"/>
  <c r="Y223" i="4"/>
  <c r="Z223" i="4"/>
  <c r="AA223" i="4"/>
  <c r="AB223" i="4"/>
  <c r="AC223" i="4"/>
  <c r="AD223" i="4"/>
  <c r="AE223" i="4"/>
  <c r="AF223" i="4"/>
  <c r="V109" i="4"/>
  <c r="W109" i="4"/>
  <c r="X109" i="4"/>
  <c r="Y109" i="4"/>
  <c r="Z109" i="4"/>
  <c r="AA109" i="4"/>
  <c r="AB109" i="4"/>
  <c r="AC109" i="4"/>
  <c r="AD109" i="4"/>
  <c r="AE109" i="4"/>
  <c r="AF109" i="4"/>
  <c r="V331" i="4"/>
  <c r="W331" i="4"/>
  <c r="X331" i="4"/>
  <c r="Y331" i="4"/>
  <c r="Z331" i="4"/>
  <c r="AA331" i="4"/>
  <c r="AB331" i="4"/>
  <c r="AC331" i="4"/>
  <c r="AD331" i="4"/>
  <c r="AE331" i="4"/>
  <c r="AF331" i="4"/>
  <c r="V224" i="4"/>
  <c r="W224" i="4"/>
  <c r="X224" i="4"/>
  <c r="Y224" i="4"/>
  <c r="Z224" i="4"/>
  <c r="AA224" i="4"/>
  <c r="AB224" i="4"/>
  <c r="AC224" i="4"/>
  <c r="AD224" i="4"/>
  <c r="AE224" i="4"/>
  <c r="AF224" i="4"/>
  <c r="V277" i="4"/>
  <c r="W277" i="4"/>
  <c r="X277" i="4"/>
  <c r="Y277" i="4"/>
  <c r="Z277" i="4"/>
  <c r="AA277" i="4"/>
  <c r="AB277" i="4"/>
  <c r="AC277" i="4"/>
  <c r="AD277" i="4"/>
  <c r="AE277" i="4"/>
  <c r="AF277" i="4"/>
  <c r="V44" i="4"/>
  <c r="W44" i="4"/>
  <c r="X44" i="4"/>
  <c r="Y44" i="4"/>
  <c r="Z44" i="4"/>
  <c r="AA44" i="4"/>
  <c r="AB44" i="4"/>
  <c r="AC44" i="4"/>
  <c r="AD44" i="4"/>
  <c r="AE44" i="4"/>
  <c r="AF44" i="4"/>
  <c r="V31" i="4"/>
  <c r="W31" i="4"/>
  <c r="X31" i="4"/>
  <c r="Y31" i="4"/>
  <c r="Z31" i="4"/>
  <c r="AA31" i="4"/>
  <c r="AB31" i="4"/>
  <c r="AC31" i="4"/>
  <c r="AD31" i="4"/>
  <c r="AE31" i="4"/>
  <c r="AF31" i="4"/>
  <c r="V99" i="4"/>
  <c r="W99" i="4"/>
  <c r="X99" i="4"/>
  <c r="Y99" i="4"/>
  <c r="Z99" i="4"/>
  <c r="AA99" i="4"/>
  <c r="AB99" i="4"/>
  <c r="AC99" i="4"/>
  <c r="AD99" i="4"/>
  <c r="AE99" i="4"/>
  <c r="AF99" i="4"/>
  <c r="V41" i="4"/>
  <c r="W41" i="4"/>
  <c r="X41" i="4"/>
  <c r="Y41" i="4"/>
  <c r="Z41" i="4"/>
  <c r="AA41" i="4"/>
  <c r="AB41" i="4"/>
  <c r="AC41" i="4"/>
  <c r="AD41" i="4"/>
  <c r="AE41" i="4"/>
  <c r="AF41" i="4"/>
  <c r="V365" i="4"/>
  <c r="W365" i="4"/>
  <c r="X365" i="4"/>
  <c r="Y365" i="4"/>
  <c r="Z365" i="4"/>
  <c r="AA365" i="4"/>
  <c r="AB365" i="4"/>
  <c r="AC365" i="4"/>
  <c r="AD365" i="4"/>
  <c r="AE365" i="4"/>
  <c r="AF365" i="4"/>
  <c r="V278" i="4"/>
  <c r="W278" i="4"/>
  <c r="X278" i="4"/>
  <c r="Y278" i="4"/>
  <c r="Z278" i="4"/>
  <c r="AA278" i="4"/>
  <c r="AB278" i="4"/>
  <c r="AC278" i="4"/>
  <c r="AD278" i="4"/>
  <c r="AE278" i="4"/>
  <c r="AF278" i="4"/>
  <c r="V166" i="4"/>
  <c r="W166" i="4"/>
  <c r="X166" i="4"/>
  <c r="Y166" i="4"/>
  <c r="Z166" i="4"/>
  <c r="AA166" i="4"/>
  <c r="AB166" i="4"/>
  <c r="AC166" i="4"/>
  <c r="AD166" i="4"/>
  <c r="AE166" i="4"/>
  <c r="AF166" i="4"/>
  <c r="V343" i="4"/>
  <c r="W343" i="4"/>
  <c r="X343" i="4"/>
  <c r="Y343" i="4"/>
  <c r="Z343" i="4"/>
  <c r="AA343" i="4"/>
  <c r="AB343" i="4"/>
  <c r="AC343" i="4"/>
  <c r="AD343" i="4"/>
  <c r="AE343" i="4"/>
  <c r="AF343" i="4"/>
  <c r="V314" i="4"/>
  <c r="W314" i="4"/>
  <c r="X314" i="4"/>
  <c r="Y314" i="4"/>
  <c r="Z314" i="4"/>
  <c r="AA314" i="4"/>
  <c r="AB314" i="4"/>
  <c r="AC314" i="4"/>
  <c r="AD314" i="4"/>
  <c r="AE314" i="4"/>
  <c r="AF314" i="4"/>
  <c r="V279" i="4"/>
  <c r="W279" i="4"/>
  <c r="X279" i="4"/>
  <c r="Y279" i="4"/>
  <c r="Z279" i="4"/>
  <c r="AA279" i="4"/>
  <c r="AB279" i="4"/>
  <c r="AC279" i="4"/>
  <c r="AD279" i="4"/>
  <c r="AE279" i="4"/>
  <c r="AF279" i="4"/>
  <c r="V363" i="4"/>
  <c r="W363" i="4"/>
  <c r="X363" i="4"/>
  <c r="Y363" i="4"/>
  <c r="Z363" i="4"/>
  <c r="AA363" i="4"/>
  <c r="AB363" i="4"/>
  <c r="AC363" i="4"/>
  <c r="AD363" i="4"/>
  <c r="AE363" i="4"/>
  <c r="AF363" i="4"/>
  <c r="V134" i="4"/>
  <c r="W134" i="4"/>
  <c r="X134" i="4"/>
  <c r="Y134" i="4"/>
  <c r="Z134" i="4"/>
  <c r="AA134" i="4"/>
  <c r="AB134" i="4"/>
  <c r="AC134" i="4"/>
  <c r="AD134" i="4"/>
  <c r="AE134" i="4"/>
  <c r="AF134" i="4"/>
  <c r="V321" i="4"/>
  <c r="W321" i="4"/>
  <c r="X321" i="4"/>
  <c r="Y321" i="4"/>
  <c r="Z321" i="4"/>
  <c r="AA321" i="4"/>
  <c r="AB321" i="4"/>
  <c r="AC321" i="4"/>
  <c r="AD321" i="4"/>
  <c r="AE321" i="4"/>
  <c r="AF321" i="4"/>
  <c r="V135" i="4"/>
  <c r="W135" i="4"/>
  <c r="X135" i="4"/>
  <c r="Y135" i="4"/>
  <c r="Z135" i="4"/>
  <c r="AA135" i="4"/>
  <c r="AB135" i="4"/>
  <c r="AC135" i="4"/>
  <c r="AD135" i="4"/>
  <c r="AE135" i="4"/>
  <c r="AF135" i="4"/>
  <c r="V151" i="4"/>
  <c r="W151" i="4"/>
  <c r="X151" i="4"/>
  <c r="Y151" i="4"/>
  <c r="Z151" i="4"/>
  <c r="AA151" i="4"/>
  <c r="AB151" i="4"/>
  <c r="AC151" i="4"/>
  <c r="AD151" i="4"/>
  <c r="AE151" i="4"/>
  <c r="AF151" i="4"/>
  <c r="V225" i="4"/>
  <c r="W225" i="4"/>
  <c r="X225" i="4"/>
  <c r="Y225" i="4"/>
  <c r="Z225" i="4"/>
  <c r="AA225" i="4"/>
  <c r="AB225" i="4"/>
  <c r="AC225" i="4"/>
  <c r="AD225" i="4"/>
  <c r="AE225" i="4"/>
  <c r="AF225" i="4"/>
  <c r="V336" i="4"/>
  <c r="W336" i="4"/>
  <c r="X336" i="4"/>
  <c r="Y336" i="4"/>
  <c r="Z336" i="4"/>
  <c r="AA336" i="4"/>
  <c r="AB336" i="4"/>
  <c r="AC336" i="4"/>
  <c r="AD336" i="4"/>
  <c r="AE336" i="4"/>
  <c r="AF336" i="4"/>
  <c r="V59" i="4"/>
  <c r="W59" i="4"/>
  <c r="X59" i="4"/>
  <c r="Y59" i="4"/>
  <c r="Z59" i="4"/>
  <c r="AA59" i="4"/>
  <c r="AB59" i="4"/>
  <c r="AC59" i="4"/>
  <c r="AD59" i="4"/>
  <c r="AE59" i="4"/>
  <c r="AF59" i="4"/>
  <c r="V315" i="4"/>
  <c r="W315" i="4"/>
  <c r="X315" i="4"/>
  <c r="Y315" i="4"/>
  <c r="Z315" i="4"/>
  <c r="AA315" i="4"/>
  <c r="AB315" i="4"/>
  <c r="AC315" i="4"/>
  <c r="AD315" i="4"/>
  <c r="AE315" i="4"/>
  <c r="AF315" i="4"/>
  <c r="V306" i="4"/>
  <c r="W306" i="4"/>
  <c r="X306" i="4"/>
  <c r="Y306" i="4"/>
  <c r="Z306" i="4"/>
  <c r="AA306" i="4"/>
  <c r="AB306" i="4"/>
  <c r="AC306" i="4"/>
  <c r="AD306" i="4"/>
  <c r="AE306" i="4"/>
  <c r="AF306" i="4"/>
  <c r="V32" i="4"/>
  <c r="W32" i="4"/>
  <c r="X32" i="4"/>
  <c r="Y32" i="4"/>
  <c r="Z32" i="4"/>
  <c r="AA32" i="4"/>
  <c r="AB32" i="4"/>
  <c r="AC32" i="4"/>
  <c r="AD32" i="4"/>
  <c r="AE32" i="4"/>
  <c r="AF32" i="4"/>
  <c r="V371" i="4"/>
  <c r="W371" i="4"/>
  <c r="X371" i="4"/>
  <c r="Y371" i="4"/>
  <c r="Z371" i="4"/>
  <c r="AA371" i="4"/>
  <c r="AB371" i="4"/>
  <c r="AC371" i="4"/>
  <c r="AD371" i="4"/>
  <c r="AE371" i="4"/>
  <c r="AF371" i="4"/>
  <c r="V366" i="4"/>
  <c r="W366" i="4"/>
  <c r="X366" i="4"/>
  <c r="Y366" i="4"/>
  <c r="Z366" i="4"/>
  <c r="AA366" i="4"/>
  <c r="AB366" i="4"/>
  <c r="AC366" i="4"/>
  <c r="AD366" i="4"/>
  <c r="AE366" i="4"/>
  <c r="AF366" i="4"/>
  <c r="V88" i="4"/>
  <c r="W88" i="4"/>
  <c r="X88" i="4"/>
  <c r="Y88" i="4"/>
  <c r="Z88" i="4"/>
  <c r="AA88" i="4"/>
  <c r="AB88" i="4"/>
  <c r="AC88" i="4"/>
  <c r="AD88" i="4"/>
  <c r="AE88" i="4"/>
  <c r="AF88" i="4"/>
  <c r="V60" i="4"/>
  <c r="W60" i="4"/>
  <c r="X60" i="4"/>
  <c r="Y60" i="4"/>
  <c r="Z60" i="4"/>
  <c r="AA60" i="4"/>
  <c r="AB60" i="4"/>
  <c r="AC60" i="4"/>
  <c r="AD60" i="4"/>
  <c r="AE60" i="4"/>
  <c r="AF60" i="4"/>
  <c r="V61" i="4"/>
  <c r="W61" i="4"/>
  <c r="X61" i="4"/>
  <c r="Y61" i="4"/>
  <c r="Z61" i="4"/>
  <c r="AA61" i="4"/>
  <c r="AB61" i="4"/>
  <c r="AC61" i="4"/>
  <c r="AD61" i="4"/>
  <c r="AE61" i="4"/>
  <c r="AF61" i="4"/>
  <c r="V33" i="4"/>
  <c r="W33" i="4"/>
  <c r="X33" i="4"/>
  <c r="Y33" i="4"/>
  <c r="Z33" i="4"/>
  <c r="AA33" i="4"/>
  <c r="AB33" i="4"/>
  <c r="AC33" i="4"/>
  <c r="AD33" i="4"/>
  <c r="AE33" i="4"/>
  <c r="AF33" i="4"/>
  <c r="V280" i="4"/>
  <c r="W280" i="4"/>
  <c r="X280" i="4"/>
  <c r="Y280" i="4"/>
  <c r="Z280" i="4"/>
  <c r="AA280" i="4"/>
  <c r="AB280" i="4"/>
  <c r="AC280" i="4"/>
  <c r="AD280" i="4"/>
  <c r="AE280" i="4"/>
  <c r="AF280" i="4"/>
  <c r="V89" i="4"/>
  <c r="W89" i="4"/>
  <c r="X89" i="4"/>
  <c r="Y89" i="4"/>
  <c r="Z89" i="4"/>
  <c r="AA89" i="4"/>
  <c r="AB89" i="4"/>
  <c r="AC89" i="4"/>
  <c r="AD89" i="4"/>
  <c r="AE89" i="4"/>
  <c r="AF89" i="4"/>
  <c r="V354" i="4"/>
  <c r="W354" i="4"/>
  <c r="X354" i="4"/>
  <c r="Y354" i="4"/>
  <c r="Z354" i="4"/>
  <c r="AA354" i="4"/>
  <c r="AB354" i="4"/>
  <c r="AC354" i="4"/>
  <c r="AD354" i="4"/>
  <c r="AE354" i="4"/>
  <c r="AF354" i="4"/>
  <c r="V226" i="4"/>
  <c r="W226" i="4"/>
  <c r="X226" i="4"/>
  <c r="Y226" i="4"/>
  <c r="Z226" i="4"/>
  <c r="AA226" i="4"/>
  <c r="AB226" i="4"/>
  <c r="AC226" i="4"/>
  <c r="AD226" i="4"/>
  <c r="AE226" i="4"/>
  <c r="AF226" i="4"/>
  <c r="V62" i="4"/>
  <c r="W62" i="4"/>
  <c r="X62" i="4"/>
  <c r="Y62" i="4"/>
  <c r="Z62" i="4"/>
  <c r="AA62" i="4"/>
  <c r="AB62" i="4"/>
  <c r="AC62" i="4"/>
  <c r="AD62" i="4"/>
  <c r="AE62" i="4"/>
  <c r="AF62" i="4"/>
  <c r="V281" i="4"/>
  <c r="W281" i="4"/>
  <c r="X281" i="4"/>
  <c r="Y281" i="4"/>
  <c r="Z281" i="4"/>
  <c r="AA281" i="4"/>
  <c r="AB281" i="4"/>
  <c r="AC281" i="4"/>
  <c r="AD281" i="4"/>
  <c r="AE281" i="4"/>
  <c r="AF281" i="4"/>
  <c r="V120" i="4"/>
  <c r="W120" i="4"/>
  <c r="X120" i="4"/>
  <c r="Y120" i="4"/>
  <c r="Z120" i="4"/>
  <c r="AA120" i="4"/>
  <c r="AB120" i="4"/>
  <c r="AC120" i="4"/>
  <c r="AD120" i="4"/>
  <c r="AE120" i="4"/>
  <c r="AF120" i="4"/>
  <c r="V283" i="4"/>
  <c r="W283" i="4"/>
  <c r="X283" i="4"/>
  <c r="Y283" i="4"/>
  <c r="Z283" i="4"/>
  <c r="AA283" i="4"/>
  <c r="AB283" i="4"/>
  <c r="AC283" i="4"/>
  <c r="AD283" i="4"/>
  <c r="AE283" i="4"/>
  <c r="AF283" i="4"/>
  <c r="V51" i="4"/>
  <c r="W51" i="4"/>
  <c r="X51" i="4"/>
  <c r="Y51" i="4"/>
  <c r="Z51" i="4"/>
  <c r="AA51" i="4"/>
  <c r="AB51" i="4"/>
  <c r="AC51" i="4"/>
  <c r="AD51" i="4"/>
  <c r="AE51" i="4"/>
  <c r="AF51" i="4"/>
  <c r="V34" i="4"/>
  <c r="W34" i="4"/>
  <c r="X34" i="4"/>
  <c r="Y34" i="4"/>
  <c r="Z34" i="4"/>
  <c r="AA34" i="4"/>
  <c r="AB34" i="4"/>
  <c r="AC34" i="4"/>
  <c r="AD34" i="4"/>
  <c r="AE34" i="4"/>
  <c r="AF34" i="4"/>
  <c r="V35" i="4"/>
  <c r="W35" i="4"/>
  <c r="X35" i="4"/>
  <c r="Y35" i="4"/>
  <c r="Z35" i="4"/>
  <c r="AA35" i="4"/>
  <c r="AB35" i="4"/>
  <c r="AC35" i="4"/>
  <c r="AD35" i="4"/>
  <c r="AE35" i="4"/>
  <c r="AF35" i="4"/>
  <c r="V318" i="4"/>
  <c r="W318" i="4"/>
  <c r="X318" i="4"/>
  <c r="Y318" i="4"/>
  <c r="Z318" i="4"/>
  <c r="AA318" i="4"/>
  <c r="AB318" i="4"/>
  <c r="AC318" i="4"/>
  <c r="AD318" i="4"/>
  <c r="AE318" i="4"/>
  <c r="AF318" i="4"/>
  <c r="V237" i="4"/>
  <c r="W237" i="4"/>
  <c r="X237" i="4"/>
  <c r="Y237" i="4"/>
  <c r="Z237" i="4"/>
  <c r="AA237" i="4"/>
  <c r="AB237" i="4"/>
  <c r="AC237" i="4"/>
  <c r="AD237" i="4"/>
  <c r="AE237" i="4"/>
  <c r="AF237" i="4"/>
  <c r="V178" i="4"/>
  <c r="W178" i="4"/>
  <c r="X178" i="4"/>
  <c r="Y178" i="4"/>
  <c r="Z178" i="4"/>
  <c r="AA178" i="4"/>
  <c r="AB178" i="4"/>
  <c r="AC178" i="4"/>
  <c r="AD178" i="4"/>
  <c r="AE178" i="4"/>
  <c r="AF178" i="4"/>
  <c r="V125" i="4"/>
  <c r="W125" i="4"/>
  <c r="X125" i="4"/>
  <c r="Y125" i="4"/>
  <c r="Z125" i="4"/>
  <c r="AA125" i="4"/>
  <c r="AB125" i="4"/>
  <c r="AC125" i="4"/>
  <c r="AD125" i="4"/>
  <c r="AE125" i="4"/>
  <c r="AF125" i="4"/>
  <c r="V167" i="4"/>
  <c r="W167" i="4"/>
  <c r="X167" i="4"/>
  <c r="Y167" i="4"/>
  <c r="Z167" i="4"/>
  <c r="AA167" i="4"/>
  <c r="AB167" i="4"/>
  <c r="AC167" i="4"/>
  <c r="AD167" i="4"/>
  <c r="AE167" i="4"/>
  <c r="AF167" i="4"/>
  <c r="V36" i="4"/>
  <c r="W36" i="4"/>
  <c r="X36" i="4"/>
  <c r="Y36" i="4"/>
  <c r="Z36" i="4"/>
  <c r="AA36" i="4"/>
  <c r="AB36" i="4"/>
  <c r="AC36" i="4"/>
  <c r="AD36" i="4"/>
  <c r="AE36" i="4"/>
  <c r="AF36" i="4"/>
  <c r="V8" i="4"/>
  <c r="W8" i="4"/>
  <c r="X8" i="4"/>
  <c r="Y8" i="4"/>
  <c r="Z8" i="4"/>
  <c r="AA8" i="4"/>
  <c r="AB8" i="4"/>
  <c r="AC8" i="4"/>
  <c r="AD8" i="4"/>
  <c r="AE8" i="4"/>
  <c r="AF8" i="4"/>
  <c r="V227" i="4"/>
  <c r="W227" i="4"/>
  <c r="X227" i="4"/>
  <c r="Y227" i="4"/>
  <c r="Z227" i="4"/>
  <c r="AA227" i="4"/>
  <c r="AB227" i="4"/>
  <c r="AC227" i="4"/>
  <c r="AD227" i="4"/>
  <c r="AE227" i="4"/>
  <c r="AF227" i="4"/>
  <c r="V228" i="4"/>
  <c r="W228" i="4"/>
  <c r="X228" i="4"/>
  <c r="Y228" i="4"/>
  <c r="Z228" i="4"/>
  <c r="AA228" i="4"/>
  <c r="AB228" i="4"/>
  <c r="AC228" i="4"/>
  <c r="AD228" i="4"/>
  <c r="AE228" i="4"/>
  <c r="AF228" i="4"/>
  <c r="V63" i="4"/>
  <c r="W63" i="4"/>
  <c r="X63" i="4"/>
  <c r="Y63" i="4"/>
  <c r="Z63" i="4"/>
  <c r="AA63" i="4"/>
  <c r="AB63" i="4"/>
  <c r="AC63" i="4"/>
  <c r="AD63" i="4"/>
  <c r="AE63" i="4"/>
  <c r="AF63" i="4"/>
  <c r="V9" i="4"/>
  <c r="W9" i="4"/>
  <c r="X9" i="4"/>
  <c r="Y9" i="4"/>
  <c r="Z9" i="4"/>
  <c r="AA9" i="4"/>
  <c r="AB9" i="4"/>
  <c r="AC9" i="4"/>
  <c r="AD9" i="4"/>
  <c r="AE9" i="4"/>
  <c r="AF9" i="4"/>
  <c r="V67" i="4"/>
  <c r="W67" i="4"/>
  <c r="X67" i="4"/>
  <c r="Y67" i="4"/>
  <c r="Z67" i="4"/>
  <c r="AA67" i="4"/>
  <c r="AB67" i="4"/>
  <c r="AC67" i="4"/>
  <c r="AD67" i="4"/>
  <c r="AE67" i="4"/>
  <c r="AF67" i="4"/>
  <c r="V186" i="4"/>
  <c r="W186" i="4"/>
  <c r="X186" i="4"/>
  <c r="Y186" i="4"/>
  <c r="Z186" i="4"/>
  <c r="AA186" i="4"/>
  <c r="AB186" i="4"/>
  <c r="AC186" i="4"/>
  <c r="AD186" i="4"/>
  <c r="AE186" i="4"/>
  <c r="AF186" i="4"/>
  <c r="V121" i="4"/>
  <c r="W121" i="4"/>
  <c r="X121" i="4"/>
  <c r="Y121" i="4"/>
  <c r="Z121" i="4"/>
  <c r="AA121" i="4"/>
  <c r="AB121" i="4"/>
  <c r="AC121" i="4"/>
  <c r="AD121" i="4"/>
  <c r="AE121" i="4"/>
  <c r="AF121" i="4"/>
  <c r="V152" i="4"/>
  <c r="W152" i="4"/>
  <c r="X152" i="4"/>
  <c r="Y152" i="4"/>
  <c r="Z152" i="4"/>
  <c r="AA152" i="4"/>
  <c r="AB152" i="4"/>
  <c r="AC152" i="4"/>
  <c r="AD152" i="4"/>
  <c r="AE152" i="4"/>
  <c r="AF152" i="4"/>
  <c r="V153" i="4"/>
  <c r="W153" i="4"/>
  <c r="X153" i="4"/>
  <c r="Y153" i="4"/>
  <c r="Z153" i="4"/>
  <c r="AA153" i="4"/>
  <c r="AB153" i="4"/>
  <c r="AC153" i="4"/>
  <c r="AD153" i="4"/>
  <c r="AE153" i="4"/>
  <c r="AF153" i="4"/>
  <c r="V168" i="4"/>
  <c r="W168" i="4"/>
  <c r="X168" i="4"/>
  <c r="Y168" i="4"/>
  <c r="Z168" i="4"/>
  <c r="AA168" i="4"/>
  <c r="AB168" i="4"/>
  <c r="AC168" i="4"/>
  <c r="AD168" i="4"/>
  <c r="AE168" i="4"/>
  <c r="AF168" i="4"/>
  <c r="V72" i="4"/>
  <c r="W72" i="4"/>
  <c r="X72" i="4"/>
  <c r="Y72" i="4"/>
  <c r="Z72" i="4"/>
  <c r="AA72" i="4"/>
  <c r="AB72" i="4"/>
  <c r="AC72" i="4"/>
  <c r="AD72" i="4"/>
  <c r="AE72" i="4"/>
  <c r="AF72" i="4"/>
  <c r="V113" i="4"/>
  <c r="W113" i="4"/>
  <c r="X113" i="4"/>
  <c r="Y113" i="4"/>
  <c r="Z113" i="4"/>
  <c r="AA113" i="4"/>
  <c r="AB113" i="4"/>
  <c r="AC113" i="4"/>
  <c r="AD113" i="4"/>
  <c r="AE113" i="4"/>
  <c r="AF113" i="4"/>
  <c r="V154" i="4"/>
  <c r="W154" i="4"/>
  <c r="X154" i="4"/>
  <c r="Y154" i="4"/>
  <c r="Z154" i="4"/>
  <c r="AA154" i="4"/>
  <c r="AB154" i="4"/>
  <c r="AC154" i="4"/>
  <c r="AD154" i="4"/>
  <c r="AE154" i="4"/>
  <c r="AF154" i="4"/>
  <c r="V155" i="4"/>
  <c r="W155" i="4"/>
  <c r="X155" i="4"/>
  <c r="Y155" i="4"/>
  <c r="Z155" i="4"/>
  <c r="AA155" i="4"/>
  <c r="AB155" i="4"/>
  <c r="AC155" i="4"/>
  <c r="AD155" i="4"/>
  <c r="AE155" i="4"/>
  <c r="AF155" i="4"/>
  <c r="V156" i="4"/>
  <c r="W156" i="4"/>
  <c r="X156" i="4"/>
  <c r="Y156" i="4"/>
  <c r="Z156" i="4"/>
  <c r="AA156" i="4"/>
  <c r="AB156" i="4"/>
  <c r="AC156" i="4"/>
  <c r="AD156" i="4"/>
  <c r="AE156" i="4"/>
  <c r="AF156" i="4"/>
  <c r="V157" i="4"/>
  <c r="W157" i="4"/>
  <c r="X157" i="4"/>
  <c r="Y157" i="4"/>
  <c r="Z157" i="4"/>
  <c r="AA157" i="4"/>
  <c r="AB157" i="4"/>
  <c r="AC157" i="4"/>
  <c r="AD157" i="4"/>
  <c r="AE157" i="4"/>
  <c r="AF157" i="4"/>
  <c r="V356" i="4"/>
  <c r="W356" i="4"/>
  <c r="X356" i="4"/>
  <c r="Y356" i="4"/>
  <c r="Z356" i="4"/>
  <c r="AA356" i="4"/>
  <c r="AB356" i="4"/>
  <c r="AC356" i="4"/>
  <c r="AD356" i="4"/>
  <c r="AE356" i="4"/>
  <c r="AF356" i="4"/>
  <c r="V229" i="4"/>
  <c r="W229" i="4"/>
  <c r="X229" i="4"/>
  <c r="Y229" i="4"/>
  <c r="Z229" i="4"/>
  <c r="AA229" i="4"/>
  <c r="AB229" i="4"/>
  <c r="AC229" i="4"/>
  <c r="AD229" i="4"/>
  <c r="AE229" i="4"/>
  <c r="AF229" i="4"/>
  <c r="V64" i="4"/>
  <c r="W64" i="4"/>
  <c r="X64" i="4"/>
  <c r="Y64" i="4"/>
  <c r="Z64" i="4"/>
  <c r="AA64" i="4"/>
  <c r="AB64" i="4"/>
  <c r="AC64" i="4"/>
  <c r="AD64" i="4"/>
  <c r="AE64" i="4"/>
  <c r="AF64" i="4"/>
  <c r="V122" i="4"/>
  <c r="W122" i="4"/>
  <c r="X122" i="4"/>
  <c r="Y122" i="4"/>
  <c r="Z122" i="4"/>
  <c r="AA122" i="4"/>
  <c r="AB122" i="4"/>
  <c r="AC122" i="4"/>
  <c r="AD122" i="4"/>
  <c r="AE122" i="4"/>
  <c r="AF122" i="4"/>
  <c r="V230" i="4"/>
  <c r="W230" i="4"/>
  <c r="X230" i="4"/>
  <c r="Y230" i="4"/>
  <c r="Z230" i="4"/>
  <c r="AA230" i="4"/>
  <c r="AB230" i="4"/>
  <c r="AC230" i="4"/>
  <c r="AD230" i="4"/>
  <c r="AE230" i="4"/>
  <c r="AF230" i="4"/>
  <c r="V339" i="4"/>
  <c r="W339" i="4"/>
  <c r="X339" i="4"/>
  <c r="Y339" i="4"/>
  <c r="Z339" i="4"/>
  <c r="AA339" i="4"/>
  <c r="AB339" i="4"/>
  <c r="AC339" i="4"/>
  <c r="AD339" i="4"/>
  <c r="AE339" i="4"/>
  <c r="AF339" i="4"/>
  <c r="V102" i="4"/>
  <c r="W102" i="4"/>
  <c r="X102" i="4"/>
  <c r="Y102" i="4"/>
  <c r="Z102" i="4"/>
  <c r="AA102" i="4"/>
  <c r="AB102" i="4"/>
  <c r="AC102" i="4"/>
  <c r="AD102" i="4"/>
  <c r="AE102" i="4"/>
  <c r="AF102" i="4"/>
  <c r="V294" i="4"/>
  <c r="W294" i="4"/>
  <c r="X294" i="4"/>
  <c r="Y294" i="4"/>
  <c r="Z294" i="4"/>
  <c r="AA294" i="4"/>
  <c r="AB294" i="4"/>
  <c r="AC294" i="4"/>
  <c r="AD294" i="4"/>
  <c r="AE294" i="4"/>
  <c r="AF294" i="4"/>
  <c r="V231" i="4"/>
  <c r="W231" i="4"/>
  <c r="X231" i="4"/>
  <c r="Y231" i="4"/>
  <c r="Z231" i="4"/>
  <c r="AA231" i="4"/>
  <c r="AB231" i="4"/>
  <c r="AC231" i="4"/>
  <c r="AD231" i="4"/>
  <c r="AE231" i="4"/>
  <c r="AF231" i="4"/>
  <c r="V65" i="4"/>
  <c r="W65" i="4"/>
  <c r="X65" i="4"/>
  <c r="Y65" i="4"/>
  <c r="Z65" i="4"/>
  <c r="AA65" i="4"/>
  <c r="AB65" i="4"/>
  <c r="AC65" i="4"/>
  <c r="AD65" i="4"/>
  <c r="AE65" i="4"/>
  <c r="AF65" i="4"/>
  <c r="V187" i="4"/>
  <c r="W187" i="4"/>
  <c r="X187" i="4"/>
  <c r="Y187" i="4"/>
  <c r="Z187" i="4"/>
  <c r="AA187" i="4"/>
  <c r="AB187" i="4"/>
  <c r="AC187" i="4"/>
  <c r="AD187" i="4"/>
  <c r="AE187" i="4"/>
  <c r="AF187" i="4"/>
  <c r="V319" i="4"/>
  <c r="W319" i="4"/>
  <c r="X319" i="4"/>
  <c r="Y319" i="4"/>
  <c r="Z319" i="4"/>
  <c r="AA319" i="4"/>
  <c r="AB319" i="4"/>
  <c r="AC319" i="4"/>
  <c r="AD319" i="4"/>
  <c r="AE319" i="4"/>
  <c r="AF319" i="4"/>
  <c r="V126" i="4"/>
  <c r="W126" i="4"/>
  <c r="X126" i="4"/>
  <c r="Y126" i="4"/>
  <c r="Z126" i="4"/>
  <c r="AA126" i="4"/>
  <c r="AB126" i="4"/>
  <c r="AC126" i="4"/>
  <c r="AD126" i="4"/>
  <c r="AE126" i="4"/>
  <c r="AF126" i="4"/>
  <c r="V54" i="4"/>
  <c r="W54" i="4"/>
  <c r="X54" i="4"/>
  <c r="Y54" i="4"/>
  <c r="Z54" i="4"/>
  <c r="AA54" i="4"/>
  <c r="AB54" i="4"/>
  <c r="AC54" i="4"/>
  <c r="AD54" i="4"/>
  <c r="AE54" i="4"/>
  <c r="AF54" i="4"/>
  <c r="V372" i="4"/>
  <c r="W372" i="4"/>
  <c r="X372" i="4"/>
  <c r="Y372" i="4"/>
  <c r="Z372" i="4"/>
  <c r="AA372" i="4"/>
  <c r="AB372" i="4"/>
  <c r="AC372" i="4"/>
  <c r="AD372" i="4"/>
  <c r="AE372" i="4"/>
  <c r="AF372" i="4"/>
  <c r="V291" i="4"/>
  <c r="W291" i="4"/>
  <c r="X291" i="4"/>
  <c r="Y291" i="4"/>
  <c r="Z291" i="4"/>
  <c r="AA291" i="4"/>
  <c r="AB291" i="4"/>
  <c r="AC291" i="4"/>
  <c r="AD291" i="4"/>
  <c r="AE291" i="4"/>
  <c r="AF291" i="4"/>
  <c r="V292" i="4"/>
  <c r="W292" i="4"/>
  <c r="X292" i="4"/>
  <c r="Y292" i="4"/>
  <c r="Z292" i="4"/>
  <c r="AA292" i="4"/>
  <c r="AB292" i="4"/>
  <c r="AC292" i="4"/>
  <c r="AD292" i="4"/>
  <c r="AE292" i="4"/>
  <c r="AF292" i="4"/>
  <c r="V169" i="4"/>
  <c r="W169" i="4"/>
  <c r="X169" i="4"/>
  <c r="Y169" i="4"/>
  <c r="Z169" i="4"/>
  <c r="AA169" i="4"/>
  <c r="AB169" i="4"/>
  <c r="AC169" i="4"/>
  <c r="AD169" i="4"/>
  <c r="AE169" i="4"/>
  <c r="AF169" i="4"/>
  <c r="V232" i="4"/>
  <c r="W232" i="4"/>
  <c r="X232" i="4"/>
  <c r="Y232" i="4"/>
  <c r="Z232" i="4"/>
  <c r="AA232" i="4"/>
  <c r="AB232" i="4"/>
  <c r="AC232" i="4"/>
  <c r="AD232" i="4"/>
  <c r="AE232" i="4"/>
  <c r="AF232" i="4"/>
  <c r="V293" i="4"/>
  <c r="W293" i="4"/>
  <c r="X293" i="4"/>
  <c r="Y293" i="4"/>
  <c r="Z293" i="4"/>
  <c r="AA293" i="4"/>
  <c r="AB293" i="4"/>
  <c r="AC293" i="4"/>
  <c r="AD293" i="4"/>
  <c r="AE293" i="4"/>
  <c r="AF293" i="4"/>
  <c r="V233" i="4"/>
  <c r="W233" i="4"/>
  <c r="X233" i="4"/>
  <c r="Y233" i="4"/>
  <c r="Z233" i="4"/>
  <c r="AA233" i="4"/>
  <c r="AB233" i="4"/>
  <c r="AC233" i="4"/>
  <c r="AD233" i="4"/>
  <c r="AE233" i="4"/>
  <c r="AF233" i="4"/>
  <c r="V75" i="4"/>
  <c r="W75" i="4"/>
  <c r="X75" i="4"/>
  <c r="Y75" i="4"/>
  <c r="Z75" i="4"/>
  <c r="AA75" i="4"/>
  <c r="AB75" i="4"/>
  <c r="AC75" i="4"/>
  <c r="AD75" i="4"/>
  <c r="AE75" i="4"/>
  <c r="AF75" i="4"/>
  <c r="V284" i="4"/>
  <c r="W284" i="4"/>
  <c r="X284" i="4"/>
  <c r="Y284" i="4"/>
  <c r="Z284" i="4"/>
  <c r="AA284" i="4"/>
  <c r="AB284" i="4"/>
  <c r="AC284" i="4"/>
  <c r="AD284" i="4"/>
  <c r="AE284" i="4"/>
  <c r="AF284" i="4"/>
  <c r="V188" i="4"/>
  <c r="W188" i="4"/>
  <c r="X188" i="4"/>
  <c r="Y188" i="4"/>
  <c r="Z188" i="4"/>
  <c r="AA188" i="4"/>
  <c r="AB188" i="4"/>
  <c r="AC188" i="4"/>
  <c r="AD188" i="4"/>
  <c r="AE188" i="4"/>
  <c r="AF188" i="4"/>
  <c r="V358" i="4"/>
  <c r="W358" i="4"/>
  <c r="X358" i="4"/>
  <c r="Y358" i="4"/>
  <c r="Z358" i="4"/>
  <c r="AA358" i="4"/>
  <c r="AB358" i="4"/>
  <c r="AC358" i="4"/>
  <c r="AD358" i="4"/>
  <c r="AE358" i="4"/>
  <c r="AF358" i="4"/>
  <c r="V355" i="4"/>
  <c r="W355" i="4"/>
  <c r="X355" i="4"/>
  <c r="Y355" i="4"/>
  <c r="Z355" i="4"/>
  <c r="AA355" i="4"/>
  <c r="AB355" i="4"/>
  <c r="AC355" i="4"/>
  <c r="AD355" i="4"/>
  <c r="AE355" i="4"/>
  <c r="AF355" i="4"/>
  <c r="V170" i="4"/>
  <c r="W170" i="4"/>
  <c r="X170" i="4"/>
  <c r="Y170" i="4"/>
  <c r="Z170" i="4"/>
  <c r="AA170" i="4"/>
  <c r="AB170" i="4"/>
  <c r="AC170" i="4"/>
  <c r="AD170" i="4"/>
  <c r="AE170" i="4"/>
  <c r="AF170" i="4"/>
  <c r="V37" i="4"/>
  <c r="W37" i="4"/>
  <c r="X37" i="4"/>
  <c r="Y37" i="4"/>
  <c r="Z37" i="4"/>
  <c r="AA37" i="4"/>
  <c r="AB37" i="4"/>
  <c r="AC37" i="4"/>
  <c r="AD37" i="4"/>
  <c r="AE37" i="4"/>
  <c r="AF37" i="4"/>
  <c r="V357" i="4"/>
  <c r="W357" i="4"/>
  <c r="X357" i="4"/>
  <c r="Y357" i="4"/>
  <c r="Z357" i="4"/>
  <c r="AA357" i="4"/>
  <c r="AB357" i="4"/>
  <c r="AC357" i="4"/>
  <c r="AD357" i="4"/>
  <c r="AE357" i="4"/>
  <c r="AF357" i="4"/>
  <c r="V171" i="4"/>
  <c r="W171" i="4"/>
  <c r="X171" i="4"/>
  <c r="Y171" i="4"/>
  <c r="Z171" i="4"/>
  <c r="AA171" i="4"/>
  <c r="AB171" i="4"/>
  <c r="AC171" i="4"/>
  <c r="AD171" i="4"/>
  <c r="AE171" i="4"/>
  <c r="AF171" i="4"/>
  <c r="V295" i="4"/>
  <c r="W295" i="4"/>
  <c r="X295" i="4"/>
  <c r="Y295" i="4"/>
  <c r="Z295" i="4"/>
  <c r="AA295" i="4"/>
  <c r="AB295" i="4"/>
  <c r="AC295" i="4"/>
  <c r="AD295" i="4"/>
  <c r="AE295" i="4"/>
  <c r="AF295" i="4"/>
  <c r="V344" i="4"/>
  <c r="W344" i="4"/>
  <c r="X344" i="4"/>
  <c r="Y344" i="4"/>
  <c r="Z344" i="4"/>
  <c r="AA344" i="4"/>
  <c r="AB344" i="4"/>
  <c r="AC344" i="4"/>
  <c r="AD344" i="4"/>
  <c r="AE344" i="4"/>
  <c r="AF344" i="4"/>
  <c r="V285" i="4"/>
  <c r="W285" i="4"/>
  <c r="X285" i="4"/>
  <c r="Y285" i="4"/>
  <c r="Z285" i="4"/>
  <c r="AA285" i="4"/>
  <c r="AB285" i="4"/>
  <c r="AC285" i="4"/>
  <c r="AD285" i="4"/>
  <c r="AE285" i="4"/>
  <c r="AF285" i="4"/>
  <c r="V238" i="4"/>
  <c r="W238" i="4"/>
  <c r="X238" i="4"/>
  <c r="Y238" i="4"/>
  <c r="Z238" i="4"/>
  <c r="AA238" i="4"/>
  <c r="AB238" i="4"/>
  <c r="AC238" i="4"/>
  <c r="AD238" i="4"/>
  <c r="AE238" i="4"/>
  <c r="AF238" i="4"/>
  <c r="V66" i="4"/>
  <c r="W66" i="4"/>
  <c r="X66" i="4"/>
  <c r="Y66" i="4"/>
  <c r="Z66" i="4"/>
  <c r="AA66" i="4"/>
  <c r="AB66" i="4"/>
  <c r="AC66" i="4"/>
  <c r="AD66" i="4"/>
  <c r="AE66" i="4"/>
  <c r="AF66" i="4"/>
  <c r="V45" i="4"/>
  <c r="W45" i="4"/>
  <c r="X45" i="4"/>
  <c r="Y45" i="4"/>
  <c r="Z45" i="4"/>
  <c r="AA45" i="4"/>
  <c r="AB45" i="4"/>
  <c r="AC45" i="4"/>
  <c r="AD45" i="4"/>
  <c r="AE45" i="4"/>
  <c r="AF45" i="4"/>
  <c r="V90" i="4"/>
  <c r="W90" i="4"/>
  <c r="X90" i="4"/>
  <c r="Y90" i="4"/>
  <c r="Z90" i="4"/>
  <c r="AA90" i="4"/>
  <c r="AB90" i="4"/>
  <c r="AC90" i="4"/>
  <c r="AD90" i="4"/>
  <c r="AE90" i="4"/>
  <c r="AF90" i="4"/>
  <c r="V123" i="4"/>
  <c r="W123" i="4"/>
  <c r="X123" i="4"/>
  <c r="Y123" i="4"/>
  <c r="Z123" i="4"/>
  <c r="AA123" i="4"/>
  <c r="AB123" i="4"/>
  <c r="AC123" i="4"/>
  <c r="AD123" i="4"/>
  <c r="AE123" i="4"/>
  <c r="AF123" i="4"/>
  <c r="V38" i="4"/>
  <c r="W38" i="4"/>
  <c r="X38" i="4"/>
  <c r="Y38" i="4"/>
  <c r="Z38" i="4"/>
  <c r="AA38" i="4"/>
  <c r="AB38" i="4"/>
  <c r="AC38" i="4"/>
  <c r="AD38" i="4"/>
  <c r="AE38" i="4"/>
  <c r="AF38" i="4"/>
  <c r="V91" i="4"/>
  <c r="W91" i="4"/>
  <c r="X91" i="4"/>
  <c r="Y91" i="4"/>
  <c r="Z91" i="4"/>
  <c r="AA91" i="4"/>
  <c r="AB91" i="4"/>
  <c r="AC91" i="4"/>
  <c r="AD91" i="4"/>
  <c r="AE91" i="4"/>
  <c r="AF91" i="4"/>
  <c r="V282" i="4"/>
  <c r="W282" i="4"/>
  <c r="X282" i="4"/>
  <c r="Y282" i="4"/>
  <c r="Z282" i="4"/>
  <c r="AA282" i="4"/>
  <c r="AB282" i="4"/>
  <c r="AC282" i="4"/>
  <c r="AD282" i="4"/>
  <c r="AE282" i="4"/>
  <c r="AF282" i="4"/>
  <c r="V286" i="4"/>
  <c r="W286" i="4"/>
  <c r="X286" i="4"/>
  <c r="Y286" i="4"/>
  <c r="Z286" i="4"/>
  <c r="AA286" i="4"/>
  <c r="AB286" i="4"/>
  <c r="AC286" i="4"/>
  <c r="AD286" i="4"/>
  <c r="AE286" i="4"/>
  <c r="AF286" i="4"/>
  <c r="AA240" i="4"/>
  <c r="AB240" i="4"/>
  <c r="AC240" i="4"/>
  <c r="AD240" i="4"/>
  <c r="AE240" i="4"/>
  <c r="AF240" i="4"/>
  <c r="AA241" i="4"/>
  <c r="AB241" i="4"/>
  <c r="AC241" i="4"/>
  <c r="AD241" i="4"/>
  <c r="AE241" i="4"/>
  <c r="AF241" i="4"/>
  <c r="AA242" i="4"/>
  <c r="AB242" i="4"/>
  <c r="AC242" i="4"/>
  <c r="AD242" i="4"/>
  <c r="AE242" i="4"/>
  <c r="AF242" i="4"/>
  <c r="AA243" i="4"/>
  <c r="AB243" i="4"/>
  <c r="AC243" i="4"/>
  <c r="AD243" i="4"/>
  <c r="AE243" i="4"/>
  <c r="AF243" i="4"/>
  <c r="AA296" i="4"/>
  <c r="AB296" i="4"/>
  <c r="AC296" i="4"/>
  <c r="AD296" i="4"/>
  <c r="AE296" i="4"/>
  <c r="AF296" i="4"/>
  <c r="AA14" i="4"/>
  <c r="AB14" i="4"/>
  <c r="AC14" i="4"/>
  <c r="AD14" i="4"/>
  <c r="AE14" i="4"/>
  <c r="AF14" i="4"/>
  <c r="AA189" i="4"/>
  <c r="AB189" i="4"/>
  <c r="AC189" i="4"/>
  <c r="AD189" i="4"/>
  <c r="AE189" i="4"/>
  <c r="AF189" i="4"/>
  <c r="AA190" i="4"/>
  <c r="AB190" i="4"/>
  <c r="AC190" i="4"/>
  <c r="AD190" i="4"/>
  <c r="AE190" i="4"/>
  <c r="AF190" i="4"/>
  <c r="AA191" i="4"/>
  <c r="AB191" i="4"/>
  <c r="AC191" i="4"/>
  <c r="AD191" i="4"/>
  <c r="AE191" i="4"/>
  <c r="AF191" i="4"/>
  <c r="AA158" i="4"/>
  <c r="AB158" i="4"/>
  <c r="AC158" i="4"/>
  <c r="AD158" i="4"/>
  <c r="AE158" i="4"/>
  <c r="AF158" i="4"/>
  <c r="AA110" i="4"/>
  <c r="AB110" i="4"/>
  <c r="AC110" i="4"/>
  <c r="AD110" i="4"/>
  <c r="AE110" i="4"/>
  <c r="AF110" i="4"/>
  <c r="AA341" i="4"/>
  <c r="AB341" i="4"/>
  <c r="AC341" i="4"/>
  <c r="AD341" i="4"/>
  <c r="AE341" i="4"/>
  <c r="AF341" i="4"/>
  <c r="AA347" i="4"/>
  <c r="AB347" i="4"/>
  <c r="AC347" i="4"/>
  <c r="AD347" i="4"/>
  <c r="AE347" i="4"/>
  <c r="AF347" i="4"/>
  <c r="AA15" i="4"/>
  <c r="AB15" i="4"/>
  <c r="AC15" i="4"/>
  <c r="AD15" i="4"/>
  <c r="AE15" i="4"/>
  <c r="AF15" i="4"/>
  <c r="AA76" i="4"/>
  <c r="AB76" i="4"/>
  <c r="AC76" i="4"/>
  <c r="AD76" i="4"/>
  <c r="AE76" i="4"/>
  <c r="AF76" i="4"/>
  <c r="AA114" i="4"/>
  <c r="AB114" i="4"/>
  <c r="AC114" i="4"/>
  <c r="AD114" i="4"/>
  <c r="AE114" i="4"/>
  <c r="AF114" i="4"/>
  <c r="AB287" i="4"/>
  <c r="AC287" i="4"/>
  <c r="AD287" i="4"/>
  <c r="AE287" i="4"/>
  <c r="AF287" i="4"/>
  <c r="AA287" i="4"/>
  <c r="V240" i="4"/>
  <c r="W240" i="4"/>
  <c r="X240" i="4"/>
  <c r="Y240" i="4"/>
  <c r="Z240" i="4"/>
  <c r="V241" i="4"/>
  <c r="W241" i="4"/>
  <c r="X241" i="4"/>
  <c r="Y241" i="4"/>
  <c r="Z241" i="4"/>
  <c r="V242" i="4"/>
  <c r="W242" i="4"/>
  <c r="X242" i="4"/>
  <c r="Y242" i="4"/>
  <c r="Z242" i="4"/>
  <c r="V243" i="4"/>
  <c r="W243" i="4"/>
  <c r="X243" i="4"/>
  <c r="Y243" i="4"/>
  <c r="Z243" i="4"/>
  <c r="V296" i="4"/>
  <c r="W296" i="4"/>
  <c r="X296" i="4"/>
  <c r="Y296" i="4"/>
  <c r="Z296" i="4"/>
  <c r="V14" i="4"/>
  <c r="W14" i="4"/>
  <c r="X14" i="4"/>
  <c r="Y14" i="4"/>
  <c r="Z14" i="4"/>
  <c r="V189" i="4"/>
  <c r="W189" i="4"/>
  <c r="X189" i="4"/>
  <c r="Y189" i="4"/>
  <c r="Z189" i="4"/>
  <c r="V190" i="4"/>
  <c r="W190" i="4"/>
  <c r="X190" i="4"/>
  <c r="Y190" i="4"/>
  <c r="Z190" i="4"/>
  <c r="V191" i="4"/>
  <c r="W191" i="4"/>
  <c r="X191" i="4"/>
  <c r="Y191" i="4"/>
  <c r="Z191" i="4"/>
  <c r="V158" i="4"/>
  <c r="W158" i="4"/>
  <c r="X158" i="4"/>
  <c r="Y158" i="4"/>
  <c r="Z158" i="4"/>
  <c r="V110" i="4"/>
  <c r="W110" i="4"/>
  <c r="X110" i="4"/>
  <c r="Y110" i="4"/>
  <c r="Z110" i="4"/>
  <c r="V341" i="4"/>
  <c r="W341" i="4"/>
  <c r="X341" i="4"/>
  <c r="Y341" i="4"/>
  <c r="Z341" i="4"/>
  <c r="V347" i="4"/>
  <c r="W347" i="4"/>
  <c r="X347" i="4"/>
  <c r="Y347" i="4"/>
  <c r="Z347" i="4"/>
  <c r="V15" i="4"/>
  <c r="W15" i="4"/>
  <c r="X15" i="4"/>
  <c r="Y15" i="4"/>
  <c r="Z15" i="4"/>
  <c r="V76" i="4"/>
  <c r="W76" i="4"/>
  <c r="X76" i="4"/>
  <c r="Y76" i="4"/>
  <c r="Z76" i="4"/>
  <c r="V114" i="4"/>
  <c r="W114" i="4"/>
  <c r="X114" i="4"/>
  <c r="Y114" i="4"/>
  <c r="Z114" i="4"/>
  <c r="W287" i="4"/>
  <c r="X287" i="4"/>
  <c r="Y287" i="4"/>
  <c r="Z287" i="4"/>
  <c r="V287" i="4"/>
  <c r="AG240" i="4"/>
  <c r="AH240" i="4" s="1"/>
  <c r="AG241" i="4"/>
  <c r="AH241" i="4" s="1"/>
  <c r="AG242" i="4"/>
  <c r="AH242" i="4" s="1"/>
  <c r="AG243" i="4"/>
  <c r="AH243" i="4" s="1"/>
  <c r="AG296" i="4"/>
  <c r="AH296" i="4" s="1"/>
  <c r="AG14" i="4"/>
  <c r="AH14" i="4" s="1"/>
  <c r="AG189" i="4"/>
  <c r="AH189" i="4" s="1"/>
  <c r="AG190" i="4"/>
  <c r="AH190" i="4" s="1"/>
  <c r="AG191" i="4"/>
  <c r="AH191" i="4" s="1"/>
  <c r="AG158" i="4"/>
  <c r="AH158" i="4" s="1"/>
  <c r="AG110" i="4"/>
  <c r="AH110" i="4" s="1"/>
  <c r="AG341" i="4"/>
  <c r="AH341" i="4" s="1"/>
  <c r="AG347" i="4"/>
  <c r="AH347" i="4" s="1"/>
  <c r="AG15" i="4"/>
  <c r="AH15" i="4" s="1"/>
  <c r="AG76" i="4"/>
  <c r="AH76" i="4" s="1"/>
  <c r="AG114" i="4"/>
  <c r="AH114" i="4" s="1"/>
  <c r="AG103" i="4"/>
  <c r="AH103" i="4" s="1"/>
  <c r="AG100" i="4"/>
  <c r="AH100" i="4" s="1"/>
  <c r="AG172" i="4"/>
  <c r="AH172" i="4" s="1"/>
  <c r="AG159" i="4"/>
  <c r="AH159" i="4" s="1"/>
  <c r="AG2" i="4"/>
  <c r="AH2" i="4" s="1"/>
  <c r="AG104" i="4"/>
  <c r="AH104" i="4" s="1"/>
  <c r="AG16" i="4"/>
  <c r="AH16" i="4" s="1"/>
  <c r="AG136" i="4"/>
  <c r="AH136" i="4" s="1"/>
  <c r="AG3" i="4"/>
  <c r="AH3" i="4" s="1"/>
  <c r="AG160" i="4"/>
  <c r="AH160" i="4" s="1"/>
  <c r="AG137" i="4"/>
  <c r="AH137" i="4" s="1"/>
  <c r="AG244" i="4"/>
  <c r="AH244" i="4" s="1"/>
  <c r="AG245" i="4"/>
  <c r="AH245" i="4" s="1"/>
  <c r="AG127" i="4"/>
  <c r="AH127" i="4" s="1"/>
  <c r="AG77" i="4"/>
  <c r="AH77" i="4" s="1"/>
  <c r="AG192" i="4"/>
  <c r="AH192" i="4" s="1"/>
  <c r="AG239" i="4"/>
  <c r="AH239" i="4" s="1"/>
  <c r="AG4" i="4"/>
  <c r="AH4" i="4" s="1"/>
  <c r="AG246" i="4"/>
  <c r="AH246" i="4" s="1"/>
  <c r="AG247" i="4"/>
  <c r="AH247" i="4" s="1"/>
  <c r="AG179" i="4"/>
  <c r="AH179" i="4" s="1"/>
  <c r="AG193" i="4"/>
  <c r="AH193" i="4" s="1"/>
  <c r="AG42" i="4"/>
  <c r="AH42" i="4" s="1"/>
  <c r="AG194" i="4"/>
  <c r="AH194" i="4" s="1"/>
  <c r="AG322" i="4"/>
  <c r="AH322" i="4" s="1"/>
  <c r="AG323" i="4"/>
  <c r="AH323" i="4" s="1"/>
  <c r="AG39" i="4"/>
  <c r="AH39" i="4" s="1"/>
  <c r="AG338" i="4"/>
  <c r="AH338" i="4" s="1"/>
  <c r="AG367" i="4"/>
  <c r="AH367" i="4" s="1"/>
  <c r="AG248" i="4"/>
  <c r="AH248" i="4" s="1"/>
  <c r="AG180" i="4"/>
  <c r="AH180" i="4" s="1"/>
  <c r="AG249" i="4"/>
  <c r="AH249" i="4" s="1"/>
  <c r="AG288" i="4"/>
  <c r="AH288" i="4" s="1"/>
  <c r="AG326" i="4"/>
  <c r="AH326" i="4" s="1"/>
  <c r="AG250" i="4"/>
  <c r="AH250" i="4" s="1"/>
  <c r="AG251" i="4"/>
  <c r="AH251" i="4" s="1"/>
  <c r="AG101" i="4"/>
  <c r="AH101" i="4" s="1"/>
  <c r="AG297" i="4"/>
  <c r="AH297" i="4" s="1"/>
  <c r="AG252" i="4"/>
  <c r="AH252" i="4" s="1"/>
  <c r="AG253" i="4"/>
  <c r="AH253" i="4" s="1"/>
  <c r="AG254" i="4"/>
  <c r="AH254" i="4" s="1"/>
  <c r="AG195" i="4"/>
  <c r="AH195" i="4" s="1"/>
  <c r="AG255" i="4"/>
  <c r="AH255" i="4" s="1"/>
  <c r="AG196" i="4"/>
  <c r="AH196" i="4" s="1"/>
  <c r="AG197" i="4"/>
  <c r="AH197" i="4" s="1"/>
  <c r="AG53" i="4"/>
  <c r="AH53" i="4" s="1"/>
  <c r="AG173" i="4"/>
  <c r="AH173" i="4" s="1"/>
  <c r="AG68" i="4"/>
  <c r="AH68" i="4" s="1"/>
  <c r="AG256" i="4"/>
  <c r="AH256" i="4" s="1"/>
  <c r="AG289" i="4"/>
  <c r="AH289" i="4" s="1"/>
  <c r="AG298" i="4"/>
  <c r="AH298" i="4" s="1"/>
  <c r="AG50" i="4"/>
  <c r="AH50" i="4" s="1"/>
  <c r="AG257" i="4"/>
  <c r="AH257" i="4" s="1"/>
  <c r="AG78" i="4"/>
  <c r="AH78" i="4" s="1"/>
  <c r="AG258" i="4"/>
  <c r="AH258" i="4" s="1"/>
  <c r="AG198" i="4"/>
  <c r="AH198" i="4" s="1"/>
  <c r="AG199" i="4"/>
  <c r="AH199" i="4" s="1"/>
  <c r="AG200" i="4"/>
  <c r="AH200" i="4" s="1"/>
  <c r="AG138" i="4"/>
  <c r="AH138" i="4" s="1"/>
  <c r="AG108" i="4"/>
  <c r="AH108" i="4" s="1"/>
  <c r="AG174" i="4"/>
  <c r="AH174" i="4" s="1"/>
  <c r="AG299" i="4"/>
  <c r="AH299" i="4" s="1"/>
  <c r="AG92" i="4"/>
  <c r="AH92" i="4" s="1"/>
  <c r="AG181" i="4"/>
  <c r="AH181" i="4" s="1"/>
  <c r="AG161" i="4"/>
  <c r="AH161" i="4" s="1"/>
  <c r="AG259" i="4"/>
  <c r="AH259" i="4" s="1"/>
  <c r="AG105" i="4"/>
  <c r="AH105" i="4" s="1"/>
  <c r="AG182" i="4"/>
  <c r="AH182" i="4" s="1"/>
  <c r="AG309" i="4"/>
  <c r="AH309" i="4" s="1"/>
  <c r="AG348" i="4"/>
  <c r="AH348" i="4" s="1"/>
  <c r="AG260" i="4"/>
  <c r="AH260" i="4" s="1"/>
  <c r="AG327" i="4"/>
  <c r="AH327" i="4" s="1"/>
  <c r="AG201" i="4"/>
  <c r="AH201" i="4" s="1"/>
  <c r="AG17" i="4"/>
  <c r="AH17" i="4" s="1"/>
  <c r="AG310" i="4"/>
  <c r="AH310" i="4" s="1"/>
  <c r="AG261" i="4"/>
  <c r="AH261" i="4" s="1"/>
  <c r="AG96" i="4"/>
  <c r="AH96" i="4" s="1"/>
  <c r="AG262" i="4"/>
  <c r="AH262" i="4" s="1"/>
  <c r="AG40" i="4"/>
  <c r="AH40" i="4" s="1"/>
  <c r="AG55" i="4"/>
  <c r="AH55" i="4" s="1"/>
  <c r="AG263" i="4"/>
  <c r="AH263" i="4" s="1"/>
  <c r="AG368" i="4"/>
  <c r="AH368" i="4" s="1"/>
  <c r="AG345" i="4"/>
  <c r="AH345" i="4" s="1"/>
  <c r="AG69" i="4"/>
  <c r="AH69" i="4" s="1"/>
  <c r="AG111" i="4"/>
  <c r="AH111" i="4" s="1"/>
  <c r="AG93" i="4"/>
  <c r="AH93" i="4" s="1"/>
  <c r="AG328" i="4"/>
  <c r="AH328" i="4" s="1"/>
  <c r="AG300" i="4"/>
  <c r="AH300" i="4" s="1"/>
  <c r="AG264" i="4"/>
  <c r="AH264" i="4" s="1"/>
  <c r="AG162" i="4"/>
  <c r="AH162" i="4" s="1"/>
  <c r="AG320" i="4"/>
  <c r="AH320" i="4" s="1"/>
  <c r="AG175" i="4"/>
  <c r="AH175" i="4" s="1"/>
  <c r="AG265" i="4"/>
  <c r="AH265" i="4" s="1"/>
  <c r="AG202" i="4"/>
  <c r="AH202" i="4" s="1"/>
  <c r="AG115" i="4"/>
  <c r="AH115" i="4" s="1"/>
  <c r="AG106" i="4"/>
  <c r="AH106" i="4" s="1"/>
  <c r="AG52" i="4"/>
  <c r="AH52" i="4" s="1"/>
  <c r="AG266" i="4"/>
  <c r="AH266" i="4" s="1"/>
  <c r="AG324" i="4"/>
  <c r="AH324" i="4" s="1"/>
  <c r="AG301" i="4"/>
  <c r="AH301" i="4" s="1"/>
  <c r="AG267" i="4"/>
  <c r="AH267" i="4" s="1"/>
  <c r="AG128" i="4"/>
  <c r="AH128" i="4" s="1"/>
  <c r="AG268" i="4"/>
  <c r="AH268" i="4" s="1"/>
  <c r="AG79" i="4"/>
  <c r="AH79" i="4" s="1"/>
  <c r="AG18" i="4"/>
  <c r="AH18" i="4" s="1"/>
  <c r="AG332" i="4"/>
  <c r="AH332" i="4" s="1"/>
  <c r="AG346" i="4"/>
  <c r="AH346" i="4" s="1"/>
  <c r="AG139" i="4"/>
  <c r="AH139" i="4" s="1"/>
  <c r="AG129" i="4"/>
  <c r="AH129" i="4" s="1"/>
  <c r="AG140" i="4"/>
  <c r="AH140" i="4" s="1"/>
  <c r="AG141" i="4"/>
  <c r="AH141" i="4" s="1"/>
  <c r="AG142" i="4"/>
  <c r="AH142" i="4" s="1"/>
  <c r="AG5" i="4"/>
  <c r="AH5" i="4" s="1"/>
  <c r="AG19" i="4"/>
  <c r="AH19" i="4" s="1"/>
  <c r="AG112" i="4"/>
  <c r="AH112" i="4" s="1"/>
  <c r="AG143" i="4"/>
  <c r="AH143" i="4" s="1"/>
  <c r="AG70" i="4"/>
  <c r="AH70" i="4" s="1"/>
  <c r="AG329" i="4"/>
  <c r="AH329" i="4" s="1"/>
  <c r="AG80" i="4"/>
  <c r="AH80" i="4" s="1"/>
  <c r="AG203" i="4"/>
  <c r="AH203" i="4" s="1"/>
  <c r="AG107" i="4"/>
  <c r="AH107" i="4" s="1"/>
  <c r="AG10" i="4"/>
  <c r="AH10" i="4" s="1"/>
  <c r="AG269" i="4"/>
  <c r="AH269" i="4" s="1"/>
  <c r="AG359" i="4"/>
  <c r="AH359" i="4" s="1"/>
  <c r="AG204" i="4"/>
  <c r="AH204" i="4" s="1"/>
  <c r="AG349" i="4"/>
  <c r="AH349" i="4" s="1"/>
  <c r="AG20" i="4"/>
  <c r="AH20" i="4" s="1"/>
  <c r="AG81" i="4"/>
  <c r="AH81" i="4" s="1"/>
  <c r="AG21" i="4"/>
  <c r="AH21" i="4" s="1"/>
  <c r="AG205" i="4"/>
  <c r="AH205" i="4" s="1"/>
  <c r="AG270" i="4"/>
  <c r="AH270" i="4" s="1"/>
  <c r="AG118" i="4"/>
  <c r="AH118" i="4" s="1"/>
  <c r="AG43" i="4"/>
  <c r="AH43" i="4" s="1"/>
  <c r="AG350" i="4"/>
  <c r="AH350" i="4" s="1"/>
  <c r="AG206" i="4"/>
  <c r="AH206" i="4" s="1"/>
  <c r="AG271" i="4"/>
  <c r="AH271" i="4" s="1"/>
  <c r="AG337" i="4"/>
  <c r="AH337" i="4" s="1"/>
  <c r="AG82" i="4"/>
  <c r="AH82" i="4" s="1"/>
  <c r="AG11" i="4"/>
  <c r="AH11" i="4" s="1"/>
  <c r="AG83" i="4"/>
  <c r="AH83" i="4" s="1"/>
  <c r="AG207" i="4"/>
  <c r="AH207" i="4" s="1"/>
  <c r="AG84" i="4"/>
  <c r="AH84" i="4" s="1"/>
  <c r="AG22" i="4"/>
  <c r="AH22" i="4" s="1"/>
  <c r="AG124" i="4"/>
  <c r="AH124" i="4" s="1"/>
  <c r="AG163" i="4"/>
  <c r="AH163" i="4" s="1"/>
  <c r="AG73" i="4"/>
  <c r="AH73" i="4" s="1"/>
  <c r="AG74" i="4"/>
  <c r="AH74" i="4" s="1"/>
  <c r="AG208" i="4"/>
  <c r="AH208" i="4" s="1"/>
  <c r="AG56" i="4"/>
  <c r="AH56" i="4" s="1"/>
  <c r="AG130" i="4"/>
  <c r="AH130" i="4" s="1"/>
  <c r="AG209" i="4"/>
  <c r="AH209" i="4" s="1"/>
  <c r="AG12" i="4"/>
  <c r="AH12" i="4" s="1"/>
  <c r="AG272" i="4"/>
  <c r="AH272" i="4" s="1"/>
  <c r="AG360" i="4"/>
  <c r="AH360" i="4" s="1"/>
  <c r="AG302" i="4"/>
  <c r="AH302" i="4" s="1"/>
  <c r="AG273" i="4"/>
  <c r="AH273" i="4" s="1"/>
  <c r="AG176" i="4"/>
  <c r="AH176" i="4" s="1"/>
  <c r="AG303" i="4"/>
  <c r="AH303" i="4" s="1"/>
  <c r="AG144" i="4"/>
  <c r="AH144" i="4" s="1"/>
  <c r="AG94" i="4"/>
  <c r="AH94" i="4" s="1"/>
  <c r="AG177" i="4"/>
  <c r="AH177" i="4" s="1"/>
  <c r="AG210" i="4"/>
  <c r="AH210" i="4" s="1"/>
  <c r="AG307" i="4"/>
  <c r="AH307" i="4" s="1"/>
  <c r="AG234" i="4"/>
  <c r="AH234" i="4" s="1"/>
  <c r="AG211" i="4"/>
  <c r="AH211" i="4" s="1"/>
  <c r="AG23" i="4"/>
  <c r="AH23" i="4" s="1"/>
  <c r="AG48" i="4"/>
  <c r="AH48" i="4" s="1"/>
  <c r="AG24" i="4"/>
  <c r="AH24" i="4" s="1"/>
  <c r="AG212" i="4"/>
  <c r="AH212" i="4" s="1"/>
  <c r="AG364" i="4"/>
  <c r="AH364" i="4" s="1"/>
  <c r="AG213" i="4"/>
  <c r="AH213" i="4" s="1"/>
  <c r="AG71" i="4"/>
  <c r="AH71" i="4" s="1"/>
  <c r="AG333" i="4"/>
  <c r="AH333" i="4" s="1"/>
  <c r="AG308" i="4"/>
  <c r="AH308" i="4" s="1"/>
  <c r="AG214" i="4"/>
  <c r="AH214" i="4" s="1"/>
  <c r="AG351" i="4"/>
  <c r="AH351" i="4" s="1"/>
  <c r="AG119" i="4"/>
  <c r="AH119" i="4" s="1"/>
  <c r="AG311" i="4"/>
  <c r="AH311" i="4" s="1"/>
  <c r="AG325" i="4"/>
  <c r="AH325" i="4" s="1"/>
  <c r="AG164" i="4"/>
  <c r="AH164" i="4" s="1"/>
  <c r="AG312" i="4"/>
  <c r="AH312" i="4" s="1"/>
  <c r="AG235" i="4"/>
  <c r="AH235" i="4" s="1"/>
  <c r="AG49" i="4"/>
  <c r="AH49" i="4" s="1"/>
  <c r="AG369" i="4"/>
  <c r="AH369" i="4" s="1"/>
  <c r="AG183" i="4"/>
  <c r="AH183" i="4" s="1"/>
  <c r="AG46" i="4"/>
  <c r="AH46" i="4" s="1"/>
  <c r="AG316" i="4"/>
  <c r="AH316" i="4" s="1"/>
  <c r="AG215" i="4"/>
  <c r="AH215" i="4" s="1"/>
  <c r="AG145" i="4"/>
  <c r="AH145" i="4" s="1"/>
  <c r="AG146" i="4"/>
  <c r="AH146" i="4" s="1"/>
  <c r="AG342" i="4"/>
  <c r="AH342" i="4" s="1"/>
  <c r="AG334" i="4"/>
  <c r="AH334" i="4" s="1"/>
  <c r="AG116" i="4"/>
  <c r="AH116" i="4" s="1"/>
  <c r="AG370" i="4"/>
  <c r="AH370" i="4" s="1"/>
  <c r="AG352" i="4"/>
  <c r="AH352" i="4" s="1"/>
  <c r="AG274" i="4"/>
  <c r="AH274" i="4" s="1"/>
  <c r="AG6" i="4"/>
  <c r="AH6" i="4" s="1"/>
  <c r="AG25" i="4"/>
  <c r="AH25" i="4" s="1"/>
  <c r="AG57" i="4"/>
  <c r="AH57" i="4" s="1"/>
  <c r="AG216" i="4"/>
  <c r="AH216" i="4" s="1"/>
  <c r="AG184" i="4"/>
  <c r="AH184" i="4" s="1"/>
  <c r="AG147" i="4"/>
  <c r="AH147" i="4" s="1"/>
  <c r="AG148" i="4"/>
  <c r="AH148" i="4" s="1"/>
  <c r="AG149" i="4"/>
  <c r="AH149" i="4" s="1"/>
  <c r="AG313" i="4"/>
  <c r="AH313" i="4" s="1"/>
  <c r="AG361" i="4"/>
  <c r="AH361" i="4" s="1"/>
  <c r="AG85" i="4"/>
  <c r="AH85" i="4" s="1"/>
  <c r="AG275" i="4"/>
  <c r="AH275" i="4" s="1"/>
  <c r="AG304" i="4"/>
  <c r="AH304" i="4" s="1"/>
  <c r="AG26" i="4"/>
  <c r="AH26" i="4" s="1"/>
  <c r="AG7" i="4"/>
  <c r="AH7" i="4" s="1"/>
  <c r="AG27" i="4"/>
  <c r="AH27" i="4" s="1"/>
  <c r="AG236" i="4"/>
  <c r="AH236" i="4" s="1"/>
  <c r="AG97" i="4"/>
  <c r="AH97" i="4" s="1"/>
  <c r="AG58" i="4"/>
  <c r="AH58" i="4" s="1"/>
  <c r="AG86" i="4"/>
  <c r="AH86" i="4" s="1"/>
  <c r="AG165" i="4"/>
  <c r="AH165" i="4" s="1"/>
  <c r="AG330" i="4"/>
  <c r="AH330" i="4" s="1"/>
  <c r="AG131" i="4"/>
  <c r="AH131" i="4" s="1"/>
  <c r="AG150" i="4"/>
  <c r="AH150" i="4" s="1"/>
  <c r="AG353" i="4"/>
  <c r="AH353" i="4" s="1"/>
  <c r="AG87" i="4"/>
  <c r="AH87" i="4" s="1"/>
  <c r="AG217" i="4"/>
  <c r="AH217" i="4" s="1"/>
  <c r="AG317" i="4"/>
  <c r="AH317" i="4" s="1"/>
  <c r="AG117" i="4"/>
  <c r="AH117" i="4" s="1"/>
  <c r="AG132" i="4"/>
  <c r="AH132" i="4" s="1"/>
  <c r="AG98" i="4"/>
  <c r="AH98" i="4" s="1"/>
  <c r="AG305" i="4"/>
  <c r="AH305" i="4" s="1"/>
  <c r="AG218" i="4"/>
  <c r="AH218" i="4" s="1"/>
  <c r="AG290" i="4"/>
  <c r="AH290" i="4" s="1"/>
  <c r="AG133" i="4"/>
  <c r="AH133" i="4" s="1"/>
  <c r="AG28" i="4"/>
  <c r="AH28" i="4" s="1"/>
  <c r="AG29" i="4"/>
  <c r="AH29" i="4" s="1"/>
  <c r="AG340" i="4"/>
  <c r="AH340" i="4" s="1"/>
  <c r="AG185" i="4"/>
  <c r="AH185" i="4" s="1"/>
  <c r="AG219" i="4"/>
  <c r="AH219" i="4" s="1"/>
  <c r="AG220" i="4"/>
  <c r="AH220" i="4" s="1"/>
  <c r="AG221" i="4"/>
  <c r="AH221" i="4" s="1"/>
  <c r="AG276" i="4"/>
  <c r="AH276" i="4" s="1"/>
  <c r="AG47" i="4"/>
  <c r="AH47" i="4" s="1"/>
  <c r="AG222" i="4"/>
  <c r="AH222" i="4" s="1"/>
  <c r="AG95" i="4"/>
  <c r="AH95" i="4" s="1"/>
  <c r="AG335" i="4"/>
  <c r="AH335" i="4" s="1"/>
  <c r="AG362" i="4"/>
  <c r="AH362" i="4" s="1"/>
  <c r="AG13" i="4"/>
  <c r="AH13" i="4" s="1"/>
  <c r="AG30" i="4"/>
  <c r="AH30" i="4" s="1"/>
  <c r="AG223" i="4"/>
  <c r="AH223" i="4" s="1"/>
  <c r="AG109" i="4"/>
  <c r="AH109" i="4" s="1"/>
  <c r="AG331" i="4"/>
  <c r="AH331" i="4" s="1"/>
  <c r="AG224" i="4"/>
  <c r="AH224" i="4" s="1"/>
  <c r="AG277" i="4"/>
  <c r="AH277" i="4" s="1"/>
  <c r="AG44" i="4"/>
  <c r="AH44" i="4" s="1"/>
  <c r="AG31" i="4"/>
  <c r="AH31" i="4" s="1"/>
  <c r="AG99" i="4"/>
  <c r="AH99" i="4" s="1"/>
  <c r="AG41" i="4"/>
  <c r="AH41" i="4" s="1"/>
  <c r="AG365" i="4"/>
  <c r="AH365" i="4" s="1"/>
  <c r="AG278" i="4"/>
  <c r="AH278" i="4" s="1"/>
  <c r="AG166" i="4"/>
  <c r="AH166" i="4" s="1"/>
  <c r="AG343" i="4"/>
  <c r="AH343" i="4" s="1"/>
  <c r="AG314" i="4"/>
  <c r="AH314" i="4" s="1"/>
  <c r="AG279" i="4"/>
  <c r="AH279" i="4" s="1"/>
  <c r="AG363" i="4"/>
  <c r="AH363" i="4" s="1"/>
  <c r="AG134" i="4"/>
  <c r="AH134" i="4" s="1"/>
  <c r="AG321" i="4"/>
  <c r="AH321" i="4" s="1"/>
  <c r="AG135" i="4"/>
  <c r="AH135" i="4" s="1"/>
  <c r="AG151" i="4"/>
  <c r="AH151" i="4" s="1"/>
  <c r="AG225" i="4"/>
  <c r="AH225" i="4" s="1"/>
  <c r="AG336" i="4"/>
  <c r="AH336" i="4" s="1"/>
  <c r="AG59" i="4"/>
  <c r="AH59" i="4" s="1"/>
  <c r="AG315" i="4"/>
  <c r="AH315" i="4" s="1"/>
  <c r="AG306" i="4"/>
  <c r="AH306" i="4" s="1"/>
  <c r="AG32" i="4"/>
  <c r="AH32" i="4" s="1"/>
  <c r="AG371" i="4"/>
  <c r="AH371" i="4" s="1"/>
  <c r="AG366" i="4"/>
  <c r="AH366" i="4" s="1"/>
  <c r="AG88" i="4"/>
  <c r="AH88" i="4" s="1"/>
  <c r="AG60" i="4"/>
  <c r="AH60" i="4" s="1"/>
  <c r="AG61" i="4"/>
  <c r="AH61" i="4" s="1"/>
  <c r="AG33" i="4"/>
  <c r="AH33" i="4" s="1"/>
  <c r="AG280" i="4"/>
  <c r="AH280" i="4" s="1"/>
  <c r="AG89" i="4"/>
  <c r="AH89" i="4" s="1"/>
  <c r="AG354" i="4"/>
  <c r="AH354" i="4" s="1"/>
  <c r="AG226" i="4"/>
  <c r="AH226" i="4" s="1"/>
  <c r="AG62" i="4"/>
  <c r="AH62" i="4" s="1"/>
  <c r="AG281" i="4"/>
  <c r="AH281" i="4" s="1"/>
  <c r="AG120" i="4"/>
  <c r="AH120" i="4" s="1"/>
  <c r="AG283" i="4"/>
  <c r="AH283" i="4" s="1"/>
  <c r="AG51" i="4"/>
  <c r="AH51" i="4" s="1"/>
  <c r="AG34" i="4"/>
  <c r="AH34" i="4" s="1"/>
  <c r="AG35" i="4"/>
  <c r="AH35" i="4" s="1"/>
  <c r="AG318" i="4"/>
  <c r="AH318" i="4" s="1"/>
  <c r="AG237" i="4"/>
  <c r="AH237" i="4" s="1"/>
  <c r="AG178" i="4"/>
  <c r="AH178" i="4" s="1"/>
  <c r="AG125" i="4"/>
  <c r="AH125" i="4" s="1"/>
  <c r="AG167" i="4"/>
  <c r="AH167" i="4" s="1"/>
  <c r="AG36" i="4"/>
  <c r="AH36" i="4" s="1"/>
  <c r="AG8" i="4"/>
  <c r="AH8" i="4" s="1"/>
  <c r="AG227" i="4"/>
  <c r="AH227" i="4" s="1"/>
  <c r="AG228" i="4"/>
  <c r="AH228" i="4" s="1"/>
  <c r="AG63" i="4"/>
  <c r="AH63" i="4" s="1"/>
  <c r="AG9" i="4"/>
  <c r="AH9" i="4" s="1"/>
  <c r="AG67" i="4"/>
  <c r="AH67" i="4" s="1"/>
  <c r="AG186" i="4"/>
  <c r="AH186" i="4" s="1"/>
  <c r="AG121" i="4"/>
  <c r="AH121" i="4" s="1"/>
  <c r="AG152" i="4"/>
  <c r="AH152" i="4" s="1"/>
  <c r="AG153" i="4"/>
  <c r="AH153" i="4" s="1"/>
  <c r="AG168" i="4"/>
  <c r="AH168" i="4" s="1"/>
  <c r="AG72" i="4"/>
  <c r="AH72" i="4" s="1"/>
  <c r="AG113" i="4"/>
  <c r="AH113" i="4" s="1"/>
  <c r="AG154" i="4"/>
  <c r="AH154" i="4" s="1"/>
  <c r="AG155" i="4"/>
  <c r="AH155" i="4" s="1"/>
  <c r="AG156" i="4"/>
  <c r="AH156" i="4" s="1"/>
  <c r="AG157" i="4"/>
  <c r="AH157" i="4" s="1"/>
  <c r="AG356" i="4"/>
  <c r="AH356" i="4" s="1"/>
  <c r="AG229" i="4"/>
  <c r="AH229" i="4" s="1"/>
  <c r="AG64" i="4"/>
  <c r="AH64" i="4" s="1"/>
  <c r="AG122" i="4"/>
  <c r="AH122" i="4" s="1"/>
  <c r="AG230" i="4"/>
  <c r="AH230" i="4" s="1"/>
  <c r="AG339" i="4"/>
  <c r="AH339" i="4" s="1"/>
  <c r="AG102" i="4"/>
  <c r="AH102" i="4" s="1"/>
  <c r="AG294" i="4"/>
  <c r="AH294" i="4" s="1"/>
  <c r="AG231" i="4"/>
  <c r="AH231" i="4" s="1"/>
  <c r="AG65" i="4"/>
  <c r="AH65" i="4" s="1"/>
  <c r="AG187" i="4"/>
  <c r="AH187" i="4" s="1"/>
  <c r="AG319" i="4"/>
  <c r="AH319" i="4" s="1"/>
  <c r="AG126" i="4"/>
  <c r="AH126" i="4" s="1"/>
  <c r="AG54" i="4"/>
  <c r="AH54" i="4" s="1"/>
  <c r="AG372" i="4"/>
  <c r="AH372" i="4" s="1"/>
  <c r="AG291" i="4"/>
  <c r="AH291" i="4" s="1"/>
  <c r="AG292" i="4"/>
  <c r="AH292" i="4" s="1"/>
  <c r="AG169" i="4"/>
  <c r="AH169" i="4" s="1"/>
  <c r="AG232" i="4"/>
  <c r="AH232" i="4" s="1"/>
  <c r="AG293" i="4"/>
  <c r="AH293" i="4" s="1"/>
  <c r="AG233" i="4"/>
  <c r="AH233" i="4" s="1"/>
  <c r="AG75" i="4"/>
  <c r="AH75" i="4" s="1"/>
  <c r="AG284" i="4"/>
  <c r="AH284" i="4" s="1"/>
  <c r="AG188" i="4"/>
  <c r="AH188" i="4" s="1"/>
  <c r="AG358" i="4"/>
  <c r="AH358" i="4" s="1"/>
  <c r="AG355" i="4"/>
  <c r="AH355" i="4" s="1"/>
  <c r="AG170" i="4"/>
  <c r="AH170" i="4" s="1"/>
  <c r="AG37" i="4"/>
  <c r="AH37" i="4" s="1"/>
  <c r="AG357" i="4"/>
  <c r="AH357" i="4" s="1"/>
  <c r="AG171" i="4"/>
  <c r="AH171" i="4" s="1"/>
  <c r="AG295" i="4"/>
  <c r="AH295" i="4" s="1"/>
  <c r="AG344" i="4"/>
  <c r="AH344" i="4" s="1"/>
  <c r="AG285" i="4"/>
  <c r="AH285" i="4" s="1"/>
  <c r="AG238" i="4"/>
  <c r="AH238" i="4" s="1"/>
  <c r="AG66" i="4"/>
  <c r="AH66" i="4" s="1"/>
  <c r="AG45" i="4"/>
  <c r="AH45" i="4" s="1"/>
  <c r="AG90" i="4"/>
  <c r="AH90" i="4" s="1"/>
  <c r="AG123" i="4"/>
  <c r="AH123" i="4" s="1"/>
  <c r="AG38" i="4"/>
  <c r="AH38" i="4" s="1"/>
  <c r="AG91" i="4"/>
  <c r="AH91" i="4" s="1"/>
  <c r="AG282" i="4"/>
  <c r="AH282" i="4" s="1"/>
  <c r="AG286" i="4"/>
  <c r="AH286" i="4" s="1"/>
  <c r="AG287" i="4"/>
  <c r="AH287" i="4" s="1"/>
  <c r="G23" i="2" l="1"/>
  <c r="U24" i="2"/>
  <c r="P32" i="2" s="1"/>
  <c r="P43" i="2" s="1"/>
  <c r="I23" i="2"/>
  <c r="H23" i="2"/>
  <c r="AA63" i="1"/>
  <c r="P28" i="2" l="1"/>
  <c r="P30" i="2"/>
  <c r="P41" i="2" s="1"/>
  <c r="P29" i="2"/>
  <c r="P40" i="2" s="1"/>
  <c r="P31" i="2"/>
  <c r="P42" i="2" s="1"/>
  <c r="P33" i="2"/>
  <c r="P44" i="2" s="1"/>
  <c r="N32" i="2"/>
  <c r="N43" i="2" s="1"/>
  <c r="N30" i="2"/>
  <c r="N41" i="2" s="1"/>
  <c r="N33" i="2"/>
  <c r="N44" i="2" s="1"/>
  <c r="O28" i="2"/>
  <c r="O39" i="2" s="1"/>
  <c r="T28" i="2"/>
  <c r="T39" i="2" s="1"/>
  <c r="N28" i="2"/>
  <c r="N39" i="2" s="1"/>
  <c r="R28" i="2"/>
  <c r="R39" i="2" s="1"/>
  <c r="N31" i="2"/>
  <c r="N42" i="2" s="1"/>
  <c r="Q28" i="2"/>
  <c r="Q39" i="2" s="1"/>
  <c r="S28" i="2"/>
  <c r="S39" i="2" s="1"/>
  <c r="N29" i="2"/>
  <c r="N40" i="2" s="1"/>
  <c r="O30" i="2"/>
  <c r="O41" i="2" s="1"/>
  <c r="S31" i="2"/>
  <c r="S42" i="2" s="1"/>
  <c r="Q33" i="2"/>
  <c r="Q44" i="2" s="1"/>
  <c r="T31" i="2"/>
  <c r="T42" i="2" s="1"/>
  <c r="Q30" i="2"/>
  <c r="Q41" i="2" s="1"/>
  <c r="S32" i="2"/>
  <c r="S43" i="2" s="1"/>
  <c r="O33" i="2"/>
  <c r="O44" i="2" s="1"/>
  <c r="R30" i="2"/>
  <c r="R41" i="2" s="1"/>
  <c r="S30" i="2"/>
  <c r="T29" i="2"/>
  <c r="T40" i="2" s="1"/>
  <c r="O32" i="2"/>
  <c r="O43" i="2" s="1"/>
  <c r="O29" i="2"/>
  <c r="T30" i="2"/>
  <c r="R33" i="2"/>
  <c r="R44" i="2" s="1"/>
  <c r="Q32" i="2"/>
  <c r="Q43" i="2" s="1"/>
  <c r="S33" i="2"/>
  <c r="S44" i="2" s="1"/>
  <c r="Q29" i="2"/>
  <c r="R32" i="2"/>
  <c r="R43" i="2" s="1"/>
  <c r="R29" i="2"/>
  <c r="R40" i="2" s="1"/>
  <c r="Q31" i="2"/>
  <c r="Q42" i="2" s="1"/>
  <c r="T33" i="2"/>
  <c r="T44" i="2" s="1"/>
  <c r="O31" i="2"/>
  <c r="O42" i="2" s="1"/>
  <c r="R31" i="2"/>
  <c r="R42" i="2" s="1"/>
  <c r="S29" i="2"/>
  <c r="S40" i="2" s="1"/>
  <c r="T32" i="2"/>
  <c r="T43" i="2" s="1"/>
  <c r="B3" i="2"/>
  <c r="H8" i="2" s="1"/>
  <c r="B2" i="2"/>
  <c r="B1" i="2"/>
  <c r="K335" i="1"/>
  <c r="K354" i="1"/>
  <c r="K336" i="1"/>
  <c r="K343" i="1"/>
  <c r="K344" i="1"/>
  <c r="K355" i="1"/>
  <c r="K356" i="1"/>
  <c r="K357" i="1"/>
  <c r="K325" i="1"/>
  <c r="K358" i="1"/>
  <c r="K331" i="1"/>
  <c r="K359" i="1"/>
  <c r="K347" i="1"/>
  <c r="K360" i="1"/>
  <c r="K332" i="1"/>
  <c r="K361" i="1"/>
  <c r="K340" i="1"/>
  <c r="K334" i="1"/>
  <c r="K362" i="1"/>
  <c r="K326" i="1"/>
  <c r="K337" i="1"/>
  <c r="K338" i="1"/>
  <c r="K363" i="1"/>
  <c r="K346" i="1"/>
  <c r="K350" i="1"/>
  <c r="K341" i="1"/>
  <c r="K345" i="1"/>
  <c r="K348" i="1"/>
  <c r="K364" i="1"/>
  <c r="K351" i="1"/>
  <c r="K349" i="1"/>
  <c r="K339" i="1"/>
  <c r="K333" i="1"/>
  <c r="K328" i="1"/>
  <c r="K327" i="1"/>
  <c r="K365" i="1"/>
  <c r="K366" i="1"/>
  <c r="K367" i="1"/>
  <c r="K329" i="1"/>
  <c r="K330" i="1"/>
  <c r="K368" i="1"/>
  <c r="K342" i="1"/>
  <c r="K369" i="1"/>
  <c r="K352" i="1"/>
  <c r="K370" i="1"/>
  <c r="K371" i="1"/>
  <c r="K316" i="1"/>
  <c r="K317" i="1"/>
  <c r="K318" i="1"/>
  <c r="K319" i="1"/>
  <c r="K320" i="1"/>
  <c r="K321" i="1"/>
  <c r="K322" i="1"/>
  <c r="K323" i="1"/>
  <c r="K324" i="1"/>
  <c r="K309" i="1"/>
  <c r="K310" i="1"/>
  <c r="K311" i="1"/>
  <c r="K312" i="1"/>
  <c r="K313" i="1"/>
  <c r="K314" i="1"/>
  <c r="K303" i="1"/>
  <c r="K304" i="1"/>
  <c r="K305" i="1"/>
  <c r="K306" i="1"/>
  <c r="K307" i="1"/>
  <c r="K308" i="1"/>
  <c r="K295" i="1"/>
  <c r="K296" i="1"/>
  <c r="K297" i="1"/>
  <c r="K298" i="1"/>
  <c r="K299" i="1"/>
  <c r="K300" i="1"/>
  <c r="K301" i="1"/>
  <c r="K293" i="1"/>
  <c r="K294" i="1"/>
  <c r="K291" i="1"/>
  <c r="K292" i="1"/>
  <c r="K287" i="1"/>
  <c r="K288" i="1"/>
  <c r="K289" i="1"/>
  <c r="K290" i="1"/>
  <c r="K284" i="1"/>
  <c r="K285" i="1"/>
  <c r="K286" i="1"/>
  <c r="K281" i="1"/>
  <c r="K282" i="1"/>
  <c r="K283" i="1"/>
  <c r="K276" i="1"/>
  <c r="K277" i="1"/>
  <c r="K278" i="1"/>
  <c r="K279" i="1"/>
  <c r="K280" i="1"/>
  <c r="K270" i="1"/>
  <c r="K271" i="1"/>
  <c r="AB22" i="2" s="1"/>
  <c r="K272" i="1"/>
  <c r="K273" i="1"/>
  <c r="K274" i="1"/>
  <c r="K275" i="1"/>
  <c r="K268" i="1"/>
  <c r="Z20" i="2" s="1"/>
  <c r="K269" i="1"/>
  <c r="K265" i="1"/>
  <c r="K266" i="1"/>
  <c r="K267" i="1"/>
  <c r="K372" i="1"/>
  <c r="K315" i="1"/>
  <c r="K302" i="1"/>
  <c r="K254" i="1"/>
  <c r="K255" i="1"/>
  <c r="K256" i="1"/>
  <c r="K257" i="1"/>
  <c r="K258" i="1"/>
  <c r="K259" i="1"/>
  <c r="K260" i="1"/>
  <c r="K261" i="1"/>
  <c r="K262" i="1"/>
  <c r="K263" i="1"/>
  <c r="K264" i="1"/>
  <c r="K243" i="1"/>
  <c r="K244" i="1"/>
  <c r="K245" i="1"/>
  <c r="K246" i="1"/>
  <c r="K247" i="1"/>
  <c r="Y23" i="2" s="1"/>
  <c r="K248" i="1"/>
  <c r="K249" i="1"/>
  <c r="K250" i="1"/>
  <c r="K251" i="1"/>
  <c r="K252" i="1"/>
  <c r="K253" i="1"/>
  <c r="K228" i="1"/>
  <c r="K229" i="1"/>
  <c r="K230" i="1"/>
  <c r="K231" i="1"/>
  <c r="K232" i="1"/>
  <c r="K233" i="1"/>
  <c r="K234" i="1"/>
  <c r="K235" i="1"/>
  <c r="K236" i="1"/>
  <c r="K237" i="1"/>
  <c r="K238" i="1"/>
  <c r="K239" i="1"/>
  <c r="K240" i="1"/>
  <c r="K241" i="1"/>
  <c r="K242" i="1"/>
  <c r="K224" i="1"/>
  <c r="K225" i="1"/>
  <c r="K226" i="1"/>
  <c r="K227" i="1"/>
  <c r="K223" i="1"/>
  <c r="K220" i="1"/>
  <c r="K221" i="1"/>
  <c r="K222" i="1"/>
  <c r="K214" i="1"/>
  <c r="K215" i="1"/>
  <c r="K216" i="1"/>
  <c r="K217" i="1"/>
  <c r="K218" i="1"/>
  <c r="K219" i="1"/>
  <c r="K211" i="1"/>
  <c r="K212" i="1"/>
  <c r="K213" i="1"/>
  <c r="K209" i="1"/>
  <c r="K210" i="1"/>
  <c r="K207" i="1"/>
  <c r="K208" i="1"/>
  <c r="K205" i="1"/>
  <c r="K206" i="1"/>
  <c r="K202" i="1"/>
  <c r="K203" i="1"/>
  <c r="K204" i="1"/>
  <c r="K199" i="1"/>
  <c r="K200" i="1"/>
  <c r="K201" i="1"/>
  <c r="K195" i="1"/>
  <c r="K196" i="1"/>
  <c r="K197" i="1"/>
  <c r="K198" i="1"/>
  <c r="K191" i="1"/>
  <c r="K192" i="1"/>
  <c r="K193" i="1"/>
  <c r="K194" i="1"/>
  <c r="K184" i="1"/>
  <c r="K185" i="1"/>
  <c r="K186" i="1"/>
  <c r="K187" i="1"/>
  <c r="K188" i="1"/>
  <c r="K189" i="1"/>
  <c r="K190" i="1"/>
  <c r="K178" i="1"/>
  <c r="K179" i="1"/>
  <c r="K180" i="1"/>
  <c r="K181" i="1"/>
  <c r="K182" i="1"/>
  <c r="K183" i="1"/>
  <c r="K176" i="1"/>
  <c r="K177" i="1"/>
  <c r="K172" i="1"/>
  <c r="K173" i="1"/>
  <c r="K174" i="1"/>
  <c r="K175" i="1"/>
  <c r="K166" i="1"/>
  <c r="K167" i="1"/>
  <c r="K168" i="1"/>
  <c r="K169" i="1"/>
  <c r="K170" i="1"/>
  <c r="K171" i="1"/>
  <c r="K164" i="1"/>
  <c r="K165" i="1"/>
  <c r="K162" i="1"/>
  <c r="K163" i="1"/>
  <c r="K156" i="1"/>
  <c r="K157" i="1"/>
  <c r="K158" i="1"/>
  <c r="K159" i="1"/>
  <c r="K160" i="1"/>
  <c r="K161" i="1"/>
  <c r="K152" i="1"/>
  <c r="K153" i="1"/>
  <c r="K154" i="1"/>
  <c r="K155" i="1"/>
  <c r="K151" i="1"/>
  <c r="K147" i="1"/>
  <c r="K148" i="1"/>
  <c r="K149" i="1"/>
  <c r="K150" i="1"/>
  <c r="K145" i="1"/>
  <c r="K146" i="1"/>
  <c r="K137" i="1"/>
  <c r="K138" i="1"/>
  <c r="K139" i="1"/>
  <c r="K140" i="1"/>
  <c r="K141" i="1"/>
  <c r="K142" i="1"/>
  <c r="K143" i="1"/>
  <c r="K144" i="1"/>
  <c r="K136" i="1"/>
  <c r="K123" i="1"/>
  <c r="K124" i="1"/>
  <c r="K125" i="1"/>
  <c r="K126" i="1"/>
  <c r="K127" i="1"/>
  <c r="K128" i="1"/>
  <c r="K129" i="1"/>
  <c r="K130" i="1"/>
  <c r="K131" i="1"/>
  <c r="K132" i="1"/>
  <c r="Z23" i="2" s="1"/>
  <c r="K133" i="1"/>
  <c r="K134" i="1"/>
  <c r="K135" i="1"/>
  <c r="K117" i="1"/>
  <c r="K118" i="1"/>
  <c r="K119" i="1"/>
  <c r="K120" i="1"/>
  <c r="K121" i="1"/>
  <c r="K122" i="1"/>
  <c r="K104" i="1"/>
  <c r="K105" i="1"/>
  <c r="K106" i="1"/>
  <c r="K107" i="1"/>
  <c r="K108" i="1"/>
  <c r="K109" i="1"/>
  <c r="K110" i="1"/>
  <c r="K111" i="1"/>
  <c r="K112" i="1"/>
  <c r="K113" i="1"/>
  <c r="K114" i="1"/>
  <c r="K115" i="1"/>
  <c r="K116" i="1"/>
  <c r="K101" i="1"/>
  <c r="K102" i="1"/>
  <c r="K103" i="1"/>
  <c r="K99" i="1"/>
  <c r="K100" i="1"/>
  <c r="K95" i="1"/>
  <c r="K96" i="1"/>
  <c r="K97" i="1"/>
  <c r="K98" i="1"/>
  <c r="K94" i="1"/>
  <c r="K91" i="1"/>
  <c r="K92" i="1"/>
  <c r="K93" i="1"/>
  <c r="K90" i="1"/>
  <c r="K88" i="1"/>
  <c r="K89" i="1"/>
  <c r="K86" i="1"/>
  <c r="K87" i="1"/>
  <c r="K85" i="1"/>
  <c r="K84" i="1"/>
  <c r="K73" i="1"/>
  <c r="K74" i="1"/>
  <c r="K75" i="1"/>
  <c r="K76" i="1"/>
  <c r="K77" i="1"/>
  <c r="K78" i="1"/>
  <c r="K79" i="1"/>
  <c r="K80" i="1"/>
  <c r="K81" i="1"/>
  <c r="K82" i="1"/>
  <c r="K83" i="1"/>
  <c r="K72" i="1"/>
  <c r="K67" i="1"/>
  <c r="K68" i="1"/>
  <c r="K69" i="1"/>
  <c r="K70" i="1"/>
  <c r="K71" i="1"/>
  <c r="K60" i="1"/>
  <c r="K61" i="1"/>
  <c r="K62" i="1"/>
  <c r="K63" i="1"/>
  <c r="K64" i="1"/>
  <c r="K65" i="1"/>
  <c r="K66" i="1"/>
  <c r="K59" i="1"/>
  <c r="K56" i="1"/>
  <c r="K57" i="1"/>
  <c r="K58" i="1"/>
  <c r="K54" i="1"/>
  <c r="K55" i="1"/>
  <c r="K53" i="1"/>
  <c r="K51" i="1"/>
  <c r="K52" i="1"/>
  <c r="K50" i="1"/>
  <c r="K48" i="1"/>
  <c r="K49" i="1"/>
  <c r="K38" i="1"/>
  <c r="K39" i="1"/>
  <c r="K40" i="1"/>
  <c r="K41" i="1"/>
  <c r="K42" i="1"/>
  <c r="K43" i="1"/>
  <c r="K44" i="1"/>
  <c r="K45" i="1"/>
  <c r="K46" i="1"/>
  <c r="K47" i="1"/>
  <c r="K34" i="1"/>
  <c r="K35" i="1"/>
  <c r="K36" i="1"/>
  <c r="K37" i="1"/>
  <c r="K33" i="1"/>
  <c r="K26" i="1"/>
  <c r="K27" i="1"/>
  <c r="K28" i="1"/>
  <c r="K29" i="1"/>
  <c r="K30" i="1"/>
  <c r="K31" i="1"/>
  <c r="K32" i="1"/>
  <c r="AA21" i="2" s="1"/>
  <c r="K25" i="1"/>
  <c r="K24" i="1"/>
  <c r="K21" i="1"/>
  <c r="K22" i="1"/>
  <c r="K23" i="1"/>
  <c r="K18" i="1"/>
  <c r="K19" i="1"/>
  <c r="K20" i="1"/>
  <c r="K17" i="1"/>
  <c r="K12" i="1"/>
  <c r="K13" i="1"/>
  <c r="K14" i="1"/>
  <c r="K15" i="1"/>
  <c r="K16" i="1"/>
  <c r="K7" i="1"/>
  <c r="K8" i="1"/>
  <c r="K9" i="1"/>
  <c r="K10" i="1"/>
  <c r="K11" i="1"/>
  <c r="K2" i="1"/>
  <c r="K3" i="1"/>
  <c r="K4" i="1"/>
  <c r="K5" i="1"/>
  <c r="K6" i="1"/>
  <c r="K353" i="1"/>
  <c r="AB57" i="1" l="1"/>
  <c r="AB36" i="1"/>
  <c r="X22" i="2"/>
  <c r="AC22" i="2"/>
  <c r="AA18" i="2"/>
  <c r="Y20" i="2"/>
  <c r="AB5" i="1"/>
  <c r="AA20" i="2"/>
  <c r="Z18" i="2"/>
  <c r="Z21" i="2"/>
  <c r="Y21" i="2"/>
  <c r="AB35" i="1"/>
  <c r="AB3" i="1"/>
  <c r="X21" i="2"/>
  <c r="X23" i="2"/>
  <c r="AB23" i="2"/>
  <c r="Z22" i="2"/>
  <c r="AD22" i="2" s="1"/>
  <c r="AB21" i="2"/>
  <c r="AC21" i="2"/>
  <c r="X18" i="2"/>
  <c r="AC18" i="2"/>
  <c r="AB18" i="2"/>
  <c r="P34" i="2"/>
  <c r="P39" i="2"/>
  <c r="P45" i="2" s="1"/>
  <c r="AB39" i="1"/>
  <c r="AC39" i="1" s="1"/>
  <c r="AB17" i="1"/>
  <c r="AB54" i="1"/>
  <c r="AB4" i="1"/>
  <c r="AB61" i="1"/>
  <c r="AC61" i="1" s="1"/>
  <c r="AB45" i="1"/>
  <c r="AC45" i="1" s="1"/>
  <c r="AB43" i="1"/>
  <c r="AC43" i="1" s="1"/>
  <c r="AB62" i="1"/>
  <c r="AC62" i="1" s="1"/>
  <c r="AB31" i="1"/>
  <c r="AB7" i="1"/>
  <c r="AC7" i="1" s="1"/>
  <c r="AB44" i="1"/>
  <c r="AB22" i="1"/>
  <c r="AC22" i="1" s="1"/>
  <c r="AB42" i="1"/>
  <c r="AC42" i="1" s="1"/>
  <c r="AB8" i="1"/>
  <c r="AC8" i="1" s="1"/>
  <c r="AB32" i="1"/>
  <c r="AB23" i="1"/>
  <c r="AC23" i="1" s="1"/>
  <c r="AB47" i="1"/>
  <c r="AB33" i="1"/>
  <c r="AB52" i="1"/>
  <c r="AC52" i="1" s="1"/>
  <c r="AB14" i="1"/>
  <c r="AB59" i="1"/>
  <c r="AC59" i="1" s="1"/>
  <c r="AB46" i="1"/>
  <c r="AC46" i="1" s="1"/>
  <c r="AB9" i="1"/>
  <c r="AC9" i="1" s="1"/>
  <c r="AB41" i="1"/>
  <c r="AC41" i="1" s="1"/>
  <c r="AB40" i="1"/>
  <c r="AC40" i="1" s="1"/>
  <c r="AB53" i="1"/>
  <c r="AC53" i="1" s="1"/>
  <c r="AB50" i="1"/>
  <c r="AC50" i="1" s="1"/>
  <c r="AB6" i="1"/>
  <c r="AC6" i="1" s="1"/>
  <c r="AB26" i="1"/>
  <c r="AC26" i="1" s="1"/>
  <c r="AB55" i="1"/>
  <c r="AC55" i="1" s="1"/>
  <c r="AB18" i="1"/>
  <c r="AC18" i="1" s="1"/>
  <c r="AB21" i="1"/>
  <c r="AC21" i="1" s="1"/>
  <c r="AB11" i="1"/>
  <c r="AC11" i="1" s="1"/>
  <c r="AB2" i="1"/>
  <c r="AB15" i="1"/>
  <c r="AC15" i="1" s="1"/>
  <c r="AB12" i="1"/>
  <c r="AC12" i="1" s="1"/>
  <c r="AB19" i="1"/>
  <c r="AC19" i="1" s="1"/>
  <c r="AB25" i="1"/>
  <c r="AC25" i="1" s="1"/>
  <c r="AB58" i="1"/>
  <c r="AC58" i="1" s="1"/>
  <c r="AB28" i="1"/>
  <c r="AC28" i="1" s="1"/>
  <c r="AB27" i="1"/>
  <c r="AC27" i="1" s="1"/>
  <c r="AB20" i="1"/>
  <c r="AC20" i="1" s="1"/>
  <c r="AB30" i="1"/>
  <c r="AC30" i="1" s="1"/>
  <c r="AB49" i="1"/>
  <c r="AC49" i="1" s="1"/>
  <c r="AB24" i="1"/>
  <c r="AC24" i="1" s="1"/>
  <c r="AB16" i="1"/>
  <c r="AC16" i="1" s="1"/>
  <c r="AB29" i="1"/>
  <c r="AC29" i="1" s="1"/>
  <c r="AB34" i="1"/>
  <c r="AC34" i="1" s="1"/>
  <c r="AB38" i="1"/>
  <c r="AC38" i="1" s="1"/>
  <c r="AB13" i="1"/>
  <c r="AC13" i="1" s="1"/>
  <c r="AB48" i="1"/>
  <c r="AC48" i="1" s="1"/>
  <c r="AB56" i="1"/>
  <c r="AC56" i="1" s="1"/>
  <c r="N34" i="2"/>
  <c r="U28" i="2"/>
  <c r="U29" i="2"/>
  <c r="U42" i="2"/>
  <c r="S34" i="2"/>
  <c r="S41" i="2"/>
  <c r="S45" i="2" s="1"/>
  <c r="U44" i="2"/>
  <c r="U33" i="2"/>
  <c r="U43" i="2"/>
  <c r="O34" i="2"/>
  <c r="O40" i="2"/>
  <c r="O45" i="2" s="1"/>
  <c r="Q34" i="2"/>
  <c r="Q40" i="2"/>
  <c r="Q45" i="2" s="1"/>
  <c r="U32" i="2"/>
  <c r="T34" i="2"/>
  <c r="T41" i="2"/>
  <c r="T45" i="2" s="1"/>
  <c r="U30" i="2"/>
  <c r="U31" i="2"/>
  <c r="N45" i="2"/>
  <c r="R34" i="2"/>
  <c r="R45" i="2"/>
  <c r="AC3" i="1"/>
  <c r="AC14" i="1"/>
  <c r="AC5" i="1"/>
  <c r="I18" i="2" a="1"/>
  <c r="I18" i="2" s="1"/>
  <c r="AC36" i="1"/>
  <c r="AC17" i="1"/>
  <c r="AC57" i="1"/>
  <c r="AC54" i="1"/>
  <c r="AC4" i="1"/>
  <c r="G18" i="2" a="1"/>
  <c r="G18" i="2" s="1"/>
  <c r="G5" i="2"/>
  <c r="C18" i="2" a="1"/>
  <c r="C18" i="2" s="1"/>
  <c r="A19" i="2"/>
  <c r="C20" i="2" a="1"/>
  <c r="C20" i="2" s="1"/>
  <c r="C22" i="2" a="1"/>
  <c r="C22" i="2" s="1"/>
  <c r="A22" i="2"/>
  <c r="C19" i="2" a="1"/>
  <c r="C19" i="2" s="1"/>
  <c r="I19" i="2" a="1"/>
  <c r="I19" i="2" s="1"/>
  <c r="C21" i="2" a="1"/>
  <c r="C21" i="2" s="1"/>
  <c r="H19" i="2" a="1"/>
  <c r="H19" i="2" s="1"/>
  <c r="G19" i="2" a="1"/>
  <c r="G19" i="2" s="1"/>
  <c r="A20" i="2"/>
  <c r="A21" i="2"/>
  <c r="A18" i="2"/>
  <c r="G8" i="2" a="1"/>
  <c r="G8" i="2" s="1"/>
  <c r="AC31" i="1"/>
  <c r="AC33" i="1"/>
  <c r="AC35" i="1"/>
  <c r="AC44" i="1"/>
  <c r="AC32" i="1"/>
  <c r="AC47" i="1"/>
  <c r="H18" i="2" a="1"/>
  <c r="H18" i="2" s="1"/>
  <c r="H5" i="2"/>
  <c r="C1" i="2"/>
  <c r="E7" i="2"/>
  <c r="E6" i="2"/>
  <c r="E8" i="2"/>
  <c r="E5" i="2"/>
  <c r="C2" i="2"/>
  <c r="AB19" i="2" l="1"/>
  <c r="AB24" i="2" s="1"/>
  <c r="AC19" i="2"/>
  <c r="AD21" i="2"/>
  <c r="AB51" i="1"/>
  <c r="AC51" i="1" s="1"/>
  <c r="Z19" i="2"/>
  <c r="Z24" i="2" s="1"/>
  <c r="AB60" i="1"/>
  <c r="AC60" i="1" s="1"/>
  <c r="AC20" i="2"/>
  <c r="AD20" i="2" s="1"/>
  <c r="Y18" i="2"/>
  <c r="AB10" i="1"/>
  <c r="AC10" i="1" s="1"/>
  <c r="Y19" i="2"/>
  <c r="AA19" i="2"/>
  <c r="AA24" i="2" s="1"/>
  <c r="AB37" i="1"/>
  <c r="AC37" i="1" s="1"/>
  <c r="AC23" i="2"/>
  <c r="AD23" i="2" s="1"/>
  <c r="X19" i="2"/>
  <c r="B11" i="2"/>
  <c r="U39" i="2"/>
  <c r="U34" i="2"/>
  <c r="U41" i="2"/>
  <c r="U45" i="2"/>
  <c r="P48" i="2" s="1"/>
  <c r="U40" i="2"/>
  <c r="AC2" i="1"/>
  <c r="J8" i="2"/>
  <c r="I8" i="2"/>
  <c r="J5" i="2"/>
  <c r="I5" i="2"/>
  <c r="D13" i="2" l="1"/>
  <c r="AC24" i="2"/>
  <c r="AC29" i="2" s="1"/>
  <c r="AC40" i="2" s="1"/>
  <c r="Z30" i="2"/>
  <c r="Z41" i="2" s="1"/>
  <c r="Z29" i="2"/>
  <c r="Z40" i="2" s="1"/>
  <c r="Z32" i="2"/>
  <c r="Z43" i="2" s="1"/>
  <c r="Z33" i="2"/>
  <c r="Z44" i="2" s="1"/>
  <c r="Z28" i="2"/>
  <c r="Z31" i="2"/>
  <c r="Z42" i="2" s="1"/>
  <c r="AB33" i="2"/>
  <c r="AB44" i="2" s="1"/>
  <c r="AB30" i="2"/>
  <c r="AB41" i="2" s="1"/>
  <c r="AB29" i="2"/>
  <c r="AB40" i="2" s="1"/>
  <c r="AB32" i="2"/>
  <c r="AB43" i="2" s="1"/>
  <c r="AB28" i="2"/>
  <c r="AB31" i="2"/>
  <c r="AB42" i="2" s="1"/>
  <c r="AD19" i="2"/>
  <c r="X24" i="2"/>
  <c r="Y24" i="2"/>
  <c r="AD18" i="2"/>
  <c r="AB63" i="1"/>
  <c r="AC63" i="1" s="1"/>
  <c r="AA33" i="2"/>
  <c r="AA44" i="2" s="1"/>
  <c r="AA30" i="2"/>
  <c r="AA41" i="2" s="1"/>
  <c r="AA29" i="2"/>
  <c r="AA40" i="2" s="1"/>
  <c r="AA32" i="2"/>
  <c r="AA43" i="2" s="1"/>
  <c r="AA31" i="2"/>
  <c r="AA42" i="2" s="1"/>
  <c r="AA28" i="2"/>
  <c r="D10" i="2"/>
  <c r="E10" i="2" s="1"/>
  <c r="D11" i="2"/>
  <c r="E11" i="2" s="1"/>
  <c r="B12" i="2"/>
  <c r="AC32" i="2" l="1"/>
  <c r="AC43" i="2" s="1"/>
  <c r="AC33" i="2"/>
  <c r="AC44" i="2" s="1"/>
  <c r="AC28" i="2"/>
  <c r="AC31" i="2"/>
  <c r="AC42" i="2" s="1"/>
  <c r="AC30" i="2"/>
  <c r="AC41" i="2" s="1"/>
  <c r="Y29" i="2"/>
  <c r="Y40" i="2" s="1"/>
  <c r="Y32" i="2"/>
  <c r="Y43" i="2" s="1"/>
  <c r="Y28" i="2"/>
  <c r="Y33" i="2"/>
  <c r="Y44" i="2" s="1"/>
  <c r="Y31" i="2"/>
  <c r="Y42" i="2" s="1"/>
  <c r="Y30" i="2"/>
  <c r="Y41" i="2" s="1"/>
  <c r="AC39" i="2"/>
  <c r="AD24" i="2"/>
  <c r="X29" i="2"/>
  <c r="X31" i="2"/>
  <c r="X28" i="2"/>
  <c r="X33" i="2"/>
  <c r="X32" i="2"/>
  <c r="X30" i="2"/>
  <c r="AA39" i="2"/>
  <c r="AA45" i="2" s="1"/>
  <c r="AA34" i="2"/>
  <c r="AB34" i="2"/>
  <c r="AB39" i="2"/>
  <c r="AB45" i="2" s="1"/>
  <c r="Z34" i="2"/>
  <c r="Z39" i="2"/>
  <c r="Z45" i="2" s="1"/>
  <c r="AC34" i="2" l="1"/>
  <c r="AC45" i="2"/>
  <c r="X42" i="2"/>
  <c r="AD42" i="2" s="1"/>
  <c r="AD31" i="2"/>
  <c r="AD28" i="2"/>
  <c r="X39" i="2"/>
  <c r="X34" i="2"/>
  <c r="Y34" i="2"/>
  <c r="Y39" i="2"/>
  <c r="Y45" i="2" s="1"/>
  <c r="X43" i="2"/>
  <c r="AD43" i="2" s="1"/>
  <c r="AD32" i="2"/>
  <c r="X40" i="2"/>
  <c r="AD40" i="2" s="1"/>
  <c r="AD29" i="2"/>
  <c r="X41" i="2"/>
  <c r="AD41" i="2" s="1"/>
  <c r="AD30" i="2"/>
  <c r="X44" i="2"/>
  <c r="AD44" i="2" s="1"/>
  <c r="AD33" i="2"/>
  <c r="X45" i="2" l="1"/>
  <c r="AD45" i="2" s="1"/>
  <c r="Z48" i="2" s="1"/>
  <c r="AD39" i="2"/>
  <c r="AD34" i="2"/>
</calcChain>
</file>

<file path=xl/sharedStrings.xml><?xml version="1.0" encoding="utf-8"?>
<sst xmlns="http://schemas.openxmlformats.org/spreadsheetml/2006/main" count="3706" uniqueCount="564">
  <si>
    <t>Model</t>
  </si>
  <si>
    <t>VIN</t>
  </si>
  <si>
    <t>Uph</t>
  </si>
  <si>
    <t>Retail Date</t>
  </si>
  <si>
    <t>MSRP</t>
  </si>
  <si>
    <t>Wholesale date</t>
  </si>
  <si>
    <t>Paints</t>
  </si>
  <si>
    <t>Lot life</t>
  </si>
  <si>
    <t>Defect</t>
  </si>
  <si>
    <t>GLE43C4</t>
  </si>
  <si>
    <t>4JGED6EB3KA149065</t>
  </si>
  <si>
    <t>Black</t>
  </si>
  <si>
    <t>GLE350W4</t>
  </si>
  <si>
    <t>4JGFB4KB2LA053822</t>
  </si>
  <si>
    <t>4JGFB4KB3LA076848</t>
  </si>
  <si>
    <t>Beige</t>
  </si>
  <si>
    <t>Grey</t>
  </si>
  <si>
    <t>4JGFB4KB6LA069098</t>
  </si>
  <si>
    <t>White</t>
  </si>
  <si>
    <t>4JGFB4KB9LA070665</t>
  </si>
  <si>
    <t>4JGFB4KB9LA078538</t>
  </si>
  <si>
    <t>4JGFB4KB9LA080774</t>
  </si>
  <si>
    <t>Silver</t>
  </si>
  <si>
    <t>4JGFB4KE0LA081077</t>
  </si>
  <si>
    <t>4JGFB4KE4LA086623</t>
  </si>
  <si>
    <t>Blue</t>
  </si>
  <si>
    <t>4JGFB4KE9LA067856</t>
  </si>
  <si>
    <t>GLE450W4</t>
  </si>
  <si>
    <t>4JGFB5KB7LA072100</t>
  </si>
  <si>
    <t>C43W4</t>
  </si>
  <si>
    <t>55SWF6EB4KU287626</t>
  </si>
  <si>
    <t>Brown</t>
  </si>
  <si>
    <t>C300W4</t>
  </si>
  <si>
    <t>55SWF8EB3KU316898</t>
  </si>
  <si>
    <t>55SWF8EB9KU319515</t>
  </si>
  <si>
    <t>Red</t>
  </si>
  <si>
    <t>GLC300W4</t>
  </si>
  <si>
    <t>WDC0G4KB1KV177965</t>
  </si>
  <si>
    <t>WDC0G4KB6KF660247</t>
  </si>
  <si>
    <t>WDC0G4KB6KV194485</t>
  </si>
  <si>
    <t>WDC0G4KB8KV188137</t>
  </si>
  <si>
    <t>WDC0G4KB9KF666544</t>
  </si>
  <si>
    <t>WDC0G4KB9KV191113</t>
  </si>
  <si>
    <t>GLC300C4</t>
  </si>
  <si>
    <t>WDC0J4KB6KF669113</t>
  </si>
  <si>
    <t>WDC0J4KB7KF571790</t>
  </si>
  <si>
    <t>GLC63C4</t>
  </si>
  <si>
    <t>WDC0J8JB2KF484145</t>
  </si>
  <si>
    <t>GLA250W4</t>
  </si>
  <si>
    <t>WDCTG4GB4KJ618730</t>
  </si>
  <si>
    <t>WDCTG4GB5KU019883</t>
  </si>
  <si>
    <t>WDCTG4GB7KU014104</t>
  </si>
  <si>
    <t>G550W4</t>
  </si>
  <si>
    <t>WDCYC6BJ7KX326014</t>
  </si>
  <si>
    <t>G63W4</t>
  </si>
  <si>
    <t>WDCYC7HJ1KX326345</t>
  </si>
  <si>
    <t>WDCYC7HJ1KX328175</t>
  </si>
  <si>
    <t>E53C4</t>
  </si>
  <si>
    <t>WDD1J6BB2KF091653</t>
  </si>
  <si>
    <t>A220W4</t>
  </si>
  <si>
    <t>WDD3G4FB0KW001034</t>
  </si>
  <si>
    <t>WDD3G4FB5KW021134</t>
  </si>
  <si>
    <t>WDD3G4FB8KW021824</t>
  </si>
  <si>
    <t>GT53C4</t>
  </si>
  <si>
    <t>WDD7X6BB0KA007268</t>
  </si>
  <si>
    <t>WDD7X6BB0KA008484</t>
  </si>
  <si>
    <t>SLC300R</t>
  </si>
  <si>
    <t>WDDPK3JA2KF161117</t>
  </si>
  <si>
    <t>S450V4</t>
  </si>
  <si>
    <t>WDDUG6EB3KA485022</t>
  </si>
  <si>
    <t>S560V4</t>
  </si>
  <si>
    <t>WDDUG8GBXKA417986</t>
  </si>
  <si>
    <t>WDDWF8EB8KR513258</t>
  </si>
  <si>
    <t>Green</t>
  </si>
  <si>
    <t>C43A4</t>
  </si>
  <si>
    <t>WDDWK6EB7KF794602</t>
  </si>
  <si>
    <t>GTCA</t>
  </si>
  <si>
    <t>WDDYK8AA3KA023911</t>
  </si>
  <si>
    <t>E300W4</t>
  </si>
  <si>
    <t>WDDZF4KB4KA602219</t>
  </si>
  <si>
    <t>WDDZF4KBXKA647410</t>
  </si>
  <si>
    <t>E53W4</t>
  </si>
  <si>
    <t>WDDZF6BB1KA581616</t>
  </si>
  <si>
    <t>E450W4</t>
  </si>
  <si>
    <t>WDDZF6JB9KA657262</t>
  </si>
  <si>
    <t>WDDZF6JB9KA658234</t>
  </si>
  <si>
    <t>E450S4</t>
  </si>
  <si>
    <t>WDDZH6JB2KA615185</t>
  </si>
  <si>
    <t>4JGFB4KE6LA067880</t>
  </si>
  <si>
    <t>4JGED6EB3KA154153</t>
  </si>
  <si>
    <t>GT63C4</t>
  </si>
  <si>
    <t>WDD7X8JBXKA005007</t>
  </si>
  <si>
    <t>4JGFB4KE4LA049121</t>
  </si>
  <si>
    <t>4JGFB4KB1LA061314</t>
  </si>
  <si>
    <t>WDDZH6JBXKA633238</t>
  </si>
  <si>
    <t>4JGFB5KEXLA073977</t>
  </si>
  <si>
    <t>4JGFB4KB4LA072498</t>
  </si>
  <si>
    <t>4JGFB4KB2LA067851</t>
  </si>
  <si>
    <t>4JGFB4KE0LA048953</t>
  </si>
  <si>
    <t>WDC0G4KB4KV194596</t>
  </si>
  <si>
    <t>4JGFB4KB6LA074009</t>
  </si>
  <si>
    <t>WDC0G4KB2KV193916</t>
  </si>
  <si>
    <t>WDC0G4KB4KV189690</t>
  </si>
  <si>
    <t>CLA250C</t>
  </si>
  <si>
    <t>WDDSJ4EB3KN774293</t>
  </si>
  <si>
    <t>CLS450C</t>
  </si>
  <si>
    <t>WDD2J5JB0KA040228</t>
  </si>
  <si>
    <t>4JGFB4KB8LA074237</t>
  </si>
  <si>
    <t>4JGED6EBXKA141612</t>
  </si>
  <si>
    <t>4JGFB5KB3LA074958</t>
  </si>
  <si>
    <t>C63CS</t>
  </si>
  <si>
    <t>WDDWJ8HB9KF904981</t>
  </si>
  <si>
    <t>4JGFB4KE4LA068400</t>
  </si>
  <si>
    <t>WDDZF4KB7KA658543</t>
  </si>
  <si>
    <t>4JGFB4KB0LA010502</t>
  </si>
  <si>
    <t>WDC0G4KB3KV182441</t>
  </si>
  <si>
    <t>WDC0G4KB0KV193218</t>
  </si>
  <si>
    <t>WDC0G4KB8KF641876</t>
  </si>
  <si>
    <t>WDCYC7HJ6KX325434</t>
  </si>
  <si>
    <t>E53A4</t>
  </si>
  <si>
    <t>WDD1K6BB9KF092568</t>
  </si>
  <si>
    <t>4JGFB5KB1LA066034</t>
  </si>
  <si>
    <t>E450A4</t>
  </si>
  <si>
    <t>WDD1K6JBXKF115843</t>
  </si>
  <si>
    <t>WDC0J4KBXKF641427</t>
  </si>
  <si>
    <t>WDCTG4GB8KJ619878</t>
  </si>
  <si>
    <t>4JGFB4KB7LA036126</t>
  </si>
  <si>
    <t>WDDZF6JB2KA625186</t>
  </si>
  <si>
    <t>WDC0J4KB4KF663469</t>
  </si>
  <si>
    <t>GLS450W4</t>
  </si>
  <si>
    <t>4JGDF6EE0KB223861</t>
  </si>
  <si>
    <t>WDDUG8GB7KA492905</t>
  </si>
  <si>
    <t>4JGFB4KB7LA059244</t>
  </si>
  <si>
    <t>WDD7X8JB1KA004473</t>
  </si>
  <si>
    <t>WDC0G4KB4KV186322</t>
  </si>
  <si>
    <t>55SWF8EB6KU319939</t>
  </si>
  <si>
    <t>4JGDF6EE6KB241054</t>
  </si>
  <si>
    <t>4JGFB4KE7LA050456</t>
  </si>
  <si>
    <t>E450C4</t>
  </si>
  <si>
    <t>WDD1J6JB2KF095459</t>
  </si>
  <si>
    <t>4JGFB4KE5LA061052</t>
  </si>
  <si>
    <t>WDDWK6EB7KF788301</t>
  </si>
  <si>
    <t>CLA250C4</t>
  </si>
  <si>
    <t>WDDSJ4GB0KN765273</t>
  </si>
  <si>
    <t>4JGFB4KE8LA050448</t>
  </si>
  <si>
    <t>WDDPK3JA6KF163596</t>
  </si>
  <si>
    <t>S560A</t>
  </si>
  <si>
    <t>WDDXK8DB1KA039329</t>
  </si>
  <si>
    <t>CLS450C4</t>
  </si>
  <si>
    <t>WDD2J5KB6KA027837</t>
  </si>
  <si>
    <t>WDD1J6BB5KF089430</t>
  </si>
  <si>
    <t>WDD1K6JB5KF112879</t>
  </si>
  <si>
    <t>WDD7X8JB2KA004417</t>
  </si>
  <si>
    <t>4JGFB5KE4LA023009</t>
  </si>
  <si>
    <t>4JGFB4KB3LA049102</t>
  </si>
  <si>
    <t>WDCTG4GB3KJ635339</t>
  </si>
  <si>
    <t>GLS63W4</t>
  </si>
  <si>
    <t>4JGDF7FE6KB222654</t>
  </si>
  <si>
    <t>Trade</t>
  </si>
  <si>
    <t>Client order</t>
  </si>
  <si>
    <t>GLA45W4</t>
  </si>
  <si>
    <t>WDDTG5CB6JJ510406</t>
  </si>
  <si>
    <t>WDDTG5CB0JJ435217</t>
  </si>
  <si>
    <t>WDDTG5CB0JJ390392</t>
  </si>
  <si>
    <t>WDDTG5CBXKJ588849</t>
  </si>
  <si>
    <t>4JGFB4KB2LA049527</t>
  </si>
  <si>
    <t>WDC0G4KB7KV181776</t>
  </si>
  <si>
    <t>WDDZF6BB5KA564995</t>
  </si>
  <si>
    <t>WDDZF6JB3KA657662</t>
  </si>
  <si>
    <t>C63W</t>
  </si>
  <si>
    <t>55SWF8GB0KU308044</t>
  </si>
  <si>
    <t>4JGFB4KB5LA061171</t>
  </si>
  <si>
    <t>WDD7X6BBXKA005673</t>
  </si>
  <si>
    <t>4JGFB5KEXLA059688</t>
  </si>
  <si>
    <t>4JGFB4KB1LA048658</t>
  </si>
  <si>
    <t>WDCYC6BJ4KX324057</t>
  </si>
  <si>
    <t>4JGFB4KB2LA048779</t>
  </si>
  <si>
    <t>WDDZF4KB8KA627270</t>
  </si>
  <si>
    <t>55SWF8EB2KU290603</t>
  </si>
  <si>
    <t>GT63C4S</t>
  </si>
  <si>
    <t>WDD7X8KB9KA007376</t>
  </si>
  <si>
    <t>WDDXK8DBXKA038468</t>
  </si>
  <si>
    <t>WDCYC7HJ0KX323498</t>
  </si>
  <si>
    <t>WDCYC6BJ3KX323207</t>
  </si>
  <si>
    <t>WDCYC7HJXKX323265</t>
  </si>
  <si>
    <t>WDCYC7HJ6KX323652</t>
  </si>
  <si>
    <t>WDCYC7HJ9KX322446</t>
  </si>
  <si>
    <t>WDD3G4FBXKW006404</t>
  </si>
  <si>
    <t>55SWF8EB2KU309117</t>
  </si>
  <si>
    <t>WDD1J6BB0KF092879</t>
  </si>
  <si>
    <t>WDCYC7HJ1KX323428</t>
  </si>
  <si>
    <t>WDD2J5KB8KA018685</t>
  </si>
  <si>
    <t>WDD7X8JB1KA000519</t>
  </si>
  <si>
    <t>WDDZF4KB4KA639237</t>
  </si>
  <si>
    <t>WDC0G4KB4KV186112</t>
  </si>
  <si>
    <t>WDDZF6JB7KA500894</t>
  </si>
  <si>
    <t>C300A4</t>
  </si>
  <si>
    <t>WDDWK8EB4KF883314</t>
  </si>
  <si>
    <t>4JGFB4KB4LA049027</t>
  </si>
  <si>
    <t>S63V4</t>
  </si>
  <si>
    <t>WDDUG8JB4KA482082</t>
  </si>
  <si>
    <t>WDC0G4KBXKV178371</t>
  </si>
  <si>
    <t>WDDUG8GB8KA489642</t>
  </si>
  <si>
    <t>55SWF8EB2KU319369</t>
  </si>
  <si>
    <t>WDDZF4KB3KA570184</t>
  </si>
  <si>
    <t>55SWF8EB6KU314594</t>
  </si>
  <si>
    <t>WDC0G4KB5KV174857</t>
  </si>
  <si>
    <t>4JGFB4KBXLA012001</t>
  </si>
  <si>
    <t>E63S4S</t>
  </si>
  <si>
    <t>WDDZH8KB3KA662350</t>
  </si>
  <si>
    <t>55SWF6EB5KU284802</t>
  </si>
  <si>
    <t>WDDUG8GB5KA463273</t>
  </si>
  <si>
    <t>WDC0G4KB4KF569414</t>
  </si>
  <si>
    <t>4JGFB4KB7LA045621</t>
  </si>
  <si>
    <t>GTA</t>
  </si>
  <si>
    <t>WDDYK7HA4JA018831</t>
  </si>
  <si>
    <t>WDDZF4KB4KA668446</t>
  </si>
  <si>
    <t>WDDWK8EB3KF815781</t>
  </si>
  <si>
    <t>WDDZF4KB8KA634249</t>
  </si>
  <si>
    <t>WDC0G4KB3KV163789</t>
  </si>
  <si>
    <t>WDDZF4KB0KA642345</t>
  </si>
  <si>
    <t>55SWF8EBXKU315618</t>
  </si>
  <si>
    <t>E63W4S</t>
  </si>
  <si>
    <t>WDDZF8KBXKA529882</t>
  </si>
  <si>
    <t>WDCTG4GB9KJ623034</t>
  </si>
  <si>
    <t>CLS53C4</t>
  </si>
  <si>
    <t>WDD2J6BBXKA041598</t>
  </si>
  <si>
    <t>WDD2J6BB2KA041806</t>
  </si>
  <si>
    <t>WDC0G4KB1KF637037</t>
  </si>
  <si>
    <t>WDDSJ4GB7KN748762</t>
  </si>
  <si>
    <t>WDCYC6BJ3KX322106</t>
  </si>
  <si>
    <t>WDC0G4KB3KF627092</t>
  </si>
  <si>
    <t>WDDWK8EB4KF814963</t>
  </si>
  <si>
    <t>4JGFB4KBXLA046147</t>
  </si>
  <si>
    <t>WDDUG8JB8KA470078</t>
  </si>
  <si>
    <t>4JGFB5KE8LA009548</t>
  </si>
  <si>
    <t>4JGFB4KB1LA045291</t>
  </si>
  <si>
    <t>WDDTG5CB2JJ434103</t>
  </si>
  <si>
    <t>4JGFB5KEXLA044088</t>
  </si>
  <si>
    <t>WDCYC7HJ1KX320626</t>
  </si>
  <si>
    <t>WDD1K6JB5KF107827</t>
  </si>
  <si>
    <t>WDDTG5CB4JJ497980</t>
  </si>
  <si>
    <t>WDC0G4KB7KV152004</t>
  </si>
  <si>
    <t>GLE63W4</t>
  </si>
  <si>
    <t>4JGDA7EB4KB187196</t>
  </si>
  <si>
    <t>GLC350E4</t>
  </si>
  <si>
    <t>WDC0G5EB7KF631924</t>
  </si>
  <si>
    <t>WDC0G4KB0KV166102</t>
  </si>
  <si>
    <t>55SWF8EB5KU299411</t>
  </si>
  <si>
    <t>C63AS</t>
  </si>
  <si>
    <t>WDDWK8HB0KF859412</t>
  </si>
  <si>
    <t>55SWF8EB5KU299473</t>
  </si>
  <si>
    <t>WDC0G4KB1KV165914</t>
  </si>
  <si>
    <t>SL550R</t>
  </si>
  <si>
    <t>WDDJK7DA7KF056162</t>
  </si>
  <si>
    <t>WDC0G4KB5KV163051</t>
  </si>
  <si>
    <t>WDD2J5KB7KA021013</t>
  </si>
  <si>
    <t>WDD7X8KB7KA003603</t>
  </si>
  <si>
    <t>4JGDA7EB9KB194029</t>
  </si>
  <si>
    <t>WDC0G4KB2KV166330</t>
  </si>
  <si>
    <t>WDDUG8GB0KA483527</t>
  </si>
  <si>
    <t>WDDZH8KB7KA653540</t>
  </si>
  <si>
    <t>4JGDF6EE8JB084772</t>
  </si>
  <si>
    <t>WDD7X6BB4KA003806</t>
  </si>
  <si>
    <t>WDCTG4GB7KJ591829</t>
  </si>
  <si>
    <t>4JGDF6EE6KB226490</t>
  </si>
  <si>
    <t>WDC0G5EB1KF536632</t>
  </si>
  <si>
    <t>C63C</t>
  </si>
  <si>
    <t>WDDWJ8GB2KF845273</t>
  </si>
  <si>
    <t>WDDPK3JA6KF160827</t>
  </si>
  <si>
    <t>WDC0J4KB0KF570237</t>
  </si>
  <si>
    <t>C63A</t>
  </si>
  <si>
    <t>WDDWK8GB2KF850650</t>
  </si>
  <si>
    <t>GLS550W4</t>
  </si>
  <si>
    <t>4JGDF7DE4KB235227</t>
  </si>
  <si>
    <t>WDC0G4KBXKV166351</t>
  </si>
  <si>
    <t>WDCYC7HJ4KX320054</t>
  </si>
  <si>
    <t>WDCYC7HJ0KX318947</t>
  </si>
  <si>
    <t>WDDUG6EBXKA461462</t>
  </si>
  <si>
    <t>WDD7X8KB2KA001919</t>
  </si>
  <si>
    <t>WDDZF6BB3KA638365</t>
  </si>
  <si>
    <t>WDDPK3JA7KF162540</t>
  </si>
  <si>
    <t>WDDUG8GB9KA454222</t>
  </si>
  <si>
    <t>4JGFB4KE0LA012048</t>
  </si>
  <si>
    <t>WDD3G4FBXKW005785</t>
  </si>
  <si>
    <t>55SWF8EB7KU307668</t>
  </si>
  <si>
    <t>WDDSJ4GB9KN740632</t>
  </si>
  <si>
    <t>WDC0G4KB8KF556777</t>
  </si>
  <si>
    <t>WDC0J4KB7KF588895</t>
  </si>
  <si>
    <t>WDCYC7HJ2KX318447</t>
  </si>
  <si>
    <t>WDCYC7HJXKX315148</t>
  </si>
  <si>
    <t>WDCYC7HJ5KX319107</t>
  </si>
  <si>
    <t>4JGDF6EE6KB202237</t>
  </si>
  <si>
    <t>WDDUG8JB3KA467511</t>
  </si>
  <si>
    <t>WDDZF4KB4KA607940</t>
  </si>
  <si>
    <t>4JGFB4KB5LA009913</t>
  </si>
  <si>
    <t>4JGFB5KB3LA023654</t>
  </si>
  <si>
    <t>55SWF8EB8KU312524</t>
  </si>
  <si>
    <t>WDD3G4FB7KW006280</t>
  </si>
  <si>
    <t>55SWF8EB8KU305976</t>
  </si>
  <si>
    <t>GLC43C4</t>
  </si>
  <si>
    <t>WDC0J6EB1KF619713</t>
  </si>
  <si>
    <t>WDD1J6JB1KF089765</t>
  </si>
  <si>
    <t>WDDSJ4GB9KN745247</t>
  </si>
  <si>
    <t>WDDZF4KB1KA586593</t>
  </si>
  <si>
    <t>WDCTG4GB5KJ584720</t>
  </si>
  <si>
    <t>WDD7X8JB3KA001543</t>
  </si>
  <si>
    <t>WDCYC6BJ1KX315378</t>
  </si>
  <si>
    <t>WDCYC7HJ4KX318076</t>
  </si>
  <si>
    <t>WDDUG8GB6KA479711</t>
  </si>
  <si>
    <t>WDDZF4KB4KA628643</t>
  </si>
  <si>
    <t>WDC0G4KB4KF616909</t>
  </si>
  <si>
    <t>4JGDF7DE7KB190655</t>
  </si>
  <si>
    <t>WDDZF6BB4KA626175</t>
  </si>
  <si>
    <t>WDCYC6BJ4KX317965</t>
  </si>
  <si>
    <t>WDD1J6JB9KF103170</t>
  </si>
  <si>
    <t>4JGFB5KE5LA005134</t>
  </si>
  <si>
    <t>WDC0G4KB3KV165364</t>
  </si>
  <si>
    <t>4JGED6EB8KA148087</t>
  </si>
  <si>
    <t>WDCYC6BJ1KX312643</t>
  </si>
  <si>
    <t>55SWF8EB8KU311292</t>
  </si>
  <si>
    <t>55SWF8EB3KU307523</t>
  </si>
  <si>
    <t>S450V</t>
  </si>
  <si>
    <t>WDDUG6GB9KA458792</t>
  </si>
  <si>
    <t>WDC0J4KB7KF569618</t>
  </si>
  <si>
    <t>WDC0G4KBXKF612492</t>
  </si>
  <si>
    <t>WDC0G4KB7KV166291</t>
  </si>
  <si>
    <t>WDC0G4KB4KV153031</t>
  </si>
  <si>
    <t>4JGFB4KBXLA007803</t>
  </si>
  <si>
    <t>WDDWK8GB7KF843791</t>
  </si>
  <si>
    <t>red</t>
  </si>
  <si>
    <t>WDC0G4KB0KF598229</t>
  </si>
  <si>
    <t>WDD1K6JB4KF100688</t>
  </si>
  <si>
    <t>WDD7X8KB3KA001802</t>
  </si>
  <si>
    <t>WDDUG8JB6KA429285</t>
  </si>
  <si>
    <t>WDDWK8EB2KF830613</t>
  </si>
  <si>
    <t>55SWF8EB7KU285851</t>
  </si>
  <si>
    <t>WDC0G4KB4KF605280</t>
  </si>
  <si>
    <t>WDD1K6BB9KF090691</t>
  </si>
  <si>
    <t>WDD7X8JBXKA001541</t>
  </si>
  <si>
    <t>WDC0G4KB5KV163812</t>
  </si>
  <si>
    <t>4JGFB4KB6LA013694</t>
  </si>
  <si>
    <t>55SWF6EB7KU299091</t>
  </si>
  <si>
    <t>55SWF8EB7KU305855</t>
  </si>
  <si>
    <t>WDD1J6JB3KF075849</t>
  </si>
  <si>
    <t>C43C4</t>
  </si>
  <si>
    <t>WDDWJ6EB2JF760360</t>
  </si>
  <si>
    <t>WDDJK7DA8KF054694</t>
  </si>
  <si>
    <t>4JGFB4KB6LA009659</t>
  </si>
  <si>
    <t>WDCTG4GB4KU012889</t>
  </si>
  <si>
    <t>WDDUG6EB4KA459674</t>
  </si>
  <si>
    <t>4JGDF6EE8KB234932</t>
  </si>
  <si>
    <t>4JGFB4KB7LA027765</t>
  </si>
  <si>
    <t>WDDUG8JB8KA427702</t>
  </si>
  <si>
    <t>4JGDF7FEXKB225881</t>
  </si>
  <si>
    <t>WDCYC6BJ2KX315700</t>
  </si>
  <si>
    <t>WDCYC7HJ8KX315200</t>
  </si>
  <si>
    <t>WDC0G4KB6KV164922</t>
  </si>
  <si>
    <t>WDD7X8KB7KA001818</t>
  </si>
  <si>
    <t>WDDSJ4GB7KN744422</t>
  </si>
  <si>
    <t>4JGDF6EE6KB212119</t>
  </si>
  <si>
    <t>4JGFB5KB3LA006384</t>
  </si>
  <si>
    <t>55SWF8EB1KU289474</t>
  </si>
  <si>
    <t>WDDPK3JA1KF162534</t>
  </si>
  <si>
    <t>SL63R</t>
  </si>
  <si>
    <t>WDDJK7EA4KF056196</t>
  </si>
  <si>
    <t>WDDZF4KB5KA582076</t>
  </si>
  <si>
    <t>WDDSJ4GB9KN762436</t>
  </si>
  <si>
    <t>WDDSJ4GB2KN706676</t>
  </si>
  <si>
    <t>55SWF8EB2KU306556</t>
  </si>
  <si>
    <t>4JGFB4KB1LA007690</t>
  </si>
  <si>
    <t>WDDZF4KBXKA617677</t>
  </si>
  <si>
    <t>WDDUG8GB8KA459007</t>
  </si>
  <si>
    <t>WDC0G4KBXKF600732</t>
  </si>
  <si>
    <t>WDDSJ4GB5KN746847</t>
  </si>
  <si>
    <t>4JGFB4KB5LA011080</t>
  </si>
  <si>
    <t>WDDZH8KB3KA512531</t>
  </si>
  <si>
    <t>GLE400W4</t>
  </si>
  <si>
    <t>4JGDA5GB2KB206314</t>
  </si>
  <si>
    <t>WDDWJ8HB5KF845329</t>
  </si>
  <si>
    <t>55SWF8EB6KU302011</t>
  </si>
  <si>
    <t>55SWF8EB2KU293324</t>
  </si>
  <si>
    <t>4JGDF7DE6KB234709</t>
  </si>
  <si>
    <t>WDC0J6EB9KF598786</t>
  </si>
  <si>
    <t>WDDTG5CB6JJ513810</t>
  </si>
  <si>
    <t>WDDZF8KB5KA612913</t>
  </si>
  <si>
    <t>WDCTG4GBXKJ592263</t>
  </si>
  <si>
    <t>WDDWF8EB2KR482802</t>
  </si>
  <si>
    <t>WDD3G4FB5KW001420</t>
  </si>
  <si>
    <t>WDC0G4KB6KF581905</t>
  </si>
  <si>
    <t>WDC0G4KB1KV149695</t>
  </si>
  <si>
    <t>WDDSJ4GB8KN723675</t>
  </si>
  <si>
    <t>WDD3G4FB5KW001255</t>
  </si>
  <si>
    <t>CLA45C4</t>
  </si>
  <si>
    <t>WDDSJ5CBXJN547335</t>
  </si>
  <si>
    <t>WDC0J4KBXKF594917</t>
  </si>
  <si>
    <t>WDDZH8KBXKA596055</t>
  </si>
  <si>
    <t>WDCYC7HJ3KX303584</t>
  </si>
  <si>
    <t>WDCYC7HJ0KX301713</t>
  </si>
  <si>
    <t>WDCTG4GB9KJ595624</t>
  </si>
  <si>
    <t>WDD2J5KB2KA008170</t>
  </si>
  <si>
    <t>WDD1J6BB1KF086864</t>
  </si>
  <si>
    <t>WDCYC7HJ9KX303718</t>
  </si>
  <si>
    <t>WDCYC7HJ2KX311367</t>
  </si>
  <si>
    <t>WDCYC7HJ9KX304013</t>
  </si>
  <si>
    <t>WDCYC7HJ2KX299513</t>
  </si>
  <si>
    <t>S560X4</t>
  </si>
  <si>
    <t>WDDUX8GB0KA465531</t>
  </si>
  <si>
    <t>WDC0G4KB5KV151904</t>
  </si>
  <si>
    <t>WDDSJ4GB8KN724244</t>
  </si>
  <si>
    <t>WDDZH8KB5KA562461</t>
  </si>
  <si>
    <t>WDC0G4KB6KF557653</t>
  </si>
  <si>
    <t>GTR</t>
  </si>
  <si>
    <t>WDDYJ7KA2KA024298</t>
  </si>
  <si>
    <t>WDDZH6JB1KA557862</t>
  </si>
  <si>
    <t>GLE43W4</t>
  </si>
  <si>
    <t>4JGDA6EB8KB205385</t>
  </si>
  <si>
    <t>WDC0G4KB6KV155444</t>
  </si>
  <si>
    <t>WDDSJ4GB9KN723121</t>
  </si>
  <si>
    <t>WDC0J4KB5KF571819</t>
  </si>
  <si>
    <t>4JGDF7DE1KB206705</t>
  </si>
  <si>
    <t>WDDZF8KB7KA529628</t>
  </si>
  <si>
    <t>WDDSJ4EBXKN722157</t>
  </si>
  <si>
    <t>WDDPK3JA1KF161139</t>
  </si>
  <si>
    <t>4JGED6EB7KA141678</t>
  </si>
  <si>
    <t>4JGED6EB5KA138780</t>
  </si>
  <si>
    <t>WDCTG4GB3KJ585199</t>
  </si>
  <si>
    <t>WDC0G4KB7KV153041</t>
  </si>
  <si>
    <t>4JGED6EBXKA138743</t>
  </si>
  <si>
    <t>WDC0G4KB5KF561239</t>
  </si>
  <si>
    <t>WDD2J6BB7KA028615</t>
  </si>
  <si>
    <t>4JGDA5GB7KB216384</t>
  </si>
  <si>
    <t>WDC0J4KB1KF570716</t>
  </si>
  <si>
    <t>S63C4</t>
  </si>
  <si>
    <t>WDDXJ8JB3KA038027</t>
  </si>
  <si>
    <t>WDDUG8GB5KA462950</t>
  </si>
  <si>
    <t>WDCTG4GB2KJ579653</t>
  </si>
  <si>
    <t>55SWF8EB4KU298511</t>
  </si>
  <si>
    <t>WDDUX8GB2KA443188</t>
  </si>
  <si>
    <t>WDCTG4GB3KJ582237</t>
  </si>
  <si>
    <t>4JGDA6EB3KB213572</t>
  </si>
  <si>
    <t>WDDUG6EBXKA455757</t>
  </si>
  <si>
    <t>4JGDA5GB7KB206793</t>
  </si>
  <si>
    <t>WDC0J6EB4KF497221</t>
  </si>
  <si>
    <t>WDDSJ4GB7KN726938</t>
  </si>
  <si>
    <t>55SWF6EB5KU291426</t>
  </si>
  <si>
    <t>WDDZF4KB8KA591984</t>
  </si>
  <si>
    <t>WDDZH8KB5KA589370</t>
  </si>
  <si>
    <t>55SWF8EB2KU296935</t>
  </si>
  <si>
    <t>WDDZF4KB6KA587755</t>
  </si>
  <si>
    <t>4JGDA5HB0JB191177</t>
  </si>
  <si>
    <t>4JGDA5GB2KB216034</t>
  </si>
  <si>
    <t>Trades</t>
  </si>
  <si>
    <t>Orders</t>
  </si>
  <si>
    <t>Total</t>
  </si>
  <si>
    <t>Avg lot life</t>
  </si>
  <si>
    <t>Avg lot life without trades and orders</t>
  </si>
  <si>
    <t>Avg lot life without orders</t>
  </si>
  <si>
    <t>Avg lot life without trades</t>
  </si>
  <si>
    <t>Defects</t>
  </si>
  <si>
    <t>Defect rate</t>
  </si>
  <si>
    <t>DPMO</t>
  </si>
  <si>
    <t>SQL</t>
  </si>
  <si>
    <t>Count of VIN</t>
  </si>
  <si>
    <t>Row Labels</t>
  </si>
  <si>
    <t>Grand Total</t>
  </si>
  <si>
    <t>(All)</t>
  </si>
  <si>
    <t>I_Black</t>
  </si>
  <si>
    <t>I_Beige</t>
  </si>
  <si>
    <t>I_Brown</t>
  </si>
  <si>
    <t>I_Grey</t>
  </si>
  <si>
    <t>I_Red</t>
  </si>
  <si>
    <t>I_White</t>
  </si>
  <si>
    <t>P_Black</t>
  </si>
  <si>
    <t>P_Grey</t>
  </si>
  <si>
    <t>P_Red</t>
  </si>
  <si>
    <t>P_White</t>
  </si>
  <si>
    <t>P_Silver</t>
  </si>
  <si>
    <t>P_Blue</t>
  </si>
  <si>
    <t>P_Green</t>
  </si>
  <si>
    <t>St.Dev</t>
  </si>
  <si>
    <t>t</t>
  </si>
  <si>
    <t>lb</t>
  </si>
  <si>
    <t>ub</t>
  </si>
  <si>
    <t>Mean</t>
  </si>
  <si>
    <t>Median</t>
  </si>
  <si>
    <t>Quartile</t>
  </si>
  <si>
    <t>No trades/orders</t>
  </si>
  <si>
    <t>Ratio</t>
  </si>
  <si>
    <t>&lt;- needed sample to estimate population defect rate to with 3%</t>
  </si>
  <si>
    <t>Total non-orders</t>
  </si>
  <si>
    <t>Base price</t>
  </si>
  <si>
    <t>x</t>
  </si>
  <si>
    <t>Average of Lot life</t>
  </si>
  <si>
    <t>Totals</t>
  </si>
  <si>
    <t>df</t>
  </si>
  <si>
    <t>p</t>
  </si>
  <si>
    <t>Jul</t>
  </si>
  <si>
    <t>Sep</t>
  </si>
  <si>
    <t>Mar</t>
  </si>
  <si>
    <t>Apr</t>
  </si>
  <si>
    <t>Jun</t>
  </si>
  <si>
    <t>Aug</t>
  </si>
  <si>
    <t>Oct</t>
  </si>
  <si>
    <t>Nov</t>
  </si>
  <si>
    <t>Dec</t>
  </si>
  <si>
    <t>Jan</t>
  </si>
  <si>
    <t>Feb</t>
  </si>
  <si>
    <t>Yes</t>
  </si>
  <si>
    <t>SUMMARY OUTPUT</t>
  </si>
  <si>
    <t>Regression Statistics</t>
  </si>
  <si>
    <t>Multiple R</t>
  </si>
  <si>
    <t>R Square</t>
  </si>
  <si>
    <t>Adjusted R Square</t>
  </si>
  <si>
    <t>Standard Error</t>
  </si>
  <si>
    <t>Observations</t>
  </si>
  <si>
    <t>ANOVA</t>
  </si>
  <si>
    <t>Regression</t>
  </si>
  <si>
    <t>Residual</t>
  </si>
  <si>
    <t>Intercept</t>
  </si>
  <si>
    <t>SS</t>
  </si>
  <si>
    <t>MS</t>
  </si>
  <si>
    <t>F</t>
  </si>
  <si>
    <t>Significance F</t>
  </si>
  <si>
    <t>Coefficients</t>
  </si>
  <si>
    <t>t Stat</t>
  </si>
  <si>
    <t>P-value</t>
  </si>
  <si>
    <t>Lower 95%</t>
  </si>
  <si>
    <t>Upper 95%</t>
  </si>
  <si>
    <t>Lower 95.0%</t>
  </si>
  <si>
    <t>Upper 95.0%</t>
  </si>
  <si>
    <t>Month</t>
  </si>
  <si>
    <t>May</t>
  </si>
  <si>
    <t>January</t>
  </si>
  <si>
    <t>February</t>
  </si>
  <si>
    <t>March</t>
  </si>
  <si>
    <t>April</t>
  </si>
  <si>
    <t>June</t>
  </si>
  <si>
    <t>July</t>
  </si>
  <si>
    <t>August</t>
  </si>
  <si>
    <t>September</t>
  </si>
  <si>
    <t>October</t>
  </si>
  <si>
    <t>November</t>
  </si>
  <si>
    <t>Enter number of weeks to estimate lot life in the box below</t>
  </si>
  <si>
    <t>Use this slicer for chart adjustments</t>
  </si>
  <si>
    <t>Other</t>
  </si>
  <si>
    <t>CL</t>
  </si>
  <si>
    <t>UCL</t>
  </si>
  <si>
    <t>LCL</t>
  </si>
  <si>
    <t>R</t>
  </si>
  <si>
    <t>X-bar</t>
  </si>
  <si>
    <t>Sample 1</t>
  </si>
  <si>
    <t>Sample 2</t>
  </si>
  <si>
    <t>Sample 3</t>
  </si>
  <si>
    <t>Sample 4</t>
  </si>
  <si>
    <t>R-bar</t>
  </si>
  <si>
    <t>X-bar-bar</t>
  </si>
  <si>
    <t>X Variable 1</t>
  </si>
  <si>
    <t>RESIDUAL OUTPUT</t>
  </si>
  <si>
    <t>Observation</t>
  </si>
  <si>
    <t>Predicted Y</t>
  </si>
  <si>
    <t>Residuals</t>
  </si>
  <si>
    <t>Autoregressive</t>
  </si>
  <si>
    <t>Moving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</si>
</sst>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86ED4"/>
        <bgColor indexed="64"/>
      </patternFill>
    </fill>
    <fill>
      <patternFill patternType="solid">
        <fgColor rgb="FF92D050"/>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rgb="FF7030A0"/>
      </left>
      <right style="medium">
        <color rgb="FF7030A0"/>
      </right>
      <top style="medium">
        <color rgb="FF7030A0"/>
      </top>
      <bottom style="medium">
        <color rgb="FF7030A0"/>
      </bottom>
      <diagonal/>
    </border>
    <border>
      <left style="medium">
        <color rgb="FF7030A0"/>
      </left>
      <right style="thick">
        <color auto="1"/>
      </right>
      <top style="medium">
        <color rgb="FF7030A0"/>
      </top>
      <bottom style="medium">
        <color rgb="FF7030A0"/>
      </bottom>
      <diagonal/>
    </border>
    <border>
      <left style="medium">
        <color rgb="FF7030A0"/>
      </left>
      <right style="medium">
        <color rgb="FF7030A0"/>
      </right>
      <top style="medium">
        <color rgb="FF7030A0"/>
      </top>
      <bottom style="thick">
        <color auto="1"/>
      </bottom>
      <diagonal/>
    </border>
    <border>
      <left style="medium">
        <color rgb="FF7030A0"/>
      </left>
      <right style="thick">
        <color auto="1"/>
      </right>
      <top style="medium">
        <color rgb="FF7030A0"/>
      </top>
      <bottom style="thick">
        <color auto="1"/>
      </bottom>
      <diagonal/>
    </border>
    <border>
      <left style="thick">
        <color rgb="FF7030A0"/>
      </left>
      <right style="thick">
        <color auto="1"/>
      </right>
      <top style="thick">
        <color rgb="FF7030A0"/>
      </top>
      <bottom style="thick">
        <color auto="1"/>
      </bottom>
      <diagonal/>
    </border>
    <border>
      <left/>
      <right style="medium">
        <color rgb="FF7030A0"/>
      </right>
      <top style="medium">
        <color rgb="FF7030A0"/>
      </top>
      <bottom style="medium">
        <color rgb="FF7030A0"/>
      </bottom>
      <diagonal/>
    </border>
    <border>
      <left/>
      <right style="medium">
        <color rgb="FF7030A0"/>
      </right>
      <top style="medium">
        <color rgb="FF7030A0"/>
      </top>
      <bottom style="thick">
        <color auto="1"/>
      </bottom>
      <diagonal/>
    </border>
    <border>
      <left style="thick">
        <color auto="1"/>
      </left>
      <right style="thick">
        <color rgb="FF7030A0"/>
      </right>
      <top style="thick">
        <color auto="1"/>
      </top>
      <bottom style="thick">
        <color rgb="FF7030A0"/>
      </bottom>
      <diagonal/>
    </border>
    <border>
      <left style="thick">
        <color auto="1"/>
      </left>
      <right style="thick">
        <color rgb="FF7030A0"/>
      </right>
      <top style="thick">
        <color rgb="FF7030A0"/>
      </top>
      <bottom style="thick">
        <color rgb="FF7030A0"/>
      </bottom>
      <diagonal/>
    </border>
    <border>
      <left style="thick">
        <color auto="1"/>
      </left>
      <right style="thick">
        <color rgb="FF7030A0"/>
      </right>
      <top style="thick">
        <color rgb="FF7030A0"/>
      </top>
      <bottom style="thick">
        <color auto="1"/>
      </bottom>
      <diagonal/>
    </border>
    <border>
      <left/>
      <right style="medium">
        <color rgb="FF7030A0"/>
      </right>
      <top/>
      <bottom style="medium">
        <color rgb="FF7030A0"/>
      </bottom>
      <diagonal/>
    </border>
    <border>
      <left style="medium">
        <color rgb="FF7030A0"/>
      </left>
      <right style="medium">
        <color rgb="FF7030A0"/>
      </right>
      <top/>
      <bottom style="medium">
        <color rgb="FF7030A0"/>
      </bottom>
      <diagonal/>
    </border>
    <border>
      <left style="medium">
        <color rgb="FF7030A0"/>
      </left>
      <right style="thick">
        <color auto="1"/>
      </right>
      <top/>
      <bottom style="medium">
        <color rgb="FF7030A0"/>
      </bottom>
      <diagonal/>
    </border>
    <border>
      <left style="thick">
        <color auto="1"/>
      </left>
      <right style="thick">
        <color rgb="FF7030A0"/>
      </right>
      <top style="thick">
        <color auto="1"/>
      </top>
      <bottom style="medium">
        <color rgb="FF7030A0"/>
      </bottom>
      <diagonal/>
    </border>
    <border>
      <left style="thick">
        <color rgb="FF7030A0"/>
      </left>
      <right style="thick">
        <color rgb="FF7030A0"/>
      </right>
      <top style="thick">
        <color auto="1"/>
      </top>
      <bottom style="medium">
        <color rgb="FF7030A0"/>
      </bottom>
      <diagonal/>
    </border>
    <border>
      <left style="thick">
        <color rgb="FF7030A0"/>
      </left>
      <right style="thick">
        <color auto="1"/>
      </right>
      <top style="thick">
        <color auto="1"/>
      </top>
      <bottom style="medium">
        <color rgb="FF7030A0"/>
      </bottom>
      <diagonal/>
    </border>
    <border>
      <left style="thick">
        <color rgb="FF7030A0"/>
      </left>
      <right/>
      <top style="thick">
        <color auto="1"/>
      </top>
      <bottom style="thick">
        <color rgb="FF7030A0"/>
      </bottom>
      <diagonal/>
    </border>
    <border>
      <left/>
      <right style="thick">
        <color rgb="FF7030A0"/>
      </right>
      <top style="thick">
        <color auto="1"/>
      </top>
      <bottom style="thick">
        <color rgb="FF7030A0"/>
      </bottom>
      <diagonal/>
    </border>
    <border>
      <left style="thick">
        <color theme="1"/>
      </left>
      <right style="medium">
        <color rgb="FF7030A0"/>
      </right>
      <top style="medium">
        <color rgb="FF7030A0"/>
      </top>
      <bottom style="thick">
        <color auto="1"/>
      </bottom>
      <diagonal/>
    </border>
    <border>
      <left style="thick">
        <color theme="1"/>
      </left>
      <right style="medium">
        <color rgb="FF7030A0"/>
      </right>
      <top style="medium">
        <color rgb="FF7030A0"/>
      </top>
      <bottom style="medium">
        <color rgb="FF7030A0"/>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14" fontId="0" fillId="0" borderId="0" xfId="0" applyNumberFormat="1"/>
    <xf numFmtId="3" fontId="0" fillId="0" borderId="0" xfId="0" applyNumberFormat="1"/>
    <xf numFmtId="1" fontId="0" fillId="0" borderId="0" xfId="0" applyNumberFormat="1"/>
    <xf numFmtId="6" fontId="0" fillId="0" borderId="0" xfId="0" applyNumberFormat="1"/>
    <xf numFmtId="16" fontId="0" fillId="0" borderId="0" xfId="0" applyNumberFormat="1"/>
    <xf numFmtId="0" fontId="0" fillId="0" borderId="0" xfId="0" applyNumberFormat="1"/>
    <xf numFmtId="1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applyAlignment="1">
      <alignment horizontal="left"/>
    </xf>
    <xf numFmtId="2" fontId="0" fillId="0" borderId="0" xfId="0" applyNumberFormat="1"/>
    <xf numFmtId="0" fontId="16" fillId="0" borderId="0" xfId="0" applyFon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19" fillId="0" borderId="0" xfId="0" applyFont="1"/>
    <xf numFmtId="0" fontId="0" fillId="33" borderId="13" xfId="0" applyFill="1" applyBorder="1"/>
    <xf numFmtId="0" fontId="0" fillId="33" borderId="14" xfId="0" applyFill="1" applyBorder="1"/>
    <xf numFmtId="0" fontId="0" fillId="33" borderId="15" xfId="0" applyFill="1" applyBorder="1"/>
    <xf numFmtId="0" fontId="0" fillId="33" borderId="16" xfId="0" applyFill="1" applyBorder="1"/>
    <xf numFmtId="0" fontId="16" fillId="33" borderId="0" xfId="0" applyFont="1" applyFill="1" applyBorder="1"/>
    <xf numFmtId="0" fontId="0" fillId="33" borderId="0" xfId="0" applyFill="1" applyBorder="1"/>
    <xf numFmtId="0" fontId="0" fillId="33" borderId="17" xfId="0" applyFill="1" applyBorder="1"/>
    <xf numFmtId="0" fontId="0" fillId="33" borderId="18" xfId="0" applyFill="1" applyBorder="1"/>
    <xf numFmtId="0" fontId="0" fillId="33" borderId="19" xfId="0" applyFill="1" applyBorder="1"/>
    <xf numFmtId="0" fontId="0" fillId="33" borderId="20" xfId="0" applyFill="1" applyBorder="1"/>
    <xf numFmtId="0" fontId="0" fillId="34" borderId="13" xfId="0" applyFill="1" applyBorder="1"/>
    <xf numFmtId="0" fontId="0" fillId="34" borderId="14" xfId="0" applyFill="1" applyBorder="1"/>
    <xf numFmtId="0" fontId="0" fillId="34" borderId="15" xfId="0" applyFill="1" applyBorder="1"/>
    <xf numFmtId="0" fontId="0" fillId="34" borderId="16" xfId="0" applyFill="1" applyBorder="1"/>
    <xf numFmtId="0" fontId="0" fillId="34" borderId="0" xfId="0" applyFill="1" applyBorder="1"/>
    <xf numFmtId="0" fontId="0" fillId="34" borderId="17" xfId="0" applyFill="1" applyBorder="1"/>
    <xf numFmtId="0" fontId="0" fillId="34" borderId="18" xfId="0" applyFill="1" applyBorder="1"/>
    <xf numFmtId="0" fontId="0" fillId="34" borderId="19" xfId="0" applyFill="1" applyBorder="1"/>
    <xf numFmtId="0" fontId="0" fillId="34" borderId="20" xfId="0" applyFill="1" applyBorder="1"/>
    <xf numFmtId="0" fontId="16" fillId="33" borderId="12" xfId="0" applyFont="1" applyFill="1" applyBorder="1" applyAlignment="1">
      <alignment horizontal="center"/>
    </xf>
    <xf numFmtId="0" fontId="19" fillId="0" borderId="0" xfId="0" applyFont="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xf numFmtId="0" fontId="0" fillId="0" borderId="26" xfId="0" applyBorder="1" applyAlignment="1">
      <alignment horizontal="center"/>
    </xf>
    <xf numFmtId="0" fontId="0" fillId="0" borderId="27" xfId="0" applyBorder="1" applyAlignment="1">
      <alignment horizontal="center"/>
    </xf>
    <xf numFmtId="0" fontId="16" fillId="0" borderId="28" xfId="0" applyFont="1" applyBorder="1"/>
    <xf numFmtId="0" fontId="16" fillId="0" borderId="29" xfId="0" applyFont="1" applyBorder="1"/>
    <xf numFmtId="0" fontId="16" fillId="0" borderId="30" xfId="0" applyFont="1" applyBorder="1"/>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16" fillId="0" borderId="34" xfId="0" applyFont="1" applyBorder="1"/>
    <xf numFmtId="0" fontId="16" fillId="0" borderId="35" xfId="0" applyFont="1" applyBorder="1"/>
    <xf numFmtId="0" fontId="16" fillId="0" borderId="36" xfId="0" applyFont="1" applyBorder="1"/>
    <xf numFmtId="10" fontId="0" fillId="0" borderId="31" xfId="0" applyNumberFormat="1" applyBorder="1" applyAlignment="1">
      <alignment horizontal="center"/>
    </xf>
    <xf numFmtId="10" fontId="0" fillId="0" borderId="32" xfId="0" applyNumberFormat="1" applyBorder="1" applyAlignment="1">
      <alignment horizontal="center"/>
    </xf>
    <xf numFmtId="10" fontId="0" fillId="0" borderId="33" xfId="0" applyNumberFormat="1" applyBorder="1" applyAlignment="1">
      <alignment horizontal="center"/>
    </xf>
    <xf numFmtId="10" fontId="0" fillId="0" borderId="26" xfId="0" applyNumberFormat="1" applyBorder="1" applyAlignment="1">
      <alignment horizontal="center"/>
    </xf>
    <xf numFmtId="10" fontId="0" fillId="0" borderId="21" xfId="0" applyNumberFormat="1" applyBorder="1" applyAlignment="1">
      <alignment horizontal="center"/>
    </xf>
    <xf numFmtId="10" fontId="0" fillId="0" borderId="22" xfId="0" applyNumberFormat="1" applyBorder="1" applyAlignment="1">
      <alignment horizontal="center"/>
    </xf>
    <xf numFmtId="10" fontId="0" fillId="0" borderId="27" xfId="0" applyNumberFormat="1" applyBorder="1" applyAlignment="1">
      <alignment horizontal="center"/>
    </xf>
    <xf numFmtId="10" fontId="0" fillId="0" borderId="23" xfId="0" applyNumberFormat="1" applyBorder="1" applyAlignment="1">
      <alignment horizontal="center"/>
    </xf>
    <xf numFmtId="10" fontId="0" fillId="0" borderId="24" xfId="0" applyNumberFormat="1" applyBorder="1" applyAlignment="1">
      <alignment horizontal="center"/>
    </xf>
    <xf numFmtId="0" fontId="16" fillId="0" borderId="34" xfId="0" applyFont="1" applyBorder="1" applyAlignment="1">
      <alignment horizontal="center"/>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xf numFmtId="0" fontId="0" fillId="0" borderId="38" xfId="0" applyBorder="1"/>
    <xf numFmtId="0" fontId="0" fillId="0" borderId="37" xfId="0" applyBorder="1"/>
    <xf numFmtId="0" fontId="0" fillId="0" borderId="38" xfId="0" applyFont="1" applyBorder="1"/>
    <xf numFmtId="0" fontId="0" fillId="0" borderId="40" xfId="0" applyBorder="1" applyAlignment="1">
      <alignment horizontal="center"/>
    </xf>
    <xf numFmtId="0" fontId="0" fillId="0" borderId="39" xfId="0" applyBorder="1" applyAlignment="1">
      <alignment horizontal="center"/>
    </xf>
    <xf numFmtId="0" fontId="16" fillId="0" borderId="0" xfId="0" applyFont="1" applyBorder="1"/>
    <xf numFmtId="0" fontId="0" fillId="0" borderId="0" xfId="0" applyBorder="1"/>
    <xf numFmtId="0" fontId="16" fillId="0" borderId="41" xfId="0" applyNumberFormat="1" applyFont="1" applyBorder="1"/>
    <xf numFmtId="0" fontId="16" fillId="0" borderId="0" xfId="0" applyNumberFormat="1" applyFont="1" applyBorder="1"/>
    <xf numFmtId="0" fontId="16" fillId="33" borderId="16" xfId="0" applyFont="1" applyFill="1" applyBorder="1" applyAlignment="1">
      <alignment horizontal="center"/>
    </xf>
    <xf numFmtId="0" fontId="16" fillId="33" borderId="0" xfId="0" applyFont="1" applyFill="1" applyBorder="1" applyAlignment="1">
      <alignment horizontal="center"/>
    </xf>
    <xf numFmtId="0" fontId="16" fillId="33" borderId="17" xfId="0" applyFont="1" applyFill="1" applyBorder="1" applyAlignment="1">
      <alignment horizontal="center"/>
    </xf>
    <xf numFmtId="0" fontId="16" fillId="34" borderId="16" xfId="0" applyFont="1" applyFill="1" applyBorder="1" applyAlignment="1">
      <alignment horizontal="center"/>
    </xf>
    <xf numFmtId="0" fontId="16" fillId="34" borderId="0" xfId="0" applyFont="1" applyFill="1" applyBorder="1" applyAlignment="1">
      <alignment horizontal="center"/>
    </xf>
    <xf numFmtId="0" fontId="16" fillId="34" borderId="17"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86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[Retail data, cleaned.xlsx]Frequency!PivotTable7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Model distribution across YTD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s>
    <c:plotArea>
      <c:layout/>
      <c:barChart>
        <c:barDir val="col"/>
        <c:grouping val="clustered"/>
        <c:varyColors val="0"/>
        <c:ser>
          <c:idx val="0"/>
          <c:order val="0"/>
          <c:tx>
            <c:strRef>
              <c:f>Frequency!$B$5</c:f>
              <c:strCache>
                <c:ptCount val="1"/>
                <c:pt idx="0">
                  <c:v>Total</c:v>
                </c:pt>
              </c:strCache>
            </c:strRef>
          </c:tx>
          <c:spPr>
            <a:solidFill>
              <a:schemeClr val="accent2"/>
            </a:solidFill>
            <a:ln>
              <a:noFill/>
            </a:ln>
            <a:effectLst/>
          </c:spPr>
          <c:invertIfNegative val="0"/>
          <c:cat>
            <c:strRef>
              <c:f>Frequency!$A$6:$A$61</c:f>
              <c:strCache>
                <c:ptCount val="55"/>
                <c:pt idx="0">
                  <c:v>A220W4</c:v>
                </c:pt>
                <c:pt idx="1">
                  <c:v>C300A4</c:v>
                </c:pt>
                <c:pt idx="2">
                  <c:v>C300W4</c:v>
                </c:pt>
                <c:pt idx="3">
                  <c:v>C43A4</c:v>
                </c:pt>
                <c:pt idx="4">
                  <c:v>C43C4</c:v>
                </c:pt>
                <c:pt idx="5">
                  <c:v>C43W4</c:v>
                </c:pt>
                <c:pt idx="6">
                  <c:v>C63A</c:v>
                </c:pt>
                <c:pt idx="7">
                  <c:v>C63C</c:v>
                </c:pt>
                <c:pt idx="8">
                  <c:v>C63W</c:v>
                </c:pt>
                <c:pt idx="9">
                  <c:v>CLA250C</c:v>
                </c:pt>
                <c:pt idx="10">
                  <c:v>CLA250C4</c:v>
                </c:pt>
                <c:pt idx="11">
                  <c:v>CLA45C4</c:v>
                </c:pt>
                <c:pt idx="12">
                  <c:v>CLS450C4</c:v>
                </c:pt>
                <c:pt idx="13">
                  <c:v>CLS53C4</c:v>
                </c:pt>
                <c:pt idx="14">
                  <c:v>E300W4</c:v>
                </c:pt>
                <c:pt idx="15">
                  <c:v>E450A4</c:v>
                </c:pt>
                <c:pt idx="16">
                  <c:v>E450C4</c:v>
                </c:pt>
                <c:pt idx="17">
                  <c:v>E450S4</c:v>
                </c:pt>
                <c:pt idx="18">
                  <c:v>E450W4</c:v>
                </c:pt>
                <c:pt idx="19">
                  <c:v>E53A4</c:v>
                </c:pt>
                <c:pt idx="20">
                  <c:v>E53C4</c:v>
                </c:pt>
                <c:pt idx="21">
                  <c:v>E53W4</c:v>
                </c:pt>
                <c:pt idx="22">
                  <c:v>E63S4S</c:v>
                </c:pt>
                <c:pt idx="23">
                  <c:v>E63W4S</c:v>
                </c:pt>
                <c:pt idx="24">
                  <c:v>GLA250W4</c:v>
                </c:pt>
                <c:pt idx="25">
                  <c:v>GLA45W4</c:v>
                </c:pt>
                <c:pt idx="26">
                  <c:v>GLC300C4</c:v>
                </c:pt>
                <c:pt idx="27">
                  <c:v>GLC300W4</c:v>
                </c:pt>
                <c:pt idx="28">
                  <c:v>GLC350E4</c:v>
                </c:pt>
                <c:pt idx="29">
                  <c:v>GLC43C4</c:v>
                </c:pt>
                <c:pt idx="30">
                  <c:v>GLC63C4</c:v>
                </c:pt>
                <c:pt idx="31">
                  <c:v>GLE350W4</c:v>
                </c:pt>
                <c:pt idx="32">
                  <c:v>GLE400W4</c:v>
                </c:pt>
                <c:pt idx="33">
                  <c:v>GLE43C4</c:v>
                </c:pt>
                <c:pt idx="34">
                  <c:v>GLE43W4</c:v>
                </c:pt>
                <c:pt idx="35">
                  <c:v>GLE450W4</c:v>
                </c:pt>
                <c:pt idx="36">
                  <c:v>GLE63W4</c:v>
                </c:pt>
                <c:pt idx="37">
                  <c:v>GLS450W4</c:v>
                </c:pt>
                <c:pt idx="38">
                  <c:v>GLS550W4</c:v>
                </c:pt>
                <c:pt idx="39">
                  <c:v>GLS63W4</c:v>
                </c:pt>
                <c:pt idx="40">
                  <c:v>GT53C4</c:v>
                </c:pt>
                <c:pt idx="41">
                  <c:v>GT63C4</c:v>
                </c:pt>
                <c:pt idx="42">
                  <c:v>GT63C4S</c:v>
                </c:pt>
                <c:pt idx="43">
                  <c:v>GTA</c:v>
                </c:pt>
                <c:pt idx="44">
                  <c:v>GTCA</c:v>
                </c:pt>
                <c:pt idx="45">
                  <c:v>GTR</c:v>
                </c:pt>
                <c:pt idx="46">
                  <c:v>S450V</c:v>
                </c:pt>
                <c:pt idx="47">
                  <c:v>S450V4</c:v>
                </c:pt>
                <c:pt idx="48">
                  <c:v>S560A</c:v>
                </c:pt>
                <c:pt idx="49">
                  <c:v>S560V4</c:v>
                </c:pt>
                <c:pt idx="50">
                  <c:v>S560X4</c:v>
                </c:pt>
                <c:pt idx="51">
                  <c:v>S63C4</c:v>
                </c:pt>
                <c:pt idx="52">
                  <c:v>S63V4</c:v>
                </c:pt>
                <c:pt idx="53">
                  <c:v>SL550R</c:v>
                </c:pt>
                <c:pt idx="54">
                  <c:v>SLC300R</c:v>
                </c:pt>
              </c:strCache>
            </c:strRef>
          </c:cat>
          <c:val>
            <c:numRef>
              <c:f>Frequency!$B$6:$B$61</c:f>
              <c:numCache>
                <c:formatCode>General</c:formatCode>
                <c:ptCount val="55"/>
                <c:pt idx="0">
                  <c:v>7</c:v>
                </c:pt>
                <c:pt idx="1">
                  <c:v>3</c:v>
                </c:pt>
                <c:pt idx="2">
                  <c:v>16</c:v>
                </c:pt>
                <c:pt idx="3">
                  <c:v>2</c:v>
                </c:pt>
                <c:pt idx="4">
                  <c:v>1</c:v>
                </c:pt>
                <c:pt idx="5">
                  <c:v>4</c:v>
                </c:pt>
                <c:pt idx="6">
                  <c:v>2</c:v>
                </c:pt>
                <c:pt idx="7">
                  <c:v>1</c:v>
                </c:pt>
                <c:pt idx="8">
                  <c:v>1</c:v>
                </c:pt>
                <c:pt idx="9">
                  <c:v>1</c:v>
                </c:pt>
                <c:pt idx="10">
                  <c:v>8</c:v>
                </c:pt>
                <c:pt idx="11">
                  <c:v>1</c:v>
                </c:pt>
                <c:pt idx="12">
                  <c:v>4</c:v>
                </c:pt>
                <c:pt idx="13">
                  <c:v>1</c:v>
                </c:pt>
                <c:pt idx="14">
                  <c:v>9</c:v>
                </c:pt>
                <c:pt idx="15">
                  <c:v>1</c:v>
                </c:pt>
                <c:pt idx="16">
                  <c:v>3</c:v>
                </c:pt>
                <c:pt idx="17">
                  <c:v>2</c:v>
                </c:pt>
                <c:pt idx="18">
                  <c:v>2</c:v>
                </c:pt>
                <c:pt idx="19">
                  <c:v>2</c:v>
                </c:pt>
                <c:pt idx="20">
                  <c:v>3</c:v>
                </c:pt>
                <c:pt idx="21">
                  <c:v>3</c:v>
                </c:pt>
                <c:pt idx="22">
                  <c:v>1</c:v>
                </c:pt>
                <c:pt idx="23">
                  <c:v>2</c:v>
                </c:pt>
                <c:pt idx="24">
                  <c:v>13</c:v>
                </c:pt>
                <c:pt idx="25">
                  <c:v>7</c:v>
                </c:pt>
                <c:pt idx="26">
                  <c:v>7</c:v>
                </c:pt>
                <c:pt idx="27">
                  <c:v>37</c:v>
                </c:pt>
                <c:pt idx="28">
                  <c:v>1</c:v>
                </c:pt>
                <c:pt idx="29">
                  <c:v>1</c:v>
                </c:pt>
                <c:pt idx="30">
                  <c:v>1</c:v>
                </c:pt>
                <c:pt idx="31">
                  <c:v>33</c:v>
                </c:pt>
                <c:pt idx="32">
                  <c:v>4</c:v>
                </c:pt>
                <c:pt idx="33">
                  <c:v>4</c:v>
                </c:pt>
                <c:pt idx="34">
                  <c:v>2</c:v>
                </c:pt>
                <c:pt idx="35">
                  <c:v>8</c:v>
                </c:pt>
                <c:pt idx="36">
                  <c:v>2</c:v>
                </c:pt>
                <c:pt idx="37">
                  <c:v>7</c:v>
                </c:pt>
                <c:pt idx="38">
                  <c:v>1</c:v>
                </c:pt>
                <c:pt idx="39">
                  <c:v>1</c:v>
                </c:pt>
                <c:pt idx="40">
                  <c:v>3</c:v>
                </c:pt>
                <c:pt idx="41">
                  <c:v>6</c:v>
                </c:pt>
                <c:pt idx="42">
                  <c:v>2</c:v>
                </c:pt>
                <c:pt idx="43">
                  <c:v>1</c:v>
                </c:pt>
                <c:pt idx="44">
                  <c:v>1</c:v>
                </c:pt>
                <c:pt idx="45">
                  <c:v>1</c:v>
                </c:pt>
                <c:pt idx="46">
                  <c:v>1</c:v>
                </c:pt>
                <c:pt idx="47">
                  <c:v>3</c:v>
                </c:pt>
                <c:pt idx="48">
                  <c:v>2</c:v>
                </c:pt>
                <c:pt idx="49">
                  <c:v>5</c:v>
                </c:pt>
                <c:pt idx="50">
                  <c:v>2</c:v>
                </c:pt>
                <c:pt idx="51">
                  <c:v>1</c:v>
                </c:pt>
                <c:pt idx="52">
                  <c:v>4</c:v>
                </c:pt>
                <c:pt idx="53">
                  <c:v>2</c:v>
                </c:pt>
                <c:pt idx="54">
                  <c:v>5</c:v>
                </c:pt>
              </c:numCache>
            </c:numRef>
          </c:val>
          <c:extLst>
            <c:ext xmlns:c16="http://schemas.microsoft.com/office/drawing/2014/chart" uri="{C3380CC4-5D6E-409C-BE32-E72D297353CC}">
              <c16:uniqueId val="{00000000-4AEB-4702-A496-C763E89E16B0}"/>
            </c:ext>
          </c:extLst>
        </c:ser>
        <c:dLbls>
          <c:showLegendKey val="0"/>
          <c:showVal val="0"/>
          <c:showCatName val="0"/>
          <c:showSerName val="0"/>
          <c:showPercent val="0"/>
          <c:showBubbleSize val="0"/>
        </c:dLbls>
        <c:gapWidth val="219"/>
        <c:overlap val="-27"/>
        <c:axId val="1300869968"/>
        <c:axId val="1478414816"/>
      </c:barChart>
      <c:catAx>
        <c:axId val="130086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414816"/>
        <c:crosses val="autoZero"/>
        <c:auto val="1"/>
        <c:lblAlgn val="ctr"/>
        <c:lblOffset val="100"/>
        <c:noMultiLvlLbl val="0"/>
      </c:catAx>
      <c:valAx>
        <c:axId val="147841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86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[Retail data, cleaned.xlsx]Frequency!PivotTable9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Color Combination Frequency</a:t>
            </a:r>
          </a:p>
        </c:rich>
      </c:tx>
      <c:layout>
        <c:manualLayout>
          <c:xMode val="edge"/>
          <c:yMode val="edge"/>
          <c:x val="0.47785671995263468"/>
          <c:y val="0.131662212610982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barChart>
        <c:barDir val="col"/>
        <c:grouping val="clustered"/>
        <c:varyColors val="0"/>
        <c:ser>
          <c:idx val="0"/>
          <c:order val="0"/>
          <c:tx>
            <c:strRef>
              <c:f>Frequency!$X$31</c:f>
              <c:strCache>
                <c:ptCount val="1"/>
                <c:pt idx="0">
                  <c:v>Total</c:v>
                </c:pt>
              </c:strCache>
            </c:strRef>
          </c:tx>
          <c:spPr>
            <a:solidFill>
              <a:schemeClr val="accent2"/>
            </a:solidFill>
            <a:ln>
              <a:noFill/>
            </a:ln>
            <a:effectLst/>
          </c:spPr>
          <c:invertIfNegative val="0"/>
          <c:cat>
            <c:multiLvlStrRef>
              <c:f>Frequency!$W$32:$W$71</c:f>
              <c:multiLvlStrCache>
                <c:ptCount val="32"/>
                <c:lvl>
                  <c:pt idx="0">
                    <c:v>Beige</c:v>
                  </c:pt>
                  <c:pt idx="1">
                    <c:v>Black</c:v>
                  </c:pt>
                  <c:pt idx="2">
                    <c:v>Grey</c:v>
                  </c:pt>
                  <c:pt idx="3">
                    <c:v>Red</c:v>
                  </c:pt>
                  <c:pt idx="4">
                    <c:v>White</c:v>
                  </c:pt>
                  <c:pt idx="5">
                    <c:v>Beige</c:v>
                  </c:pt>
                  <c:pt idx="6">
                    <c:v>Black</c:v>
                  </c:pt>
                  <c:pt idx="7">
                    <c:v>Brown</c:v>
                  </c:pt>
                  <c:pt idx="8">
                    <c:v>Grey</c:v>
                  </c:pt>
                  <c:pt idx="9">
                    <c:v>White</c:v>
                  </c:pt>
                  <c:pt idx="10">
                    <c:v>Beige</c:v>
                  </c:pt>
                  <c:pt idx="11">
                    <c:v>Beige</c:v>
                  </c:pt>
                  <c:pt idx="12">
                    <c:v>Black</c:v>
                  </c:pt>
                  <c:pt idx="13">
                    <c:v>Brown</c:v>
                  </c:pt>
                  <c:pt idx="14">
                    <c:v>Grey</c:v>
                  </c:pt>
                  <c:pt idx="15">
                    <c:v>Red</c:v>
                  </c:pt>
                  <c:pt idx="16">
                    <c:v>White</c:v>
                  </c:pt>
                  <c:pt idx="17">
                    <c:v>Beige</c:v>
                  </c:pt>
                  <c:pt idx="18">
                    <c:v>Black</c:v>
                  </c:pt>
                  <c:pt idx="19">
                    <c:v>Brown</c:v>
                  </c:pt>
                  <c:pt idx="20">
                    <c:v>Grey</c:v>
                  </c:pt>
                  <c:pt idx="21">
                    <c:v>Beige</c:v>
                  </c:pt>
                  <c:pt idx="22">
                    <c:v>Black</c:v>
                  </c:pt>
                  <c:pt idx="23">
                    <c:v>Grey</c:v>
                  </c:pt>
                  <c:pt idx="24">
                    <c:v>Red</c:v>
                  </c:pt>
                  <c:pt idx="25">
                    <c:v>White</c:v>
                  </c:pt>
                  <c:pt idx="26">
                    <c:v>Beige</c:v>
                  </c:pt>
                  <c:pt idx="27">
                    <c:v>Black</c:v>
                  </c:pt>
                  <c:pt idx="28">
                    <c:v>Brown</c:v>
                  </c:pt>
                  <c:pt idx="29">
                    <c:v>Grey</c:v>
                  </c:pt>
                  <c:pt idx="30">
                    <c:v>Red</c:v>
                  </c:pt>
                  <c:pt idx="31">
                    <c:v>White</c:v>
                  </c:pt>
                </c:lvl>
                <c:lvl>
                  <c:pt idx="0">
                    <c:v>Black</c:v>
                  </c:pt>
                  <c:pt idx="5">
                    <c:v>Blue</c:v>
                  </c:pt>
                  <c:pt idx="10">
                    <c:v>Green</c:v>
                  </c:pt>
                  <c:pt idx="11">
                    <c:v>Grey</c:v>
                  </c:pt>
                  <c:pt idx="17">
                    <c:v>Red</c:v>
                  </c:pt>
                  <c:pt idx="21">
                    <c:v>Silver</c:v>
                  </c:pt>
                  <c:pt idx="26">
                    <c:v>White</c:v>
                  </c:pt>
                </c:lvl>
              </c:multiLvlStrCache>
            </c:multiLvlStrRef>
          </c:cat>
          <c:val>
            <c:numRef>
              <c:f>Frequency!$X$32:$X$71</c:f>
              <c:numCache>
                <c:formatCode>General</c:formatCode>
                <c:ptCount val="32"/>
                <c:pt idx="0">
                  <c:v>11</c:v>
                </c:pt>
                <c:pt idx="1">
                  <c:v>60</c:v>
                </c:pt>
                <c:pt idx="2">
                  <c:v>7</c:v>
                </c:pt>
                <c:pt idx="3">
                  <c:v>4</c:v>
                </c:pt>
                <c:pt idx="4">
                  <c:v>3</c:v>
                </c:pt>
                <c:pt idx="5">
                  <c:v>18</c:v>
                </c:pt>
                <c:pt idx="6">
                  <c:v>1</c:v>
                </c:pt>
                <c:pt idx="7">
                  <c:v>11</c:v>
                </c:pt>
                <c:pt idx="8">
                  <c:v>6</c:v>
                </c:pt>
                <c:pt idx="9">
                  <c:v>1</c:v>
                </c:pt>
                <c:pt idx="10">
                  <c:v>1</c:v>
                </c:pt>
                <c:pt idx="11">
                  <c:v>4</c:v>
                </c:pt>
                <c:pt idx="12">
                  <c:v>8</c:v>
                </c:pt>
                <c:pt idx="13">
                  <c:v>1</c:v>
                </c:pt>
                <c:pt idx="14">
                  <c:v>3</c:v>
                </c:pt>
                <c:pt idx="15">
                  <c:v>4</c:v>
                </c:pt>
                <c:pt idx="16">
                  <c:v>1</c:v>
                </c:pt>
                <c:pt idx="17">
                  <c:v>4</c:v>
                </c:pt>
                <c:pt idx="18">
                  <c:v>6</c:v>
                </c:pt>
                <c:pt idx="19">
                  <c:v>2</c:v>
                </c:pt>
                <c:pt idx="20">
                  <c:v>1</c:v>
                </c:pt>
                <c:pt idx="21">
                  <c:v>3</c:v>
                </c:pt>
                <c:pt idx="22">
                  <c:v>11</c:v>
                </c:pt>
                <c:pt idx="23">
                  <c:v>2</c:v>
                </c:pt>
                <c:pt idx="24">
                  <c:v>1</c:v>
                </c:pt>
                <c:pt idx="25">
                  <c:v>2</c:v>
                </c:pt>
                <c:pt idx="26">
                  <c:v>29</c:v>
                </c:pt>
                <c:pt idx="27">
                  <c:v>23</c:v>
                </c:pt>
                <c:pt idx="28">
                  <c:v>5</c:v>
                </c:pt>
                <c:pt idx="29">
                  <c:v>4</c:v>
                </c:pt>
                <c:pt idx="30">
                  <c:v>5</c:v>
                </c:pt>
                <c:pt idx="31">
                  <c:v>6</c:v>
                </c:pt>
              </c:numCache>
            </c:numRef>
          </c:val>
          <c:extLst>
            <c:ext xmlns:c16="http://schemas.microsoft.com/office/drawing/2014/chart" uri="{C3380CC4-5D6E-409C-BE32-E72D297353CC}">
              <c16:uniqueId val="{00000000-EC6F-4FDC-994F-478336B4ACDC}"/>
            </c:ext>
          </c:extLst>
        </c:ser>
        <c:dLbls>
          <c:showLegendKey val="0"/>
          <c:showVal val="0"/>
          <c:showCatName val="0"/>
          <c:showSerName val="0"/>
          <c:showPercent val="0"/>
          <c:showBubbleSize val="0"/>
        </c:dLbls>
        <c:gapWidth val="219"/>
        <c:overlap val="-27"/>
        <c:axId val="1388609552"/>
        <c:axId val="1378103664"/>
      </c:barChart>
      <c:catAx>
        <c:axId val="138860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03664"/>
        <c:crosses val="autoZero"/>
        <c:auto val="1"/>
        <c:lblAlgn val="ctr"/>
        <c:lblOffset val="100"/>
        <c:noMultiLvlLbl val="0"/>
      </c:catAx>
      <c:valAx>
        <c:axId val="137810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60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cleaned.xlsx]Model Lot Life!PivotTable10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Lot Life</a:t>
            </a:r>
          </a:p>
        </c:rich>
      </c:tx>
      <c:layout>
        <c:manualLayout>
          <c:xMode val="edge"/>
          <c:yMode val="edge"/>
          <c:x val="0.47590214067278286"/>
          <c:y val="0.130403625334969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s>
    <c:plotArea>
      <c:layout/>
      <c:barChart>
        <c:barDir val="col"/>
        <c:grouping val="clustered"/>
        <c:varyColors val="0"/>
        <c:ser>
          <c:idx val="0"/>
          <c:order val="0"/>
          <c:tx>
            <c:strRef>
              <c:f>'Model Lot Life'!$B$5</c:f>
              <c:strCache>
                <c:ptCount val="1"/>
                <c:pt idx="0">
                  <c:v>Total</c:v>
                </c:pt>
              </c:strCache>
            </c:strRef>
          </c:tx>
          <c:spPr>
            <a:solidFill>
              <a:schemeClr val="accent6"/>
            </a:solidFill>
            <a:ln>
              <a:noFill/>
            </a:ln>
            <a:effectLst/>
          </c:spPr>
          <c:invertIfNegative val="0"/>
          <c:cat>
            <c:strRef>
              <c:f>'Model Lot Life'!$A$6:$A$61</c:f>
              <c:strCache>
                <c:ptCount val="55"/>
                <c:pt idx="0">
                  <c:v>A220W4</c:v>
                </c:pt>
                <c:pt idx="1">
                  <c:v>C300A4</c:v>
                </c:pt>
                <c:pt idx="2">
                  <c:v>C300W4</c:v>
                </c:pt>
                <c:pt idx="3">
                  <c:v>C43A4</c:v>
                </c:pt>
                <c:pt idx="4">
                  <c:v>C43C4</c:v>
                </c:pt>
                <c:pt idx="5">
                  <c:v>C43W4</c:v>
                </c:pt>
                <c:pt idx="6">
                  <c:v>C63A</c:v>
                </c:pt>
                <c:pt idx="7">
                  <c:v>C63C</c:v>
                </c:pt>
                <c:pt idx="8">
                  <c:v>C63W</c:v>
                </c:pt>
                <c:pt idx="9">
                  <c:v>CLA250C</c:v>
                </c:pt>
                <c:pt idx="10">
                  <c:v>CLA250C4</c:v>
                </c:pt>
                <c:pt idx="11">
                  <c:v>CLA45C4</c:v>
                </c:pt>
                <c:pt idx="12">
                  <c:v>CLS450C4</c:v>
                </c:pt>
                <c:pt idx="13">
                  <c:v>CLS53C4</c:v>
                </c:pt>
                <c:pt idx="14">
                  <c:v>E300W4</c:v>
                </c:pt>
                <c:pt idx="15">
                  <c:v>E450A4</c:v>
                </c:pt>
                <c:pt idx="16">
                  <c:v>E450C4</c:v>
                </c:pt>
                <c:pt idx="17">
                  <c:v>E450S4</c:v>
                </c:pt>
                <c:pt idx="18">
                  <c:v>E450W4</c:v>
                </c:pt>
                <c:pt idx="19">
                  <c:v>E53A4</c:v>
                </c:pt>
                <c:pt idx="20">
                  <c:v>E53C4</c:v>
                </c:pt>
                <c:pt idx="21">
                  <c:v>E53W4</c:v>
                </c:pt>
                <c:pt idx="22">
                  <c:v>E63S4S</c:v>
                </c:pt>
                <c:pt idx="23">
                  <c:v>E63W4S</c:v>
                </c:pt>
                <c:pt idx="24">
                  <c:v>GLA250W4</c:v>
                </c:pt>
                <c:pt idx="25">
                  <c:v>GLA45W4</c:v>
                </c:pt>
                <c:pt idx="26">
                  <c:v>GLC300C4</c:v>
                </c:pt>
                <c:pt idx="27">
                  <c:v>GLC300W4</c:v>
                </c:pt>
                <c:pt idx="28">
                  <c:v>GLC350E4</c:v>
                </c:pt>
                <c:pt idx="29">
                  <c:v>GLC43C4</c:v>
                </c:pt>
                <c:pt idx="30">
                  <c:v>GLC63C4</c:v>
                </c:pt>
                <c:pt idx="31">
                  <c:v>GLE350W4</c:v>
                </c:pt>
                <c:pt idx="32">
                  <c:v>GLE400W4</c:v>
                </c:pt>
                <c:pt idx="33">
                  <c:v>GLE43C4</c:v>
                </c:pt>
                <c:pt idx="34">
                  <c:v>GLE43W4</c:v>
                </c:pt>
                <c:pt idx="35">
                  <c:v>GLE450W4</c:v>
                </c:pt>
                <c:pt idx="36">
                  <c:v>GLE63W4</c:v>
                </c:pt>
                <c:pt idx="37">
                  <c:v>GLS450W4</c:v>
                </c:pt>
                <c:pt idx="38">
                  <c:v>GLS550W4</c:v>
                </c:pt>
                <c:pt idx="39">
                  <c:v>GLS63W4</c:v>
                </c:pt>
                <c:pt idx="40">
                  <c:v>GT53C4</c:v>
                </c:pt>
                <c:pt idx="41">
                  <c:v>GT63C4</c:v>
                </c:pt>
                <c:pt idx="42">
                  <c:v>GT63C4S</c:v>
                </c:pt>
                <c:pt idx="43">
                  <c:v>GTA</c:v>
                </c:pt>
                <c:pt idx="44">
                  <c:v>GTCA</c:v>
                </c:pt>
                <c:pt idx="45">
                  <c:v>GTR</c:v>
                </c:pt>
                <c:pt idx="46">
                  <c:v>S450V</c:v>
                </c:pt>
                <c:pt idx="47">
                  <c:v>S450V4</c:v>
                </c:pt>
                <c:pt idx="48">
                  <c:v>S560A</c:v>
                </c:pt>
                <c:pt idx="49">
                  <c:v>S560V4</c:v>
                </c:pt>
                <c:pt idx="50">
                  <c:v>S560X4</c:v>
                </c:pt>
                <c:pt idx="51">
                  <c:v>S63C4</c:v>
                </c:pt>
                <c:pt idx="52">
                  <c:v>S63V4</c:v>
                </c:pt>
                <c:pt idx="53">
                  <c:v>SL550R</c:v>
                </c:pt>
                <c:pt idx="54">
                  <c:v>SLC300R</c:v>
                </c:pt>
              </c:strCache>
            </c:strRef>
          </c:cat>
          <c:val>
            <c:numRef>
              <c:f>'Model Lot Life'!$B$6:$B$61</c:f>
              <c:numCache>
                <c:formatCode>General</c:formatCode>
                <c:ptCount val="55"/>
                <c:pt idx="0">
                  <c:v>28.142857142857142</c:v>
                </c:pt>
                <c:pt idx="1">
                  <c:v>163.66666666666666</c:v>
                </c:pt>
                <c:pt idx="2">
                  <c:v>87</c:v>
                </c:pt>
                <c:pt idx="3">
                  <c:v>206.5</c:v>
                </c:pt>
                <c:pt idx="4">
                  <c:v>281</c:v>
                </c:pt>
                <c:pt idx="5">
                  <c:v>111.5</c:v>
                </c:pt>
                <c:pt idx="6">
                  <c:v>67.5</c:v>
                </c:pt>
                <c:pt idx="7">
                  <c:v>72</c:v>
                </c:pt>
                <c:pt idx="8">
                  <c:v>135</c:v>
                </c:pt>
                <c:pt idx="9">
                  <c:v>152</c:v>
                </c:pt>
                <c:pt idx="10">
                  <c:v>116.75</c:v>
                </c:pt>
                <c:pt idx="11">
                  <c:v>573</c:v>
                </c:pt>
                <c:pt idx="12">
                  <c:v>161.75</c:v>
                </c:pt>
                <c:pt idx="13">
                  <c:v>66</c:v>
                </c:pt>
                <c:pt idx="14">
                  <c:v>78.222222222222229</c:v>
                </c:pt>
                <c:pt idx="15">
                  <c:v>12</c:v>
                </c:pt>
                <c:pt idx="16">
                  <c:v>146.66666666666666</c:v>
                </c:pt>
                <c:pt idx="17">
                  <c:v>97</c:v>
                </c:pt>
                <c:pt idx="18">
                  <c:v>40</c:v>
                </c:pt>
                <c:pt idx="19">
                  <c:v>134</c:v>
                </c:pt>
                <c:pt idx="20">
                  <c:v>169.33333333333334</c:v>
                </c:pt>
                <c:pt idx="21">
                  <c:v>25</c:v>
                </c:pt>
                <c:pt idx="22">
                  <c:v>87</c:v>
                </c:pt>
                <c:pt idx="23">
                  <c:v>115.5</c:v>
                </c:pt>
                <c:pt idx="24">
                  <c:v>62.230769230769234</c:v>
                </c:pt>
                <c:pt idx="25">
                  <c:v>469.85714285714283</c:v>
                </c:pt>
                <c:pt idx="26">
                  <c:v>72.857142857142861</c:v>
                </c:pt>
                <c:pt idx="27">
                  <c:v>46.648648648648646</c:v>
                </c:pt>
                <c:pt idx="28">
                  <c:v>145</c:v>
                </c:pt>
                <c:pt idx="29">
                  <c:v>38</c:v>
                </c:pt>
                <c:pt idx="30">
                  <c:v>242</c:v>
                </c:pt>
                <c:pt idx="31">
                  <c:v>22.787878787878789</c:v>
                </c:pt>
                <c:pt idx="32">
                  <c:v>100</c:v>
                </c:pt>
                <c:pt idx="33">
                  <c:v>81.25</c:v>
                </c:pt>
                <c:pt idx="34">
                  <c:v>69</c:v>
                </c:pt>
                <c:pt idx="35">
                  <c:v>23.875</c:v>
                </c:pt>
                <c:pt idx="36">
                  <c:v>163.5</c:v>
                </c:pt>
                <c:pt idx="37">
                  <c:v>130.42857142857142</c:v>
                </c:pt>
                <c:pt idx="38">
                  <c:v>32</c:v>
                </c:pt>
                <c:pt idx="39">
                  <c:v>144</c:v>
                </c:pt>
                <c:pt idx="40">
                  <c:v>19.333333333333332</c:v>
                </c:pt>
                <c:pt idx="41">
                  <c:v>41.166666666666664</c:v>
                </c:pt>
                <c:pt idx="42">
                  <c:v>33.5</c:v>
                </c:pt>
                <c:pt idx="43">
                  <c:v>211</c:v>
                </c:pt>
                <c:pt idx="44">
                  <c:v>225</c:v>
                </c:pt>
                <c:pt idx="45">
                  <c:v>65</c:v>
                </c:pt>
                <c:pt idx="46">
                  <c:v>106</c:v>
                </c:pt>
                <c:pt idx="47">
                  <c:v>95</c:v>
                </c:pt>
                <c:pt idx="48">
                  <c:v>76.5</c:v>
                </c:pt>
                <c:pt idx="49">
                  <c:v>92</c:v>
                </c:pt>
                <c:pt idx="50">
                  <c:v>50.5</c:v>
                </c:pt>
                <c:pt idx="51">
                  <c:v>48</c:v>
                </c:pt>
                <c:pt idx="52">
                  <c:v>93.75</c:v>
                </c:pt>
                <c:pt idx="53">
                  <c:v>145</c:v>
                </c:pt>
                <c:pt idx="54">
                  <c:v>92</c:v>
                </c:pt>
              </c:numCache>
            </c:numRef>
          </c:val>
          <c:extLst>
            <c:ext xmlns:c16="http://schemas.microsoft.com/office/drawing/2014/chart" uri="{C3380CC4-5D6E-409C-BE32-E72D297353CC}">
              <c16:uniqueId val="{00000000-7A0D-419A-8D8C-77D850A96688}"/>
            </c:ext>
          </c:extLst>
        </c:ser>
        <c:dLbls>
          <c:showLegendKey val="0"/>
          <c:showVal val="0"/>
          <c:showCatName val="0"/>
          <c:showSerName val="0"/>
          <c:showPercent val="0"/>
          <c:showBubbleSize val="0"/>
        </c:dLbls>
        <c:gapWidth val="219"/>
        <c:overlap val="-27"/>
        <c:axId val="1388636352"/>
        <c:axId val="1378101168"/>
      </c:barChart>
      <c:catAx>
        <c:axId val="138863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01168"/>
        <c:crosses val="autoZero"/>
        <c:auto val="1"/>
        <c:lblAlgn val="ctr"/>
        <c:lblOffset val="100"/>
        <c:noMultiLvlLbl val="0"/>
      </c:catAx>
      <c:valAx>
        <c:axId val="137810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63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cleaned.xlsx]MSRP Lot Life!PivotTable11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MSRP vs Lot Life</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'MSRP Lot Life'!$B$6</c:f>
              <c:strCache>
                <c:ptCount val="1"/>
                <c:pt idx="0">
                  <c:v>Total</c:v>
                </c:pt>
              </c:strCache>
            </c:strRef>
          </c:tx>
          <c:spPr>
            <a:solidFill>
              <a:schemeClr val="accent1"/>
            </a:solidFill>
            <a:ln>
              <a:noFill/>
            </a:ln>
            <a:effectLst/>
          </c:spPr>
          <c:invertIfNegative val="0"/>
          <c:cat>
            <c:strRef>
              <c:f>'MSRP Lot Life'!$A$7:$A$237</c:f>
              <c:strCache>
                <c:ptCount val="230"/>
                <c:pt idx="0">
                  <c:v>38525</c:v>
                </c:pt>
                <c:pt idx="1">
                  <c:v>38695</c:v>
                </c:pt>
                <c:pt idx="2">
                  <c:v>40425</c:v>
                </c:pt>
                <c:pt idx="3">
                  <c:v>40575</c:v>
                </c:pt>
                <c:pt idx="4">
                  <c:v>40945</c:v>
                </c:pt>
                <c:pt idx="5">
                  <c:v>40995</c:v>
                </c:pt>
                <c:pt idx="6">
                  <c:v>41470</c:v>
                </c:pt>
                <c:pt idx="7">
                  <c:v>41495</c:v>
                </c:pt>
                <c:pt idx="8">
                  <c:v>41685</c:v>
                </c:pt>
                <c:pt idx="9">
                  <c:v>41700</c:v>
                </c:pt>
                <c:pt idx="10">
                  <c:v>41820</c:v>
                </c:pt>
                <c:pt idx="11">
                  <c:v>41945</c:v>
                </c:pt>
                <c:pt idx="12">
                  <c:v>42025</c:v>
                </c:pt>
                <c:pt idx="13">
                  <c:v>42345</c:v>
                </c:pt>
                <c:pt idx="14">
                  <c:v>42525</c:v>
                </c:pt>
                <c:pt idx="15">
                  <c:v>43515</c:v>
                </c:pt>
                <c:pt idx="16">
                  <c:v>43690</c:v>
                </c:pt>
                <c:pt idx="17">
                  <c:v>44145</c:v>
                </c:pt>
                <c:pt idx="18">
                  <c:v>44165</c:v>
                </c:pt>
                <c:pt idx="19">
                  <c:v>45020</c:v>
                </c:pt>
                <c:pt idx="20">
                  <c:v>45325</c:v>
                </c:pt>
                <c:pt idx="21">
                  <c:v>45770</c:v>
                </c:pt>
                <c:pt idx="22">
                  <c:v>45870</c:v>
                </c:pt>
                <c:pt idx="23">
                  <c:v>47155</c:v>
                </c:pt>
                <c:pt idx="24">
                  <c:v>47215</c:v>
                </c:pt>
                <c:pt idx="25">
                  <c:v>47270</c:v>
                </c:pt>
                <c:pt idx="26">
                  <c:v>47415</c:v>
                </c:pt>
                <c:pt idx="27">
                  <c:v>47565</c:v>
                </c:pt>
                <c:pt idx="28">
                  <c:v>47745</c:v>
                </c:pt>
                <c:pt idx="29">
                  <c:v>47795</c:v>
                </c:pt>
                <c:pt idx="30">
                  <c:v>47955</c:v>
                </c:pt>
                <c:pt idx="31">
                  <c:v>48170</c:v>
                </c:pt>
                <c:pt idx="32">
                  <c:v>48285</c:v>
                </c:pt>
                <c:pt idx="33">
                  <c:v>48640</c:v>
                </c:pt>
                <c:pt idx="34">
                  <c:v>48845</c:v>
                </c:pt>
                <c:pt idx="35">
                  <c:v>48915</c:v>
                </c:pt>
                <c:pt idx="36">
                  <c:v>49020</c:v>
                </c:pt>
                <c:pt idx="37">
                  <c:v>49185</c:v>
                </c:pt>
                <c:pt idx="38">
                  <c:v>49220</c:v>
                </c:pt>
                <c:pt idx="39">
                  <c:v>49415</c:v>
                </c:pt>
                <c:pt idx="40">
                  <c:v>49465</c:v>
                </c:pt>
                <c:pt idx="41">
                  <c:v>49740</c:v>
                </c:pt>
                <c:pt idx="42">
                  <c:v>49825</c:v>
                </c:pt>
                <c:pt idx="43">
                  <c:v>49895</c:v>
                </c:pt>
                <c:pt idx="44">
                  <c:v>49935</c:v>
                </c:pt>
                <c:pt idx="45">
                  <c:v>49975</c:v>
                </c:pt>
                <c:pt idx="46">
                  <c:v>51175</c:v>
                </c:pt>
                <c:pt idx="47">
                  <c:v>51420</c:v>
                </c:pt>
                <c:pt idx="48">
                  <c:v>51570</c:v>
                </c:pt>
                <c:pt idx="49">
                  <c:v>51625</c:v>
                </c:pt>
                <c:pt idx="50">
                  <c:v>51735</c:v>
                </c:pt>
                <c:pt idx="51">
                  <c:v>51775</c:v>
                </c:pt>
                <c:pt idx="52">
                  <c:v>51940</c:v>
                </c:pt>
                <c:pt idx="53">
                  <c:v>51985</c:v>
                </c:pt>
                <c:pt idx="54">
                  <c:v>52315</c:v>
                </c:pt>
                <c:pt idx="55">
                  <c:v>52595</c:v>
                </c:pt>
                <c:pt idx="56">
                  <c:v>52745</c:v>
                </c:pt>
                <c:pt idx="57">
                  <c:v>52865</c:v>
                </c:pt>
                <c:pt idx="58">
                  <c:v>52940</c:v>
                </c:pt>
                <c:pt idx="59">
                  <c:v>53080</c:v>
                </c:pt>
                <c:pt idx="60">
                  <c:v>53330</c:v>
                </c:pt>
                <c:pt idx="61">
                  <c:v>53505</c:v>
                </c:pt>
                <c:pt idx="62">
                  <c:v>53930</c:v>
                </c:pt>
                <c:pt idx="63">
                  <c:v>54515</c:v>
                </c:pt>
                <c:pt idx="64">
                  <c:v>55005</c:v>
                </c:pt>
                <c:pt idx="65">
                  <c:v>55075</c:v>
                </c:pt>
                <c:pt idx="66">
                  <c:v>55730</c:v>
                </c:pt>
                <c:pt idx="67">
                  <c:v>56080</c:v>
                </c:pt>
                <c:pt idx="68">
                  <c:v>56775</c:v>
                </c:pt>
                <c:pt idx="69">
                  <c:v>57020</c:v>
                </c:pt>
                <c:pt idx="70">
                  <c:v>57155</c:v>
                </c:pt>
                <c:pt idx="71">
                  <c:v>57965</c:v>
                </c:pt>
                <c:pt idx="72">
                  <c:v>58520</c:v>
                </c:pt>
                <c:pt idx="73">
                  <c:v>58745</c:v>
                </c:pt>
                <c:pt idx="74">
                  <c:v>59045</c:v>
                </c:pt>
                <c:pt idx="75">
                  <c:v>59780</c:v>
                </c:pt>
                <c:pt idx="76">
                  <c:v>59785</c:v>
                </c:pt>
                <c:pt idx="77">
                  <c:v>59835</c:v>
                </c:pt>
                <c:pt idx="78">
                  <c:v>60145</c:v>
                </c:pt>
                <c:pt idx="79">
                  <c:v>60245</c:v>
                </c:pt>
                <c:pt idx="80">
                  <c:v>60455</c:v>
                </c:pt>
                <c:pt idx="81">
                  <c:v>60495</c:v>
                </c:pt>
                <c:pt idx="82">
                  <c:v>60795</c:v>
                </c:pt>
                <c:pt idx="83">
                  <c:v>60910</c:v>
                </c:pt>
                <c:pt idx="84">
                  <c:v>60935</c:v>
                </c:pt>
                <c:pt idx="85">
                  <c:v>60995</c:v>
                </c:pt>
                <c:pt idx="86">
                  <c:v>61115</c:v>
                </c:pt>
                <c:pt idx="87">
                  <c:v>61295</c:v>
                </c:pt>
                <c:pt idx="88">
                  <c:v>61425</c:v>
                </c:pt>
                <c:pt idx="89">
                  <c:v>61645</c:v>
                </c:pt>
                <c:pt idx="90">
                  <c:v>61750</c:v>
                </c:pt>
                <c:pt idx="91">
                  <c:v>61800</c:v>
                </c:pt>
                <c:pt idx="92">
                  <c:v>61825</c:v>
                </c:pt>
                <c:pt idx="93">
                  <c:v>61910</c:v>
                </c:pt>
                <c:pt idx="94">
                  <c:v>62320</c:v>
                </c:pt>
                <c:pt idx="95">
                  <c:v>62615</c:v>
                </c:pt>
                <c:pt idx="96">
                  <c:v>62630</c:v>
                </c:pt>
                <c:pt idx="97">
                  <c:v>62675</c:v>
                </c:pt>
                <c:pt idx="98">
                  <c:v>62695</c:v>
                </c:pt>
                <c:pt idx="99">
                  <c:v>63140</c:v>
                </c:pt>
                <c:pt idx="100">
                  <c:v>63210</c:v>
                </c:pt>
                <c:pt idx="101">
                  <c:v>63325</c:v>
                </c:pt>
                <c:pt idx="102">
                  <c:v>63535</c:v>
                </c:pt>
                <c:pt idx="103">
                  <c:v>64085</c:v>
                </c:pt>
                <c:pt idx="104">
                  <c:v>64490</c:v>
                </c:pt>
                <c:pt idx="105">
                  <c:v>64550</c:v>
                </c:pt>
                <c:pt idx="106">
                  <c:v>64900</c:v>
                </c:pt>
                <c:pt idx="107">
                  <c:v>64930</c:v>
                </c:pt>
                <c:pt idx="108">
                  <c:v>65025</c:v>
                </c:pt>
                <c:pt idx="109">
                  <c:v>65270</c:v>
                </c:pt>
                <c:pt idx="110">
                  <c:v>65835</c:v>
                </c:pt>
                <c:pt idx="111">
                  <c:v>66055</c:v>
                </c:pt>
                <c:pt idx="112">
                  <c:v>66120</c:v>
                </c:pt>
                <c:pt idx="113">
                  <c:v>66775</c:v>
                </c:pt>
                <c:pt idx="114">
                  <c:v>67035</c:v>
                </c:pt>
                <c:pt idx="115">
                  <c:v>67220</c:v>
                </c:pt>
                <c:pt idx="116">
                  <c:v>67260</c:v>
                </c:pt>
                <c:pt idx="117">
                  <c:v>67610</c:v>
                </c:pt>
                <c:pt idx="118">
                  <c:v>67990</c:v>
                </c:pt>
                <c:pt idx="119">
                  <c:v>68000</c:v>
                </c:pt>
                <c:pt idx="120">
                  <c:v>68190</c:v>
                </c:pt>
                <c:pt idx="121">
                  <c:v>68375</c:v>
                </c:pt>
                <c:pt idx="122">
                  <c:v>68610</c:v>
                </c:pt>
                <c:pt idx="123">
                  <c:v>68770</c:v>
                </c:pt>
                <c:pt idx="124">
                  <c:v>69065</c:v>
                </c:pt>
                <c:pt idx="125">
                  <c:v>69105</c:v>
                </c:pt>
                <c:pt idx="126">
                  <c:v>69250</c:v>
                </c:pt>
                <c:pt idx="127">
                  <c:v>69400</c:v>
                </c:pt>
                <c:pt idx="128">
                  <c:v>69515</c:v>
                </c:pt>
                <c:pt idx="129">
                  <c:v>69580</c:v>
                </c:pt>
                <c:pt idx="130">
                  <c:v>69760</c:v>
                </c:pt>
                <c:pt idx="131">
                  <c:v>69880</c:v>
                </c:pt>
                <c:pt idx="132">
                  <c:v>69985</c:v>
                </c:pt>
                <c:pt idx="133">
                  <c:v>70615</c:v>
                </c:pt>
                <c:pt idx="134">
                  <c:v>70730</c:v>
                </c:pt>
                <c:pt idx="135">
                  <c:v>70760</c:v>
                </c:pt>
                <c:pt idx="136">
                  <c:v>71550</c:v>
                </c:pt>
                <c:pt idx="137">
                  <c:v>71595</c:v>
                </c:pt>
                <c:pt idx="138">
                  <c:v>72445</c:v>
                </c:pt>
                <c:pt idx="139">
                  <c:v>72660</c:v>
                </c:pt>
                <c:pt idx="140">
                  <c:v>72765</c:v>
                </c:pt>
                <c:pt idx="141">
                  <c:v>72770</c:v>
                </c:pt>
                <c:pt idx="142">
                  <c:v>73500</c:v>
                </c:pt>
                <c:pt idx="143">
                  <c:v>74730</c:v>
                </c:pt>
                <c:pt idx="144">
                  <c:v>74915</c:v>
                </c:pt>
                <c:pt idx="145">
                  <c:v>75055</c:v>
                </c:pt>
                <c:pt idx="146">
                  <c:v>75165</c:v>
                </c:pt>
                <c:pt idx="147">
                  <c:v>75210</c:v>
                </c:pt>
                <c:pt idx="148">
                  <c:v>75430</c:v>
                </c:pt>
                <c:pt idx="149">
                  <c:v>75500</c:v>
                </c:pt>
                <c:pt idx="150">
                  <c:v>75625</c:v>
                </c:pt>
                <c:pt idx="151">
                  <c:v>77000</c:v>
                </c:pt>
                <c:pt idx="152">
                  <c:v>77005</c:v>
                </c:pt>
                <c:pt idx="153">
                  <c:v>77015</c:v>
                </c:pt>
                <c:pt idx="154">
                  <c:v>77070</c:v>
                </c:pt>
                <c:pt idx="155">
                  <c:v>77660</c:v>
                </c:pt>
                <c:pt idx="156">
                  <c:v>78610</c:v>
                </c:pt>
                <c:pt idx="157">
                  <c:v>79895</c:v>
                </c:pt>
                <c:pt idx="158">
                  <c:v>80650</c:v>
                </c:pt>
                <c:pt idx="159">
                  <c:v>80675</c:v>
                </c:pt>
                <c:pt idx="160">
                  <c:v>80875</c:v>
                </c:pt>
                <c:pt idx="161">
                  <c:v>81080</c:v>
                </c:pt>
                <c:pt idx="162">
                  <c:v>81450</c:v>
                </c:pt>
                <c:pt idx="163">
                  <c:v>82215</c:v>
                </c:pt>
                <c:pt idx="164">
                  <c:v>83070</c:v>
                </c:pt>
                <c:pt idx="165">
                  <c:v>83105</c:v>
                </c:pt>
                <c:pt idx="166">
                  <c:v>83155</c:v>
                </c:pt>
                <c:pt idx="167">
                  <c:v>83205</c:v>
                </c:pt>
                <c:pt idx="168">
                  <c:v>83230</c:v>
                </c:pt>
                <c:pt idx="169">
                  <c:v>83280</c:v>
                </c:pt>
                <c:pt idx="170">
                  <c:v>83540</c:v>
                </c:pt>
                <c:pt idx="171">
                  <c:v>83665</c:v>
                </c:pt>
                <c:pt idx="172">
                  <c:v>83950</c:v>
                </c:pt>
                <c:pt idx="173">
                  <c:v>84080</c:v>
                </c:pt>
                <c:pt idx="174">
                  <c:v>84130</c:v>
                </c:pt>
                <c:pt idx="175">
                  <c:v>84315</c:v>
                </c:pt>
                <c:pt idx="176">
                  <c:v>85115</c:v>
                </c:pt>
                <c:pt idx="177">
                  <c:v>85910</c:v>
                </c:pt>
                <c:pt idx="178">
                  <c:v>87045</c:v>
                </c:pt>
                <c:pt idx="179">
                  <c:v>87590</c:v>
                </c:pt>
                <c:pt idx="180">
                  <c:v>88945</c:v>
                </c:pt>
                <c:pt idx="181">
                  <c:v>89985</c:v>
                </c:pt>
                <c:pt idx="182">
                  <c:v>90000</c:v>
                </c:pt>
                <c:pt idx="183">
                  <c:v>90740</c:v>
                </c:pt>
                <c:pt idx="184">
                  <c:v>91515</c:v>
                </c:pt>
                <c:pt idx="185">
                  <c:v>93045</c:v>
                </c:pt>
                <c:pt idx="186">
                  <c:v>93225</c:v>
                </c:pt>
                <c:pt idx="187">
                  <c:v>94395</c:v>
                </c:pt>
                <c:pt idx="188">
                  <c:v>95030</c:v>
                </c:pt>
                <c:pt idx="189">
                  <c:v>100780</c:v>
                </c:pt>
                <c:pt idx="190">
                  <c:v>102265</c:v>
                </c:pt>
                <c:pt idx="191">
                  <c:v>105265</c:v>
                </c:pt>
                <c:pt idx="192">
                  <c:v>105910</c:v>
                </c:pt>
                <c:pt idx="193">
                  <c:v>106370</c:v>
                </c:pt>
                <c:pt idx="194">
                  <c:v>110325</c:v>
                </c:pt>
                <c:pt idx="195">
                  <c:v>111145</c:v>
                </c:pt>
                <c:pt idx="196">
                  <c:v>114095</c:v>
                </c:pt>
                <c:pt idx="197">
                  <c:v>114520</c:v>
                </c:pt>
                <c:pt idx="198">
                  <c:v>114875</c:v>
                </c:pt>
                <c:pt idx="199">
                  <c:v>119460</c:v>
                </c:pt>
                <c:pt idx="200">
                  <c:v>119555</c:v>
                </c:pt>
                <c:pt idx="201">
                  <c:v>120495</c:v>
                </c:pt>
                <c:pt idx="202">
                  <c:v>120830</c:v>
                </c:pt>
                <c:pt idx="203">
                  <c:v>120940</c:v>
                </c:pt>
                <c:pt idx="204">
                  <c:v>121045</c:v>
                </c:pt>
                <c:pt idx="205">
                  <c:v>121120</c:v>
                </c:pt>
                <c:pt idx="206">
                  <c:v>121355</c:v>
                </c:pt>
                <c:pt idx="207">
                  <c:v>123805</c:v>
                </c:pt>
                <c:pt idx="208">
                  <c:v>129980</c:v>
                </c:pt>
                <c:pt idx="209">
                  <c:v>140260</c:v>
                </c:pt>
                <c:pt idx="210">
                  <c:v>140300</c:v>
                </c:pt>
                <c:pt idx="211">
                  <c:v>147105</c:v>
                </c:pt>
                <c:pt idx="212">
                  <c:v>148800</c:v>
                </c:pt>
                <c:pt idx="213">
                  <c:v>153435</c:v>
                </c:pt>
                <c:pt idx="214">
                  <c:v>155990</c:v>
                </c:pt>
                <c:pt idx="215">
                  <c:v>158240</c:v>
                </c:pt>
                <c:pt idx="216">
                  <c:v>161035</c:v>
                </c:pt>
                <c:pt idx="217">
                  <c:v>161375</c:v>
                </c:pt>
                <c:pt idx="218">
                  <c:v>162340</c:v>
                </c:pt>
                <c:pt idx="219">
                  <c:v>162670</c:v>
                </c:pt>
                <c:pt idx="220">
                  <c:v>168915</c:v>
                </c:pt>
                <c:pt idx="221">
                  <c:v>175340</c:v>
                </c:pt>
                <c:pt idx="222">
                  <c:v>177565</c:v>
                </c:pt>
                <c:pt idx="223">
                  <c:v>178295</c:v>
                </c:pt>
                <c:pt idx="224">
                  <c:v>179450</c:v>
                </c:pt>
                <c:pt idx="225">
                  <c:v>180825</c:v>
                </c:pt>
                <c:pt idx="226">
                  <c:v>180945</c:v>
                </c:pt>
                <c:pt idx="227">
                  <c:v>181965</c:v>
                </c:pt>
                <c:pt idx="228">
                  <c:v>184025</c:v>
                </c:pt>
                <c:pt idx="229">
                  <c:v>194065</c:v>
                </c:pt>
              </c:strCache>
            </c:strRef>
          </c:cat>
          <c:val>
            <c:numRef>
              <c:f>'MSRP Lot Life'!$B$7:$B$237</c:f>
              <c:numCache>
                <c:formatCode>General</c:formatCode>
                <c:ptCount val="230"/>
                <c:pt idx="0">
                  <c:v>111</c:v>
                </c:pt>
                <c:pt idx="1">
                  <c:v>152</c:v>
                </c:pt>
                <c:pt idx="2">
                  <c:v>74</c:v>
                </c:pt>
                <c:pt idx="3">
                  <c:v>87</c:v>
                </c:pt>
                <c:pt idx="4">
                  <c:v>123</c:v>
                </c:pt>
                <c:pt idx="5">
                  <c:v>64</c:v>
                </c:pt>
                <c:pt idx="6">
                  <c:v>39</c:v>
                </c:pt>
                <c:pt idx="7">
                  <c:v>54</c:v>
                </c:pt>
                <c:pt idx="8">
                  <c:v>39</c:v>
                </c:pt>
                <c:pt idx="9">
                  <c:v>19</c:v>
                </c:pt>
                <c:pt idx="10">
                  <c:v>118</c:v>
                </c:pt>
                <c:pt idx="11">
                  <c:v>63.5</c:v>
                </c:pt>
                <c:pt idx="12">
                  <c:v>124</c:v>
                </c:pt>
                <c:pt idx="13">
                  <c:v>125</c:v>
                </c:pt>
                <c:pt idx="14">
                  <c:v>48</c:v>
                </c:pt>
                <c:pt idx="15">
                  <c:v>12</c:v>
                </c:pt>
                <c:pt idx="16">
                  <c:v>38</c:v>
                </c:pt>
                <c:pt idx="17">
                  <c:v>82</c:v>
                </c:pt>
                <c:pt idx="18">
                  <c:v>117</c:v>
                </c:pt>
                <c:pt idx="19">
                  <c:v>54</c:v>
                </c:pt>
                <c:pt idx="20">
                  <c:v>172</c:v>
                </c:pt>
                <c:pt idx="21">
                  <c:v>114</c:v>
                </c:pt>
                <c:pt idx="22">
                  <c:v>22</c:v>
                </c:pt>
                <c:pt idx="23">
                  <c:v>15</c:v>
                </c:pt>
                <c:pt idx="24">
                  <c:v>22.5</c:v>
                </c:pt>
                <c:pt idx="25">
                  <c:v>34</c:v>
                </c:pt>
                <c:pt idx="26">
                  <c:v>75.333333333333329</c:v>
                </c:pt>
                <c:pt idx="27">
                  <c:v>29</c:v>
                </c:pt>
                <c:pt idx="28">
                  <c:v>103</c:v>
                </c:pt>
                <c:pt idx="29">
                  <c:v>52</c:v>
                </c:pt>
                <c:pt idx="30">
                  <c:v>16</c:v>
                </c:pt>
                <c:pt idx="31">
                  <c:v>43.333333333333336</c:v>
                </c:pt>
                <c:pt idx="32">
                  <c:v>59</c:v>
                </c:pt>
                <c:pt idx="33">
                  <c:v>57</c:v>
                </c:pt>
                <c:pt idx="34">
                  <c:v>88</c:v>
                </c:pt>
                <c:pt idx="35">
                  <c:v>59.333333333333336</c:v>
                </c:pt>
                <c:pt idx="36">
                  <c:v>45</c:v>
                </c:pt>
                <c:pt idx="37">
                  <c:v>42</c:v>
                </c:pt>
                <c:pt idx="38">
                  <c:v>23</c:v>
                </c:pt>
                <c:pt idx="39">
                  <c:v>30</c:v>
                </c:pt>
                <c:pt idx="40">
                  <c:v>21</c:v>
                </c:pt>
                <c:pt idx="41">
                  <c:v>11</c:v>
                </c:pt>
                <c:pt idx="42">
                  <c:v>49</c:v>
                </c:pt>
                <c:pt idx="43">
                  <c:v>96</c:v>
                </c:pt>
                <c:pt idx="44">
                  <c:v>44</c:v>
                </c:pt>
                <c:pt idx="45">
                  <c:v>154</c:v>
                </c:pt>
                <c:pt idx="46">
                  <c:v>156</c:v>
                </c:pt>
                <c:pt idx="47">
                  <c:v>32</c:v>
                </c:pt>
                <c:pt idx="48">
                  <c:v>36</c:v>
                </c:pt>
                <c:pt idx="49">
                  <c:v>142</c:v>
                </c:pt>
                <c:pt idx="50">
                  <c:v>2</c:v>
                </c:pt>
                <c:pt idx="51">
                  <c:v>65</c:v>
                </c:pt>
                <c:pt idx="52">
                  <c:v>14</c:v>
                </c:pt>
                <c:pt idx="53">
                  <c:v>124</c:v>
                </c:pt>
                <c:pt idx="54">
                  <c:v>30</c:v>
                </c:pt>
                <c:pt idx="55">
                  <c:v>95</c:v>
                </c:pt>
                <c:pt idx="56">
                  <c:v>37</c:v>
                </c:pt>
                <c:pt idx="57">
                  <c:v>84</c:v>
                </c:pt>
                <c:pt idx="58">
                  <c:v>10</c:v>
                </c:pt>
                <c:pt idx="59">
                  <c:v>48</c:v>
                </c:pt>
                <c:pt idx="60">
                  <c:v>103</c:v>
                </c:pt>
                <c:pt idx="61">
                  <c:v>48</c:v>
                </c:pt>
                <c:pt idx="62">
                  <c:v>4</c:v>
                </c:pt>
                <c:pt idx="63">
                  <c:v>145</c:v>
                </c:pt>
                <c:pt idx="64">
                  <c:v>183</c:v>
                </c:pt>
                <c:pt idx="65">
                  <c:v>84</c:v>
                </c:pt>
                <c:pt idx="66">
                  <c:v>4</c:v>
                </c:pt>
                <c:pt idx="67">
                  <c:v>51</c:v>
                </c:pt>
                <c:pt idx="68">
                  <c:v>12</c:v>
                </c:pt>
                <c:pt idx="69">
                  <c:v>19</c:v>
                </c:pt>
                <c:pt idx="70">
                  <c:v>29</c:v>
                </c:pt>
                <c:pt idx="71">
                  <c:v>24</c:v>
                </c:pt>
                <c:pt idx="72">
                  <c:v>50</c:v>
                </c:pt>
                <c:pt idx="73">
                  <c:v>28</c:v>
                </c:pt>
                <c:pt idx="74">
                  <c:v>0</c:v>
                </c:pt>
                <c:pt idx="75">
                  <c:v>39</c:v>
                </c:pt>
                <c:pt idx="76">
                  <c:v>20</c:v>
                </c:pt>
                <c:pt idx="77">
                  <c:v>113</c:v>
                </c:pt>
                <c:pt idx="78">
                  <c:v>105.5</c:v>
                </c:pt>
                <c:pt idx="79">
                  <c:v>573</c:v>
                </c:pt>
                <c:pt idx="80">
                  <c:v>189</c:v>
                </c:pt>
                <c:pt idx="81">
                  <c:v>58</c:v>
                </c:pt>
                <c:pt idx="82">
                  <c:v>706</c:v>
                </c:pt>
                <c:pt idx="83">
                  <c:v>112</c:v>
                </c:pt>
                <c:pt idx="84">
                  <c:v>106</c:v>
                </c:pt>
                <c:pt idx="85">
                  <c:v>145</c:v>
                </c:pt>
                <c:pt idx="86">
                  <c:v>209</c:v>
                </c:pt>
                <c:pt idx="87">
                  <c:v>10</c:v>
                </c:pt>
                <c:pt idx="88">
                  <c:v>72</c:v>
                </c:pt>
                <c:pt idx="89">
                  <c:v>411</c:v>
                </c:pt>
                <c:pt idx="90">
                  <c:v>90</c:v>
                </c:pt>
                <c:pt idx="91">
                  <c:v>642</c:v>
                </c:pt>
                <c:pt idx="92">
                  <c:v>467</c:v>
                </c:pt>
                <c:pt idx="93">
                  <c:v>130.5</c:v>
                </c:pt>
                <c:pt idx="94">
                  <c:v>3</c:v>
                </c:pt>
                <c:pt idx="95">
                  <c:v>174</c:v>
                </c:pt>
                <c:pt idx="96">
                  <c:v>49</c:v>
                </c:pt>
                <c:pt idx="97">
                  <c:v>15</c:v>
                </c:pt>
                <c:pt idx="98">
                  <c:v>115</c:v>
                </c:pt>
                <c:pt idx="99">
                  <c:v>281</c:v>
                </c:pt>
                <c:pt idx="100">
                  <c:v>72</c:v>
                </c:pt>
                <c:pt idx="101">
                  <c:v>299</c:v>
                </c:pt>
                <c:pt idx="102">
                  <c:v>90</c:v>
                </c:pt>
                <c:pt idx="103">
                  <c:v>29</c:v>
                </c:pt>
                <c:pt idx="104">
                  <c:v>19</c:v>
                </c:pt>
                <c:pt idx="105">
                  <c:v>14</c:v>
                </c:pt>
                <c:pt idx="106">
                  <c:v>7</c:v>
                </c:pt>
                <c:pt idx="107">
                  <c:v>26</c:v>
                </c:pt>
                <c:pt idx="108">
                  <c:v>590</c:v>
                </c:pt>
                <c:pt idx="109">
                  <c:v>31</c:v>
                </c:pt>
                <c:pt idx="110">
                  <c:v>90</c:v>
                </c:pt>
                <c:pt idx="111">
                  <c:v>7</c:v>
                </c:pt>
                <c:pt idx="112">
                  <c:v>17</c:v>
                </c:pt>
                <c:pt idx="113">
                  <c:v>193</c:v>
                </c:pt>
                <c:pt idx="114">
                  <c:v>204</c:v>
                </c:pt>
                <c:pt idx="115">
                  <c:v>26</c:v>
                </c:pt>
                <c:pt idx="116">
                  <c:v>58</c:v>
                </c:pt>
                <c:pt idx="117">
                  <c:v>24</c:v>
                </c:pt>
                <c:pt idx="118">
                  <c:v>99</c:v>
                </c:pt>
                <c:pt idx="119">
                  <c:v>14</c:v>
                </c:pt>
                <c:pt idx="120">
                  <c:v>26</c:v>
                </c:pt>
                <c:pt idx="121">
                  <c:v>39</c:v>
                </c:pt>
                <c:pt idx="122">
                  <c:v>8</c:v>
                </c:pt>
                <c:pt idx="123">
                  <c:v>27</c:v>
                </c:pt>
                <c:pt idx="124">
                  <c:v>8</c:v>
                </c:pt>
                <c:pt idx="125">
                  <c:v>197</c:v>
                </c:pt>
                <c:pt idx="126">
                  <c:v>2</c:v>
                </c:pt>
                <c:pt idx="127">
                  <c:v>19</c:v>
                </c:pt>
                <c:pt idx="128">
                  <c:v>15</c:v>
                </c:pt>
                <c:pt idx="129">
                  <c:v>202</c:v>
                </c:pt>
                <c:pt idx="130">
                  <c:v>19</c:v>
                </c:pt>
                <c:pt idx="131">
                  <c:v>15</c:v>
                </c:pt>
                <c:pt idx="132">
                  <c:v>28</c:v>
                </c:pt>
                <c:pt idx="133">
                  <c:v>135</c:v>
                </c:pt>
                <c:pt idx="134">
                  <c:v>38</c:v>
                </c:pt>
                <c:pt idx="135">
                  <c:v>16</c:v>
                </c:pt>
                <c:pt idx="136">
                  <c:v>65</c:v>
                </c:pt>
                <c:pt idx="137">
                  <c:v>37</c:v>
                </c:pt>
                <c:pt idx="138">
                  <c:v>46</c:v>
                </c:pt>
                <c:pt idx="139">
                  <c:v>60</c:v>
                </c:pt>
                <c:pt idx="140">
                  <c:v>51</c:v>
                </c:pt>
                <c:pt idx="141">
                  <c:v>18</c:v>
                </c:pt>
                <c:pt idx="142">
                  <c:v>96</c:v>
                </c:pt>
                <c:pt idx="143">
                  <c:v>5</c:v>
                </c:pt>
                <c:pt idx="144">
                  <c:v>102</c:v>
                </c:pt>
                <c:pt idx="145">
                  <c:v>189</c:v>
                </c:pt>
                <c:pt idx="146">
                  <c:v>141</c:v>
                </c:pt>
                <c:pt idx="147">
                  <c:v>72</c:v>
                </c:pt>
                <c:pt idx="148">
                  <c:v>98</c:v>
                </c:pt>
                <c:pt idx="149">
                  <c:v>109</c:v>
                </c:pt>
                <c:pt idx="150">
                  <c:v>12</c:v>
                </c:pt>
                <c:pt idx="151">
                  <c:v>197</c:v>
                </c:pt>
                <c:pt idx="152">
                  <c:v>14</c:v>
                </c:pt>
                <c:pt idx="153">
                  <c:v>213</c:v>
                </c:pt>
                <c:pt idx="154">
                  <c:v>32</c:v>
                </c:pt>
                <c:pt idx="155">
                  <c:v>44</c:v>
                </c:pt>
                <c:pt idx="156">
                  <c:v>15</c:v>
                </c:pt>
                <c:pt idx="157">
                  <c:v>12</c:v>
                </c:pt>
                <c:pt idx="158">
                  <c:v>54</c:v>
                </c:pt>
                <c:pt idx="159">
                  <c:v>6</c:v>
                </c:pt>
                <c:pt idx="160">
                  <c:v>69</c:v>
                </c:pt>
                <c:pt idx="161">
                  <c:v>200</c:v>
                </c:pt>
                <c:pt idx="162">
                  <c:v>19</c:v>
                </c:pt>
                <c:pt idx="163">
                  <c:v>37</c:v>
                </c:pt>
                <c:pt idx="164">
                  <c:v>78</c:v>
                </c:pt>
                <c:pt idx="165">
                  <c:v>52</c:v>
                </c:pt>
                <c:pt idx="166">
                  <c:v>225</c:v>
                </c:pt>
                <c:pt idx="167">
                  <c:v>13</c:v>
                </c:pt>
                <c:pt idx="168">
                  <c:v>192.66666666666666</c:v>
                </c:pt>
                <c:pt idx="169">
                  <c:v>194</c:v>
                </c:pt>
                <c:pt idx="170">
                  <c:v>92</c:v>
                </c:pt>
                <c:pt idx="171">
                  <c:v>3</c:v>
                </c:pt>
                <c:pt idx="172">
                  <c:v>93</c:v>
                </c:pt>
                <c:pt idx="173">
                  <c:v>160</c:v>
                </c:pt>
                <c:pt idx="174">
                  <c:v>15</c:v>
                </c:pt>
                <c:pt idx="175">
                  <c:v>90</c:v>
                </c:pt>
                <c:pt idx="176">
                  <c:v>60</c:v>
                </c:pt>
                <c:pt idx="177">
                  <c:v>212</c:v>
                </c:pt>
                <c:pt idx="178">
                  <c:v>81</c:v>
                </c:pt>
                <c:pt idx="179">
                  <c:v>10</c:v>
                </c:pt>
                <c:pt idx="180">
                  <c:v>83</c:v>
                </c:pt>
                <c:pt idx="181">
                  <c:v>98</c:v>
                </c:pt>
                <c:pt idx="182">
                  <c:v>23</c:v>
                </c:pt>
                <c:pt idx="183">
                  <c:v>242</c:v>
                </c:pt>
                <c:pt idx="184">
                  <c:v>50</c:v>
                </c:pt>
                <c:pt idx="185">
                  <c:v>200</c:v>
                </c:pt>
                <c:pt idx="186">
                  <c:v>42</c:v>
                </c:pt>
                <c:pt idx="187">
                  <c:v>66</c:v>
                </c:pt>
                <c:pt idx="188">
                  <c:v>100</c:v>
                </c:pt>
                <c:pt idx="189">
                  <c:v>178</c:v>
                </c:pt>
                <c:pt idx="190">
                  <c:v>106</c:v>
                </c:pt>
                <c:pt idx="191">
                  <c:v>120</c:v>
                </c:pt>
                <c:pt idx="192">
                  <c:v>64</c:v>
                </c:pt>
                <c:pt idx="193">
                  <c:v>32</c:v>
                </c:pt>
                <c:pt idx="194">
                  <c:v>101</c:v>
                </c:pt>
                <c:pt idx="195">
                  <c:v>162</c:v>
                </c:pt>
                <c:pt idx="196">
                  <c:v>9</c:v>
                </c:pt>
                <c:pt idx="197">
                  <c:v>6</c:v>
                </c:pt>
                <c:pt idx="198">
                  <c:v>165</c:v>
                </c:pt>
                <c:pt idx="199">
                  <c:v>205</c:v>
                </c:pt>
                <c:pt idx="200">
                  <c:v>10</c:v>
                </c:pt>
                <c:pt idx="201">
                  <c:v>17</c:v>
                </c:pt>
                <c:pt idx="202">
                  <c:v>42</c:v>
                </c:pt>
                <c:pt idx="203">
                  <c:v>117</c:v>
                </c:pt>
                <c:pt idx="204">
                  <c:v>147</c:v>
                </c:pt>
                <c:pt idx="205">
                  <c:v>62</c:v>
                </c:pt>
                <c:pt idx="206">
                  <c:v>169</c:v>
                </c:pt>
                <c:pt idx="207">
                  <c:v>82</c:v>
                </c:pt>
                <c:pt idx="208">
                  <c:v>173</c:v>
                </c:pt>
                <c:pt idx="209">
                  <c:v>87</c:v>
                </c:pt>
                <c:pt idx="210">
                  <c:v>144</c:v>
                </c:pt>
                <c:pt idx="211">
                  <c:v>211</c:v>
                </c:pt>
                <c:pt idx="212">
                  <c:v>78</c:v>
                </c:pt>
                <c:pt idx="213">
                  <c:v>111</c:v>
                </c:pt>
                <c:pt idx="214">
                  <c:v>18</c:v>
                </c:pt>
                <c:pt idx="215">
                  <c:v>42</c:v>
                </c:pt>
                <c:pt idx="216">
                  <c:v>13</c:v>
                </c:pt>
                <c:pt idx="217">
                  <c:v>131</c:v>
                </c:pt>
                <c:pt idx="218">
                  <c:v>85</c:v>
                </c:pt>
                <c:pt idx="219">
                  <c:v>26.5</c:v>
                </c:pt>
                <c:pt idx="220">
                  <c:v>72</c:v>
                </c:pt>
                <c:pt idx="221">
                  <c:v>65</c:v>
                </c:pt>
                <c:pt idx="222">
                  <c:v>130</c:v>
                </c:pt>
                <c:pt idx="223">
                  <c:v>42</c:v>
                </c:pt>
                <c:pt idx="224">
                  <c:v>21</c:v>
                </c:pt>
                <c:pt idx="225">
                  <c:v>19</c:v>
                </c:pt>
                <c:pt idx="226">
                  <c:v>48</c:v>
                </c:pt>
                <c:pt idx="227">
                  <c:v>225</c:v>
                </c:pt>
                <c:pt idx="228">
                  <c:v>82</c:v>
                </c:pt>
                <c:pt idx="229">
                  <c:v>46</c:v>
                </c:pt>
              </c:numCache>
            </c:numRef>
          </c:val>
          <c:extLst>
            <c:ext xmlns:c16="http://schemas.microsoft.com/office/drawing/2014/chart" uri="{C3380CC4-5D6E-409C-BE32-E72D297353CC}">
              <c16:uniqueId val="{00000001-E15E-4127-AD5C-D7F88B184D7B}"/>
            </c:ext>
          </c:extLst>
        </c:ser>
        <c:dLbls>
          <c:showLegendKey val="0"/>
          <c:showVal val="0"/>
          <c:showCatName val="0"/>
          <c:showSerName val="0"/>
          <c:showPercent val="0"/>
          <c:showBubbleSize val="0"/>
        </c:dLbls>
        <c:gapWidth val="219"/>
        <c:overlap val="-27"/>
        <c:axId val="1382741520"/>
        <c:axId val="1376392752"/>
      </c:barChart>
      <c:catAx>
        <c:axId val="138274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92752"/>
        <c:crosses val="autoZero"/>
        <c:auto val="1"/>
        <c:lblAlgn val="ctr"/>
        <c:lblOffset val="100"/>
        <c:noMultiLvlLbl val="0"/>
      </c:catAx>
      <c:valAx>
        <c:axId val="137639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74152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[Retail data, cleaned.xlsx]Color Combo Defects!PivotTable13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Defects by color combination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3"/>
          </a:solidFill>
          <a:ln>
            <a:noFill/>
          </a:ln>
          <a:effectLst/>
        </c:spPr>
        <c:marker>
          <c:symbol val="none"/>
        </c:marker>
      </c:pivotFmt>
    </c:pivotFmts>
    <c:plotArea>
      <c:layout/>
      <c:barChart>
        <c:barDir val="col"/>
        <c:grouping val="clustered"/>
        <c:varyColors val="0"/>
        <c:ser>
          <c:idx val="0"/>
          <c:order val="0"/>
          <c:tx>
            <c:strRef>
              <c:f>'Color Combo Defects'!$B$6</c:f>
              <c:strCache>
                <c:ptCount val="1"/>
                <c:pt idx="0">
                  <c:v>Total</c:v>
                </c:pt>
              </c:strCache>
            </c:strRef>
          </c:tx>
          <c:spPr>
            <a:solidFill>
              <a:schemeClr val="accent3"/>
            </a:solidFill>
            <a:ln>
              <a:noFill/>
            </a:ln>
            <a:effectLst/>
          </c:spPr>
          <c:invertIfNegative val="0"/>
          <c:cat>
            <c:multiLvlStrRef>
              <c:f>'Color Combo Defects'!$A$7:$A$34</c:f>
              <c:multiLvlStrCache>
                <c:ptCount val="21"/>
                <c:lvl>
                  <c:pt idx="0">
                    <c:v>Beige</c:v>
                  </c:pt>
                  <c:pt idx="1">
                    <c:v>Black</c:v>
                  </c:pt>
                  <c:pt idx="2">
                    <c:v>Grey</c:v>
                  </c:pt>
                  <c:pt idx="3">
                    <c:v>Red</c:v>
                  </c:pt>
                  <c:pt idx="4">
                    <c:v>Beige</c:v>
                  </c:pt>
                  <c:pt idx="5">
                    <c:v>Brown</c:v>
                  </c:pt>
                  <c:pt idx="6">
                    <c:v>Grey</c:v>
                  </c:pt>
                  <c:pt idx="7">
                    <c:v>White</c:v>
                  </c:pt>
                  <c:pt idx="8">
                    <c:v>Black</c:v>
                  </c:pt>
                  <c:pt idx="9">
                    <c:v>Red</c:v>
                  </c:pt>
                  <c:pt idx="10">
                    <c:v>Beige</c:v>
                  </c:pt>
                  <c:pt idx="11">
                    <c:v>Black</c:v>
                  </c:pt>
                  <c:pt idx="12">
                    <c:v>Brown</c:v>
                  </c:pt>
                  <c:pt idx="13">
                    <c:v>Beige</c:v>
                  </c:pt>
                  <c:pt idx="14">
                    <c:v>Black</c:v>
                  </c:pt>
                  <c:pt idx="15">
                    <c:v>White</c:v>
                  </c:pt>
                  <c:pt idx="16">
                    <c:v>Beige</c:v>
                  </c:pt>
                  <c:pt idx="17">
                    <c:v>Black</c:v>
                  </c:pt>
                  <c:pt idx="18">
                    <c:v>Brown</c:v>
                  </c:pt>
                  <c:pt idx="19">
                    <c:v>Grey</c:v>
                  </c:pt>
                  <c:pt idx="20">
                    <c:v>White</c:v>
                  </c:pt>
                </c:lvl>
                <c:lvl>
                  <c:pt idx="0">
                    <c:v>Black</c:v>
                  </c:pt>
                  <c:pt idx="4">
                    <c:v>Blue</c:v>
                  </c:pt>
                  <c:pt idx="8">
                    <c:v>Grey</c:v>
                  </c:pt>
                  <c:pt idx="10">
                    <c:v>Red</c:v>
                  </c:pt>
                  <c:pt idx="13">
                    <c:v>Silver</c:v>
                  </c:pt>
                  <c:pt idx="16">
                    <c:v>White</c:v>
                  </c:pt>
                </c:lvl>
              </c:multiLvlStrCache>
            </c:multiLvlStrRef>
          </c:cat>
          <c:val>
            <c:numRef>
              <c:f>'Color Combo Defects'!$B$7:$B$34</c:f>
              <c:numCache>
                <c:formatCode>General</c:formatCode>
                <c:ptCount val="21"/>
                <c:pt idx="0">
                  <c:v>2</c:v>
                </c:pt>
                <c:pt idx="1">
                  <c:v>24</c:v>
                </c:pt>
                <c:pt idx="2">
                  <c:v>4</c:v>
                </c:pt>
                <c:pt idx="3">
                  <c:v>3</c:v>
                </c:pt>
                <c:pt idx="4">
                  <c:v>5</c:v>
                </c:pt>
                <c:pt idx="5">
                  <c:v>5</c:v>
                </c:pt>
                <c:pt idx="6">
                  <c:v>2</c:v>
                </c:pt>
                <c:pt idx="7">
                  <c:v>1</c:v>
                </c:pt>
                <c:pt idx="8">
                  <c:v>3</c:v>
                </c:pt>
                <c:pt idx="9">
                  <c:v>2</c:v>
                </c:pt>
                <c:pt idx="10">
                  <c:v>4</c:v>
                </c:pt>
                <c:pt idx="11">
                  <c:v>3</c:v>
                </c:pt>
                <c:pt idx="12">
                  <c:v>2</c:v>
                </c:pt>
                <c:pt idx="13">
                  <c:v>1</c:v>
                </c:pt>
                <c:pt idx="14">
                  <c:v>2</c:v>
                </c:pt>
                <c:pt idx="15">
                  <c:v>1</c:v>
                </c:pt>
                <c:pt idx="16">
                  <c:v>8</c:v>
                </c:pt>
                <c:pt idx="17">
                  <c:v>7</c:v>
                </c:pt>
                <c:pt idx="18">
                  <c:v>2</c:v>
                </c:pt>
                <c:pt idx="19">
                  <c:v>1</c:v>
                </c:pt>
                <c:pt idx="20">
                  <c:v>3</c:v>
                </c:pt>
              </c:numCache>
            </c:numRef>
          </c:val>
          <c:extLst>
            <c:ext xmlns:c16="http://schemas.microsoft.com/office/drawing/2014/chart" uri="{C3380CC4-5D6E-409C-BE32-E72D297353CC}">
              <c16:uniqueId val="{00000000-ABEC-4DDB-8A04-9A8CA3F6F1DC}"/>
            </c:ext>
          </c:extLst>
        </c:ser>
        <c:dLbls>
          <c:showLegendKey val="0"/>
          <c:showVal val="0"/>
          <c:showCatName val="0"/>
          <c:showSerName val="0"/>
          <c:showPercent val="0"/>
          <c:showBubbleSize val="0"/>
        </c:dLbls>
        <c:gapWidth val="219"/>
        <c:overlap val="-27"/>
        <c:axId val="1478127584"/>
        <c:axId val="1066842384"/>
      </c:barChart>
      <c:catAx>
        <c:axId val="147812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842384"/>
        <c:crosses val="autoZero"/>
        <c:auto val="1"/>
        <c:lblAlgn val="ctr"/>
        <c:lblOffset val="100"/>
        <c:noMultiLvlLbl val="0"/>
      </c:catAx>
      <c:valAx>
        <c:axId val="1066842384"/>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127584"/>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cleaned.xlsx]Month of Wholesale!PivotTable14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of Wholesale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'Month of Wholesale'!$B$6</c:f>
              <c:strCache>
                <c:ptCount val="1"/>
                <c:pt idx="0">
                  <c:v>Total</c:v>
                </c:pt>
              </c:strCache>
            </c:strRef>
          </c:tx>
          <c:spPr>
            <a:solidFill>
              <a:schemeClr val="accent1"/>
            </a:solidFill>
            <a:ln>
              <a:noFill/>
            </a:ln>
            <a:effectLst/>
          </c:spPr>
          <c:invertIfNegative val="0"/>
          <c:cat>
            <c:strRef>
              <c:f>'Month of Wholesale'!$A$7:$A$19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of Wholesale'!$B$7:$B$19</c:f>
              <c:numCache>
                <c:formatCode>General</c:formatCode>
                <c:ptCount val="12"/>
                <c:pt idx="0">
                  <c:v>15</c:v>
                </c:pt>
                <c:pt idx="1">
                  <c:v>24</c:v>
                </c:pt>
                <c:pt idx="2">
                  <c:v>23</c:v>
                </c:pt>
                <c:pt idx="3">
                  <c:v>15</c:v>
                </c:pt>
                <c:pt idx="4">
                  <c:v>29</c:v>
                </c:pt>
                <c:pt idx="5">
                  <c:v>26</c:v>
                </c:pt>
                <c:pt idx="6">
                  <c:v>7</c:v>
                </c:pt>
                <c:pt idx="7">
                  <c:v>2</c:v>
                </c:pt>
                <c:pt idx="8">
                  <c:v>10</c:v>
                </c:pt>
                <c:pt idx="9">
                  <c:v>9</c:v>
                </c:pt>
                <c:pt idx="10">
                  <c:v>39</c:v>
                </c:pt>
                <c:pt idx="11">
                  <c:v>49</c:v>
                </c:pt>
              </c:numCache>
            </c:numRef>
          </c:val>
          <c:extLst>
            <c:ext xmlns:c16="http://schemas.microsoft.com/office/drawing/2014/chart" uri="{C3380CC4-5D6E-409C-BE32-E72D297353CC}">
              <c16:uniqueId val="{00000000-4B0A-4DB9-98E8-F70FB3D1256E}"/>
            </c:ext>
          </c:extLst>
        </c:ser>
        <c:dLbls>
          <c:showLegendKey val="0"/>
          <c:showVal val="0"/>
          <c:showCatName val="0"/>
          <c:showSerName val="0"/>
          <c:showPercent val="0"/>
          <c:showBubbleSize val="0"/>
        </c:dLbls>
        <c:gapWidth val="219"/>
        <c:overlap val="-27"/>
        <c:axId val="1656775408"/>
        <c:axId val="1376398992"/>
      </c:barChart>
      <c:catAx>
        <c:axId val="165677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398992"/>
        <c:crosses val="autoZero"/>
        <c:auto val="1"/>
        <c:lblAlgn val="ctr"/>
        <c:lblOffset val="100"/>
        <c:noMultiLvlLbl val="0"/>
      </c:catAx>
      <c:valAx>
        <c:axId val="137639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7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cleaned.xlsx]Wholesale lot life!PivotTable1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Lot Life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'Wholesale lot life'!$B$6</c:f>
              <c:strCache>
                <c:ptCount val="1"/>
                <c:pt idx="0">
                  <c:v>Total</c:v>
                </c:pt>
              </c:strCache>
            </c:strRef>
          </c:tx>
          <c:spPr>
            <a:solidFill>
              <a:schemeClr val="accent1"/>
            </a:solidFill>
            <a:ln>
              <a:noFill/>
            </a:ln>
            <a:effectLst/>
          </c:spPr>
          <c:invertIfNegative val="0"/>
          <c:cat>
            <c:strRef>
              <c:f>'Wholesale lot life'!$A$7:$A$19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'Wholesale lot life'!$B$7:$B$19</c:f>
              <c:numCache>
                <c:formatCode>General</c:formatCode>
                <c:ptCount val="12"/>
                <c:pt idx="0">
                  <c:v>93.466666666666669</c:v>
                </c:pt>
                <c:pt idx="1">
                  <c:v>48.125</c:v>
                </c:pt>
                <c:pt idx="2">
                  <c:v>51.913043478260867</c:v>
                </c:pt>
                <c:pt idx="3">
                  <c:v>94</c:v>
                </c:pt>
                <c:pt idx="4">
                  <c:v>30.310344827586206</c:v>
                </c:pt>
                <c:pt idx="5">
                  <c:v>28</c:v>
                </c:pt>
                <c:pt idx="6">
                  <c:v>193.28571428571428</c:v>
                </c:pt>
                <c:pt idx="7">
                  <c:v>162</c:v>
                </c:pt>
                <c:pt idx="8">
                  <c:v>252.2</c:v>
                </c:pt>
                <c:pt idx="9">
                  <c:v>136.55555555555554</c:v>
                </c:pt>
                <c:pt idx="10">
                  <c:v>119.38461538461539</c:v>
                </c:pt>
                <c:pt idx="11">
                  <c:v>98.224489795918373</c:v>
                </c:pt>
              </c:numCache>
            </c:numRef>
          </c:val>
          <c:extLst>
            <c:ext xmlns:c16="http://schemas.microsoft.com/office/drawing/2014/chart" uri="{C3380CC4-5D6E-409C-BE32-E72D297353CC}">
              <c16:uniqueId val="{00000000-C64B-4EC6-A251-BF89CE03459C}"/>
            </c:ext>
          </c:extLst>
        </c:ser>
        <c:dLbls>
          <c:showLegendKey val="0"/>
          <c:showVal val="0"/>
          <c:showCatName val="0"/>
          <c:showSerName val="0"/>
          <c:showPercent val="0"/>
          <c:showBubbleSize val="0"/>
        </c:dLbls>
        <c:gapWidth val="219"/>
        <c:overlap val="-27"/>
        <c:axId val="450858671"/>
        <c:axId val="348871711"/>
      </c:barChart>
      <c:catAx>
        <c:axId val="45085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of wholsale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71711"/>
        <c:crosses val="autoZero"/>
        <c:auto val="1"/>
        <c:lblAlgn val="ctr"/>
        <c:lblOffset val="100"/>
        <c:noMultiLvlLbl val="0"/>
      </c:catAx>
      <c:valAx>
        <c:axId val="348871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58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cleaned.xlsx]Control Charts!PivotTable2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'Control Charts'!$B$5</c:f>
              <c:strCache>
                <c:ptCount val="1"/>
                <c:pt idx="0">
                  <c:v>Total</c:v>
                </c:pt>
              </c:strCache>
            </c:strRef>
          </c:tx>
          <c:spPr>
            <a:solidFill>
              <a:schemeClr val="accent1"/>
            </a:solidFill>
            <a:ln>
              <a:noFill/>
            </a:ln>
            <a:effectLst/>
          </c:spPr>
          <c:invertIfNegative val="0"/>
          <c:cat>
            <c:strRef>
              <c:f>'Control Charts'!$A$6:$A$13</c:f>
              <c:strCache>
                <c:ptCount val="7"/>
                <c:pt idx="0">
                  <c:v>Jan</c:v>
                </c:pt>
                <c:pt idx="1">
                  <c:v>Feb</c:v>
                </c:pt>
                <c:pt idx="2">
                  <c:v>Mar</c:v>
                </c:pt>
                <c:pt idx="3">
                  <c:v>Apr</c:v>
                </c:pt>
                <c:pt idx="4">
                  <c:v>May</c:v>
                </c:pt>
                <c:pt idx="5">
                  <c:v>Jun</c:v>
                </c:pt>
                <c:pt idx="6">
                  <c:v>Jul</c:v>
                </c:pt>
              </c:strCache>
            </c:strRef>
          </c:cat>
          <c:val>
            <c:numRef>
              <c:f>'Control Charts'!$B$6:$B$13</c:f>
              <c:numCache>
                <c:formatCode>General</c:formatCode>
                <c:ptCount val="7"/>
                <c:pt idx="0">
                  <c:v>38</c:v>
                </c:pt>
                <c:pt idx="1">
                  <c:v>21</c:v>
                </c:pt>
                <c:pt idx="2">
                  <c:v>35</c:v>
                </c:pt>
                <c:pt idx="3">
                  <c:v>44</c:v>
                </c:pt>
                <c:pt idx="4">
                  <c:v>35</c:v>
                </c:pt>
                <c:pt idx="5">
                  <c:v>39</c:v>
                </c:pt>
                <c:pt idx="6">
                  <c:v>37</c:v>
                </c:pt>
              </c:numCache>
            </c:numRef>
          </c:val>
          <c:extLst>
            <c:ext xmlns:c16="http://schemas.microsoft.com/office/drawing/2014/chart" uri="{C3380CC4-5D6E-409C-BE32-E72D297353CC}">
              <c16:uniqueId val="{00000000-6486-4432-95CA-89013500495A}"/>
            </c:ext>
          </c:extLst>
        </c:ser>
        <c:dLbls>
          <c:showLegendKey val="0"/>
          <c:showVal val="0"/>
          <c:showCatName val="0"/>
          <c:showSerName val="0"/>
          <c:showPercent val="0"/>
          <c:showBubbleSize val="0"/>
        </c:dLbls>
        <c:gapWidth val="219"/>
        <c:overlap val="-27"/>
        <c:axId val="259947471"/>
        <c:axId val="257019487"/>
      </c:barChart>
      <c:catAx>
        <c:axId val="25994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019487"/>
        <c:crosses val="autoZero"/>
        <c:auto val="1"/>
        <c:lblAlgn val="ctr"/>
        <c:lblOffset val="100"/>
        <c:noMultiLvlLbl val="0"/>
      </c:catAx>
      <c:valAx>
        <c:axId val="25701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94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'Control Charts'!$J$24</c:f>
              <c:strCache>
                <c:ptCount val="1"/>
                <c:pt idx="0">
                  <c:v>p</c:v>
                </c:pt>
              </c:strCache>
            </c:strRef>
          </c:tx>
          <c:spPr>
            <a:ln w="28575" cap="rnd">
              <a:solidFill>
                <a:schemeClr val="accent1"/>
              </a:solidFill>
              <a:round/>
            </a:ln>
            <a:effectLst/>
          </c:spPr>
          <c:marker>
            <c:symbol val="none"/>
          </c:marker>
          <c:val>
            <c:numRef>
              <c:f>'Control Charts'!$J$25:$J$31</c:f>
              <c:numCache>
                <c:formatCode>General</c:formatCode>
                <c:ptCount val="7"/>
                <c:pt idx="0">
                  <c:v>0.5</c:v>
                </c:pt>
                <c:pt idx="1">
                  <c:v>0.5</c:v>
                </c:pt>
                <c:pt idx="2">
                  <c:v>0.75</c:v>
                </c:pt>
                <c:pt idx="3">
                  <c:v>0.5</c:v>
                </c:pt>
                <c:pt idx="4">
                  <c:v>0.25</c:v>
                </c:pt>
                <c:pt idx="5">
                  <c:v>0</c:v>
                </c:pt>
                <c:pt idx="6">
                  <c:v>0.5</c:v>
                </c:pt>
              </c:numCache>
            </c:numRef>
          </c:val>
          <c:smooth val="0"/>
          <c:extLst>
            <c:ext xmlns:c16="http://schemas.microsoft.com/office/drawing/2014/chart" uri="{C3380CC4-5D6E-409C-BE32-E72D297353CC}">
              <c16:uniqueId val="{00000000-5BD1-4B24-8D33-966DBE72AF68}"/>
            </c:ext>
          </c:extLst>
        </c:ser>
        <c:ser>
          <c:idx val="1"/>
          <c:order val="1"/>
          <c:tx>
            <c:strRef>
              <c:f>'Control Charts'!$K$24</c:f>
              <c:strCache>
                <c:ptCount val="1"/>
                <c:pt idx="0">
                  <c:v>CL</c:v>
                </c:pt>
              </c:strCache>
            </c:strRef>
          </c:tx>
          <c:spPr>
            <a:ln w="28575" cap="rnd">
              <a:solidFill>
                <a:schemeClr val="accent2"/>
              </a:solidFill>
              <a:round/>
            </a:ln>
            <a:effectLst/>
          </c:spPr>
          <c:marker>
            <c:symbol val="none"/>
          </c:marker>
          <c:val>
            <c:numRef>
              <c:f>'Control Charts'!$K$25:$K$31</c:f>
              <c:numCache>
                <c:formatCode>General</c:formatCode>
                <c:ptCount val="7"/>
                <c:pt idx="0">
                  <c:v>0.42857142857142855</c:v>
                </c:pt>
                <c:pt idx="1">
                  <c:v>0.42857142857142855</c:v>
                </c:pt>
                <c:pt idx="2">
                  <c:v>0.42857142857142855</c:v>
                </c:pt>
                <c:pt idx="3">
                  <c:v>0.42857142857142855</c:v>
                </c:pt>
                <c:pt idx="4">
                  <c:v>0.42857142857142855</c:v>
                </c:pt>
                <c:pt idx="5">
                  <c:v>0.42857142857142855</c:v>
                </c:pt>
                <c:pt idx="6">
                  <c:v>0.42857142857142855</c:v>
                </c:pt>
              </c:numCache>
            </c:numRef>
          </c:val>
          <c:smooth val="0"/>
          <c:extLst>
            <c:ext xmlns:c16="http://schemas.microsoft.com/office/drawing/2014/chart" uri="{C3380CC4-5D6E-409C-BE32-E72D297353CC}">
              <c16:uniqueId val="{00000001-5BD1-4B24-8D33-966DBE72AF68}"/>
            </c:ext>
          </c:extLst>
        </c:ser>
        <c:ser>
          <c:idx val="2"/>
          <c:order val="2"/>
          <c:tx>
            <c:strRef>
              <c:f>'Control Charts'!$L$24</c:f>
              <c:strCache>
                <c:ptCount val="1"/>
                <c:pt idx="0">
                  <c:v>UCL</c:v>
                </c:pt>
              </c:strCache>
            </c:strRef>
          </c:tx>
          <c:spPr>
            <a:ln w="28575" cap="rnd">
              <a:solidFill>
                <a:schemeClr val="accent3"/>
              </a:solidFill>
              <a:round/>
            </a:ln>
            <a:effectLst/>
          </c:spPr>
          <c:marker>
            <c:symbol val="none"/>
          </c:marker>
          <c:val>
            <c:numRef>
              <c:f>'Control Charts'!$L$25:$L$31</c:f>
              <c:numCache>
                <c:formatCode>General</c:formatCode>
                <c:ptCount val="7"/>
                <c:pt idx="0">
                  <c:v>1.1708789175295187</c:v>
                </c:pt>
                <c:pt idx="1">
                  <c:v>1.1708789175295187</c:v>
                </c:pt>
                <c:pt idx="2">
                  <c:v>1.1708789175295187</c:v>
                </c:pt>
                <c:pt idx="3">
                  <c:v>1.1708789175295187</c:v>
                </c:pt>
                <c:pt idx="4">
                  <c:v>1.1708789175295187</c:v>
                </c:pt>
                <c:pt idx="5">
                  <c:v>1.1708789175295187</c:v>
                </c:pt>
                <c:pt idx="6">
                  <c:v>1.1708789175295187</c:v>
                </c:pt>
              </c:numCache>
            </c:numRef>
          </c:val>
          <c:smooth val="0"/>
          <c:extLst>
            <c:ext xmlns:c16="http://schemas.microsoft.com/office/drawing/2014/chart" uri="{C3380CC4-5D6E-409C-BE32-E72D297353CC}">
              <c16:uniqueId val="{00000002-5BD1-4B24-8D33-966DBE72AF68}"/>
            </c:ext>
          </c:extLst>
        </c:ser>
        <c:ser>
          <c:idx val="3"/>
          <c:order val="3"/>
          <c:tx>
            <c:strRef>
              <c:f>'Control Charts'!$M$24</c:f>
              <c:strCache>
                <c:ptCount val="1"/>
                <c:pt idx="0">
                  <c:v>LCL</c:v>
                </c:pt>
              </c:strCache>
            </c:strRef>
          </c:tx>
          <c:spPr>
            <a:ln w="28575" cap="rnd">
              <a:solidFill>
                <a:schemeClr val="accent4"/>
              </a:solidFill>
              <a:round/>
            </a:ln>
            <a:effectLst/>
          </c:spPr>
          <c:marker>
            <c:symbol val="none"/>
          </c:marker>
          <c:val>
            <c:numRef>
              <c:f>'Control Charts'!$M$25:$M$31</c:f>
              <c:numCache>
                <c:formatCode>General</c:formatCode>
                <c:ptCount val="7"/>
                <c:pt idx="0">
                  <c:v>-0.31373606038666163</c:v>
                </c:pt>
                <c:pt idx="1">
                  <c:v>-0.31373606038666163</c:v>
                </c:pt>
                <c:pt idx="2">
                  <c:v>-0.31373606038666163</c:v>
                </c:pt>
                <c:pt idx="3">
                  <c:v>-0.31373606038666163</c:v>
                </c:pt>
                <c:pt idx="4">
                  <c:v>-0.31373606038666163</c:v>
                </c:pt>
                <c:pt idx="5">
                  <c:v>-0.31373606038666163</c:v>
                </c:pt>
                <c:pt idx="6">
                  <c:v>-0.31373606038666163</c:v>
                </c:pt>
              </c:numCache>
            </c:numRef>
          </c:val>
          <c:smooth val="0"/>
          <c:extLst>
            <c:ext xmlns:c16="http://schemas.microsoft.com/office/drawing/2014/chart" uri="{C3380CC4-5D6E-409C-BE32-E72D297353CC}">
              <c16:uniqueId val="{00000003-5BD1-4B24-8D33-966DBE72AF68}"/>
            </c:ext>
          </c:extLst>
        </c:ser>
        <c:dLbls>
          <c:showLegendKey val="0"/>
          <c:showVal val="0"/>
          <c:showCatName val="0"/>
          <c:showSerName val="0"/>
          <c:showPercent val="0"/>
          <c:showBubbleSize val="0"/>
        </c:dLbls>
        <c:smooth val="0"/>
        <c:axId val="236829664"/>
        <c:axId val="236896656"/>
      </c:lineChart>
      <c:catAx>
        <c:axId val="2368296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896656"/>
        <c:crosses val="autoZero"/>
        <c:auto val="1"/>
        <c:lblAlgn val="ctr"/>
        <c:lblOffset val="100"/>
        <c:noMultiLvlLbl val="0"/>
      </c:catAx>
      <c:valAx>
        <c:axId val="23689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8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Range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'Control Charts'!$T$24</c:f>
              <c:strCache>
                <c:ptCount val="1"/>
                <c:pt idx="0">
                  <c:v>R</c:v>
                </c:pt>
              </c:strCache>
            </c:strRef>
          </c:tx>
          <c:spPr>
            <a:ln w="28575" cap="rnd">
              <a:solidFill>
                <a:schemeClr val="accent1"/>
              </a:solidFill>
              <a:round/>
            </a:ln>
            <a:effectLst/>
          </c:spPr>
          <c:marker>
            <c:symbol val="none"/>
          </c:marker>
          <c:val>
            <c:numRef>
              <c:f>'Control Charts'!$T$25:$T$31</c:f>
              <c:numCache>
                <c:formatCode>General</c:formatCode>
                <c:ptCount val="7"/>
                <c:pt idx="0">
                  <c:v>79</c:v>
                </c:pt>
                <c:pt idx="1">
                  <c:v>160</c:v>
                </c:pt>
                <c:pt idx="2">
                  <c:v>193</c:v>
                </c:pt>
                <c:pt idx="3">
                  <c:v>125</c:v>
                </c:pt>
                <c:pt idx="4">
                  <c:v>124</c:v>
                </c:pt>
                <c:pt idx="5">
                  <c:v>58</c:v>
                </c:pt>
                <c:pt idx="6">
                  <c:v>198</c:v>
                </c:pt>
              </c:numCache>
            </c:numRef>
          </c:val>
          <c:smooth val="0"/>
          <c:extLst>
            <c:ext xmlns:c16="http://schemas.microsoft.com/office/drawing/2014/chart" uri="{C3380CC4-5D6E-409C-BE32-E72D297353CC}">
              <c16:uniqueId val="{00000000-D550-41F7-BD78-85F5C1479297}"/>
            </c:ext>
          </c:extLst>
        </c:ser>
        <c:ser>
          <c:idx val="1"/>
          <c:order val="1"/>
          <c:tx>
            <c:strRef>
              <c:f>'Control Charts'!$U$24</c:f>
              <c:strCache>
                <c:ptCount val="1"/>
                <c:pt idx="0">
                  <c:v>CL</c:v>
                </c:pt>
              </c:strCache>
            </c:strRef>
          </c:tx>
          <c:spPr>
            <a:ln w="28575" cap="rnd">
              <a:solidFill>
                <a:schemeClr val="accent2"/>
              </a:solidFill>
              <a:round/>
            </a:ln>
            <a:effectLst/>
          </c:spPr>
          <c:marker>
            <c:symbol val="none"/>
          </c:marker>
          <c:val>
            <c:numRef>
              <c:f>'Control Charts'!$U$25:$U$31</c:f>
              <c:numCache>
                <c:formatCode>General</c:formatCode>
                <c:ptCount val="7"/>
                <c:pt idx="0">
                  <c:v>133.85714285714286</c:v>
                </c:pt>
                <c:pt idx="1">
                  <c:v>133.85714285714286</c:v>
                </c:pt>
                <c:pt idx="2">
                  <c:v>133.85714285714286</c:v>
                </c:pt>
                <c:pt idx="3">
                  <c:v>133.85714285714286</c:v>
                </c:pt>
                <c:pt idx="4">
                  <c:v>133.85714285714286</c:v>
                </c:pt>
                <c:pt idx="5">
                  <c:v>133.85714285714286</c:v>
                </c:pt>
                <c:pt idx="6">
                  <c:v>133.85714285714286</c:v>
                </c:pt>
              </c:numCache>
            </c:numRef>
          </c:val>
          <c:smooth val="0"/>
          <c:extLst>
            <c:ext xmlns:c16="http://schemas.microsoft.com/office/drawing/2014/chart" uri="{C3380CC4-5D6E-409C-BE32-E72D297353CC}">
              <c16:uniqueId val="{00000001-D550-41F7-BD78-85F5C1479297}"/>
            </c:ext>
          </c:extLst>
        </c:ser>
        <c:ser>
          <c:idx val="2"/>
          <c:order val="2"/>
          <c:tx>
            <c:strRef>
              <c:f>'Control Charts'!$V$24</c:f>
              <c:strCache>
                <c:ptCount val="1"/>
                <c:pt idx="0">
                  <c:v>UCL</c:v>
                </c:pt>
              </c:strCache>
            </c:strRef>
          </c:tx>
          <c:spPr>
            <a:ln w="28575" cap="rnd">
              <a:solidFill>
                <a:schemeClr val="accent3"/>
              </a:solidFill>
              <a:round/>
            </a:ln>
            <a:effectLst/>
          </c:spPr>
          <c:marker>
            <c:symbol val="none"/>
          </c:marker>
          <c:val>
            <c:numRef>
              <c:f>'Control Charts'!$V$25:$V$31</c:f>
              <c:numCache>
                <c:formatCode>General</c:formatCode>
                <c:ptCount val="7"/>
                <c:pt idx="0">
                  <c:v>305.19428571428568</c:v>
                </c:pt>
                <c:pt idx="1">
                  <c:v>305.19428571428568</c:v>
                </c:pt>
                <c:pt idx="2">
                  <c:v>305.19428571428568</c:v>
                </c:pt>
                <c:pt idx="3">
                  <c:v>305.19428571428568</c:v>
                </c:pt>
                <c:pt idx="4">
                  <c:v>305.19428571428568</c:v>
                </c:pt>
                <c:pt idx="5">
                  <c:v>305.19428571428568</c:v>
                </c:pt>
                <c:pt idx="6">
                  <c:v>305.19428571428568</c:v>
                </c:pt>
              </c:numCache>
            </c:numRef>
          </c:val>
          <c:smooth val="0"/>
          <c:extLst>
            <c:ext xmlns:c16="http://schemas.microsoft.com/office/drawing/2014/chart" uri="{C3380CC4-5D6E-409C-BE32-E72D297353CC}">
              <c16:uniqueId val="{00000002-D550-41F7-BD78-85F5C1479297}"/>
            </c:ext>
          </c:extLst>
        </c:ser>
        <c:ser>
          <c:idx val="3"/>
          <c:order val="3"/>
          <c:tx>
            <c:strRef>
              <c:f>'Control Charts'!$W$24</c:f>
              <c:strCache>
                <c:ptCount val="1"/>
                <c:pt idx="0">
                  <c:v>LCL</c:v>
                </c:pt>
              </c:strCache>
            </c:strRef>
          </c:tx>
          <c:spPr>
            <a:ln w="28575" cap="rnd">
              <a:solidFill>
                <a:schemeClr val="accent4"/>
              </a:solidFill>
              <a:round/>
            </a:ln>
            <a:effectLst/>
          </c:spPr>
          <c:marker>
            <c:symbol val="none"/>
          </c:marker>
          <c:val>
            <c:numRef>
              <c:f>'Control Charts'!$W$25:$W$31</c:f>
              <c:numCache>
                <c:formatCode>General</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3-D550-41F7-BD78-85F5C1479297}"/>
            </c:ext>
          </c:extLst>
        </c:ser>
        <c:dLbls>
          <c:showLegendKey val="0"/>
          <c:showVal val="0"/>
          <c:showCatName val="0"/>
          <c:showSerName val="0"/>
          <c:showPercent val="0"/>
          <c:showBubbleSize val="0"/>
        </c:dLbls>
        <c:smooth val="0"/>
        <c:axId val="761431743"/>
        <c:axId val="1140206991"/>
      </c:lineChart>
      <c:catAx>
        <c:axId val="76143174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206991"/>
        <c:crosses val="autoZero"/>
        <c:auto val="1"/>
        <c:lblAlgn val="ctr"/>
        <c:lblOffset val="100"/>
        <c:noMultiLvlLbl val="0"/>
      </c:catAx>
      <c:valAx>
        <c:axId val="1140206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431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'Control Charts'!$T$34</c:f>
              <c:strCache>
                <c:ptCount val="1"/>
                <c:pt idx="0">
                  <c:v>X-bar</c:v>
                </c:pt>
              </c:strCache>
            </c:strRef>
          </c:tx>
          <c:spPr>
            <a:ln w="28575" cap="rnd">
              <a:solidFill>
                <a:schemeClr val="accent1"/>
              </a:solidFill>
              <a:round/>
            </a:ln>
            <a:effectLst/>
          </c:spPr>
          <c:marker>
            <c:symbol val="none"/>
          </c:marker>
          <c:val>
            <c:numRef>
              <c:f>'Control Charts'!$T$35:$T$41</c:f>
              <c:numCache>
                <c:formatCode>General</c:formatCode>
                <c:ptCount val="7"/>
                <c:pt idx="0">
                  <c:v>40.25</c:v>
                </c:pt>
                <c:pt idx="1">
                  <c:v>71.5</c:v>
                </c:pt>
                <c:pt idx="2">
                  <c:v>96</c:v>
                </c:pt>
                <c:pt idx="3">
                  <c:v>95</c:v>
                </c:pt>
                <c:pt idx="4">
                  <c:v>54.25</c:v>
                </c:pt>
                <c:pt idx="5">
                  <c:v>39</c:v>
                </c:pt>
                <c:pt idx="6">
                  <c:v>96.75</c:v>
                </c:pt>
              </c:numCache>
            </c:numRef>
          </c:val>
          <c:smooth val="0"/>
          <c:extLst>
            <c:ext xmlns:c16="http://schemas.microsoft.com/office/drawing/2014/chart" uri="{C3380CC4-5D6E-409C-BE32-E72D297353CC}">
              <c16:uniqueId val="{00000000-EED8-4FAF-8FA4-4DDB01A5ED52}"/>
            </c:ext>
          </c:extLst>
        </c:ser>
        <c:ser>
          <c:idx val="1"/>
          <c:order val="1"/>
          <c:tx>
            <c:strRef>
              <c:f>'Control Charts'!$U$34</c:f>
              <c:strCache>
                <c:ptCount val="1"/>
                <c:pt idx="0">
                  <c:v>CL</c:v>
                </c:pt>
              </c:strCache>
            </c:strRef>
          </c:tx>
          <c:spPr>
            <a:ln w="28575" cap="rnd">
              <a:solidFill>
                <a:schemeClr val="accent2"/>
              </a:solidFill>
              <a:round/>
            </a:ln>
            <a:effectLst/>
          </c:spPr>
          <c:marker>
            <c:symbol val="none"/>
          </c:marker>
          <c:val>
            <c:numRef>
              <c:f>'Control Charts'!$U$35:$U$41</c:f>
              <c:numCache>
                <c:formatCode>General</c:formatCode>
                <c:ptCount val="7"/>
                <c:pt idx="0">
                  <c:v>70.392857142857139</c:v>
                </c:pt>
                <c:pt idx="1">
                  <c:v>70.392857142857139</c:v>
                </c:pt>
                <c:pt idx="2">
                  <c:v>70.392857142857139</c:v>
                </c:pt>
                <c:pt idx="3">
                  <c:v>70.392857142857139</c:v>
                </c:pt>
                <c:pt idx="4">
                  <c:v>70.392857142857139</c:v>
                </c:pt>
                <c:pt idx="5">
                  <c:v>70.392857142857139</c:v>
                </c:pt>
                <c:pt idx="6">
                  <c:v>70.392857142857139</c:v>
                </c:pt>
              </c:numCache>
            </c:numRef>
          </c:val>
          <c:smooth val="0"/>
          <c:extLst>
            <c:ext xmlns:c16="http://schemas.microsoft.com/office/drawing/2014/chart" uri="{C3380CC4-5D6E-409C-BE32-E72D297353CC}">
              <c16:uniqueId val="{00000001-EED8-4FAF-8FA4-4DDB01A5ED52}"/>
            </c:ext>
          </c:extLst>
        </c:ser>
        <c:ser>
          <c:idx val="2"/>
          <c:order val="2"/>
          <c:tx>
            <c:strRef>
              <c:f>'Control Charts'!$V$34</c:f>
              <c:strCache>
                <c:ptCount val="1"/>
                <c:pt idx="0">
                  <c:v>UCL</c:v>
                </c:pt>
              </c:strCache>
            </c:strRef>
          </c:tx>
          <c:spPr>
            <a:ln w="28575" cap="rnd">
              <a:solidFill>
                <a:schemeClr val="accent3"/>
              </a:solidFill>
              <a:round/>
            </a:ln>
            <a:effectLst/>
          </c:spPr>
          <c:marker>
            <c:symbol val="none"/>
          </c:marker>
          <c:val>
            <c:numRef>
              <c:f>'Control Charts'!$V$35:$V$41</c:f>
              <c:numCache>
                <c:formatCode>General</c:formatCode>
                <c:ptCount val="7"/>
                <c:pt idx="0">
                  <c:v>168.10857142857142</c:v>
                </c:pt>
                <c:pt idx="1">
                  <c:v>168.10857142857142</c:v>
                </c:pt>
                <c:pt idx="2">
                  <c:v>168.10857142857142</c:v>
                </c:pt>
                <c:pt idx="3">
                  <c:v>168.10857142857142</c:v>
                </c:pt>
                <c:pt idx="4">
                  <c:v>168.10857142857142</c:v>
                </c:pt>
                <c:pt idx="5">
                  <c:v>168.10857142857142</c:v>
                </c:pt>
                <c:pt idx="6">
                  <c:v>168.10857142857142</c:v>
                </c:pt>
              </c:numCache>
            </c:numRef>
          </c:val>
          <c:smooth val="0"/>
          <c:extLst>
            <c:ext xmlns:c16="http://schemas.microsoft.com/office/drawing/2014/chart" uri="{C3380CC4-5D6E-409C-BE32-E72D297353CC}">
              <c16:uniqueId val="{00000002-EED8-4FAF-8FA4-4DDB01A5ED52}"/>
            </c:ext>
          </c:extLst>
        </c:ser>
        <c:ser>
          <c:idx val="3"/>
          <c:order val="3"/>
          <c:tx>
            <c:strRef>
              <c:f>'Control Charts'!$W$34</c:f>
              <c:strCache>
                <c:ptCount val="1"/>
                <c:pt idx="0">
                  <c:v>LCL</c:v>
                </c:pt>
              </c:strCache>
            </c:strRef>
          </c:tx>
          <c:spPr>
            <a:ln w="28575" cap="rnd">
              <a:solidFill>
                <a:schemeClr val="accent4"/>
              </a:solidFill>
              <a:round/>
            </a:ln>
            <a:effectLst/>
          </c:spPr>
          <c:marker>
            <c:symbol val="none"/>
          </c:marker>
          <c:val>
            <c:numRef>
              <c:f>'Control Charts'!$W$35:$W$41</c:f>
              <c:numCache>
                <c:formatCode>General</c:formatCode>
                <c:ptCount val="7"/>
                <c:pt idx="0">
                  <c:v>-27.322857142857146</c:v>
                </c:pt>
                <c:pt idx="1">
                  <c:v>-27.322857142857146</c:v>
                </c:pt>
                <c:pt idx="2">
                  <c:v>-27.322857142857146</c:v>
                </c:pt>
                <c:pt idx="3">
                  <c:v>-27.322857142857146</c:v>
                </c:pt>
                <c:pt idx="4">
                  <c:v>-27.322857142857146</c:v>
                </c:pt>
                <c:pt idx="5">
                  <c:v>-27.322857142857146</c:v>
                </c:pt>
                <c:pt idx="6">
                  <c:v>-27.322857142857146</c:v>
                </c:pt>
              </c:numCache>
            </c:numRef>
          </c:val>
          <c:smooth val="0"/>
          <c:extLst>
            <c:ext xmlns:c16="http://schemas.microsoft.com/office/drawing/2014/chart" uri="{C3380CC4-5D6E-409C-BE32-E72D297353CC}">
              <c16:uniqueId val="{00000003-EED8-4FAF-8FA4-4DDB01A5ED52}"/>
            </c:ext>
          </c:extLst>
        </c:ser>
        <c:dLbls>
          <c:showLegendKey val="0"/>
          <c:showVal val="0"/>
          <c:showCatName val="0"/>
          <c:showSerName val="0"/>
          <c:showPercent val="0"/>
          <c:showBubbleSize val="0"/>
        </c:dLbls>
        <c:smooth val="0"/>
        <c:axId val="1477440511"/>
        <c:axId val="1140209071"/>
      </c:lineChart>
      <c:catAx>
        <c:axId val="14774405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209071"/>
        <c:crosses val="autoZero"/>
        <c:auto val="1"/>
        <c:lblAlgn val="ctr"/>
        <c:lblOffset val="100"/>
        <c:noMultiLvlLbl val="0"/>
      </c:catAx>
      <c:valAx>
        <c:axId val="114020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44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Moving Average</a:t>
            </a:r>
          </a:p>
        </c:rich>
      </c:tx>
      <c:overlay val="0"/>
    </c:title>
    <c:autoTitleDeleted val="0"/>
    <c:plotArea>
      <c:layout/>
      <c:lineChart>
        <c:grouping val="standard"/>
        <c:varyColors val="0"/>
        <c:ser>
          <c:idx val="0"/>
          <c:order val="0"/>
          <c:tx>
            <c:v>Actual</c:v>
          </c:tx>
          <c:val>
            <c:numRef>
              <c:f>'Time Series'!$H$6:$H$12</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3802-439F-8F9A-A62E07124B0E}"/>
            </c:ext>
          </c:extLst>
        </c:ser>
        <c:ser>
          <c:idx val="1"/>
          <c:order val="1"/>
          <c:tx>
            <c:v>Forecast</c:v>
          </c:tx>
          <c:val>
            <c:numRef>
              <c:f>'Time Series'!$I$7:$I$13</c:f>
              <c:numCache>
                <c:formatCode>General</c:formatCode>
                <c:ptCount val="7"/>
                <c:pt idx="0">
                  <c:v>#N/A</c:v>
                </c:pt>
                <c:pt idx="1">
                  <c:v>#N/A</c:v>
                </c:pt>
                <c:pt idx="2">
                  <c:v>79.963492063492069</c:v>
                </c:pt>
                <c:pt idx="3">
                  <c:v>92.327128427128443</c:v>
                </c:pt>
                <c:pt idx="4">
                  <c:v>87.777922077922085</c:v>
                </c:pt>
                <c:pt idx="5">
                  <c:v>95.034820734820741</c:v>
                </c:pt>
                <c:pt idx="6">
                  <c:v>93.009022209022206</c:v>
                </c:pt>
              </c:numCache>
            </c:numRef>
          </c:val>
          <c:smooth val="0"/>
          <c:extLst>
            <c:ext xmlns:c16="http://schemas.microsoft.com/office/drawing/2014/chart" uri="{C3380CC4-5D6E-409C-BE32-E72D297353CC}">
              <c16:uniqueId val="{00000002-3802-439F-8F9A-A62E07124B0E}"/>
            </c:ext>
          </c:extLst>
        </c:ser>
        <c:dLbls>
          <c:showLegendKey val="0"/>
          <c:showVal val="0"/>
          <c:showCatName val="0"/>
          <c:showSerName val="0"/>
          <c:showPercent val="0"/>
          <c:showBubbleSize val="0"/>
        </c:dLbls>
        <c:marker val="1"/>
        <c:smooth val="0"/>
        <c:axId val="2047915040"/>
        <c:axId val="1940792928"/>
      </c:lineChart>
      <c:catAx>
        <c:axId val="2047915040"/>
        <c:scaling>
          <c:orientation val="minMax"/>
        </c:scaling>
        <c:delete val="0"/>
        <c:axPos val="b"/>
        <c:title>
          <c:tx>
            <c:rich>
              <a:bodyPr/>
              <a:lstStyle/>
              <a:p>
                <a:pPr>
                  <a:defRPr/>
                </a:pPr>
                <a:r>
                  <a:rPr lang="en-US"/>
                  <a:t>Data Point</a:t>
                </a:r>
              </a:p>
            </c:rich>
          </c:tx>
          <c:overlay val="0"/>
        </c:title>
        <c:majorTickMark val="out"/>
        <c:minorTickMark val="none"/>
        <c:tickLblPos val="nextTo"/>
        <c:crossAx val="1940792928"/>
        <c:crosses val="autoZero"/>
        <c:auto val="1"/>
        <c:lblAlgn val="ctr"/>
        <c:lblOffset val="100"/>
        <c:noMultiLvlLbl val="0"/>
      </c:catAx>
      <c:valAx>
        <c:axId val="1940792928"/>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04791504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'Time Series'!$D$5:$D$11</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46EC-42A5-A593-DC4BAAE74963}"/>
            </c:ext>
          </c:extLst>
        </c:ser>
        <c:ser>
          <c:idx val="1"/>
          <c:order val="1"/>
          <c:tx>
            <c:v>Forecast</c:v>
          </c:tx>
          <c:val>
            <c:numRef>
              <c:f>'Time Series'!$F$6:$F$12</c:f>
              <c:numCache>
                <c:formatCode>General</c:formatCode>
                <c:ptCount val="7"/>
                <c:pt idx="0">
                  <c:v>#N/A</c:v>
                </c:pt>
                <c:pt idx="1">
                  <c:v>60.5</c:v>
                </c:pt>
                <c:pt idx="2">
                  <c:v>73.221428571428561</c:v>
                </c:pt>
                <c:pt idx="3">
                  <c:v>74.20071428571427</c:v>
                </c:pt>
                <c:pt idx="4">
                  <c:v>81.217772727272717</c:v>
                </c:pt>
                <c:pt idx="5">
                  <c:v>83.62958376623375</c:v>
                </c:pt>
                <c:pt idx="6">
                  <c:v>88.017631713286704</c:v>
                </c:pt>
              </c:numCache>
            </c:numRef>
          </c:val>
          <c:smooth val="0"/>
          <c:extLst>
            <c:ext xmlns:c16="http://schemas.microsoft.com/office/drawing/2014/chart" uri="{C3380CC4-5D6E-409C-BE32-E72D297353CC}">
              <c16:uniqueId val="{00000002-46EC-42A5-A593-DC4BAAE74963}"/>
            </c:ext>
          </c:extLst>
        </c:ser>
        <c:dLbls>
          <c:showLegendKey val="0"/>
          <c:showVal val="0"/>
          <c:showCatName val="0"/>
          <c:showSerName val="0"/>
          <c:showPercent val="0"/>
          <c:showBubbleSize val="0"/>
        </c:dLbls>
        <c:marker val="1"/>
        <c:smooth val="0"/>
        <c:axId val="2047920640"/>
        <c:axId val="1940800832"/>
      </c:lineChart>
      <c:catAx>
        <c:axId val="2047920640"/>
        <c:scaling>
          <c:orientation val="minMax"/>
        </c:scaling>
        <c:delete val="0"/>
        <c:axPos val="b"/>
        <c:title>
          <c:tx>
            <c:rich>
              <a:bodyPr/>
              <a:lstStyle/>
              <a:p>
                <a:pPr>
                  <a:defRPr/>
                </a:pPr>
                <a:r>
                  <a:rPr lang="en-US"/>
                  <a:t>Data Point</a:t>
                </a:r>
              </a:p>
            </c:rich>
          </c:tx>
          <c:overlay val="0"/>
        </c:title>
        <c:majorTickMark val="out"/>
        <c:minorTickMark val="none"/>
        <c:tickLblPos val="nextTo"/>
        <c:crossAx val="1940800832"/>
        <c:crosses val="autoZero"/>
        <c:auto val="1"/>
        <c:lblAlgn val="ctr"/>
        <c:lblOffset val="100"/>
        <c:noMultiLvlLbl val="0"/>
      </c:catAx>
      <c:valAx>
        <c:axId val="1940800832"/>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04792064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'Time Series'!$D$5:$D$11</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8F4F-43B7-9234-9C09BCDEB84A}"/>
            </c:ext>
          </c:extLst>
        </c:ser>
        <c:ser>
          <c:idx val="1"/>
          <c:order val="1"/>
          <c:tx>
            <c:v>Forecast</c:v>
          </c:tx>
          <c:val>
            <c:numRef>
              <c:f>'Time Series'!$G$6:$G$12</c:f>
              <c:numCache>
                <c:formatCode>General</c:formatCode>
                <c:ptCount val="7"/>
                <c:pt idx="0">
                  <c:v>#N/A</c:v>
                </c:pt>
                <c:pt idx="1">
                  <c:v>60.5</c:v>
                </c:pt>
                <c:pt idx="2">
                  <c:v>98.664285714285711</c:v>
                </c:pt>
                <c:pt idx="3">
                  <c:v>78.703571428571422</c:v>
                </c:pt>
                <c:pt idx="4">
                  <c:v>95.702175324675338</c:v>
                </c:pt>
                <c:pt idx="5">
                  <c:v>89.901646103896113</c:v>
                </c:pt>
                <c:pt idx="6">
                  <c:v>97.420933841158856</c:v>
                </c:pt>
              </c:numCache>
            </c:numRef>
          </c:val>
          <c:smooth val="0"/>
          <c:extLst>
            <c:ext xmlns:c16="http://schemas.microsoft.com/office/drawing/2014/chart" uri="{C3380CC4-5D6E-409C-BE32-E72D297353CC}">
              <c16:uniqueId val="{00000002-8F4F-43B7-9234-9C09BCDEB84A}"/>
            </c:ext>
          </c:extLst>
        </c:ser>
        <c:dLbls>
          <c:showLegendKey val="0"/>
          <c:showVal val="0"/>
          <c:showCatName val="0"/>
          <c:showSerName val="0"/>
          <c:showPercent val="0"/>
          <c:showBubbleSize val="0"/>
        </c:dLbls>
        <c:marker val="1"/>
        <c:smooth val="0"/>
        <c:axId val="2047875040"/>
        <c:axId val="1980832800"/>
      </c:lineChart>
      <c:catAx>
        <c:axId val="2047875040"/>
        <c:scaling>
          <c:orientation val="minMax"/>
        </c:scaling>
        <c:delete val="0"/>
        <c:axPos val="b"/>
        <c:title>
          <c:tx>
            <c:rich>
              <a:bodyPr/>
              <a:lstStyle/>
              <a:p>
                <a:pPr>
                  <a:defRPr/>
                </a:pPr>
                <a:r>
                  <a:rPr lang="en-US"/>
                  <a:t>Data Point</a:t>
                </a:r>
              </a:p>
            </c:rich>
          </c:tx>
          <c:overlay val="0"/>
        </c:title>
        <c:majorTickMark val="out"/>
        <c:minorTickMark val="none"/>
        <c:tickLblPos val="nextTo"/>
        <c:crossAx val="1980832800"/>
        <c:crosses val="autoZero"/>
        <c:auto val="1"/>
        <c:lblAlgn val="ctr"/>
        <c:lblOffset val="100"/>
        <c:noMultiLvlLbl val="0"/>
      </c:catAx>
      <c:valAx>
        <c:axId val="1980832800"/>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2047875040"/>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Exponential Smoothing</a:t>
            </a:r>
          </a:p>
        </c:rich>
      </c:tx>
      <c:overlay val="0"/>
    </c:title>
    <c:autoTitleDeleted val="0"/>
    <c:plotArea>
      <c:layout/>
      <c:lineChart>
        <c:grouping val="standard"/>
        <c:varyColors val="0"/>
        <c:ser>
          <c:idx val="0"/>
          <c:order val="0"/>
          <c:tx>
            <c:v>Actual</c:v>
          </c:tx>
          <c:val>
            <c:numRef>
              <c:f>'Time Series'!$D$5:$D$11</c:f>
              <c:numCache>
                <c:formatCode>General</c:formatCode>
                <c:ptCount val="7"/>
                <c:pt idx="0">
                  <c:v>60.5</c:v>
                </c:pt>
                <c:pt idx="1">
                  <c:v>102.9047619047619</c:v>
                </c:pt>
                <c:pt idx="2">
                  <c:v>76.48571428571428</c:v>
                </c:pt>
                <c:pt idx="3">
                  <c:v>97.590909090909093</c:v>
                </c:pt>
                <c:pt idx="4">
                  <c:v>89.257142857142853</c:v>
                </c:pt>
                <c:pt idx="5">
                  <c:v>98.256410256410263</c:v>
                </c:pt>
                <c:pt idx="6">
                  <c:v>91.513513513513516</c:v>
                </c:pt>
              </c:numCache>
            </c:numRef>
          </c:val>
          <c:smooth val="0"/>
          <c:extLst>
            <c:ext xmlns:c16="http://schemas.microsoft.com/office/drawing/2014/chart" uri="{C3380CC4-5D6E-409C-BE32-E72D297353CC}">
              <c16:uniqueId val="{00000001-58C6-4DEC-8DA3-DAE76C376300}"/>
            </c:ext>
          </c:extLst>
        </c:ser>
        <c:ser>
          <c:idx val="1"/>
          <c:order val="1"/>
          <c:tx>
            <c:v>Forecast</c:v>
          </c:tx>
          <c:val>
            <c:numRef>
              <c:f>'Time Series'!$F$6:$F$12</c:f>
              <c:numCache>
                <c:formatCode>General</c:formatCode>
                <c:ptCount val="7"/>
                <c:pt idx="0">
                  <c:v>#N/A</c:v>
                </c:pt>
                <c:pt idx="1">
                  <c:v>60.5</c:v>
                </c:pt>
                <c:pt idx="2">
                  <c:v>73.221428571428561</c:v>
                </c:pt>
                <c:pt idx="3">
                  <c:v>74.20071428571427</c:v>
                </c:pt>
                <c:pt idx="4">
                  <c:v>81.217772727272717</c:v>
                </c:pt>
                <c:pt idx="5">
                  <c:v>83.62958376623375</c:v>
                </c:pt>
                <c:pt idx="6">
                  <c:v>88.017631713286704</c:v>
                </c:pt>
              </c:numCache>
            </c:numRef>
          </c:val>
          <c:smooth val="0"/>
          <c:extLst>
            <c:ext xmlns:c16="http://schemas.microsoft.com/office/drawing/2014/chart" uri="{C3380CC4-5D6E-409C-BE32-E72D297353CC}">
              <c16:uniqueId val="{00000002-58C6-4DEC-8DA3-DAE76C376300}"/>
            </c:ext>
          </c:extLst>
        </c:ser>
        <c:dLbls>
          <c:showLegendKey val="0"/>
          <c:showVal val="0"/>
          <c:showCatName val="0"/>
          <c:showSerName val="0"/>
          <c:showPercent val="0"/>
          <c:showBubbleSize val="0"/>
        </c:dLbls>
        <c:marker val="1"/>
        <c:smooth val="0"/>
        <c:axId val="1833694624"/>
        <c:axId val="1982695264"/>
      </c:lineChart>
      <c:catAx>
        <c:axId val="1833694624"/>
        <c:scaling>
          <c:orientation val="minMax"/>
        </c:scaling>
        <c:delete val="0"/>
        <c:axPos val="b"/>
        <c:title>
          <c:tx>
            <c:rich>
              <a:bodyPr/>
              <a:lstStyle/>
              <a:p>
                <a:pPr>
                  <a:defRPr/>
                </a:pPr>
                <a:r>
                  <a:rPr lang="en-US"/>
                  <a:t>Data Point</a:t>
                </a:r>
              </a:p>
            </c:rich>
          </c:tx>
          <c:overlay val="0"/>
        </c:title>
        <c:majorTickMark val="out"/>
        <c:minorTickMark val="none"/>
        <c:tickLblPos val="nextTo"/>
        <c:crossAx val="1982695264"/>
        <c:crosses val="autoZero"/>
        <c:auto val="1"/>
        <c:lblAlgn val="ctr"/>
        <c:lblOffset val="100"/>
        <c:noMultiLvlLbl val="0"/>
      </c:catAx>
      <c:valAx>
        <c:axId val="1982695264"/>
        <c:scaling>
          <c:orientation val="minMax"/>
        </c:scaling>
        <c:delete val="0"/>
        <c:axPos val="l"/>
        <c:title>
          <c:tx>
            <c:rich>
              <a:bodyPr/>
              <a:lstStyle/>
              <a:p>
                <a:pPr>
                  <a:defRPr/>
                </a:pPr>
                <a:r>
                  <a:rPr lang="en-US"/>
                  <a:t>Value</a:t>
                </a:r>
              </a:p>
            </c:rich>
          </c:tx>
          <c:overlay val="0"/>
        </c:title>
        <c:numFmt formatCode="General" sourceLinked="1"/>
        <c:majorTickMark val="out"/>
        <c:minorTickMark val="none"/>
        <c:tickLblPos val="nextTo"/>
        <c:crossAx val="183369462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Lagged Residuals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39231561679790028"/>
                  <c:y val="0.322728929717118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'Time Series'!$S$31:$S$35</c:f>
              <c:numCache>
                <c:formatCode>General</c:formatCode>
                <c:ptCount val="5"/>
                <c:pt idx="0">
                  <c:v>-8.9176377296031291</c:v>
                </c:pt>
                <c:pt idx="1">
                  <c:v>-0.27070500342441051</c:v>
                </c:pt>
                <c:pt idx="2">
                  <c:v>1.3479711030182955</c:v>
                </c:pt>
                <c:pt idx="3">
                  <c:v>6.4173374194525934</c:v>
                </c:pt>
                <c:pt idx="4">
                  <c:v>3.9181679068435074</c:v>
                </c:pt>
              </c:numCache>
            </c:numRef>
          </c:xVal>
          <c:yVal>
            <c:numRef>
              <c:f>'Time Series'!$T$31:$T$35</c:f>
              <c:numCache>
                <c:formatCode>General</c:formatCode>
                <c:ptCount val="5"/>
                <c:pt idx="0">
                  <c:v>-2.4951336962869988</c:v>
                </c:pt>
                <c:pt idx="1">
                  <c:v>-8.9176377296031291</c:v>
                </c:pt>
                <c:pt idx="2">
                  <c:v>-0.27070500342441051</c:v>
                </c:pt>
                <c:pt idx="3">
                  <c:v>1.3479711030182955</c:v>
                </c:pt>
                <c:pt idx="4">
                  <c:v>6.4173374194525934</c:v>
                </c:pt>
              </c:numCache>
            </c:numRef>
          </c:yVal>
          <c:smooth val="0"/>
          <c:extLst>
            <c:ext xmlns:c16="http://schemas.microsoft.com/office/drawing/2014/chart" uri="{C3380CC4-5D6E-409C-BE32-E72D297353CC}">
              <c16:uniqueId val="{00000000-9E67-4261-9D96-182F637A657C}"/>
            </c:ext>
          </c:extLst>
        </c:ser>
        <c:dLbls>
          <c:showLegendKey val="0"/>
          <c:showVal val="0"/>
          <c:showCatName val="0"/>
          <c:showSerName val="0"/>
          <c:showPercent val="0"/>
          <c:showBubbleSize val="0"/>
        </c:dLbls>
        <c:axId val="2130928720"/>
        <c:axId val="1994780096"/>
      </c:scatterChart>
      <c:valAx>
        <c:axId val="213092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0096"/>
        <c:crosses val="autoZero"/>
        <c:crossBetween val="midCat"/>
      </c:valAx>
      <c:valAx>
        <c:axId val="199478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92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'Cleaned Retail Data'!$K$1</c:f>
              <c:strCache>
                <c:ptCount val="1"/>
                <c:pt idx="0">
                  <c:v>Lot life</c:v>
                </c:pt>
              </c:strCache>
            </c:strRef>
          </c:tx>
          <c:spPr>
            <a:ln w="25400" cap="rnd">
              <a:noFill/>
              <a:round/>
            </a:ln>
            <a:effectLst/>
          </c:spPr>
          <c:marker>
            <c:symbol val="circle"/>
            <c:size val="5"/>
            <c:spPr>
              <a:solidFill>
                <a:schemeClr val="accent1"/>
              </a:solidFill>
              <a:ln w="9525">
                <a:solidFill>
                  <a:schemeClr val="accent1"/>
                </a:solidFill>
              </a:ln>
              <a:effectLst/>
            </c:spPr>
          </c:marker>
          <c:xVal>
            <c:numRef>
              <c:f>'Cleaned Retail Data'!$C$2:$C$377</c:f>
              <c:numCache>
                <c:formatCode>General</c:formatCode>
                <c:ptCount val="376"/>
                <c:pt idx="0">
                  <c:v>126010</c:v>
                </c:pt>
                <c:pt idx="1">
                  <c:v>53505</c:v>
                </c:pt>
                <c:pt idx="2">
                  <c:v>62675</c:v>
                </c:pt>
                <c:pt idx="3">
                  <c:v>60910</c:v>
                </c:pt>
                <c:pt idx="4">
                  <c:v>61750</c:v>
                </c:pt>
                <c:pt idx="5">
                  <c:v>61910</c:v>
                </c:pt>
                <c:pt idx="6">
                  <c:v>70730</c:v>
                </c:pt>
                <c:pt idx="7">
                  <c:v>41820</c:v>
                </c:pt>
                <c:pt idx="8">
                  <c:v>68375</c:v>
                </c:pt>
                <c:pt idx="9">
                  <c:v>66055</c:v>
                </c:pt>
                <c:pt idx="10">
                  <c:v>49825</c:v>
                </c:pt>
                <c:pt idx="11">
                  <c:v>184025</c:v>
                </c:pt>
                <c:pt idx="12">
                  <c:v>47270</c:v>
                </c:pt>
                <c:pt idx="13">
                  <c:v>85115</c:v>
                </c:pt>
                <c:pt idx="14">
                  <c:v>105910</c:v>
                </c:pt>
                <c:pt idx="15">
                  <c:v>40425</c:v>
                </c:pt>
                <c:pt idx="16">
                  <c:v>59785</c:v>
                </c:pt>
                <c:pt idx="17">
                  <c:v>180945</c:v>
                </c:pt>
                <c:pt idx="18">
                  <c:v>120495</c:v>
                </c:pt>
                <c:pt idx="19">
                  <c:v>47415</c:v>
                </c:pt>
                <c:pt idx="20">
                  <c:v>94395</c:v>
                </c:pt>
                <c:pt idx="21">
                  <c:v>62630</c:v>
                </c:pt>
                <c:pt idx="22">
                  <c:v>80875</c:v>
                </c:pt>
                <c:pt idx="23">
                  <c:v>49935</c:v>
                </c:pt>
                <c:pt idx="24">
                  <c:v>101155</c:v>
                </c:pt>
                <c:pt idx="25">
                  <c:v>121120</c:v>
                </c:pt>
                <c:pt idx="26">
                  <c:v>38695</c:v>
                </c:pt>
                <c:pt idx="27">
                  <c:v>58745</c:v>
                </c:pt>
                <c:pt idx="28">
                  <c:v>81495</c:v>
                </c:pt>
                <c:pt idx="29">
                  <c:v>83105</c:v>
                </c:pt>
                <c:pt idx="30">
                  <c:v>41495</c:v>
                </c:pt>
                <c:pt idx="31">
                  <c:v>57155</c:v>
                </c:pt>
                <c:pt idx="32">
                  <c:v>73500</c:v>
                </c:pt>
                <c:pt idx="33">
                  <c:v>83070</c:v>
                </c:pt>
                <c:pt idx="34">
                  <c:v>52315</c:v>
                </c:pt>
                <c:pt idx="35">
                  <c:v>38525</c:v>
                </c:pt>
                <c:pt idx="36">
                  <c:v>157995</c:v>
                </c:pt>
                <c:pt idx="37">
                  <c:v>161265</c:v>
                </c:pt>
                <c:pt idx="38">
                  <c:v>164295</c:v>
                </c:pt>
                <c:pt idx="39">
                  <c:v>163645</c:v>
                </c:pt>
                <c:pt idx="40">
                  <c:v>180825</c:v>
                </c:pt>
                <c:pt idx="41">
                  <c:v>48640</c:v>
                </c:pt>
                <c:pt idx="42">
                  <c:v>40945</c:v>
                </c:pt>
                <c:pt idx="43">
                  <c:v>126040</c:v>
                </c:pt>
                <c:pt idx="44">
                  <c:v>51775</c:v>
                </c:pt>
                <c:pt idx="45">
                  <c:v>175340</c:v>
                </c:pt>
                <c:pt idx="46">
                  <c:v>87045</c:v>
                </c:pt>
                <c:pt idx="47">
                  <c:v>88945</c:v>
                </c:pt>
                <c:pt idx="48">
                  <c:v>43690</c:v>
                </c:pt>
                <c:pt idx="49">
                  <c:v>175945</c:v>
                </c:pt>
                <c:pt idx="50">
                  <c:v>162815</c:v>
                </c:pt>
                <c:pt idx="51">
                  <c:v>134150</c:v>
                </c:pt>
                <c:pt idx="52">
                  <c:v>60245</c:v>
                </c:pt>
                <c:pt idx="53">
                  <c:v>54825</c:v>
                </c:pt>
                <c:pt idx="54">
                  <c:v>55075</c:v>
                </c:pt>
                <c:pt idx="55">
                  <c:v>45325</c:v>
                </c:pt>
                <c:pt idx="56">
                  <c:v>41700</c:v>
                </c:pt>
                <c:pt idx="57">
                  <c:v>56080</c:v>
                </c:pt>
                <c:pt idx="58">
                  <c:v>100130</c:v>
                </c:pt>
                <c:pt idx="59">
                  <c:v>71675</c:v>
                </c:pt>
                <c:pt idx="60">
                  <c:v>63325</c:v>
                </c:pt>
                <c:pt idx="61">
                  <c:v>142065</c:v>
                </c:pt>
                <c:pt idx="62">
                  <c:v>45020</c:v>
                </c:pt>
                <c:pt idx="63">
                  <c:v>47795</c:v>
                </c:pt>
                <c:pt idx="64">
                  <c:v>42525</c:v>
                </c:pt>
                <c:pt idx="65">
                  <c:v>140260</c:v>
                </c:pt>
                <c:pt idx="66">
                  <c:v>61910</c:v>
                </c:pt>
                <c:pt idx="67">
                  <c:v>96250</c:v>
                </c:pt>
                <c:pt idx="68">
                  <c:v>54325</c:v>
                </c:pt>
                <c:pt idx="69">
                  <c:v>47745</c:v>
                </c:pt>
                <c:pt idx="70">
                  <c:v>56775</c:v>
                </c:pt>
                <c:pt idx="71">
                  <c:v>60895</c:v>
                </c:pt>
                <c:pt idx="72">
                  <c:v>171145</c:v>
                </c:pt>
                <c:pt idx="73">
                  <c:v>65835</c:v>
                </c:pt>
                <c:pt idx="74">
                  <c:v>43325</c:v>
                </c:pt>
                <c:pt idx="75">
                  <c:v>42645</c:v>
                </c:pt>
                <c:pt idx="76">
                  <c:v>53080</c:v>
                </c:pt>
                <c:pt idx="77">
                  <c:v>64550</c:v>
                </c:pt>
                <c:pt idx="78">
                  <c:v>72305</c:v>
                </c:pt>
                <c:pt idx="79">
                  <c:v>123805</c:v>
                </c:pt>
                <c:pt idx="80">
                  <c:v>47215</c:v>
                </c:pt>
                <c:pt idx="81">
                  <c:v>44145</c:v>
                </c:pt>
                <c:pt idx="82">
                  <c:v>51625</c:v>
                </c:pt>
                <c:pt idx="83">
                  <c:v>64900</c:v>
                </c:pt>
                <c:pt idx="84">
                  <c:v>40575</c:v>
                </c:pt>
                <c:pt idx="85">
                  <c:v>83950</c:v>
                </c:pt>
                <c:pt idx="86">
                  <c:v>51735</c:v>
                </c:pt>
                <c:pt idx="87">
                  <c:v>200495</c:v>
                </c:pt>
                <c:pt idx="88">
                  <c:v>162315</c:v>
                </c:pt>
                <c:pt idx="89">
                  <c:v>143865</c:v>
                </c:pt>
                <c:pt idx="90">
                  <c:v>131920</c:v>
                </c:pt>
                <c:pt idx="91">
                  <c:v>133435</c:v>
                </c:pt>
                <c:pt idx="92">
                  <c:v>161375</c:v>
                </c:pt>
                <c:pt idx="93">
                  <c:v>40995</c:v>
                </c:pt>
                <c:pt idx="94">
                  <c:v>110325</c:v>
                </c:pt>
                <c:pt idx="95">
                  <c:v>91515</c:v>
                </c:pt>
                <c:pt idx="96">
                  <c:v>65650</c:v>
                </c:pt>
                <c:pt idx="97">
                  <c:v>129980</c:v>
                </c:pt>
                <c:pt idx="98">
                  <c:v>59360</c:v>
                </c:pt>
                <c:pt idx="99">
                  <c:v>49895</c:v>
                </c:pt>
                <c:pt idx="100">
                  <c:v>77000</c:v>
                </c:pt>
                <c:pt idx="101">
                  <c:v>63140</c:v>
                </c:pt>
                <c:pt idx="102">
                  <c:v>89985</c:v>
                </c:pt>
                <c:pt idx="103">
                  <c:v>47565</c:v>
                </c:pt>
                <c:pt idx="104">
                  <c:v>81355</c:v>
                </c:pt>
                <c:pt idx="105">
                  <c:v>179450</c:v>
                </c:pt>
                <c:pt idx="106">
                  <c:v>177565</c:v>
                </c:pt>
                <c:pt idx="107">
                  <c:v>63535</c:v>
                </c:pt>
                <c:pt idx="108">
                  <c:v>55005</c:v>
                </c:pt>
                <c:pt idx="109">
                  <c:v>49465</c:v>
                </c:pt>
                <c:pt idx="110">
                  <c:v>84315</c:v>
                </c:pt>
                <c:pt idx="111">
                  <c:v>162670</c:v>
                </c:pt>
                <c:pt idx="112">
                  <c:v>47215</c:v>
                </c:pt>
                <c:pt idx="113">
                  <c:v>59360</c:v>
                </c:pt>
                <c:pt idx="114">
                  <c:v>62695</c:v>
                </c:pt>
                <c:pt idx="115">
                  <c:v>102265</c:v>
                </c:pt>
                <c:pt idx="116">
                  <c:v>60935</c:v>
                </c:pt>
                <c:pt idx="117">
                  <c:v>57060</c:v>
                </c:pt>
                <c:pt idx="118">
                  <c:v>49415</c:v>
                </c:pt>
                <c:pt idx="119">
                  <c:v>47415</c:v>
                </c:pt>
                <c:pt idx="120">
                  <c:v>65270</c:v>
                </c:pt>
                <c:pt idx="121">
                  <c:v>123575</c:v>
                </c:pt>
                <c:pt idx="122">
                  <c:v>65105</c:v>
                </c:pt>
                <c:pt idx="123">
                  <c:v>53930</c:v>
                </c:pt>
                <c:pt idx="124">
                  <c:v>106370</c:v>
                </c:pt>
                <c:pt idx="125">
                  <c:v>87590</c:v>
                </c:pt>
                <c:pt idx="126">
                  <c:v>148315</c:v>
                </c:pt>
                <c:pt idx="127">
                  <c:v>69305</c:v>
                </c:pt>
                <c:pt idx="128">
                  <c:v>78610</c:v>
                </c:pt>
                <c:pt idx="129">
                  <c:v>52920</c:v>
                </c:pt>
                <c:pt idx="130">
                  <c:v>84130</c:v>
                </c:pt>
                <c:pt idx="131">
                  <c:v>133435</c:v>
                </c:pt>
                <c:pt idx="132">
                  <c:v>55730</c:v>
                </c:pt>
                <c:pt idx="133">
                  <c:v>50955</c:v>
                </c:pt>
                <c:pt idx="134">
                  <c:v>170045</c:v>
                </c:pt>
                <c:pt idx="135">
                  <c:v>48845</c:v>
                </c:pt>
                <c:pt idx="136">
                  <c:v>73210</c:v>
                </c:pt>
                <c:pt idx="137">
                  <c:v>74915</c:v>
                </c:pt>
                <c:pt idx="138">
                  <c:v>44165</c:v>
                </c:pt>
                <c:pt idx="139">
                  <c:v>75500</c:v>
                </c:pt>
                <c:pt idx="140">
                  <c:v>42345</c:v>
                </c:pt>
                <c:pt idx="141">
                  <c:v>162670</c:v>
                </c:pt>
                <c:pt idx="142">
                  <c:v>143865</c:v>
                </c:pt>
                <c:pt idx="143">
                  <c:v>47795</c:v>
                </c:pt>
                <c:pt idx="144">
                  <c:v>41685</c:v>
                </c:pt>
                <c:pt idx="145">
                  <c:v>168915</c:v>
                </c:pt>
                <c:pt idx="146">
                  <c:v>67260</c:v>
                </c:pt>
                <c:pt idx="147">
                  <c:v>64550</c:v>
                </c:pt>
                <c:pt idx="148">
                  <c:v>71550</c:v>
                </c:pt>
                <c:pt idx="149">
                  <c:v>83230</c:v>
                </c:pt>
                <c:pt idx="150">
                  <c:v>63210</c:v>
                </c:pt>
                <c:pt idx="151">
                  <c:v>172095</c:v>
                </c:pt>
                <c:pt idx="152">
                  <c:v>161215</c:v>
                </c:pt>
                <c:pt idx="153">
                  <c:v>164915</c:v>
                </c:pt>
                <c:pt idx="154">
                  <c:v>121045</c:v>
                </c:pt>
                <c:pt idx="155">
                  <c:v>72660</c:v>
                </c:pt>
                <c:pt idx="156">
                  <c:v>47955</c:v>
                </c:pt>
                <c:pt idx="157">
                  <c:v>52595</c:v>
                </c:pt>
                <c:pt idx="158">
                  <c:v>42025</c:v>
                </c:pt>
                <c:pt idx="159">
                  <c:v>51985</c:v>
                </c:pt>
                <c:pt idx="160">
                  <c:v>90000</c:v>
                </c:pt>
                <c:pt idx="161">
                  <c:v>60495</c:v>
                </c:pt>
                <c:pt idx="162">
                  <c:v>105265</c:v>
                </c:pt>
                <c:pt idx="163">
                  <c:v>179450</c:v>
                </c:pt>
                <c:pt idx="164">
                  <c:v>52845</c:v>
                </c:pt>
                <c:pt idx="165">
                  <c:v>82215</c:v>
                </c:pt>
                <c:pt idx="166">
                  <c:v>101855</c:v>
                </c:pt>
                <c:pt idx="167">
                  <c:v>52745</c:v>
                </c:pt>
                <c:pt idx="168">
                  <c:v>175895</c:v>
                </c:pt>
                <c:pt idx="169">
                  <c:v>175895</c:v>
                </c:pt>
                <c:pt idx="170">
                  <c:v>83230</c:v>
                </c:pt>
                <c:pt idx="171">
                  <c:v>60995</c:v>
                </c:pt>
                <c:pt idx="172">
                  <c:v>75210</c:v>
                </c:pt>
                <c:pt idx="173">
                  <c:v>59835</c:v>
                </c:pt>
                <c:pt idx="174">
                  <c:v>114520</c:v>
                </c:pt>
                <c:pt idx="175">
                  <c:v>45770</c:v>
                </c:pt>
                <c:pt idx="176">
                  <c:v>194065</c:v>
                </c:pt>
                <c:pt idx="177">
                  <c:v>111145</c:v>
                </c:pt>
                <c:pt idx="178">
                  <c:v>48915</c:v>
                </c:pt>
                <c:pt idx="179">
                  <c:v>119295</c:v>
                </c:pt>
                <c:pt idx="180">
                  <c:v>128515</c:v>
                </c:pt>
                <c:pt idx="181">
                  <c:v>83540</c:v>
                </c:pt>
                <c:pt idx="182">
                  <c:v>49975</c:v>
                </c:pt>
                <c:pt idx="183">
                  <c:v>93880</c:v>
                </c:pt>
                <c:pt idx="184">
                  <c:v>54515</c:v>
                </c:pt>
                <c:pt idx="185">
                  <c:v>48915</c:v>
                </c:pt>
                <c:pt idx="186">
                  <c:v>120940</c:v>
                </c:pt>
                <c:pt idx="187">
                  <c:v>48285</c:v>
                </c:pt>
                <c:pt idx="188">
                  <c:v>84080</c:v>
                </c:pt>
                <c:pt idx="189">
                  <c:v>49935</c:v>
                </c:pt>
                <c:pt idx="190">
                  <c:v>114875</c:v>
                </c:pt>
                <c:pt idx="191">
                  <c:v>61195</c:v>
                </c:pt>
                <c:pt idx="192">
                  <c:v>48915</c:v>
                </c:pt>
                <c:pt idx="193">
                  <c:v>88010</c:v>
                </c:pt>
                <c:pt idx="194">
                  <c:v>161345</c:v>
                </c:pt>
                <c:pt idx="195">
                  <c:v>81370</c:v>
                </c:pt>
                <c:pt idx="196">
                  <c:v>61645</c:v>
                </c:pt>
                <c:pt idx="197" formatCode="&quot;$&quot;#,##0_);[Red]\(&quot;$&quot;#,##0\)">
                  <c:v>77660</c:v>
                </c:pt>
                <c:pt idx="198" formatCode="&quot;$&quot;#,##0_);[Red]\(&quot;$&quot;#,##0\)">
                  <c:v>68095</c:v>
                </c:pt>
                <c:pt idx="199">
                  <c:v>65025</c:v>
                </c:pt>
                <c:pt idx="200" formatCode="&quot;$&quot;#,##0_);[Red]\(&quot;$&quot;#,##0\)">
                  <c:v>69105</c:v>
                </c:pt>
                <c:pt idx="201" formatCode="&quot;$&quot;#,##0_);[Red]\(&quot;$&quot;#,##0\)">
                  <c:v>69065</c:v>
                </c:pt>
                <c:pt idx="202" formatCode="&quot;$&quot;#,##0_);[Red]\(&quot;$&quot;#,##0\)">
                  <c:v>174215</c:v>
                </c:pt>
                <c:pt idx="203" formatCode="&quot;$&quot;#,##0_);[Red]\(&quot;$&quot;#,##0\)">
                  <c:v>146165</c:v>
                </c:pt>
                <c:pt idx="204" formatCode="&quot;$&quot;#,##0_);[Red]\(&quot;$&quot;#,##0\)">
                  <c:v>48170</c:v>
                </c:pt>
                <c:pt idx="205" formatCode="&quot;$&quot;#,##0_);[Red]\(&quot;$&quot;#,##0\)">
                  <c:v>49740</c:v>
                </c:pt>
                <c:pt idx="206" formatCode="&quot;$&quot;#,##0_);[Red]\(&quot;$&quot;#,##0\)">
                  <c:v>40640</c:v>
                </c:pt>
                <c:pt idx="207" formatCode="&quot;$&quot;#,##0_);[Red]\(&quot;$&quot;#,##0\)">
                  <c:v>97090</c:v>
                </c:pt>
                <c:pt idx="208" formatCode="&quot;$&quot;#,##0_);[Red]\(&quot;$&quot;#,##0\)">
                  <c:v>106320</c:v>
                </c:pt>
                <c:pt idx="209" formatCode="&quot;$&quot;#,##0_);[Red]\(&quot;$&quot;#,##0\)">
                  <c:v>52355</c:v>
                </c:pt>
                <c:pt idx="210" formatCode="&quot;$&quot;#,##0_);[Red]\(&quot;$&quot;#,##0\)">
                  <c:v>121355</c:v>
                </c:pt>
                <c:pt idx="211" formatCode="&quot;$&quot;#,##0_);[Red]\(&quot;$&quot;#,##0\)">
                  <c:v>41470</c:v>
                </c:pt>
                <c:pt idx="212" formatCode="&quot;$&quot;#,##0_);[Red]\(&quot;$&quot;#,##0\)">
                  <c:v>147105</c:v>
                </c:pt>
                <c:pt idx="213" formatCode="&quot;$&quot;#,##0_);[Red]\(&quot;$&quot;#,##0\)">
                  <c:v>68780</c:v>
                </c:pt>
                <c:pt idx="214" formatCode="&quot;$&quot;#,##0_);[Red]\(&quot;$&quot;#,##0\)">
                  <c:v>67035</c:v>
                </c:pt>
                <c:pt idx="215" formatCode="&quot;$&quot;#,##0_);[Red]\(&quot;$&quot;#,##0\)">
                  <c:v>75625</c:v>
                </c:pt>
                <c:pt idx="216" formatCode="&quot;$&quot;#,##0_);[Red]\(&quot;$&quot;#,##0\)">
                  <c:v>52865</c:v>
                </c:pt>
                <c:pt idx="217" formatCode="&quot;$&quot;#,##0_);[Red]\(&quot;$&quot;#,##0\)">
                  <c:v>65755</c:v>
                </c:pt>
                <c:pt idx="218" formatCode="&quot;$&quot;#,##0_);[Red]\(&quot;$&quot;#,##0\)">
                  <c:v>114095</c:v>
                </c:pt>
                <c:pt idx="219" formatCode="&quot;$&quot;#,##0_);[Red]\(&quot;$&quot;#,##0\)">
                  <c:v>51175</c:v>
                </c:pt>
                <c:pt idx="220" formatCode="&quot;$&quot;#,##0_);[Red]\(&quot;$&quot;#,##0\)">
                  <c:v>66120</c:v>
                </c:pt>
                <c:pt idx="221" formatCode="&quot;$&quot;#,##0_);[Red]\(&quot;$&quot;#,##0\)">
                  <c:v>67990</c:v>
                </c:pt>
                <c:pt idx="222" formatCode="&quot;$&quot;#,##0_);[Red]\(&quot;$&quot;#,##0\)">
                  <c:v>47415</c:v>
                </c:pt>
                <c:pt idx="223" formatCode="&quot;$&quot;#,##0_);[Red]\(&quot;$&quot;#,##0\)">
                  <c:v>51420</c:v>
                </c:pt>
                <c:pt idx="224" formatCode="&quot;$&quot;#,##0_);[Red]\(&quot;$&quot;#,##0\)">
                  <c:v>62740</c:v>
                </c:pt>
                <c:pt idx="225" formatCode="&quot;$&quot;#,##0_);[Red]\(&quot;$&quot;#,##0\)">
                  <c:v>128530</c:v>
                </c:pt>
                <c:pt idx="226" formatCode="&quot;$&quot;#,##0_);[Red]\(&quot;$&quot;#,##0\)">
                  <c:v>47375</c:v>
                </c:pt>
                <c:pt idx="227" formatCode="&quot;$&quot;#,##0_);[Red]\(&quot;$&quot;#,##0\)">
                  <c:v>80710</c:v>
                </c:pt>
                <c:pt idx="228" formatCode="&quot;$&quot;#,##0_);[Red]\(&quot;$&quot;#,##0\)">
                  <c:v>156515</c:v>
                </c:pt>
                <c:pt idx="229" formatCode="&quot;$&quot;#,##0_);[Red]\(&quot;$&quot;#,##0\)">
                  <c:v>83280</c:v>
                </c:pt>
                <c:pt idx="230" formatCode="&quot;$&quot;#,##0_);[Red]\(&quot;$&quot;#,##0\)">
                  <c:v>148800</c:v>
                </c:pt>
                <c:pt idx="231" formatCode="&quot;$&quot;#,##0_);[Red]\(&quot;$&quot;#,##0\)">
                  <c:v>65860</c:v>
                </c:pt>
                <c:pt idx="232" formatCode="&quot;$&quot;#,##0_);[Red]\(&quot;$&quot;#,##0\)">
                  <c:v>59825</c:v>
                </c:pt>
                <c:pt idx="233" formatCode="&quot;$&quot;#,##0_);[Red]\(&quot;$&quot;#,##0\)">
                  <c:v>68190</c:v>
                </c:pt>
                <c:pt idx="234" formatCode="&quot;$&quot;#,##0_);[Red]\(&quot;$&quot;#,##0\)">
                  <c:v>65485</c:v>
                </c:pt>
                <c:pt idx="235" formatCode="&quot;$&quot;#,##0_);[Red]\(&quot;$&quot;#,##0\)">
                  <c:v>69400</c:v>
                </c:pt>
                <c:pt idx="236" formatCode="&quot;$&quot;#,##0_);[Red]\(&quot;$&quot;#,##0\)">
                  <c:v>178295</c:v>
                </c:pt>
                <c:pt idx="237" formatCode="&quot;$&quot;#,##0_);[Red]\(&quot;$&quot;#,##0\)">
                  <c:v>59780</c:v>
                </c:pt>
                <c:pt idx="238" formatCode="&quot;$&quot;#,##0_);[Red]\(&quot;$&quot;#,##0\)">
                  <c:v>115085</c:v>
                </c:pt>
                <c:pt idx="239" formatCode="&quot;$&quot;#,##0_);[Red]\(&quot;$&quot;#,##0\)">
                  <c:v>56685</c:v>
                </c:pt>
                <c:pt idx="240" formatCode="&quot;$&quot;#,##0_);[Red]\(&quot;$&quot;#,##0\)">
                  <c:v>69580</c:v>
                </c:pt>
                <c:pt idx="241" formatCode="&quot;$&quot;#,##0_);[Red]\(&quot;$&quot;#,##0\)">
                  <c:v>68610</c:v>
                </c:pt>
                <c:pt idx="242" formatCode="&quot;$&quot;#,##0_);[Red]\(&quot;$&quot;#,##0\)">
                  <c:v>66960</c:v>
                </c:pt>
                <c:pt idx="243" formatCode="&quot;$&quot;#,##0_);[Red]\(&quot;$&quot;#,##0\)">
                  <c:v>53375</c:v>
                </c:pt>
                <c:pt idx="244" formatCode="&quot;$&quot;#,##0_);[Red]\(&quot;$&quot;#,##0\)">
                  <c:v>177910</c:v>
                </c:pt>
                <c:pt idx="245" formatCode="&quot;$&quot;#,##0_);[Red]\(&quot;$&quot;#,##0\)">
                  <c:v>153435</c:v>
                </c:pt>
                <c:pt idx="246" formatCode="&quot;$&quot;#,##0_);[Red]\(&quot;$&quot;#,##0\)">
                  <c:v>164995</c:v>
                </c:pt>
                <c:pt idx="247" formatCode="&quot;$&quot;#,##0_);[Red]\(&quot;$&quot;#,##0\)">
                  <c:v>139295</c:v>
                </c:pt>
                <c:pt idx="248" formatCode="&quot;$&quot;#,##0_);[Red]\(&quot;$&quot;#,##0\)">
                  <c:v>170995</c:v>
                </c:pt>
                <c:pt idx="249" formatCode="&quot;$&quot;#,##0_);[Red]\(&quot;$&quot;#,##0\)">
                  <c:v>165945</c:v>
                </c:pt>
                <c:pt idx="250" formatCode="&quot;$&quot;#,##0_);[Red]\(&quot;$&quot;#,##0\)">
                  <c:v>167345</c:v>
                </c:pt>
                <c:pt idx="251" formatCode="&quot;$&quot;#,##0_);[Red]\(&quot;$&quot;#,##0\)">
                  <c:v>43515</c:v>
                </c:pt>
                <c:pt idx="252" formatCode="&quot;$&quot;#,##0_);[Red]\(&quot;$&quot;#,##0\)">
                  <c:v>62615</c:v>
                </c:pt>
                <c:pt idx="253" formatCode="&quot;$&quot;#,##0_);[Red]\(&quot;$&quot;#,##0\)">
                  <c:v>69880</c:v>
                </c:pt>
                <c:pt idx="254" formatCode="&quot;$&quot;#,##0_);[Red]\(&quot;$&quot;#,##0\)">
                  <c:v>49020</c:v>
                </c:pt>
                <c:pt idx="255" formatCode="&quot;$&quot;#,##0_);[Red]\(&quot;$&quot;#,##0\)">
                  <c:v>93225</c:v>
                </c:pt>
                <c:pt idx="256" formatCode="&quot;$&quot;#,##0_);[Red]\(&quot;$&quot;#,##0\)">
                  <c:v>70160</c:v>
                </c:pt>
                <c:pt idx="257" formatCode="&quot;$&quot;#,##0_);[Red]\(&quot;$&quot;#,##0\)">
                  <c:v>70615</c:v>
                </c:pt>
                <c:pt idx="258" formatCode="&quot;$&quot;#,##0_);[Red]\(&quot;$&quot;#,##0\)">
                  <c:v>69250</c:v>
                </c:pt>
                <c:pt idx="259" formatCode="&quot;$&quot;#,##0_);[Red]\(&quot;$&quot;#,##0\)">
                  <c:v>119170</c:v>
                </c:pt>
                <c:pt idx="260" formatCode="&quot;$&quot;#,##0_);[Red]\(&quot;$&quot;#,##0\)">
                  <c:v>77415</c:v>
                </c:pt>
                <c:pt idx="261" formatCode="&quot;$&quot;#,##0_);[Red]\(&quot;$&quot;#,##0\)">
                  <c:v>69515</c:v>
                </c:pt>
                <c:pt idx="262" formatCode="&quot;$&quot;#,##0_);[Red]\(&quot;$&quot;#,##0\)">
                  <c:v>133035</c:v>
                </c:pt>
                <c:pt idx="263" formatCode="#,##0">
                  <c:v>68770</c:v>
                </c:pt>
                <c:pt idx="264" formatCode="#,##0">
                  <c:v>45870</c:v>
                </c:pt>
                <c:pt idx="265" formatCode="#,##0">
                  <c:v>140300</c:v>
                </c:pt>
                <c:pt idx="266" formatCode="#,##0">
                  <c:v>161035</c:v>
                </c:pt>
                <c:pt idx="267" formatCode="#,##0">
                  <c:v>88220</c:v>
                </c:pt>
                <c:pt idx="268" formatCode="#,##0">
                  <c:v>71595</c:v>
                </c:pt>
                <c:pt idx="269" formatCode="#,##0">
                  <c:v>61425</c:v>
                </c:pt>
                <c:pt idx="270" formatCode="#,##0">
                  <c:v>158240</c:v>
                </c:pt>
                <c:pt idx="271" formatCode="#,##0">
                  <c:v>85910</c:v>
                </c:pt>
                <c:pt idx="272" formatCode="#,##0">
                  <c:v>93045</c:v>
                </c:pt>
                <c:pt idx="273" formatCode="#,##0">
                  <c:v>78315</c:v>
                </c:pt>
                <c:pt idx="274" formatCode="#,##0">
                  <c:v>83205</c:v>
                </c:pt>
                <c:pt idx="275" formatCode="#,##0">
                  <c:v>75165</c:v>
                </c:pt>
                <c:pt idx="276" formatCode="#,##0">
                  <c:v>72770</c:v>
                </c:pt>
                <c:pt idx="277" formatCode="#,##0">
                  <c:v>81080</c:v>
                </c:pt>
                <c:pt idx="278" formatCode="#,##0">
                  <c:v>42040</c:v>
                </c:pt>
                <c:pt idx="279" formatCode="#,##0">
                  <c:v>48310</c:v>
                </c:pt>
                <c:pt idx="280" formatCode="#,##0">
                  <c:v>51940</c:v>
                </c:pt>
                <c:pt idx="281" formatCode="#,##0">
                  <c:v>95030</c:v>
                </c:pt>
                <c:pt idx="282" formatCode="#,##0">
                  <c:v>121485</c:v>
                </c:pt>
                <c:pt idx="283" formatCode="#,##0">
                  <c:v>64085</c:v>
                </c:pt>
                <c:pt idx="284" formatCode="#,##0">
                  <c:v>162340</c:v>
                </c:pt>
                <c:pt idx="285" formatCode="#,##0">
                  <c:v>64930</c:v>
                </c:pt>
                <c:pt idx="286" formatCode="#,##0">
                  <c:v>65785</c:v>
                </c:pt>
                <c:pt idx="287" formatCode="#,##0">
                  <c:v>58740</c:v>
                </c:pt>
                <c:pt idx="288" formatCode="#,##0">
                  <c:v>83230</c:v>
                </c:pt>
                <c:pt idx="289" formatCode="#,##0">
                  <c:v>58520</c:v>
                </c:pt>
                <c:pt idx="290" formatCode="#,##0">
                  <c:v>41945</c:v>
                </c:pt>
                <c:pt idx="291" formatCode="#,##0">
                  <c:v>81450</c:v>
                </c:pt>
                <c:pt idx="292" formatCode="#,##0">
                  <c:v>79895</c:v>
                </c:pt>
                <c:pt idx="293" formatCode="#,##0">
                  <c:v>60145</c:v>
                </c:pt>
                <c:pt idx="294" formatCode="#,##0">
                  <c:v>56775</c:v>
                </c:pt>
                <c:pt idx="295" formatCode="#,##0">
                  <c:v>49020</c:v>
                </c:pt>
                <c:pt idx="296" formatCode="#,##0">
                  <c:v>57020</c:v>
                </c:pt>
                <c:pt idx="297" formatCode="#,##0">
                  <c:v>48170</c:v>
                </c:pt>
                <c:pt idx="298" formatCode="#,##0">
                  <c:v>166445</c:v>
                </c:pt>
                <c:pt idx="299" formatCode="#,##0">
                  <c:v>100780</c:v>
                </c:pt>
                <c:pt idx="300">
                  <c:v>60795</c:v>
                </c:pt>
                <c:pt idx="301" formatCode="#,##0">
                  <c:v>80870</c:v>
                </c:pt>
                <c:pt idx="302" formatCode="#,##0">
                  <c:v>62320</c:v>
                </c:pt>
                <c:pt idx="303" formatCode="#,##0">
                  <c:v>75055</c:v>
                </c:pt>
                <c:pt idx="304" formatCode="#,##0">
                  <c:v>83665</c:v>
                </c:pt>
                <c:pt idx="305" formatCode="#,##0">
                  <c:v>90905</c:v>
                </c:pt>
                <c:pt idx="306" formatCode="#,##0">
                  <c:v>70760</c:v>
                </c:pt>
                <c:pt idx="307" formatCode="#,##0">
                  <c:v>72765</c:v>
                </c:pt>
                <c:pt idx="308" formatCode="#,##0">
                  <c:v>51570</c:v>
                </c:pt>
                <c:pt idx="309" formatCode="#,##0">
                  <c:v>59045</c:v>
                </c:pt>
                <c:pt idx="310" formatCode="#,##0">
                  <c:v>52940</c:v>
                </c:pt>
                <c:pt idx="311" formatCode="#,##0">
                  <c:v>57200</c:v>
                </c:pt>
                <c:pt idx="312" formatCode="#,##0">
                  <c:v>39095</c:v>
                </c:pt>
                <c:pt idx="313">
                  <c:v>61800</c:v>
                </c:pt>
                <c:pt idx="314" formatCode="#,##0">
                  <c:v>69760</c:v>
                </c:pt>
                <c:pt idx="315" formatCode="#,##0">
                  <c:v>80845</c:v>
                </c:pt>
                <c:pt idx="316" formatCode="#,##0">
                  <c:v>155990</c:v>
                </c:pt>
                <c:pt idx="317" formatCode="#,##0">
                  <c:v>72445</c:v>
                </c:pt>
                <c:pt idx="318" formatCode="#,##0">
                  <c:v>77900</c:v>
                </c:pt>
                <c:pt idx="319" formatCode="#,##0">
                  <c:v>75430</c:v>
                </c:pt>
                <c:pt idx="320" formatCode="#,##0">
                  <c:v>80675</c:v>
                </c:pt>
                <c:pt idx="321" formatCode="#,##0">
                  <c:v>61295</c:v>
                </c:pt>
                <c:pt idx="322" formatCode="#,##0">
                  <c:v>64490</c:v>
                </c:pt>
                <c:pt idx="323" formatCode="#,##0">
                  <c:v>67610</c:v>
                </c:pt>
                <c:pt idx="324" formatCode="#,##0">
                  <c:v>57965</c:v>
                </c:pt>
                <c:pt idx="325" formatCode="#,##0">
                  <c:v>60455</c:v>
                </c:pt>
                <c:pt idx="326" formatCode="#,##0">
                  <c:v>119555</c:v>
                </c:pt>
                <c:pt idx="327" formatCode="#,##0">
                  <c:v>77015</c:v>
                </c:pt>
                <c:pt idx="328" formatCode="#,##0">
                  <c:v>181965</c:v>
                </c:pt>
                <c:pt idx="329" formatCode="#,##0">
                  <c:v>66775</c:v>
                </c:pt>
                <c:pt idx="330" formatCode="#,##0">
                  <c:v>49185</c:v>
                </c:pt>
                <c:pt idx="331" formatCode="#,##0">
                  <c:v>120830</c:v>
                </c:pt>
                <c:pt idx="332" formatCode="#,##0">
                  <c:v>49220</c:v>
                </c:pt>
                <c:pt idx="333" formatCode="#,##0">
                  <c:v>62055</c:v>
                </c:pt>
                <c:pt idx="334" formatCode="#,##0">
                  <c:v>69985</c:v>
                </c:pt>
                <c:pt idx="335" formatCode="#,##0">
                  <c:v>61115</c:v>
                </c:pt>
                <c:pt idx="336" formatCode="#,##0">
                  <c:v>90740</c:v>
                </c:pt>
                <c:pt idx="337" formatCode="#,##0">
                  <c:v>47155</c:v>
                </c:pt>
                <c:pt idx="338" formatCode="#,##0">
                  <c:v>48170</c:v>
                </c:pt>
                <c:pt idx="339" formatCode="#,##0">
                  <c:v>137395</c:v>
                </c:pt>
                <c:pt idx="340" formatCode="#,##0">
                  <c:v>67735</c:v>
                </c:pt>
                <c:pt idx="341" formatCode="#,##0">
                  <c:v>66290</c:v>
                </c:pt>
                <c:pt idx="342" formatCode="#,##0">
                  <c:v>67280</c:v>
                </c:pt>
                <c:pt idx="343" formatCode="#,##0">
                  <c:v>163445</c:v>
                </c:pt>
                <c:pt idx="344" formatCode="#,##0">
                  <c:v>41945</c:v>
                </c:pt>
                <c:pt idx="345" formatCode="#,##0">
                  <c:v>53315</c:v>
                </c:pt>
                <c:pt idx="346" formatCode="#,##0">
                  <c:v>174395</c:v>
                </c:pt>
                <c:pt idx="347" formatCode="#,##0">
                  <c:v>42815</c:v>
                </c:pt>
                <c:pt idx="348" formatCode="#,##0">
                  <c:v>40995</c:v>
                </c:pt>
                <c:pt idx="349" formatCode="#,##0">
                  <c:v>42525</c:v>
                </c:pt>
                <c:pt idx="350" formatCode="#,##0">
                  <c:v>80650</c:v>
                </c:pt>
                <c:pt idx="351" formatCode="#,##0">
                  <c:v>72595</c:v>
                </c:pt>
                <c:pt idx="352" formatCode="#,##0">
                  <c:v>67220</c:v>
                </c:pt>
                <c:pt idx="353" formatCode="#,##0">
                  <c:v>68000</c:v>
                </c:pt>
                <c:pt idx="354" formatCode="#,##0">
                  <c:v>77005</c:v>
                </c:pt>
                <c:pt idx="355" formatCode="#,##0">
                  <c:v>74730</c:v>
                </c:pt>
                <c:pt idx="356" formatCode="#,##0">
                  <c:v>77070</c:v>
                </c:pt>
                <c:pt idx="357" formatCode="#,##0">
                  <c:v>53330</c:v>
                </c:pt>
                <c:pt idx="358" formatCode="#,##0">
                  <c:v>52375</c:v>
                </c:pt>
                <c:pt idx="359" formatCode="#,##0">
                  <c:v>58690</c:v>
                </c:pt>
                <c:pt idx="360" formatCode="#,##0">
                  <c:v>51570</c:v>
                </c:pt>
                <c:pt idx="361" formatCode="#,##0">
                  <c:v>40995</c:v>
                </c:pt>
                <c:pt idx="362" formatCode="#,##0">
                  <c:v>83155</c:v>
                </c:pt>
                <c:pt idx="363" formatCode="#,##0">
                  <c:v>95245</c:v>
                </c:pt>
                <c:pt idx="364" formatCode="#,##0">
                  <c:v>119460</c:v>
                </c:pt>
                <c:pt idx="365" formatCode="#,##0">
                  <c:v>47845</c:v>
                </c:pt>
                <c:pt idx="366" formatCode="#,##0">
                  <c:v>60145</c:v>
                </c:pt>
                <c:pt idx="367" formatCode="#,##0">
                  <c:v>85645</c:v>
                </c:pt>
                <c:pt idx="368" formatCode="#,##0">
                  <c:v>68885</c:v>
                </c:pt>
                <c:pt idx="369" formatCode="#,##0">
                  <c:v>73080</c:v>
                </c:pt>
                <c:pt idx="370">
                  <c:v>61825</c:v>
                </c:pt>
              </c:numCache>
            </c:numRef>
          </c:xVal>
          <c:yVal>
            <c:numRef>
              <c:f>'Cleaned Retail Data'!$K$2:$K$377</c:f>
              <c:numCache>
                <c:formatCode>General</c:formatCode>
                <c:ptCount val="376"/>
                <c:pt idx="0">
                  <c:v>3</c:v>
                </c:pt>
                <c:pt idx="1">
                  <c:v>48</c:v>
                </c:pt>
                <c:pt idx="2">
                  <c:v>15</c:v>
                </c:pt>
                <c:pt idx="3">
                  <c:v>112</c:v>
                </c:pt>
                <c:pt idx="4">
                  <c:v>90</c:v>
                </c:pt>
                <c:pt idx="5">
                  <c:v>96</c:v>
                </c:pt>
                <c:pt idx="6">
                  <c:v>38</c:v>
                </c:pt>
                <c:pt idx="7">
                  <c:v>118</c:v>
                </c:pt>
                <c:pt idx="8">
                  <c:v>39</c:v>
                </c:pt>
                <c:pt idx="9">
                  <c:v>7</c:v>
                </c:pt>
                <c:pt idx="10">
                  <c:v>49</c:v>
                </c:pt>
                <c:pt idx="11">
                  <c:v>82</c:v>
                </c:pt>
                <c:pt idx="12">
                  <c:v>34</c:v>
                </c:pt>
                <c:pt idx="13">
                  <c:v>60</c:v>
                </c:pt>
                <c:pt idx="14">
                  <c:v>64</c:v>
                </c:pt>
                <c:pt idx="15">
                  <c:v>74</c:v>
                </c:pt>
                <c:pt idx="16">
                  <c:v>20</c:v>
                </c:pt>
                <c:pt idx="17">
                  <c:v>48</c:v>
                </c:pt>
                <c:pt idx="18">
                  <c:v>17</c:v>
                </c:pt>
                <c:pt idx="19">
                  <c:v>39</c:v>
                </c:pt>
                <c:pt idx="20">
                  <c:v>66</c:v>
                </c:pt>
                <c:pt idx="21">
                  <c:v>49</c:v>
                </c:pt>
                <c:pt idx="22">
                  <c:v>69</c:v>
                </c:pt>
                <c:pt idx="23">
                  <c:v>44</c:v>
                </c:pt>
                <c:pt idx="24">
                  <c:v>6</c:v>
                </c:pt>
                <c:pt idx="25">
                  <c:v>62</c:v>
                </c:pt>
                <c:pt idx="26">
                  <c:v>152</c:v>
                </c:pt>
                <c:pt idx="27">
                  <c:v>28</c:v>
                </c:pt>
                <c:pt idx="28">
                  <c:v>13</c:v>
                </c:pt>
                <c:pt idx="29">
                  <c:v>52</c:v>
                </c:pt>
                <c:pt idx="30">
                  <c:v>54</c:v>
                </c:pt>
                <c:pt idx="31">
                  <c:v>29</c:v>
                </c:pt>
                <c:pt idx="32">
                  <c:v>96</c:v>
                </c:pt>
                <c:pt idx="33">
                  <c:v>78</c:v>
                </c:pt>
                <c:pt idx="34">
                  <c:v>30</c:v>
                </c:pt>
                <c:pt idx="35">
                  <c:v>111</c:v>
                </c:pt>
                <c:pt idx="36">
                  <c:v>0</c:v>
                </c:pt>
                <c:pt idx="37">
                  <c:v>0</c:v>
                </c:pt>
                <c:pt idx="38">
                  <c:v>0</c:v>
                </c:pt>
                <c:pt idx="39">
                  <c:v>0</c:v>
                </c:pt>
                <c:pt idx="40">
                  <c:v>19</c:v>
                </c:pt>
                <c:pt idx="41">
                  <c:v>57</c:v>
                </c:pt>
                <c:pt idx="42">
                  <c:v>123</c:v>
                </c:pt>
                <c:pt idx="43">
                  <c:v>0</c:v>
                </c:pt>
                <c:pt idx="44">
                  <c:v>65</c:v>
                </c:pt>
                <c:pt idx="45">
                  <c:v>65</c:v>
                </c:pt>
                <c:pt idx="46">
                  <c:v>81</c:v>
                </c:pt>
                <c:pt idx="47">
                  <c:v>83</c:v>
                </c:pt>
                <c:pt idx="48">
                  <c:v>38</c:v>
                </c:pt>
                <c:pt idx="49">
                  <c:v>1</c:v>
                </c:pt>
                <c:pt idx="50">
                  <c:v>12</c:v>
                </c:pt>
                <c:pt idx="51">
                  <c:v>2</c:v>
                </c:pt>
                <c:pt idx="52">
                  <c:v>573</c:v>
                </c:pt>
                <c:pt idx="53">
                  <c:v>4</c:v>
                </c:pt>
                <c:pt idx="54">
                  <c:v>84</c:v>
                </c:pt>
                <c:pt idx="55">
                  <c:v>172</c:v>
                </c:pt>
                <c:pt idx="56">
                  <c:v>19</c:v>
                </c:pt>
                <c:pt idx="57">
                  <c:v>51</c:v>
                </c:pt>
                <c:pt idx="58">
                  <c:v>3</c:v>
                </c:pt>
                <c:pt idx="59">
                  <c:v>5</c:v>
                </c:pt>
                <c:pt idx="60">
                  <c:v>299</c:v>
                </c:pt>
                <c:pt idx="61">
                  <c:v>12</c:v>
                </c:pt>
                <c:pt idx="62">
                  <c:v>54</c:v>
                </c:pt>
                <c:pt idx="63">
                  <c:v>6</c:v>
                </c:pt>
                <c:pt idx="64">
                  <c:v>26</c:v>
                </c:pt>
                <c:pt idx="65">
                  <c:v>87</c:v>
                </c:pt>
                <c:pt idx="66">
                  <c:v>165</c:v>
                </c:pt>
                <c:pt idx="67">
                  <c:v>7</c:v>
                </c:pt>
                <c:pt idx="68">
                  <c:v>7</c:v>
                </c:pt>
                <c:pt idx="69">
                  <c:v>103</c:v>
                </c:pt>
                <c:pt idx="70">
                  <c:v>12</c:v>
                </c:pt>
                <c:pt idx="71">
                  <c:v>1</c:v>
                </c:pt>
                <c:pt idx="72">
                  <c:v>7</c:v>
                </c:pt>
                <c:pt idx="73">
                  <c:v>90</c:v>
                </c:pt>
                <c:pt idx="74">
                  <c:v>3</c:v>
                </c:pt>
                <c:pt idx="75">
                  <c:v>0</c:v>
                </c:pt>
                <c:pt idx="76">
                  <c:v>48</c:v>
                </c:pt>
                <c:pt idx="77">
                  <c:v>2</c:v>
                </c:pt>
                <c:pt idx="78">
                  <c:v>10</c:v>
                </c:pt>
                <c:pt idx="79">
                  <c:v>82</c:v>
                </c:pt>
                <c:pt idx="80">
                  <c:v>10</c:v>
                </c:pt>
                <c:pt idx="81">
                  <c:v>82</c:v>
                </c:pt>
                <c:pt idx="82">
                  <c:v>142</c:v>
                </c:pt>
                <c:pt idx="83">
                  <c:v>7</c:v>
                </c:pt>
                <c:pt idx="84">
                  <c:v>87</c:v>
                </c:pt>
                <c:pt idx="85">
                  <c:v>93</c:v>
                </c:pt>
                <c:pt idx="86">
                  <c:v>2</c:v>
                </c:pt>
                <c:pt idx="87">
                  <c:v>8</c:v>
                </c:pt>
                <c:pt idx="88">
                  <c:v>6</c:v>
                </c:pt>
                <c:pt idx="89">
                  <c:v>2</c:v>
                </c:pt>
                <c:pt idx="90">
                  <c:v>6</c:v>
                </c:pt>
                <c:pt idx="91">
                  <c:v>2</c:v>
                </c:pt>
                <c:pt idx="92">
                  <c:v>131</c:v>
                </c:pt>
                <c:pt idx="93">
                  <c:v>12</c:v>
                </c:pt>
                <c:pt idx="94">
                  <c:v>101</c:v>
                </c:pt>
                <c:pt idx="95">
                  <c:v>50</c:v>
                </c:pt>
                <c:pt idx="96">
                  <c:v>7</c:v>
                </c:pt>
                <c:pt idx="97">
                  <c:v>173</c:v>
                </c:pt>
                <c:pt idx="98">
                  <c:v>2</c:v>
                </c:pt>
                <c:pt idx="99">
                  <c:v>96</c:v>
                </c:pt>
                <c:pt idx="100">
                  <c:v>197</c:v>
                </c:pt>
                <c:pt idx="101">
                  <c:v>281</c:v>
                </c:pt>
                <c:pt idx="102">
                  <c:v>98</c:v>
                </c:pt>
                <c:pt idx="103">
                  <c:v>29</c:v>
                </c:pt>
                <c:pt idx="104">
                  <c:v>15</c:v>
                </c:pt>
                <c:pt idx="105">
                  <c:v>21</c:v>
                </c:pt>
                <c:pt idx="106">
                  <c:v>130</c:v>
                </c:pt>
                <c:pt idx="107">
                  <c:v>90</c:v>
                </c:pt>
                <c:pt idx="108">
                  <c:v>183</c:v>
                </c:pt>
                <c:pt idx="109">
                  <c:v>21</c:v>
                </c:pt>
                <c:pt idx="110">
                  <c:v>90</c:v>
                </c:pt>
                <c:pt idx="111">
                  <c:v>21</c:v>
                </c:pt>
                <c:pt idx="112">
                  <c:v>35</c:v>
                </c:pt>
                <c:pt idx="113">
                  <c:v>7</c:v>
                </c:pt>
                <c:pt idx="114">
                  <c:v>115</c:v>
                </c:pt>
                <c:pt idx="115">
                  <c:v>106</c:v>
                </c:pt>
                <c:pt idx="116">
                  <c:v>106</c:v>
                </c:pt>
                <c:pt idx="117">
                  <c:v>9</c:v>
                </c:pt>
                <c:pt idx="118">
                  <c:v>30</c:v>
                </c:pt>
                <c:pt idx="119">
                  <c:v>119</c:v>
                </c:pt>
                <c:pt idx="120">
                  <c:v>31</c:v>
                </c:pt>
                <c:pt idx="121">
                  <c:v>0</c:v>
                </c:pt>
                <c:pt idx="122">
                  <c:v>0</c:v>
                </c:pt>
                <c:pt idx="123">
                  <c:v>4</c:v>
                </c:pt>
                <c:pt idx="124">
                  <c:v>32</c:v>
                </c:pt>
                <c:pt idx="125">
                  <c:v>10</c:v>
                </c:pt>
                <c:pt idx="126">
                  <c:v>0</c:v>
                </c:pt>
                <c:pt idx="127">
                  <c:v>4</c:v>
                </c:pt>
                <c:pt idx="128">
                  <c:v>15</c:v>
                </c:pt>
                <c:pt idx="129">
                  <c:v>26</c:v>
                </c:pt>
                <c:pt idx="130">
                  <c:v>15</c:v>
                </c:pt>
                <c:pt idx="131">
                  <c:v>10</c:v>
                </c:pt>
                <c:pt idx="132">
                  <c:v>4</c:v>
                </c:pt>
                <c:pt idx="133">
                  <c:v>7</c:v>
                </c:pt>
                <c:pt idx="134">
                  <c:v>1</c:v>
                </c:pt>
                <c:pt idx="135">
                  <c:v>88</c:v>
                </c:pt>
                <c:pt idx="136">
                  <c:v>2</c:v>
                </c:pt>
                <c:pt idx="137">
                  <c:v>102</c:v>
                </c:pt>
                <c:pt idx="138">
                  <c:v>117</c:v>
                </c:pt>
                <c:pt idx="139">
                  <c:v>109</c:v>
                </c:pt>
                <c:pt idx="140">
                  <c:v>125</c:v>
                </c:pt>
                <c:pt idx="141">
                  <c:v>32</c:v>
                </c:pt>
                <c:pt idx="142">
                  <c:v>19</c:v>
                </c:pt>
                <c:pt idx="143">
                  <c:v>52</c:v>
                </c:pt>
                <c:pt idx="144">
                  <c:v>39</c:v>
                </c:pt>
                <c:pt idx="145">
                  <c:v>72</c:v>
                </c:pt>
                <c:pt idx="146">
                  <c:v>58</c:v>
                </c:pt>
                <c:pt idx="147">
                  <c:v>26</c:v>
                </c:pt>
                <c:pt idx="148">
                  <c:v>65</c:v>
                </c:pt>
                <c:pt idx="149">
                  <c:v>219</c:v>
                </c:pt>
                <c:pt idx="150">
                  <c:v>72</c:v>
                </c:pt>
                <c:pt idx="151">
                  <c:v>3</c:v>
                </c:pt>
                <c:pt idx="152">
                  <c:v>3</c:v>
                </c:pt>
                <c:pt idx="153">
                  <c:v>1</c:v>
                </c:pt>
                <c:pt idx="154">
                  <c:v>147</c:v>
                </c:pt>
                <c:pt idx="155">
                  <c:v>60</c:v>
                </c:pt>
                <c:pt idx="156">
                  <c:v>16</c:v>
                </c:pt>
                <c:pt idx="157">
                  <c:v>95</c:v>
                </c:pt>
                <c:pt idx="158">
                  <c:v>124</c:v>
                </c:pt>
                <c:pt idx="159">
                  <c:v>124</c:v>
                </c:pt>
                <c:pt idx="160">
                  <c:v>23</c:v>
                </c:pt>
                <c:pt idx="161">
                  <c:v>58</c:v>
                </c:pt>
                <c:pt idx="162">
                  <c:v>120</c:v>
                </c:pt>
                <c:pt idx="163">
                  <c:v>42</c:v>
                </c:pt>
                <c:pt idx="164">
                  <c:v>1</c:v>
                </c:pt>
                <c:pt idx="165">
                  <c:v>37</c:v>
                </c:pt>
                <c:pt idx="166">
                  <c:v>15</c:v>
                </c:pt>
                <c:pt idx="167">
                  <c:v>37</c:v>
                </c:pt>
                <c:pt idx="168">
                  <c:v>1</c:v>
                </c:pt>
                <c:pt idx="169">
                  <c:v>7</c:v>
                </c:pt>
                <c:pt idx="170">
                  <c:v>138</c:v>
                </c:pt>
                <c:pt idx="171">
                  <c:v>145</c:v>
                </c:pt>
                <c:pt idx="172">
                  <c:v>72</c:v>
                </c:pt>
                <c:pt idx="173">
                  <c:v>113</c:v>
                </c:pt>
                <c:pt idx="174">
                  <c:v>6</c:v>
                </c:pt>
                <c:pt idx="175">
                  <c:v>114</c:v>
                </c:pt>
                <c:pt idx="176">
                  <c:v>46</c:v>
                </c:pt>
                <c:pt idx="177">
                  <c:v>162</c:v>
                </c:pt>
                <c:pt idx="178">
                  <c:v>58</c:v>
                </c:pt>
                <c:pt idx="179">
                  <c:v>7</c:v>
                </c:pt>
                <c:pt idx="180">
                  <c:v>8</c:v>
                </c:pt>
                <c:pt idx="181">
                  <c:v>92</c:v>
                </c:pt>
                <c:pt idx="182">
                  <c:v>154</c:v>
                </c:pt>
                <c:pt idx="183">
                  <c:v>3</c:v>
                </c:pt>
                <c:pt idx="184">
                  <c:v>145</c:v>
                </c:pt>
                <c:pt idx="185">
                  <c:v>59</c:v>
                </c:pt>
                <c:pt idx="186">
                  <c:v>117</c:v>
                </c:pt>
                <c:pt idx="187">
                  <c:v>59</c:v>
                </c:pt>
                <c:pt idx="188">
                  <c:v>160</c:v>
                </c:pt>
                <c:pt idx="189">
                  <c:v>3</c:v>
                </c:pt>
                <c:pt idx="190">
                  <c:v>165</c:v>
                </c:pt>
                <c:pt idx="191">
                  <c:v>5</c:v>
                </c:pt>
                <c:pt idx="192">
                  <c:v>61</c:v>
                </c:pt>
                <c:pt idx="193">
                  <c:v>4</c:v>
                </c:pt>
                <c:pt idx="194">
                  <c:v>0</c:v>
                </c:pt>
                <c:pt idx="195">
                  <c:v>0</c:v>
                </c:pt>
                <c:pt idx="196">
                  <c:v>411</c:v>
                </c:pt>
                <c:pt idx="197">
                  <c:v>44</c:v>
                </c:pt>
                <c:pt idx="198">
                  <c:v>3</c:v>
                </c:pt>
                <c:pt idx="199">
                  <c:v>590</c:v>
                </c:pt>
                <c:pt idx="200">
                  <c:v>197</c:v>
                </c:pt>
                <c:pt idx="201">
                  <c:v>8</c:v>
                </c:pt>
                <c:pt idx="202">
                  <c:v>15</c:v>
                </c:pt>
                <c:pt idx="203">
                  <c:v>4</c:v>
                </c:pt>
                <c:pt idx="204">
                  <c:v>24</c:v>
                </c:pt>
                <c:pt idx="205">
                  <c:v>11</c:v>
                </c:pt>
                <c:pt idx="206">
                  <c:v>7</c:v>
                </c:pt>
                <c:pt idx="207">
                  <c:v>13</c:v>
                </c:pt>
                <c:pt idx="208">
                  <c:v>7</c:v>
                </c:pt>
                <c:pt idx="209">
                  <c:v>50</c:v>
                </c:pt>
                <c:pt idx="210">
                  <c:v>169</c:v>
                </c:pt>
                <c:pt idx="211">
                  <c:v>39</c:v>
                </c:pt>
                <c:pt idx="212">
                  <c:v>211</c:v>
                </c:pt>
                <c:pt idx="213">
                  <c:v>6</c:v>
                </c:pt>
                <c:pt idx="214">
                  <c:v>204</c:v>
                </c:pt>
                <c:pt idx="215">
                  <c:v>12</c:v>
                </c:pt>
                <c:pt idx="216">
                  <c:v>84</c:v>
                </c:pt>
                <c:pt idx="217">
                  <c:v>13</c:v>
                </c:pt>
                <c:pt idx="218">
                  <c:v>9</c:v>
                </c:pt>
                <c:pt idx="219">
                  <c:v>156</c:v>
                </c:pt>
                <c:pt idx="220">
                  <c:v>17</c:v>
                </c:pt>
                <c:pt idx="221">
                  <c:v>99</c:v>
                </c:pt>
                <c:pt idx="222">
                  <c:v>68</c:v>
                </c:pt>
                <c:pt idx="223">
                  <c:v>32</c:v>
                </c:pt>
                <c:pt idx="224">
                  <c:v>1</c:v>
                </c:pt>
                <c:pt idx="225">
                  <c:v>16</c:v>
                </c:pt>
                <c:pt idx="226">
                  <c:v>0</c:v>
                </c:pt>
                <c:pt idx="227">
                  <c:v>0</c:v>
                </c:pt>
                <c:pt idx="228">
                  <c:v>0</c:v>
                </c:pt>
                <c:pt idx="229">
                  <c:v>194</c:v>
                </c:pt>
                <c:pt idx="230">
                  <c:v>78</c:v>
                </c:pt>
                <c:pt idx="231">
                  <c:v>11</c:v>
                </c:pt>
                <c:pt idx="232">
                  <c:v>15</c:v>
                </c:pt>
                <c:pt idx="233">
                  <c:v>26</c:v>
                </c:pt>
                <c:pt idx="234">
                  <c:v>7</c:v>
                </c:pt>
                <c:pt idx="235">
                  <c:v>19</c:v>
                </c:pt>
                <c:pt idx="236">
                  <c:v>42</c:v>
                </c:pt>
                <c:pt idx="237">
                  <c:v>39</c:v>
                </c:pt>
                <c:pt idx="238">
                  <c:v>7</c:v>
                </c:pt>
                <c:pt idx="239">
                  <c:v>12</c:v>
                </c:pt>
                <c:pt idx="240">
                  <c:v>202</c:v>
                </c:pt>
                <c:pt idx="241">
                  <c:v>8</c:v>
                </c:pt>
                <c:pt idx="242">
                  <c:v>2</c:v>
                </c:pt>
                <c:pt idx="243">
                  <c:v>2</c:v>
                </c:pt>
                <c:pt idx="244">
                  <c:v>0</c:v>
                </c:pt>
                <c:pt idx="245">
                  <c:v>111</c:v>
                </c:pt>
                <c:pt idx="246">
                  <c:v>2</c:v>
                </c:pt>
                <c:pt idx="247">
                  <c:v>2</c:v>
                </c:pt>
                <c:pt idx="248">
                  <c:v>2</c:v>
                </c:pt>
                <c:pt idx="249">
                  <c:v>2</c:v>
                </c:pt>
                <c:pt idx="250">
                  <c:v>7</c:v>
                </c:pt>
                <c:pt idx="251">
                  <c:v>12</c:v>
                </c:pt>
                <c:pt idx="252">
                  <c:v>174</c:v>
                </c:pt>
                <c:pt idx="253">
                  <c:v>15</c:v>
                </c:pt>
                <c:pt idx="254">
                  <c:v>36</c:v>
                </c:pt>
                <c:pt idx="255">
                  <c:v>42</c:v>
                </c:pt>
                <c:pt idx="256">
                  <c:v>1</c:v>
                </c:pt>
                <c:pt idx="257">
                  <c:v>135</c:v>
                </c:pt>
                <c:pt idx="258">
                  <c:v>2</c:v>
                </c:pt>
                <c:pt idx="259">
                  <c:v>3</c:v>
                </c:pt>
                <c:pt idx="260">
                  <c:v>2</c:v>
                </c:pt>
                <c:pt idx="261">
                  <c:v>15</c:v>
                </c:pt>
                <c:pt idx="262">
                  <c:v>0</c:v>
                </c:pt>
                <c:pt idx="263">
                  <c:v>27</c:v>
                </c:pt>
                <c:pt idx="264">
                  <c:v>22</c:v>
                </c:pt>
                <c:pt idx="265">
                  <c:v>144</c:v>
                </c:pt>
                <c:pt idx="266">
                  <c:v>13</c:v>
                </c:pt>
                <c:pt idx="267">
                  <c:v>13</c:v>
                </c:pt>
                <c:pt idx="268">
                  <c:v>37</c:v>
                </c:pt>
                <c:pt idx="269">
                  <c:v>72</c:v>
                </c:pt>
                <c:pt idx="270">
                  <c:v>42</c:v>
                </c:pt>
                <c:pt idx="271">
                  <c:v>212</c:v>
                </c:pt>
                <c:pt idx="272">
                  <c:v>200</c:v>
                </c:pt>
                <c:pt idx="273">
                  <c:v>15</c:v>
                </c:pt>
                <c:pt idx="274">
                  <c:v>13</c:v>
                </c:pt>
                <c:pt idx="275">
                  <c:v>141</c:v>
                </c:pt>
                <c:pt idx="276">
                  <c:v>18</c:v>
                </c:pt>
                <c:pt idx="277">
                  <c:v>200</c:v>
                </c:pt>
                <c:pt idx="278">
                  <c:v>11</c:v>
                </c:pt>
                <c:pt idx="279">
                  <c:v>5</c:v>
                </c:pt>
                <c:pt idx="280">
                  <c:v>14</c:v>
                </c:pt>
                <c:pt idx="281">
                  <c:v>100</c:v>
                </c:pt>
                <c:pt idx="282">
                  <c:v>4</c:v>
                </c:pt>
                <c:pt idx="283">
                  <c:v>29</c:v>
                </c:pt>
                <c:pt idx="284">
                  <c:v>85</c:v>
                </c:pt>
                <c:pt idx="285">
                  <c:v>26</c:v>
                </c:pt>
                <c:pt idx="286">
                  <c:v>108</c:v>
                </c:pt>
                <c:pt idx="287">
                  <c:v>10</c:v>
                </c:pt>
                <c:pt idx="288">
                  <c:v>221</c:v>
                </c:pt>
                <c:pt idx="289">
                  <c:v>50</c:v>
                </c:pt>
                <c:pt idx="290">
                  <c:v>82</c:v>
                </c:pt>
                <c:pt idx="291">
                  <c:v>19</c:v>
                </c:pt>
                <c:pt idx="292">
                  <c:v>12</c:v>
                </c:pt>
                <c:pt idx="293">
                  <c:v>15</c:v>
                </c:pt>
                <c:pt idx="294">
                  <c:v>10</c:v>
                </c:pt>
                <c:pt idx="295">
                  <c:v>54</c:v>
                </c:pt>
                <c:pt idx="296">
                  <c:v>19</c:v>
                </c:pt>
                <c:pt idx="297">
                  <c:v>48</c:v>
                </c:pt>
                <c:pt idx="298">
                  <c:v>2</c:v>
                </c:pt>
                <c:pt idx="299">
                  <c:v>178</c:v>
                </c:pt>
                <c:pt idx="300">
                  <c:v>706</c:v>
                </c:pt>
                <c:pt idx="301">
                  <c:v>18</c:v>
                </c:pt>
                <c:pt idx="302">
                  <c:v>3</c:v>
                </c:pt>
                <c:pt idx="303">
                  <c:v>189</c:v>
                </c:pt>
                <c:pt idx="304">
                  <c:v>3</c:v>
                </c:pt>
                <c:pt idx="305">
                  <c:v>8</c:v>
                </c:pt>
                <c:pt idx="306">
                  <c:v>16</c:v>
                </c:pt>
                <c:pt idx="307">
                  <c:v>51</c:v>
                </c:pt>
                <c:pt idx="308">
                  <c:v>11</c:v>
                </c:pt>
                <c:pt idx="309">
                  <c:v>0</c:v>
                </c:pt>
                <c:pt idx="310">
                  <c:v>10</c:v>
                </c:pt>
                <c:pt idx="311">
                  <c:v>19</c:v>
                </c:pt>
                <c:pt idx="312">
                  <c:v>1</c:v>
                </c:pt>
                <c:pt idx="313">
                  <c:v>642</c:v>
                </c:pt>
                <c:pt idx="314">
                  <c:v>19</c:v>
                </c:pt>
                <c:pt idx="315">
                  <c:v>38</c:v>
                </c:pt>
                <c:pt idx="316">
                  <c:v>18</c:v>
                </c:pt>
                <c:pt idx="317">
                  <c:v>46</c:v>
                </c:pt>
                <c:pt idx="318">
                  <c:v>0</c:v>
                </c:pt>
                <c:pt idx="319">
                  <c:v>98</c:v>
                </c:pt>
                <c:pt idx="320">
                  <c:v>6</c:v>
                </c:pt>
                <c:pt idx="321">
                  <c:v>10</c:v>
                </c:pt>
                <c:pt idx="322">
                  <c:v>19</c:v>
                </c:pt>
                <c:pt idx="323">
                  <c:v>24</c:v>
                </c:pt>
                <c:pt idx="324">
                  <c:v>24</c:v>
                </c:pt>
                <c:pt idx="325">
                  <c:v>189</c:v>
                </c:pt>
                <c:pt idx="326">
                  <c:v>10</c:v>
                </c:pt>
                <c:pt idx="327">
                  <c:v>213</c:v>
                </c:pt>
                <c:pt idx="328">
                  <c:v>225</c:v>
                </c:pt>
                <c:pt idx="329">
                  <c:v>193</c:v>
                </c:pt>
                <c:pt idx="330">
                  <c:v>42</c:v>
                </c:pt>
                <c:pt idx="331">
                  <c:v>42</c:v>
                </c:pt>
                <c:pt idx="332">
                  <c:v>23</c:v>
                </c:pt>
                <c:pt idx="333">
                  <c:v>7</c:v>
                </c:pt>
                <c:pt idx="334">
                  <c:v>28</c:v>
                </c:pt>
                <c:pt idx="335">
                  <c:v>209</c:v>
                </c:pt>
                <c:pt idx="336">
                  <c:v>242</c:v>
                </c:pt>
                <c:pt idx="337">
                  <c:v>15</c:v>
                </c:pt>
                <c:pt idx="338">
                  <c:v>58</c:v>
                </c:pt>
                <c:pt idx="339">
                  <c:v>12</c:v>
                </c:pt>
                <c:pt idx="340">
                  <c:v>20</c:v>
                </c:pt>
                <c:pt idx="341">
                  <c:v>12</c:v>
                </c:pt>
                <c:pt idx="342">
                  <c:v>9</c:v>
                </c:pt>
                <c:pt idx="343">
                  <c:v>8</c:v>
                </c:pt>
                <c:pt idx="344">
                  <c:v>45</c:v>
                </c:pt>
                <c:pt idx="345">
                  <c:v>9</c:v>
                </c:pt>
                <c:pt idx="346">
                  <c:v>0</c:v>
                </c:pt>
                <c:pt idx="347">
                  <c:v>6</c:v>
                </c:pt>
                <c:pt idx="348">
                  <c:v>116</c:v>
                </c:pt>
                <c:pt idx="349">
                  <c:v>70</c:v>
                </c:pt>
                <c:pt idx="350">
                  <c:v>54</c:v>
                </c:pt>
                <c:pt idx="351">
                  <c:v>1</c:v>
                </c:pt>
                <c:pt idx="352">
                  <c:v>26</c:v>
                </c:pt>
                <c:pt idx="353">
                  <c:v>14</c:v>
                </c:pt>
                <c:pt idx="354">
                  <c:v>14</c:v>
                </c:pt>
                <c:pt idx="355">
                  <c:v>5</c:v>
                </c:pt>
                <c:pt idx="356">
                  <c:v>32</c:v>
                </c:pt>
                <c:pt idx="357">
                  <c:v>103</c:v>
                </c:pt>
                <c:pt idx="358">
                  <c:v>2</c:v>
                </c:pt>
                <c:pt idx="359">
                  <c:v>6</c:v>
                </c:pt>
                <c:pt idx="360">
                  <c:v>61</c:v>
                </c:pt>
                <c:pt idx="361">
                  <c:v>8</c:v>
                </c:pt>
                <c:pt idx="362">
                  <c:v>225</c:v>
                </c:pt>
                <c:pt idx="363">
                  <c:v>16</c:v>
                </c:pt>
                <c:pt idx="364">
                  <c:v>205</c:v>
                </c:pt>
                <c:pt idx="365">
                  <c:v>0</c:v>
                </c:pt>
                <c:pt idx="366">
                  <c:v>196</c:v>
                </c:pt>
                <c:pt idx="367">
                  <c:v>4</c:v>
                </c:pt>
                <c:pt idx="368">
                  <c:v>8</c:v>
                </c:pt>
                <c:pt idx="369">
                  <c:v>5</c:v>
                </c:pt>
                <c:pt idx="370">
                  <c:v>467</c:v>
                </c:pt>
              </c:numCache>
            </c:numRef>
          </c:yVal>
          <c:smooth val="0"/>
          <c:extLst>
            <c:ext xmlns:c16="http://schemas.microsoft.com/office/drawing/2014/chart" uri="{C3380CC4-5D6E-409C-BE32-E72D297353CC}">
              <c16:uniqueId val="{00000000-8B0F-4468-B453-93C2DD6E2B67}"/>
            </c:ext>
          </c:extLst>
        </c:ser>
        <c:dLbls>
          <c:showLegendKey val="0"/>
          <c:showVal val="0"/>
          <c:showCatName val="0"/>
          <c:showSerName val="0"/>
          <c:showPercent val="0"/>
          <c:showBubbleSize val="0"/>
        </c:dLbls>
        <c:axId val="1382318416"/>
        <c:axId val="1286999696"/>
      </c:scatterChart>
      <c:valAx>
        <c:axId val="1382318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MSRP</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999696"/>
        <c:crosses val="autoZero"/>
        <c:crossBetween val="midCat"/>
      </c:valAx>
      <c:valAx>
        <c:axId val="128699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Lot life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18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5</xdr:row>
      <xdr:rowOff>161925</xdr:rowOff>
    </xdr:from>
    <xdr:to>
      <xdr:col>4</xdr:col>
      <xdr:colOff>600075</xdr:colOff>
      <xdr:row>18</xdr:row>
      <xdr:rowOff>142875</xdr:rowOff>
    </xdr:to>
    <mc:AlternateContent xmlns:mc="http://schemas.openxmlformats.org/markup-compatibility/2006" xmlns:a14="http://schemas.microsoft.com/office/drawing/2010/main">
      <mc:Choice Requires="a14">
        <xdr:graphicFrame macro="">
          <xdr:nvGraphicFramePr>
            <xdr:cNvPr id="2" name="Model 2">
              <a:extLst>
                <a:ext uri="{FF2B5EF4-FFF2-40B4-BE49-F238E27FC236}">
                  <a16:creationId xmlns:a16="http://schemas.microsoft.com/office/drawing/2014/main" id="{9EABB4A7-BED3-4601-9FE8-9E8FCED8A487}"/>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1209675" y="1143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838198</xdr:colOff>
      <xdr:row>0</xdr:row>
      <xdr:rowOff>180975</xdr:rowOff>
    </xdr:from>
    <xdr:to>
      <xdr:col>19</xdr:col>
      <xdr:colOff>314324</xdr:colOff>
      <xdr:row>25</xdr:row>
      <xdr:rowOff>52387</xdr:rowOff>
    </xdr:to>
    <xdr:graphicFrame macro="">
      <xdr:nvGraphicFramePr>
        <xdr:cNvPr id="2" name="Chart 1">
          <a:extLst>
            <a:ext uri="{FF2B5EF4-FFF2-40B4-BE49-F238E27FC236}">
              <a16:creationId xmlns:a16="http://schemas.microsoft.com/office/drawing/2014/main" id="{889F31B8-C446-4B07-AE30-9EFA89A7BA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828675</xdr:colOff>
      <xdr:row>28</xdr:row>
      <xdr:rowOff>4762</xdr:rowOff>
    </xdr:from>
    <xdr:to>
      <xdr:col>19</xdr:col>
      <xdr:colOff>457200</xdr:colOff>
      <xdr:row>51</xdr:row>
      <xdr:rowOff>114300</xdr:rowOff>
    </xdr:to>
    <xdr:graphicFrame macro="">
      <xdr:nvGraphicFramePr>
        <xdr:cNvPr id="3" name="Chart 2">
          <a:extLst>
            <a:ext uri="{FF2B5EF4-FFF2-40B4-BE49-F238E27FC236}">
              <a16:creationId xmlns:a16="http://schemas.microsoft.com/office/drawing/2014/main" id="{4F9E6968-7BC3-4AC8-B699-9D5DA0DDD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466725</xdr:colOff>
      <xdr:row>3</xdr:row>
      <xdr:rowOff>80961</xdr:rowOff>
    </xdr:from>
    <xdr:to>
      <xdr:col>19</xdr:col>
      <xdr:colOff>485775</xdr:colOff>
      <xdr:row>28</xdr:row>
      <xdr:rowOff>47624</xdr:rowOff>
    </xdr:to>
    <xdr:graphicFrame macro="">
      <xdr:nvGraphicFramePr>
        <xdr:cNvPr id="2" name="Chart 1">
          <a:extLst>
            <a:ext uri="{FF2B5EF4-FFF2-40B4-BE49-F238E27FC236}">
              <a16:creationId xmlns:a16="http://schemas.microsoft.com/office/drawing/2014/main" id="{6FB981A5-DAD3-4E90-8DF7-4E3585342D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333376</xdr:colOff>
      <xdr:row>1</xdr:row>
      <xdr:rowOff>0</xdr:rowOff>
    </xdr:from>
    <xdr:to>
      <xdr:col>21</xdr:col>
      <xdr:colOff>581026</xdr:colOff>
      <xdr:row>26</xdr:row>
      <xdr:rowOff>80962</xdr:rowOff>
    </xdr:to>
    <xdr:graphicFrame macro="">
      <xdr:nvGraphicFramePr>
        <xdr:cNvPr id="2" name="Chart 1">
          <a:extLst>
            <a:ext uri="{FF2B5EF4-FFF2-40B4-BE49-F238E27FC236}">
              <a16:creationId xmlns:a16="http://schemas.microsoft.com/office/drawing/2014/main" id="{15BC5FE0-0D8A-4A29-963E-122A5B20D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342900</xdr:colOff>
      <xdr:row>7</xdr:row>
      <xdr:rowOff>104775</xdr:rowOff>
    </xdr:from>
    <xdr:to>
      <xdr:col>26</xdr:col>
      <xdr:colOff>342900</xdr:colOff>
      <xdr:row>20</xdr:row>
      <xdr:rowOff>152400</xdr:rowOff>
    </xdr:to>
    <mc:AlternateContent xmlns:mc="http://schemas.openxmlformats.org/markup-compatibility/2006" xmlns:a14="http://schemas.microsoft.com/office/drawing/2010/main">
      <mc:Choice Requires="a14">
        <xdr:graphicFrame macro="">
          <xdr:nvGraphicFramePr>
            <xdr:cNvPr id="3" name="Model 1">
              <a:extLst>
                <a:ext uri="{FF2B5EF4-FFF2-40B4-BE49-F238E27FC236}">
                  <a16:creationId xmlns:a16="http://schemas.microsoft.com/office/drawing/2014/main" id="{9E6F0722-E011-4212-85CD-BC1B47ADEAF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5182850" y="143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209550</xdr:colOff>
      <xdr:row>3</xdr:row>
      <xdr:rowOff>28575</xdr:rowOff>
    </xdr:from>
    <xdr:to>
      <xdr:col>20</xdr:col>
      <xdr:colOff>476250</xdr:colOff>
      <xdr:row>26</xdr:row>
      <xdr:rowOff>138112</xdr:rowOff>
    </xdr:to>
    <xdr:graphicFrame macro="">
      <xdr:nvGraphicFramePr>
        <xdr:cNvPr id="2" name="Chart 1">
          <a:extLst>
            <a:ext uri="{FF2B5EF4-FFF2-40B4-BE49-F238E27FC236}">
              <a16:creationId xmlns:a16="http://schemas.microsoft.com/office/drawing/2014/main" id="{FD1DDFC6-1261-4095-B0F3-AE5B274A8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16</xdr:col>
      <xdr:colOff>285750</xdr:colOff>
      <xdr:row>23</xdr:row>
      <xdr:rowOff>33337</xdr:rowOff>
    </xdr:to>
    <xdr:graphicFrame macro="">
      <xdr:nvGraphicFramePr>
        <xdr:cNvPr id="2" name="Chart 1">
          <a:extLst>
            <a:ext uri="{FF2B5EF4-FFF2-40B4-BE49-F238E27FC236}">
              <a16:creationId xmlns:a16="http://schemas.microsoft.com/office/drawing/2014/main" id="{3A842798-DA4D-4A97-9377-45536D267D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495299</xdr:colOff>
      <xdr:row>2</xdr:row>
      <xdr:rowOff>33336</xdr:rowOff>
    </xdr:from>
    <xdr:to>
      <xdr:col>17</xdr:col>
      <xdr:colOff>47624</xdr:colOff>
      <xdr:row>24</xdr:row>
      <xdr:rowOff>95249</xdr:rowOff>
    </xdr:to>
    <xdr:graphicFrame macro="">
      <xdr:nvGraphicFramePr>
        <xdr:cNvPr id="2" name="Chart 1">
          <a:extLst>
            <a:ext uri="{FF2B5EF4-FFF2-40B4-BE49-F238E27FC236}">
              <a16:creationId xmlns:a16="http://schemas.microsoft.com/office/drawing/2014/main" id="{7F75236E-26A2-450C-840E-06E06CCE6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28575</xdr:colOff>
      <xdr:row>0</xdr:row>
      <xdr:rowOff>95250</xdr:rowOff>
    </xdr:from>
    <xdr:to>
      <xdr:col>15</xdr:col>
      <xdr:colOff>581025</xdr:colOff>
      <xdr:row>21</xdr:row>
      <xdr:rowOff>61912</xdr:rowOff>
    </xdr:to>
    <xdr:graphicFrame macro="">
      <xdr:nvGraphicFramePr>
        <xdr:cNvPr id="2" name="Chart 1">
          <a:extLst>
            <a:ext uri="{FF2B5EF4-FFF2-40B4-BE49-F238E27FC236}">
              <a16:creationId xmlns:a16="http://schemas.microsoft.com/office/drawing/2014/main" id="{D0275097-A2C1-4F91-88E9-CE064D8A3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314325</xdr:colOff>
      <xdr:row>3</xdr:row>
      <xdr:rowOff>166687</xdr:rowOff>
    </xdr:from>
    <xdr:to>
      <xdr:col>25</xdr:col>
      <xdr:colOff>9525</xdr:colOff>
      <xdr:row>18</xdr:row>
      <xdr:rowOff>52387</xdr:rowOff>
    </xdr:to>
    <xdr:graphicFrame macro="">
      <xdr:nvGraphicFramePr>
        <xdr:cNvPr id="3" name="Chart 2">
          <a:extLst>
            <a:ext uri="{FF2B5EF4-FFF2-40B4-BE49-F238E27FC236}">
              <a16:creationId xmlns:a16="http://schemas.microsoft.com/office/drawing/2014/main" id="{B32BFC8D-C2F9-4C2A-B1C7-F74CF6809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476250</xdr:colOff>
      <xdr:row>21</xdr:row>
      <xdr:rowOff>128587</xdr:rowOff>
    </xdr:from>
    <xdr:to>
      <xdr:col>31</xdr:col>
      <xdr:colOff>171450</xdr:colOff>
      <xdr:row>36</xdr:row>
      <xdr:rowOff>14287</xdr:rowOff>
    </xdr:to>
    <xdr:graphicFrame macro="">
      <xdr:nvGraphicFramePr>
        <xdr:cNvPr id="4" name="Chart 3">
          <a:extLst>
            <a:ext uri="{FF2B5EF4-FFF2-40B4-BE49-F238E27FC236}">
              <a16:creationId xmlns:a16="http://schemas.microsoft.com/office/drawing/2014/main" id="{81208415-3024-43F4-9F45-5B02BC95A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457200</xdr:colOff>
      <xdr:row>37</xdr:row>
      <xdr:rowOff>166687</xdr:rowOff>
    </xdr:from>
    <xdr:to>
      <xdr:col>31</xdr:col>
      <xdr:colOff>152400</xdr:colOff>
      <xdr:row>52</xdr:row>
      <xdr:rowOff>52387</xdr:rowOff>
    </xdr:to>
    <xdr:graphicFrame macro="">
      <xdr:nvGraphicFramePr>
        <xdr:cNvPr id="5" name="Chart 4">
          <a:extLst>
            <a:ext uri="{FF2B5EF4-FFF2-40B4-BE49-F238E27FC236}">
              <a16:creationId xmlns:a16="http://schemas.microsoft.com/office/drawing/2014/main" id="{D73C2462-A194-4A85-A25F-791ECE060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18</xdr:col>
      <xdr:colOff>352426</xdr:colOff>
      <xdr:row>0</xdr:row>
      <xdr:rowOff>0</xdr:rowOff>
    </xdr:from>
    <xdr:to>
      <xdr:col>26</xdr:col>
      <xdr:colOff>28575</xdr:colOff>
      <xdr:row>14</xdr:row>
      <xdr:rowOff>9525</xdr:rowOff>
    </xdr:to>
    <xdr:graphicFrame macro="">
      <xdr:nvGraphicFramePr>
        <xdr:cNvPr id="7" name="Chart 6">
          <a:extLst>
            <a:ext uri="{FF2B5EF4-FFF2-40B4-BE49-F238E27FC236}">
              <a16:creationId xmlns:a16="http://schemas.microsoft.com/office/drawing/2014/main" id="{25AA0274-E01E-4045-AAF4-8EF8D64B8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762000</xdr:colOff>
      <xdr:row>16</xdr:row>
      <xdr:rowOff>171450</xdr:rowOff>
    </xdr:from>
    <xdr:to>
      <xdr:col>6</xdr:col>
      <xdr:colOff>571500</xdr:colOff>
      <xdr:row>26</xdr:row>
      <xdr:rowOff>171450</xdr:rowOff>
    </xdr:to>
    <xdr:graphicFrame macro="">
      <xdr:nvGraphicFramePr>
        <xdr:cNvPr id="9" name="Chart 8">
          <a:extLst>
            <a:ext uri="{FF2B5EF4-FFF2-40B4-BE49-F238E27FC236}">
              <a16:creationId xmlns:a16="http://schemas.microsoft.com/office/drawing/2014/main" id="{DA1EBB7E-6026-46CF-9FE7-891A980ED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104775</xdr:colOff>
      <xdr:row>17</xdr:row>
      <xdr:rowOff>66675</xdr:rowOff>
    </xdr:from>
    <xdr:to>
      <xdr:col>13</xdr:col>
      <xdr:colOff>104775</xdr:colOff>
      <xdr:row>27</xdr:row>
      <xdr:rowOff>66675</xdr:rowOff>
    </xdr:to>
    <xdr:graphicFrame macro="">
      <xdr:nvGraphicFramePr>
        <xdr:cNvPr id="13" name="Chart 12">
          <a:extLst>
            <a:ext uri="{FF2B5EF4-FFF2-40B4-BE49-F238E27FC236}">
              <a16:creationId xmlns:a16="http://schemas.microsoft.com/office/drawing/2014/main" id="{4591B33E-7ECC-4A21-B475-49790F1FF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285750</xdr:colOff>
      <xdr:row>27</xdr:row>
      <xdr:rowOff>114300</xdr:rowOff>
    </xdr:from>
    <xdr:to>
      <xdr:col>7</xdr:col>
      <xdr:colOff>247650</xdr:colOff>
      <xdr:row>37</xdr:row>
      <xdr:rowOff>123825</xdr:rowOff>
    </xdr:to>
    <xdr:graphicFrame macro="">
      <xdr:nvGraphicFramePr>
        <xdr:cNvPr id="15" name="Chart 14">
          <a:extLst>
            <a:ext uri="{FF2B5EF4-FFF2-40B4-BE49-F238E27FC236}">
              <a16:creationId xmlns:a16="http://schemas.microsoft.com/office/drawing/2014/main" id="{6DEF3907-2A0B-4D00-8D4B-D8CE6D394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257175</xdr:colOff>
      <xdr:row>23</xdr:row>
      <xdr:rowOff>14287</xdr:rowOff>
    </xdr:from>
    <xdr:to>
      <xdr:col>27</xdr:col>
      <xdr:colOff>561975</xdr:colOff>
      <xdr:row>37</xdr:row>
      <xdr:rowOff>61912</xdr:rowOff>
    </xdr:to>
    <xdr:graphicFrame macro="">
      <xdr:nvGraphicFramePr>
        <xdr:cNvPr id="16" name="Chart 15">
          <a:extLst>
            <a:ext uri="{FF2B5EF4-FFF2-40B4-BE49-F238E27FC236}">
              <a16:creationId xmlns:a16="http://schemas.microsoft.com/office/drawing/2014/main" id="{B425902F-FA2E-421E-B885-257D7E840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361950</xdr:colOff>
      <xdr:row>34</xdr:row>
      <xdr:rowOff>114300</xdr:rowOff>
    </xdr:to>
    <xdr:graphicFrame macro="">
      <xdr:nvGraphicFramePr>
        <xdr:cNvPr id="2" name="Chart 1">
          <a:extLst>
            <a:ext uri="{FF2B5EF4-FFF2-40B4-BE49-F238E27FC236}">
              <a16:creationId xmlns:a16="http://schemas.microsoft.com/office/drawing/2014/main" id="{2372848B-EE65-430B-BA5C-F3067E021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Harwood" refreshedDate="43685.923501851852" createdVersion="6" refreshedVersion="6" minRefreshableVersion="3" recordCount="371" xr:uid="{00000000-000A-0000-FFFF-FFFF32000000}">
  <cacheSource type="worksheet">
    <worksheetSource ref="B1:L372" sheet="Cleaned Retail Data"/>
  </cacheSource>
  <cacheFields count="13">
    <cacheField name="Model" numFmtId="0">
      <sharedItems count="61">
        <s v="GLE43C4"/>
        <s v="GLE350W4"/>
        <s v="GLE450W4"/>
        <s v="C300W4"/>
        <s v="GLC300W4"/>
        <s v="GLA250W4"/>
        <s v="E53C4"/>
        <s v="S450V4"/>
        <s v="S560V4"/>
        <s v="E300W4"/>
        <s v="E53W4"/>
        <s v="E450W4"/>
        <s v="E450S4"/>
        <s v="GLA45W4"/>
        <s v="A220W4"/>
        <s v="G63W4"/>
        <s v="G550W4"/>
        <s v="GLC63C4"/>
        <s v="GLC300C4"/>
        <s v="C43W4"/>
        <s v="GT53C4"/>
        <s v="C43A4"/>
        <s v="GTCA"/>
        <s v="SLC300R"/>
        <s v="GT63C4"/>
        <s v="CLA250C"/>
        <s v="CLS450C"/>
        <s v="C63CS"/>
        <s v="E53A4"/>
        <s v="E450A4"/>
        <s v="GLS450W4"/>
        <s v="E450C4"/>
        <s v="CLA250C4"/>
        <s v="S560A"/>
        <s v="CLS450C4"/>
        <s v="GLS63W4"/>
        <s v="C63W"/>
        <s v="GT63C4S"/>
        <s v="C300A4"/>
        <s v="S63V4"/>
        <s v="E63S4S"/>
        <s v="GTA"/>
        <s v="E63W4S"/>
        <s v="CLS53C4"/>
        <s v="GLE63W4"/>
        <s v="GLC350E4"/>
        <s v="C63AS"/>
        <s v="SL550R"/>
        <s v="C63C"/>
        <s v="C63A"/>
        <s v="GLS550W4"/>
        <s v="GLC43C4"/>
        <s v="S450V"/>
        <s v="C43C4"/>
        <s v="SL63R"/>
        <s v="GLE400W4"/>
        <s v="CLA45C4"/>
        <s v="S560X4"/>
        <s v="GTR"/>
        <s v="GLE43W4"/>
        <s v="S63C4"/>
      </sharedItems>
    </cacheField>
    <cacheField name="VIN" numFmtId="0">
      <sharedItems/>
    </cacheField>
    <cacheField name="Uph" numFmtId="0">
      <sharedItems count="6">
        <s v="Black"/>
        <s v="Beige"/>
        <s v="Brown"/>
        <s v="Grey"/>
        <s v="Red"/>
        <s v="White"/>
      </sharedItems>
    </cacheField>
    <cacheField name="Retail Date" numFmtId="14">
      <sharedItems containsSemiMixedTypes="0" containsNonDate="0" containsDate="1" containsString="0" minDate="2019-01-03T00:00:00" maxDate="2019-08-01T00:00:00"/>
    </cacheField>
    <cacheField name="MSRP" numFmtId="0">
      <sharedItems containsSemiMixedTypes="0" containsString="0" containsNumber="1" containsInteger="1" minValue="38525" maxValue="200495" count="344">
        <n v="72595"/>
        <n v="67220"/>
        <n v="68000"/>
        <n v="77005"/>
        <n v="74730"/>
        <n v="77070"/>
        <n v="53330"/>
        <n v="52375"/>
        <n v="58690"/>
        <n v="51570"/>
        <n v="40995"/>
        <n v="83155"/>
        <n v="95245"/>
        <n v="119460"/>
        <n v="47845"/>
        <n v="60145"/>
        <n v="85645"/>
        <n v="68885"/>
        <n v="73080"/>
        <n v="61825"/>
        <n v="42525"/>
        <n v="80650"/>
        <n v="53315"/>
        <n v="174395"/>
        <n v="42815"/>
        <n v="41945"/>
        <n v="163445"/>
        <n v="66290"/>
        <n v="67280"/>
        <n v="137395"/>
        <n v="67735"/>
        <n v="48170"/>
        <n v="90740"/>
        <n v="47155"/>
        <n v="62055"/>
        <n v="69985"/>
        <n v="61115"/>
        <n v="49220"/>
        <n v="66775"/>
        <n v="49185"/>
        <n v="120830"/>
        <n v="119555"/>
        <n v="77015"/>
        <n v="181965"/>
        <n v="60455"/>
        <n v="67610"/>
        <n v="57965"/>
        <n v="69760"/>
        <n v="80845"/>
        <n v="155990"/>
        <n v="72445"/>
        <n v="77900"/>
        <n v="75430"/>
        <n v="80675"/>
        <n v="61295"/>
        <n v="64490"/>
        <n v="72765"/>
        <n v="59045"/>
        <n v="52940"/>
        <n v="57200"/>
        <n v="39095"/>
        <n v="61800"/>
        <n v="80870"/>
        <n v="62320"/>
        <n v="75055"/>
        <n v="83665"/>
        <n v="90905"/>
        <n v="70760"/>
        <n v="56775"/>
        <n v="49020"/>
        <n v="57020"/>
        <n v="166445"/>
        <n v="100780"/>
        <n v="60795"/>
        <n v="81450"/>
        <n v="79895"/>
        <n v="58520"/>
        <n v="64930"/>
        <n v="65785"/>
        <n v="58740"/>
        <n v="83230"/>
        <n v="121485"/>
        <n v="64085"/>
        <n v="162340"/>
        <n v="48310"/>
        <n v="51940"/>
        <n v="95030"/>
        <n v="83205"/>
        <n v="75165"/>
        <n v="72770"/>
        <n v="81080"/>
        <n v="42040"/>
        <n v="71595"/>
        <n v="61425"/>
        <n v="158240"/>
        <n v="85910"/>
        <n v="93045"/>
        <n v="78315"/>
        <n v="161035"/>
        <n v="88220"/>
        <n v="68770"/>
        <n v="45870"/>
        <n v="140300"/>
        <n v="62615"/>
        <n v="69880"/>
        <n v="93225"/>
        <n v="70160"/>
        <n v="70615"/>
        <n v="69250"/>
        <n v="119170"/>
        <n v="77415"/>
        <n v="69515"/>
        <n v="133035"/>
        <n v="68610"/>
        <n v="66960"/>
        <n v="53375"/>
        <n v="177910"/>
        <n v="153435"/>
        <n v="164995"/>
        <n v="139295"/>
        <n v="170995"/>
        <n v="165945"/>
        <n v="167345"/>
        <n v="43515"/>
        <n v="47375"/>
        <n v="80710"/>
        <n v="156515"/>
        <n v="83280"/>
        <n v="148800"/>
        <n v="65860"/>
        <n v="59825"/>
        <n v="68190"/>
        <n v="65485"/>
        <n v="69400"/>
        <n v="178295"/>
        <n v="59780"/>
        <n v="115085"/>
        <n v="56685"/>
        <n v="69580"/>
        <n v="47415"/>
        <n v="51420"/>
        <n v="62740"/>
        <n v="128530"/>
        <n v="67990"/>
        <n v="114095"/>
        <n v="51175"/>
        <n v="66120"/>
        <n v="147105"/>
        <n v="68780"/>
        <n v="67035"/>
        <n v="75625"/>
        <n v="52865"/>
        <n v="65755"/>
        <n v="52355"/>
        <n v="121355"/>
        <n v="41470"/>
        <n v="97090"/>
        <n v="106320"/>
        <n v="49740"/>
        <n v="40640"/>
        <n v="146165"/>
        <n v="69105"/>
        <n v="69065"/>
        <n v="174215"/>
        <n v="77660"/>
        <n v="68095"/>
        <n v="65025"/>
        <n v="88010"/>
        <n v="161345"/>
        <n v="81370"/>
        <n v="61645"/>
        <n v="49935"/>
        <n v="114875"/>
        <n v="61195"/>
        <n v="48915"/>
        <n v="49975"/>
        <n v="93880"/>
        <n v="54515"/>
        <n v="120940"/>
        <n v="48285"/>
        <n v="84080"/>
        <n v="194065"/>
        <n v="111145"/>
        <n v="119295"/>
        <n v="128515"/>
        <n v="83540"/>
        <n v="114520"/>
        <n v="45770"/>
        <n v="60995"/>
        <n v="75210"/>
        <n v="59835"/>
        <n v="52845"/>
        <n v="82215"/>
        <n v="101855"/>
        <n v="52745"/>
        <n v="175895"/>
        <n v="105265"/>
        <n v="179450"/>
        <n v="90000"/>
        <n v="60495"/>
        <n v="121045"/>
        <n v="72660"/>
        <n v="47955"/>
        <n v="52595"/>
        <n v="42025"/>
        <n v="51985"/>
        <n v="63210"/>
        <n v="172095"/>
        <n v="161215"/>
        <n v="164915"/>
        <n v="168915"/>
        <n v="67260"/>
        <n v="64550"/>
        <n v="71550"/>
        <n v="47795"/>
        <n v="41685"/>
        <n v="48845"/>
        <n v="73210"/>
        <n v="74915"/>
        <n v="44165"/>
        <n v="75500"/>
        <n v="42345"/>
        <n v="162670"/>
        <n v="143865"/>
        <n v="170045"/>
        <n v="123575"/>
        <n v="65105"/>
        <n v="53930"/>
        <n v="106370"/>
        <n v="87590"/>
        <n v="148315"/>
        <n v="69305"/>
        <n v="78610"/>
        <n v="52920"/>
        <n v="84130"/>
        <n v="133435"/>
        <n v="55730"/>
        <n v="50955"/>
        <n v="102265"/>
        <n v="60935"/>
        <n v="57060"/>
        <n v="49415"/>
        <n v="65270"/>
        <n v="89985"/>
        <n v="47565"/>
        <n v="81355"/>
        <n v="177565"/>
        <n v="63535"/>
        <n v="55005"/>
        <n v="49465"/>
        <n v="84315"/>
        <n v="47215"/>
        <n v="59360"/>
        <n v="62695"/>
        <n v="49895"/>
        <n v="77000"/>
        <n v="63140"/>
        <n v="129980"/>
        <n v="110325"/>
        <n v="91515"/>
        <n v="65650"/>
        <n v="161375"/>
        <n v="131920"/>
        <n v="162315"/>
        <n v="51735"/>
        <n v="200495"/>
        <n v="40575"/>
        <n v="83950"/>
        <n v="64900"/>
        <n v="51625"/>
        <n v="60895"/>
        <n v="171145"/>
        <n v="65835"/>
        <n v="43325"/>
        <n v="42645"/>
        <n v="53080"/>
        <n v="72305"/>
        <n v="123805"/>
        <n v="44145"/>
        <n v="140260"/>
        <n v="61910"/>
        <n v="96250"/>
        <n v="54325"/>
        <n v="47745"/>
        <n v="100130"/>
        <n v="71675"/>
        <n v="63325"/>
        <n v="142065"/>
        <n v="45020"/>
        <n v="56080"/>
        <n v="55075"/>
        <n v="45325"/>
        <n v="41700"/>
        <n v="60245"/>
        <n v="54825"/>
        <n v="134150"/>
        <n v="175945"/>
        <n v="162815"/>
        <n v="43690"/>
        <n v="87045"/>
        <n v="88945"/>
        <n v="157995"/>
        <n v="161265"/>
        <n v="164295"/>
        <n v="163645"/>
        <n v="180825"/>
        <n v="48640"/>
        <n v="40945"/>
        <n v="126040"/>
        <n v="51775"/>
        <n v="175340"/>
        <n v="73500"/>
        <n v="83070"/>
        <n v="52315"/>
        <n v="38525"/>
        <n v="57155"/>
        <n v="101155"/>
        <n v="121120"/>
        <n v="38695"/>
        <n v="58745"/>
        <n v="81495"/>
        <n v="83105"/>
        <n v="41495"/>
        <n v="80875"/>
        <n v="94395"/>
        <n v="62630"/>
        <n v="59785"/>
        <n v="180945"/>
        <n v="120495"/>
        <n v="40425"/>
        <n v="49825"/>
        <n v="184025"/>
        <n v="47270"/>
        <n v="85115"/>
        <n v="105910"/>
        <n v="70730"/>
        <n v="41820"/>
        <n v="68375"/>
        <n v="66055"/>
        <n v="126010"/>
        <n v="53505"/>
        <n v="62675"/>
        <n v="60910"/>
        <n v="61750"/>
      </sharedItems>
    </cacheField>
    <cacheField name="Wholesale date" numFmtId="0">
      <sharedItems containsSemiMixedTypes="0" containsNonDate="0" containsDate="1" containsString="0" minDate="2017-07-21T00:00:00" maxDate="2019-08-01T00:00:00" count="158">
        <d v="2019-07-30T00:00:00"/>
        <d v="2019-07-05T00:00:00"/>
        <d v="2019-07-17T00:00:00"/>
        <d v="2019-07-26T00:00:00"/>
        <d v="2019-06-29T00:00:00"/>
        <d v="2019-04-19T00:00:00"/>
        <d v="2019-07-29T00:00:00"/>
        <d v="2019-07-25T00:00:00"/>
        <d v="2019-05-31T00:00:00"/>
        <d v="2019-07-23T00:00:00"/>
        <d v="2018-12-18T00:00:00"/>
        <d v="2019-07-15T00:00:00"/>
        <d v="2019-01-07T00:00:00"/>
        <d v="2019-07-31T00:00:00"/>
        <d v="2019-01-16T00:00:00"/>
        <d v="2019-07-27T00:00:00"/>
        <d v="2018-04-20T00:00:00"/>
        <d v="2019-04-05T00:00:00"/>
        <d v="2019-05-21T00:00:00"/>
        <d v="2019-06-06T00:00:00"/>
        <d v="2019-07-20T00:00:00"/>
        <d v="2019-06-12T00:00:00"/>
        <d v="2019-07-18T00:00:00"/>
        <d v="2019-07-12T00:00:00"/>
        <d v="2019-07-11T00:00:00"/>
        <d v="2019-07-03T00:00:00"/>
        <d v="2019-05-23T00:00:00"/>
        <d v="2018-11-18T00:00:00"/>
        <d v="2019-07-09T00:00:00"/>
        <d v="2019-06-18T00:00:00"/>
        <d v="2018-12-19T00:00:00"/>
        <d v="2019-06-20T00:00:00"/>
        <d v="2018-12-31T00:00:00"/>
        <d v="2019-06-30T00:00:00"/>
        <d v="2018-12-09T00:00:00"/>
        <d v="2018-11-27T00:00:00"/>
        <d v="2019-05-24T00:00:00"/>
        <d v="2019-06-13T00:00:00"/>
        <d v="2019-05-16T00:00:00"/>
        <d v="2019-07-01T00:00:00"/>
        <d v="2019-03-25T00:00:00"/>
        <d v="2019-06-25T00:00:00"/>
        <d v="2019-06-21T00:00:00"/>
        <d v="2019-05-09T00:00:00"/>
        <d v="2019-06-19T00:00:00"/>
        <d v="2019-06-10T00:00:00"/>
        <d v="2019-06-28T00:00:00"/>
        <d v="2017-09-25T00:00:00"/>
        <d v="2018-12-21T00:00:00"/>
        <d v="2019-06-17T00:00:00"/>
        <d v="2019-05-04T00:00:00"/>
        <d v="2019-06-08T00:00:00"/>
        <d v="2019-05-10T00:00:00"/>
        <d v="2017-07-21T00:00:00"/>
        <d v="2019-06-07T00:00:00"/>
        <d v="2019-06-14T00:00:00"/>
        <d v="2019-05-06T00:00:00"/>
        <d v="2019-04-04T00:00:00"/>
        <d v="2019-05-29T00:00:00"/>
        <d v="2019-03-08T00:00:00"/>
        <d v="2018-11-15T00:00:00"/>
        <d v="2019-03-29T00:00:00"/>
        <d v="2019-06-05T00:00:00"/>
        <d v="2019-03-11T00:00:00"/>
        <d v="2019-01-28T00:00:00"/>
        <d v="2018-11-30T00:00:00"/>
        <d v="2019-05-30T00:00:00"/>
        <d v="2019-05-08T00:00:00"/>
        <d v="2019-05-13T00:00:00"/>
        <d v="2019-01-11T00:00:00"/>
        <d v="2018-12-08T00:00:00"/>
        <d v="2019-04-25T00:00:00"/>
        <d v="2019-05-28T00:00:00"/>
        <d v="2019-05-22T00:00:00"/>
        <d v="2019-02-08T00:00:00"/>
        <d v="2019-05-18T00:00:00"/>
        <d v="2019-05-17T00:00:00"/>
        <d v="2019-05-02T00:00:00"/>
        <d v="2019-04-16T00:00:00"/>
        <d v="2018-11-07T00:00:00"/>
        <d v="2019-03-15T00:00:00"/>
        <d v="2019-04-20T00:00:00"/>
        <d v="2019-02-11T00:00:00"/>
        <d v="2018-12-13T00:00:00"/>
        <d v="2019-05-01T00:00:00"/>
        <d v="2018-10-17T00:00:00"/>
        <d v="2018-10-24T00:00:00"/>
        <d v="2019-02-21T00:00:00"/>
        <d v="2019-05-03T00:00:00"/>
        <d v="2018-11-26T00:00:00"/>
        <d v="2019-04-30T00:00:00"/>
        <d v="2019-04-24T00:00:00"/>
        <d v="2019-03-21T00:00:00"/>
        <d v="2017-09-21T00:00:00"/>
        <d v="2019-04-26T00:00:00"/>
        <d v="2018-03-15T00:00:00"/>
        <d v="2019-02-27T00:00:00"/>
        <d v="2018-11-24T00:00:00"/>
        <d v="2018-12-03T00:00:00"/>
        <d v="2019-04-18T00:00:00"/>
        <d v="2019-01-24T00:00:00"/>
        <d v="2019-02-07T00:00:00"/>
        <d v="2018-12-28T00:00:00"/>
        <d v="2019-03-13T00:00:00"/>
        <d v="2019-04-12T00:00:00"/>
        <d v="2019-03-07T00:00:00"/>
        <d v="2019-02-18T00:00:00"/>
        <d v="2018-11-20T00:00:00"/>
        <d v="2019-02-15T00:00:00"/>
        <d v="2019-03-31T00:00:00"/>
        <d v="2019-01-31T00:00:00"/>
        <d v="2019-04-10T00:00:00"/>
        <d v="2018-09-05T00:00:00"/>
        <d v="2019-02-04T00:00:00"/>
        <d v="2019-02-28T00:00:00"/>
        <d v="2019-01-03T00:00:00"/>
        <d v="2019-03-30T00:00:00"/>
        <d v="2018-12-20T00:00:00"/>
        <d v="2018-12-05T00:00:00"/>
        <d v="2019-03-26T00:00:00"/>
        <d v="2019-02-26T00:00:00"/>
        <d v="2019-03-20T00:00:00"/>
        <d v="2019-03-04T00:00:00"/>
        <d v="2019-03-23T00:00:00"/>
        <d v="2018-09-26T00:00:00"/>
        <d v="2018-09-11T00:00:00"/>
        <d v="2018-06-19T00:00:00"/>
        <d v="2018-09-28T00:00:00"/>
        <d v="2019-03-18T00:00:00"/>
        <d v="2019-03-12T00:00:00"/>
        <d v="2019-03-09T00:00:00"/>
        <d v="2019-03-06T00:00:00"/>
        <d v="2018-10-11T00:00:00"/>
        <d v="2019-02-25T00:00:00"/>
        <d v="2018-09-13T00:00:00"/>
        <d v="2018-11-14T00:00:00"/>
        <d v="2019-02-20T00:00:00"/>
        <d v="2018-04-30T00:00:00"/>
        <d v="2019-02-17T00:00:00"/>
        <d v="2018-08-31T00:00:00"/>
        <d v="2017-07-23T00:00:00"/>
        <d v="2019-02-12T00:00:00"/>
        <d v="2018-11-17T00:00:00"/>
        <d v="2019-01-12T00:00:00"/>
        <d v="2018-09-30T00:00:00"/>
        <d v="2018-10-26T00:00:00"/>
        <d v="2018-11-13T00:00:00"/>
        <d v="2019-01-22T00:00:00"/>
        <d v="2018-08-29T00:00:00"/>
        <d v="2019-01-15T00:00:00"/>
        <d v="2018-12-07T00:00:00"/>
        <d v="2018-11-16T00:00:00"/>
        <d v="2018-11-02T00:00:00"/>
        <d v="2018-10-22T00:00:00"/>
        <d v="2018-11-09T00:00:00"/>
        <d v="2018-10-03T00:00:00"/>
        <d v="2018-11-29T00:00:00"/>
        <d v="2018-10-05T00:00:00"/>
      </sharedItems>
      <fieldGroup par="12" base="5">
        <rangePr groupBy="months" startDate="2017-07-21T00:00:00" endDate="2019-08-01T00:00:00"/>
        <groupItems count="14">
          <s v="&lt;7/21/2017"/>
          <s v="Jan"/>
          <s v="Feb"/>
          <s v="Mar"/>
          <s v="Apr"/>
          <s v="May"/>
          <s v="Jun"/>
          <s v="Jul"/>
          <s v="Aug"/>
          <s v="Sep"/>
          <s v="Oct"/>
          <s v="Nov"/>
          <s v="Dec"/>
          <s v="&gt;8/1/2019"/>
        </groupItems>
      </fieldGroup>
    </cacheField>
    <cacheField name="Trade" numFmtId="1">
      <sharedItems containsSemiMixedTypes="0" containsString="0" containsNumber="1" containsInteger="1" minValue="0" maxValue="1" count="2">
        <n v="1"/>
        <n v="0"/>
      </sharedItems>
    </cacheField>
    <cacheField name="Client order" numFmtId="1">
      <sharedItems containsSemiMixedTypes="0" containsString="0" containsNumber="1" containsInteger="1" minValue="0" maxValue="1" count="2">
        <n v="0"/>
        <n v="1"/>
      </sharedItems>
    </cacheField>
    <cacheField name="Paints" numFmtId="0">
      <sharedItems count="7">
        <s v="Black"/>
        <s v="Grey"/>
        <s v="Silver"/>
        <s v="White"/>
        <s v="Blue"/>
        <s v="Red"/>
        <s v="Green"/>
      </sharedItems>
    </cacheField>
    <cacheField name="Lot life" numFmtId="0">
      <sharedItems containsSemiMixedTypes="0" containsString="0" containsNumber="1" containsInteger="1" minValue="0" maxValue="706"/>
    </cacheField>
    <cacheField name="Defect" numFmtId="0">
      <sharedItems containsMixedTypes="1" containsNumber="1" containsInteger="1" minValue="0" maxValue="1" count="4">
        <s v="No"/>
        <s v="Yes"/>
        <n v="0" u="1"/>
        <n v="1" u="1"/>
      </sharedItems>
    </cacheField>
    <cacheField name="Quarters (Wholesale date)" numFmtId="0" databaseField="0">
      <fieldGroup base="5">
        <rangePr groupBy="quarters" startDate="2017-07-21T00:00:00" endDate="2019-08-01T00:00:00"/>
        <groupItems count="6">
          <s v="&lt;7/21/2017"/>
          <s v="Qtr1"/>
          <s v="Qtr2"/>
          <s v="Qtr3"/>
          <s v="Qtr4"/>
          <s v="&gt;8/1/2019"/>
        </groupItems>
      </fieldGroup>
    </cacheField>
    <cacheField name="Years (Wholesale date)" numFmtId="0" databaseField="0">
      <fieldGroup base="5">
        <rangePr groupBy="years" startDate="2017-07-21T00:00:00" endDate="2019-08-01T00:00:00"/>
        <groupItems count="5">
          <s v="&lt;7/21/2017"/>
          <s v="2017"/>
          <s v="2018"/>
          <s v="2019"/>
          <s v="&gt;8/1/2019"/>
        </groupItems>
      </fieldGroup>
    </cacheField>
  </cacheFields>
  <extLst>
    <ext xmlns:x14="http://schemas.microsoft.com/office/spreadsheetml/2009/9/main" uri="{725AE2AE-9491-48be-B2B4-4EB974FC3084}">
      <x14:pivotCacheDefinition pivotCacheId="8912949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Harwood" refreshedDate="43692.950669212965" createdVersion="6" refreshedVersion="6" minRefreshableVersion="3" recordCount="371" xr:uid="{33F95CE3-0DB6-4149-B897-99CDD910FE99}">
  <cacheSource type="worksheet">
    <worksheetSource ref="A1:L372" sheet="Cleaned Retail Data"/>
  </cacheSource>
  <cacheFields count="15">
    <cacheField name="VIN" numFmtId="0">
      <sharedItems count="370">
        <s v="4JGED6EB3KA149065"/>
        <s v="4JGFB4KB3LA076848"/>
        <s v="4JGFB4KB9LA080774"/>
        <s v="4JGFB4KE0LA081077"/>
        <s v="4JGFB4KE4LA086623"/>
        <s v="4JGFB5KB7LA072100"/>
        <s v="55SWF8EB3KU316898"/>
        <s v="WDC0G4KB1KV177965"/>
        <s v="WDC0G4KB6KV194485"/>
        <s v="WDC0G4KB9KV191113"/>
        <s v="WDCTG4GB4KJ618730"/>
        <s v="WDD1J6BB2KF091653"/>
        <s v="WDDUG6EB3KA485022"/>
        <s v="WDDUG8GBXKA417986"/>
        <s v="WDDWF8EB8KR513258"/>
        <s v="WDDZF4KB4KA602219"/>
        <s v="WDDZF6BB1KA581616"/>
        <s v="WDDZF6JB9KA658234"/>
        <s v="WDDZH6JB2KA615185"/>
        <s v="WDDTG5CB6JJ510406"/>
        <s v="WDCTG4GB7KU014104"/>
        <s v="WDD3G4FB0KW001034"/>
        <s v="WDDZF6JB9KA657262"/>
        <s v="55SWF8EB9KU319515"/>
        <s v="WDCYC7HJ1KX328175"/>
        <s v="WDD3G4FB5KW021134"/>
        <s v="WDCTG4GB5KU019883"/>
        <s v="WDCYC7HJ1KX326345"/>
        <s v="4JGFB4KB9LA070665"/>
        <s v="4JGFB4KB9LA078538"/>
        <s v="WDCYC6BJ7KX326014"/>
        <s v="WDDZF4KBXKA647410"/>
        <s v="WDC0G4KB8KV188137"/>
        <s v="WDC0J8JB2KF484145"/>
        <s v="WDD3G4FB8KW021824"/>
        <s v="4JGFB4KB2LA053822"/>
        <s v="4JGFB4KB6LA069098"/>
        <s v="WDC0J4KB7KF571790"/>
        <s v="WDC0G4KB9KF666544"/>
        <s v="55SWF6EB4KU287626"/>
        <s v="WDC0G4KB6KF660247"/>
        <s v="WDD7X6BB0KA007268"/>
        <s v="WDD7X6BB0KA008484"/>
        <s v="WDDWK6EB7KF794602"/>
        <s v="WDDYK8AA3KA023911"/>
        <s v="WDDPK3JA2KF161117"/>
        <s v="4JGFB4KE9LA067856"/>
        <s v="WDC0J4KB6KF669113"/>
        <s v="4JGFB4KE6LA067880"/>
        <s v="4JGED6EB3KA154153"/>
        <s v="WDD7X8JBXKA005007"/>
        <s v="4JGFB4KE4LA049121"/>
        <s v="4JGFB4KB1LA061314"/>
        <s v="WDDZH6JBXKA633238"/>
        <s v="4JGFB5KEXLA073977"/>
        <s v="4JGFB4KB4LA072498"/>
        <s v="4JGFB4KB2LA067851"/>
        <s v="4JGFB4KE0LA048953"/>
        <s v="WDC0G4KB4KV194596"/>
        <s v="4JGFB4KB6LA074009"/>
        <s v="WDC0G4KB2KV193916"/>
        <s v="WDC0G4KB4KV189690"/>
        <s v="WDDSJ4EB3KN774293"/>
        <s v="WDDTG5CB0JJ435217"/>
        <s v="WDD2J5JB0KA040228"/>
        <s v="4JGFB4KB8LA074237"/>
        <s v="4JGED6EBXKA141612"/>
        <s v="4JGFB5KB3LA074958"/>
        <s v="WDDWJ8HB9KF904981"/>
        <s v="4JGFB4KE4LA068400"/>
        <s v="WDDZF4KB7KA658543"/>
        <s v="4JGFB4KB0LA010502"/>
        <s v="WDC0G4KB3KV182441"/>
        <s v="WDC0G4KB0KV193218"/>
        <s v="WDC0G4KB8KF641876"/>
        <s v="WDCYC7HJ6KX325434"/>
        <s v="WDD1K6BB9KF092568"/>
        <s v="WDDTG5CB0JJ390392"/>
        <s v="4JGFB5KB1LA066034"/>
        <s v="WDD1K6JBXKF115843"/>
        <s v="WDC0J4KBXKF641427"/>
        <s v="WDCTG4GB8KJ619878"/>
        <s v="4JGFB4KB7LA036126"/>
        <s v="WDDZF6JB2KA625186"/>
        <s v="WDC0J4KB4KF663469"/>
        <s v="4JGDF6EE0KB223861"/>
        <s v="WDDUG8GB7KA492905"/>
        <s v="4JGFB4KB7LA059244"/>
        <s v="WDD7X8JB1KA004473"/>
        <s v="WDC0G4KB4KV186322"/>
        <s v="55SWF8EB6KU319939"/>
        <s v="4JGDF6EE6KB241054"/>
        <s v="4JGFB4KE7LA050456"/>
        <s v="WDD1J6JB2KF095459"/>
        <s v="4JGFB4KE5LA061052"/>
        <s v="WDDWK6EB7KF788301"/>
        <s v="WDDSJ4GB0KN765273"/>
        <s v="4JGFB4KE8LA050448"/>
        <s v="WDDPK3JA6KF163596"/>
        <s v="WDDXK8DB1KA039329"/>
        <s v="WDD2J5KB6KA027837"/>
        <s v="WDD1J6BB5KF089430"/>
        <s v="WDD1K6JB5KF112879"/>
        <s v="WDD7X8JB2KA004417"/>
        <s v="4JGFB5KE4LA023009"/>
        <s v="4JGFB4KB3LA049102"/>
        <s v="WDCTG4GB3KJ635339"/>
        <s v="4JGDF7FE6KB222654"/>
        <s v="WDDTG5CBXKJ588849"/>
        <s v="4JGFB4KB2LA049527"/>
        <s v="WDC0G4KB7KV181776"/>
        <s v="WDDZF6BB5KA564995"/>
        <s v="WDDZF6JB3KA657662"/>
        <s v="55SWF8GB0KU308044"/>
        <s v="4JGFB4KB5LA061171"/>
        <s v="WDD7X6BBXKA005673"/>
        <s v="4JGFB5KEXLA059688"/>
        <s v="4JGFB4KB1LA048658"/>
        <s v="WDCYC6BJ4KX324057"/>
        <s v="4JGFB4KB2LA048779"/>
        <s v="WDDZF4KB8KA627270"/>
        <s v="55SWF8EB2KU290603"/>
        <s v="WDD7X8KB9KA007376"/>
        <s v="WDDXK8DBXKA038468"/>
        <s v="WDCYC7HJ0KX323498"/>
        <s v="WDCYC6BJ3KX323207"/>
        <s v="WDCYC7HJXKX323265"/>
        <s v="WDCYC7HJ6KX323652"/>
        <s v="WDCYC7HJ9KX322446"/>
        <s v="WDD3G4FBXKW006404"/>
        <s v="55SWF8EB2KU309117"/>
        <s v="WDD1J6BB0KF092879"/>
        <s v="WDCYC7HJ1KX323428"/>
        <s v="WDD2J5KB8KA018685"/>
        <s v="WDD7X8JB1KA000519"/>
        <s v="WDDZF4KB4KA639237"/>
        <s v="WDC0G4KB4KV186112"/>
        <s v="WDDZF6JB7KA500894"/>
        <s v="WDDWK8EB4KF883314"/>
        <s v="4JGFB4KB4LA049027"/>
        <s v="WDDUG8JB4KA482082"/>
        <s v="WDC0G4KBXKV178371"/>
        <s v="WDDUG8GB8KA489642"/>
        <s v="55SWF8EB2KU319369"/>
        <s v="WDDZF4KB3KA570184"/>
        <s v="55SWF8EB6KU314594"/>
        <s v="WDC0G4KB5KV174857"/>
        <s v="4JGFB4KBXLA012001"/>
        <s v="WDDZH8KB3KA662350"/>
        <s v="55SWF6EB5KU284802"/>
        <s v="WDDUG8GB5KA463273"/>
        <s v="WDC0G4KB4KF569414"/>
        <s v="4JGFB4KB7LA045621"/>
        <s v="WDDYK7HA4JA018831"/>
        <s v="WDDZF4KB4KA668446"/>
        <s v="WDDWK8EB3KF815781"/>
        <s v="WDDZF4KB8KA634249"/>
        <s v="WDC0G4KB3KV163789"/>
        <s v="WDDZF4KB0KA642345"/>
        <s v="55SWF8EBXKU315618"/>
        <s v="WDDZF8KBXKA529882"/>
        <s v="WDCTG4GB9KJ623034"/>
        <s v="WDD2J6BBXKA041598"/>
        <s v="WDD2J6BB2KA041806"/>
        <s v="WDC0G4KB1KF637037"/>
        <s v="WDDSJ4GB7KN748762"/>
        <s v="WDCYC6BJ3KX322106"/>
        <s v="WDC0G4KB3KF627092"/>
        <s v="WDDWK8EB4KF814963"/>
        <s v="4JGFB4KBXLA046147"/>
        <s v="WDDUG8JB8KA470078"/>
        <s v="4JGFB5KE8LA009548"/>
        <s v="4JGFB4KB1LA045291"/>
        <s v="WDDTG5CB2JJ434103"/>
        <s v="4JGFB5KEXLA044088"/>
        <s v="WDCYC7HJ1KX320626"/>
        <s v="WDD1K6JB5KF107827"/>
        <s v="WDDTG5CB4JJ497980"/>
        <s v="WDC0G4KB7KV152004"/>
        <s v="4JGDA7EB4KB187196"/>
        <s v="WDC0G5EB7KF631924"/>
        <s v="WDC0G4KB0KV166102"/>
        <s v="55SWF8EB5KU299411"/>
        <s v="WDDWK8HB0KF859412"/>
        <s v="55SWF8EB5KU299473"/>
        <s v="WDC0G4KB1KV165914"/>
        <s v="WDDJK7DA7KF056162"/>
        <s v="WDC0G4KB5KV163051"/>
        <s v="WDD2J5KB7KA021013"/>
        <s v="WDD7X8KB7KA003603"/>
        <s v="4JGDA7EB9KB194029"/>
        <s v="WDC0G4KB2KV166330"/>
        <s v="WDDUG8GB0KA483527"/>
        <s v="WDDZH8KB7KA653540"/>
        <s v="4JGDF6EE8JB084772"/>
        <s v="WDD7X6BB4KA003806"/>
        <s v="WDCTG4GB7KJ591829"/>
        <s v="4JGDF6EE6KB226490"/>
        <s v="WDC0G5EB1KF536632"/>
        <s v="WDDWJ8GB2KF845273"/>
        <s v="WDDPK3JA6KF160827"/>
        <s v="WDC0J4KB0KF570237"/>
        <s v="WDDWK8GB2KF850650"/>
        <s v="4JGDF7DE4KB235227"/>
        <s v="WDC0G4KBXKV166351"/>
        <s v="WDCYC7HJ4KX320054"/>
        <s v="WDCYC7HJ0KX318947"/>
        <s v="WDDUG6EBXKA461462"/>
        <s v="WDD7X8KB2KA001919"/>
        <s v="WDDZF6BB3KA638365"/>
        <s v="WDDPK3JA7KF162540"/>
        <s v="WDDUG8GB9KA454222"/>
        <s v="4JGFB4KE0LA012048"/>
        <s v="WDD3G4FBXKW005785"/>
        <s v="55SWF8EB7KU307668"/>
        <s v="WDDSJ4GB9KN740632"/>
        <s v="WDC0G4KB8KF556777"/>
        <s v="WDC0J4KB7KF588895"/>
        <s v="WDCYC7HJ2KX318447"/>
        <s v="WDCYC7HJXKX315148"/>
        <s v="WDCYC7HJ5KX319107"/>
        <s v="4JGDF6EE6KB202237"/>
        <s v="WDDUG8JB3KA467511"/>
        <s v="WDDZF4KB4KA607940"/>
        <s v="4JGFB4KB5LA009913"/>
        <s v="4JGFB5KB3LA023654"/>
        <s v="55SWF8EB8KU312524"/>
        <s v="WDD3G4FB7KW006280"/>
        <s v="55SWF8EB8KU305976"/>
        <s v="WDC0J6EB1KF619713"/>
        <s v="WDD1J6JB1KF089765"/>
        <s v="WDDSJ4GB9KN745247"/>
        <s v="WDDZF4KB1KA586593"/>
        <s v="WDCTG4GB5KJ584720"/>
        <s v="WDD7X8JB3KA001543"/>
        <s v="WDCYC6BJ1KX315378"/>
        <s v="WDCYC7HJ4KX318076"/>
        <s v="WDDUG8GB6KA479711"/>
        <s v="WDDZF4KB4KA628643"/>
        <s v="WDC0G4KB4KF616909"/>
        <s v="4JGDF7DE7KB190655"/>
        <s v="WDDZF6BB4KA626175"/>
        <s v="WDCYC6BJ4KX317965"/>
        <s v="WDD1J6JB9KF103170"/>
        <s v="4JGFB5KE5LA005134"/>
        <s v="WDC0G4KB3KV165364"/>
        <s v="4JGED6EB8KA148087"/>
        <s v="WDCYC6BJ1KX312643"/>
        <s v="55SWF8EB8KU311292"/>
        <s v="55SWF8EB3KU307523"/>
        <s v="WDDUG6GB9KA458792"/>
        <s v="WDC0J4KB7KF569618"/>
        <s v="WDC0G4KBXKF612492"/>
        <s v="WDC0G4KB7KV166291"/>
        <s v="WDC0G4KB4KV153031"/>
        <s v="4JGFB4KBXLA007803"/>
        <s v="WDDWK8GB7KF843791"/>
        <s v="WDC0G4KB0KF598229"/>
        <s v="WDD1K6JB4KF100688"/>
        <s v="WDD7X8KB3KA001802"/>
        <s v="WDDUG8JB6KA429285"/>
        <s v="WDDWK8EB2KF830613"/>
        <s v="55SWF8EB7KU285851"/>
        <s v="WDC0G4KB4KF605280"/>
        <s v="WDD1K6BB9KF090691"/>
        <s v="WDD7X8JBXKA001541"/>
        <s v="WDC0G4KB5KV163812"/>
        <s v="4JGFB4KB6LA013694"/>
        <s v="55SWF6EB7KU299091"/>
        <s v="55SWF8EB7KU305855"/>
        <s v="WDD1J6JB3KF075849"/>
        <s v="WDDWJ6EB2JF760360"/>
        <s v="WDDJK7DA8KF054694"/>
        <s v="4JGFB4KB6LA009659"/>
        <s v="WDCTG4GB4KU012889"/>
        <s v="WDDUG6EB4KA459674"/>
        <s v="4JGDF6EE8KB234932"/>
        <s v="4JGFB4KB7LA027765"/>
        <s v="WDDUG8JB8KA427702"/>
        <s v="4JGDF7FEXKB225881"/>
        <s v="WDCYC6BJ2KX315700"/>
        <s v="WDCYC7HJ8KX315200"/>
        <s v="WDC0G4KB6KV164922"/>
        <s v="WDD7X8KB7KA001818"/>
        <s v="WDDSJ4GB7KN744422"/>
        <s v="4JGDF6EE6KB212119"/>
        <s v="4JGFB5KB3LA006384"/>
        <s v="55SWF8EB1KU289474"/>
        <s v="WDDPK3JA1KF162534"/>
        <s v="WDDJK7EA4KF056196"/>
        <s v="WDDZF4KB5KA582076"/>
        <s v="WDDSJ4GB9KN762436"/>
        <s v="WDDSJ4GB2KN706676"/>
        <s v="55SWF8EB2KU306556"/>
        <s v="4JGFB4KB1LA007690"/>
        <s v="WDDZF4KBXKA617677"/>
        <s v="WDDUG8GB8KA459007"/>
        <s v="WDC0G4KBXKF600732"/>
        <s v="WDDSJ4GB5KN746847"/>
        <s v="4JGFB4KB5LA011080"/>
        <s v="WDDZH8KB3KA512531"/>
        <s v="4JGDA5GB2KB206314"/>
        <s v="WDDWJ8HB5KF845329"/>
        <s v="55SWF8EB6KU302011"/>
        <s v="55SWF8EB2KU293324"/>
        <s v="4JGDF7DE6KB234709"/>
        <s v="WDC0J6EB9KF598786"/>
        <s v="WDDTG5CB6JJ513810"/>
        <s v="WDDZF8KB5KA612913"/>
        <s v="WDCTG4GBXKJ592263"/>
        <s v="WDDWF8EB2KR482802"/>
        <s v="WDD3G4FB5KW001420"/>
        <s v="WDC0G4KB6KF581905"/>
        <s v="WDC0G4KB1KV149695"/>
        <s v="WDDSJ4GB8KN723675"/>
        <s v="WDD3G4FB5KW001255"/>
        <s v="WDDSJ5CBXJN547335"/>
        <s v="WDC0J4KBXKF594917"/>
        <s v="WDDZH8KBXKA596055"/>
        <s v="WDCYC7HJ3KX303584"/>
        <s v="WDCYC7HJ0KX301713"/>
        <s v="WDCTG4GB9KJ595624"/>
        <s v="WDD2J5KB2KA008170"/>
        <s v="WDD1J6BB1KF086864"/>
        <s v="WDCYC7HJ9KX303718"/>
        <s v="WDCYC7HJ2KX311367"/>
        <s v="WDCYC7HJ9KX304013"/>
        <s v="WDCYC7HJ2KX299513"/>
        <s v="WDDUX8GB0KA465531"/>
        <s v="WDC0G4KB5KV151904"/>
        <s v="WDDSJ4GB8KN724244"/>
        <s v="WDDZH8KB5KA562461"/>
        <s v="WDC0G4KB6KF557653"/>
        <s v="WDDYJ7KA2KA024298"/>
        <s v="WDDZH6JB1KA557862"/>
        <s v="4JGDA6EB8KB205385"/>
        <s v="WDC0G4KB6KV155444"/>
        <s v="WDDSJ4GB9KN723121"/>
        <s v="WDC0J4KB5KF571819"/>
        <s v="4JGDF7DE1KB206705"/>
        <s v="WDDZF8KB7KA529628"/>
        <s v="WDDSJ4EBXKN722157"/>
        <s v="WDDPK3JA1KF161139"/>
        <s v="4JGED6EB7KA141678"/>
        <s v="4JGED6EB5KA138780"/>
        <s v="WDCTG4GB3KJ585199"/>
        <s v="WDC0G4KB7KV153041"/>
        <s v="4JGED6EBXKA138743"/>
        <s v="WDC0G4KB5KF561239"/>
        <s v="WDD2J6BB7KA028615"/>
        <s v="4JGDA5GB7KB216384"/>
        <s v="WDC0J4KB1KF570716"/>
        <s v="WDDXJ8JB3KA038027"/>
        <s v="WDDUG8GB5KA462950"/>
        <s v="WDCTG4GB2KJ579653"/>
        <s v="55SWF8EB4KU298511"/>
        <s v="WDDUX8GB2KA443188"/>
        <s v="WDCTG4GB3KJ582237"/>
        <s v="4JGDA6EB3KB213572"/>
        <s v="WDDUG6EBXKA455757"/>
        <s v="4JGDA5GB7KB206793"/>
        <s v="WDC0J6EB4KF497221"/>
        <s v="WDDSJ4GB7KN726938"/>
        <s v="55SWF6EB5KU291426"/>
        <s v="WDDZF4KB8KA591984"/>
        <s v="WDDZH8KB5KA589370"/>
        <s v="55SWF8EB2KU296935"/>
        <s v="WDDZF4KB6KA587755"/>
        <s v="4JGDA5HB0JB191177"/>
        <s v="4JGDA5GB2KB216034"/>
      </sharedItems>
    </cacheField>
    <cacheField name="Retail Date" numFmtId="14">
      <sharedItems containsSemiMixedTypes="0" containsNonDate="0" containsDate="1" containsString="0" minDate="2019-01-03T00:00:00" maxDate="2019-08-01T00:00:00" count="93">
        <d v="2019-07-31T00:00:00"/>
        <d v="2019-07-30T00:00:00"/>
        <d v="2019-07-29T00:00:00"/>
        <d v="2019-07-27T00:00:00"/>
        <d v="2019-07-26T00:00:00"/>
        <d v="2019-07-24T00:00:00"/>
        <d v="2019-07-23T00:00:00"/>
        <d v="2019-07-20T00:00:00"/>
        <d v="2019-07-18T00:00:00"/>
        <d v="2019-07-16T00:00:00"/>
        <d v="2019-07-13T00:00:00"/>
        <d v="2019-07-12T00:00:00"/>
        <d v="2019-07-10T00:00:00"/>
        <d v="2019-07-08T00:00:00"/>
        <d v="2019-07-06T00:00:00"/>
        <d v="2019-07-01T00:00:00"/>
        <d v="2019-06-29T00:00:00"/>
        <d v="2019-06-28T00:00:00"/>
        <d v="2019-06-27T00:00:00"/>
        <d v="2019-06-26T00:00:00"/>
        <d v="2019-06-25T00:00:00"/>
        <d v="2019-06-24T00:00:00"/>
        <d v="2019-06-22T00:00:00"/>
        <d v="2019-06-19T00:00:00"/>
        <d v="2019-06-18T00:00:00"/>
        <d v="2019-06-15T00:00:00"/>
        <d v="2019-06-12T00:00:00"/>
        <d v="2019-06-04T00:00:00"/>
        <d v="2019-05-31T00:00:00"/>
        <d v="2019-05-30T00:00:00"/>
        <d v="2019-05-28T00:00:00"/>
        <d v="2019-05-22T00:00:00"/>
        <d v="2019-05-21T00:00:00"/>
        <d v="2019-05-18T00:00:00"/>
        <d v="2019-05-16T00:00:00"/>
        <d v="2019-05-14T00:00:00"/>
        <d v="2019-05-13T00:00:00"/>
        <d v="2019-05-11T00:00:00"/>
        <d v="2019-05-10T00:00:00"/>
        <d v="2019-05-09T00:00:00"/>
        <d v="2019-05-04T00:00:00"/>
        <d v="2019-04-30T00:00:00"/>
        <d v="2019-04-29T00:00:00"/>
        <d v="2019-04-27T00:00:00"/>
        <d v="2019-04-26T00:00:00"/>
        <d v="2019-04-24T00:00:00"/>
        <d v="2019-04-20T00:00:00"/>
        <d v="2019-04-19T00:00:00"/>
        <d v="2019-04-18T00:00:00"/>
        <d v="2019-04-17T00:00:00"/>
        <d v="2019-04-16T00:00:00"/>
        <d v="2019-04-13T00:00:00"/>
        <d v="2019-04-12T00:00:00"/>
        <d v="2019-04-10T00:00:00"/>
        <d v="2019-04-08T00:00:00"/>
        <d v="2019-04-01T00:00:00"/>
        <d v="2019-03-31T00:00:00"/>
        <d v="2019-03-30T00:00:00"/>
        <d v="2019-03-29T00:00:00"/>
        <d v="2019-03-28T00:00:00"/>
        <d v="2019-03-27T00:00:00"/>
        <d v="2019-03-20T00:00:00"/>
        <d v="2019-03-19T00:00:00"/>
        <d v="2019-03-18T00:00:00"/>
        <d v="2019-03-15T00:00:00"/>
        <d v="2019-03-13T00:00:00"/>
        <d v="2019-03-08T00:00:00"/>
        <d v="2019-03-06T00:00:00"/>
        <d v="2019-03-05T00:00:00"/>
        <d v="2019-03-02T00:00:00"/>
        <d v="2019-02-28T00:00:00"/>
        <d v="2019-02-27T00:00:00"/>
        <d v="2019-02-25T00:00:00"/>
        <d v="2019-02-23T00:00:00"/>
        <d v="2019-02-20T00:00:00"/>
        <d v="2019-02-19T00:00:00"/>
        <d v="2019-02-16T00:00:00"/>
        <d v="2019-02-13T00:00:00"/>
        <d v="2019-02-12T00:00:00"/>
        <d v="2019-02-07T00:00:00"/>
        <d v="2019-02-06T00:00:00"/>
        <d v="2019-01-31T00:00:00"/>
        <d v="2019-01-30T00:00:00"/>
        <d v="2019-01-29T00:00:00"/>
        <d v="2019-01-28T00:00:00"/>
        <d v="2019-01-26T00:00:00"/>
        <d v="2019-01-24T00:00:00"/>
        <d v="2019-01-21T00:00:00"/>
        <d v="2019-01-17T00:00:00"/>
        <d v="2019-01-15T00:00:00"/>
        <d v="2019-01-12T00:00:00"/>
        <d v="2019-01-07T00:00:00"/>
        <d v="2019-01-03T00:00:00"/>
      </sharedItems>
      <fieldGroup par="12" base="1">
        <rangePr groupBy="days" startDate="2019-01-03T00:00:00" endDate="2019-08-01T00:00:00"/>
        <groupItems count="368">
          <s v="&lt;1/3/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1/2019"/>
        </groupItems>
      </fieldGroup>
    </cacheField>
    <cacheField name="MSRP" numFmtId="0">
      <sharedItems containsSemiMixedTypes="0" containsString="0" containsNumber="1" containsInteger="1" minValue="38525" maxValue="200495"/>
    </cacheField>
    <cacheField name="Trade" numFmtId="1">
      <sharedItems containsSemiMixedTypes="0" containsString="0" containsNumber="1" containsInteger="1" minValue="0" maxValue="1" count="2">
        <n v="1"/>
        <n v="0"/>
      </sharedItems>
    </cacheField>
    <cacheField name="Client order" numFmtId="1">
      <sharedItems containsSemiMixedTypes="0" containsString="0" containsNumber="1" containsInteger="1" minValue="0" maxValue="1" count="2">
        <n v="0"/>
        <n v="1"/>
      </sharedItems>
    </cacheField>
    <cacheField name="Wholesale date" numFmtId="0">
      <sharedItems containsSemiMixedTypes="0" containsNonDate="0" containsDate="1" containsString="0" minDate="2017-07-21T00:00:00" maxDate="2019-08-01T00:00:00" count="158">
        <d v="2019-07-30T00:00:00"/>
        <d v="2019-07-05T00:00:00"/>
        <d v="2019-07-17T00:00:00"/>
        <d v="2019-07-26T00:00:00"/>
        <d v="2019-06-29T00:00:00"/>
        <d v="2019-04-19T00:00:00"/>
        <d v="2019-07-29T00:00:00"/>
        <d v="2019-07-25T00:00:00"/>
        <d v="2019-05-31T00:00:00"/>
        <d v="2019-07-23T00:00:00"/>
        <d v="2018-12-18T00:00:00"/>
        <d v="2019-07-15T00:00:00"/>
        <d v="2019-01-07T00:00:00"/>
        <d v="2019-07-31T00:00:00"/>
        <d v="2019-01-16T00:00:00"/>
        <d v="2019-07-27T00:00:00"/>
        <d v="2018-04-20T00:00:00"/>
        <d v="2019-04-05T00:00:00"/>
        <d v="2019-05-21T00:00:00"/>
        <d v="2019-06-06T00:00:00"/>
        <d v="2019-07-20T00:00:00"/>
        <d v="2019-06-12T00:00:00"/>
        <d v="2019-07-18T00:00:00"/>
        <d v="2019-07-12T00:00:00"/>
        <d v="2019-07-11T00:00:00"/>
        <d v="2019-07-03T00:00:00"/>
        <d v="2019-05-23T00:00:00"/>
        <d v="2018-11-18T00:00:00"/>
        <d v="2019-07-09T00:00:00"/>
        <d v="2019-06-18T00:00:00"/>
        <d v="2018-12-19T00:00:00"/>
        <d v="2019-06-20T00:00:00"/>
        <d v="2018-12-31T00:00:00"/>
        <d v="2019-06-30T00:00:00"/>
        <d v="2018-12-09T00:00:00"/>
        <d v="2018-11-27T00:00:00"/>
        <d v="2019-05-24T00:00:00"/>
        <d v="2019-06-13T00:00:00"/>
        <d v="2019-05-16T00:00:00"/>
        <d v="2019-07-01T00:00:00"/>
        <d v="2019-03-25T00:00:00"/>
        <d v="2019-06-25T00:00:00"/>
        <d v="2019-06-21T00:00:00"/>
        <d v="2019-05-09T00:00:00"/>
        <d v="2019-06-19T00:00:00"/>
        <d v="2019-06-10T00:00:00"/>
        <d v="2019-06-28T00:00:00"/>
        <d v="2017-09-25T00:00:00"/>
        <d v="2018-12-21T00:00:00"/>
        <d v="2019-06-17T00:00:00"/>
        <d v="2019-05-04T00:00:00"/>
        <d v="2019-06-08T00:00:00"/>
        <d v="2019-05-10T00:00:00"/>
        <d v="2017-07-21T00:00:00"/>
        <d v="2019-06-07T00:00:00"/>
        <d v="2019-06-14T00:00:00"/>
        <d v="2019-05-06T00:00:00"/>
        <d v="2019-04-04T00:00:00"/>
        <d v="2019-05-29T00:00:00"/>
        <d v="2019-03-08T00:00:00"/>
        <d v="2018-11-15T00:00:00"/>
        <d v="2019-03-29T00:00:00"/>
        <d v="2019-06-05T00:00:00"/>
        <d v="2019-03-11T00:00:00"/>
        <d v="2019-01-28T00:00:00"/>
        <d v="2018-11-30T00:00:00"/>
        <d v="2019-05-30T00:00:00"/>
        <d v="2019-05-08T00:00:00"/>
        <d v="2019-05-13T00:00:00"/>
        <d v="2019-01-11T00:00:00"/>
        <d v="2018-12-08T00:00:00"/>
        <d v="2019-04-25T00:00:00"/>
        <d v="2019-05-28T00:00:00"/>
        <d v="2019-05-22T00:00:00"/>
        <d v="2019-02-08T00:00:00"/>
        <d v="2019-05-18T00:00:00"/>
        <d v="2019-05-17T00:00:00"/>
        <d v="2019-05-02T00:00:00"/>
        <d v="2019-04-16T00:00:00"/>
        <d v="2018-11-07T00:00:00"/>
        <d v="2019-03-15T00:00:00"/>
        <d v="2019-04-20T00:00:00"/>
        <d v="2019-02-11T00:00:00"/>
        <d v="2018-12-13T00:00:00"/>
        <d v="2019-05-01T00:00:00"/>
        <d v="2018-10-17T00:00:00"/>
        <d v="2018-10-24T00:00:00"/>
        <d v="2019-02-21T00:00:00"/>
        <d v="2019-05-03T00:00:00"/>
        <d v="2018-11-26T00:00:00"/>
        <d v="2019-04-30T00:00:00"/>
        <d v="2019-04-24T00:00:00"/>
        <d v="2019-03-21T00:00:00"/>
        <d v="2017-09-21T00:00:00"/>
        <d v="2019-04-26T00:00:00"/>
        <d v="2018-03-15T00:00:00"/>
        <d v="2019-02-27T00:00:00"/>
        <d v="2018-11-24T00:00:00"/>
        <d v="2018-12-03T00:00:00"/>
        <d v="2019-04-18T00:00:00"/>
        <d v="2019-01-24T00:00:00"/>
        <d v="2019-02-07T00:00:00"/>
        <d v="2018-12-28T00:00:00"/>
        <d v="2019-03-13T00:00:00"/>
        <d v="2019-04-12T00:00:00"/>
        <d v="2019-03-07T00:00:00"/>
        <d v="2019-02-18T00:00:00"/>
        <d v="2018-11-20T00:00:00"/>
        <d v="2019-02-15T00:00:00"/>
        <d v="2019-03-31T00:00:00"/>
        <d v="2019-01-31T00:00:00"/>
        <d v="2019-04-10T00:00:00"/>
        <d v="2018-09-05T00:00:00"/>
        <d v="2019-02-04T00:00:00"/>
        <d v="2019-02-28T00:00:00"/>
        <d v="2019-01-03T00:00:00"/>
        <d v="2019-03-30T00:00:00"/>
        <d v="2018-12-20T00:00:00"/>
        <d v="2018-12-05T00:00:00"/>
        <d v="2019-03-26T00:00:00"/>
        <d v="2019-02-26T00:00:00"/>
        <d v="2019-03-20T00:00:00"/>
        <d v="2019-03-04T00:00:00"/>
        <d v="2019-03-23T00:00:00"/>
        <d v="2018-09-26T00:00:00"/>
        <d v="2018-09-11T00:00:00"/>
        <d v="2018-06-19T00:00:00"/>
        <d v="2018-09-28T00:00:00"/>
        <d v="2019-03-18T00:00:00"/>
        <d v="2019-03-12T00:00:00"/>
        <d v="2019-03-09T00:00:00"/>
        <d v="2019-03-06T00:00:00"/>
        <d v="2018-10-11T00:00:00"/>
        <d v="2019-02-25T00:00:00"/>
        <d v="2018-09-13T00:00:00"/>
        <d v="2018-11-14T00:00:00"/>
        <d v="2019-02-20T00:00:00"/>
        <d v="2018-04-30T00:00:00"/>
        <d v="2019-02-17T00:00:00"/>
        <d v="2018-08-31T00:00:00"/>
        <d v="2017-07-23T00:00:00"/>
        <d v="2019-02-12T00:00:00"/>
        <d v="2018-11-17T00:00:00"/>
        <d v="2019-01-12T00:00:00"/>
        <d v="2018-09-30T00:00:00"/>
        <d v="2018-10-26T00:00:00"/>
        <d v="2018-11-13T00:00:00"/>
        <d v="2019-01-22T00:00:00"/>
        <d v="2018-08-29T00:00:00"/>
        <d v="2019-01-15T00:00:00"/>
        <d v="2018-12-07T00:00:00"/>
        <d v="2018-11-16T00:00:00"/>
        <d v="2018-11-02T00:00:00"/>
        <d v="2018-10-22T00:00:00"/>
        <d v="2018-11-09T00:00:00"/>
        <d v="2018-10-03T00:00:00"/>
        <d v="2018-11-29T00:00:00"/>
        <d v="2018-10-05T00:00:00"/>
      </sharedItems>
      <fieldGroup par="14" base="5">
        <rangePr groupBy="months" startDate="2017-07-21T00:00:00" endDate="2019-08-01T00:00:00"/>
        <groupItems count="14">
          <s v="&lt;7/21/2017"/>
          <s v="Jan"/>
          <s v="Feb"/>
          <s v="Mar"/>
          <s v="Apr"/>
          <s v="May"/>
          <s v="Jun"/>
          <s v="Jul"/>
          <s v="Aug"/>
          <s v="Sep"/>
          <s v="Oct"/>
          <s v="Nov"/>
          <s v="Dec"/>
          <s v="&gt;8/1/2019"/>
        </groupItems>
      </fieldGroup>
    </cacheField>
    <cacheField name="Month" numFmtId="0">
      <sharedItems containsSemiMixedTypes="0" containsString="0" containsNumber="1" containsInteger="1" minValue="1" maxValue="12" count="12">
        <n v="7"/>
        <n v="6"/>
        <n v="4"/>
        <n v="5"/>
        <n v="12"/>
        <n v="1"/>
        <n v="11"/>
        <n v="3"/>
        <n v="9"/>
        <n v="2"/>
        <n v="10"/>
        <n v="8"/>
      </sharedItems>
    </cacheField>
    <cacheField name="Model" numFmtId="0">
      <sharedItems count="61">
        <s v="GLE43C4"/>
        <s v="GLE350W4"/>
        <s v="GLE450W4"/>
        <s v="C300W4"/>
        <s v="GLC300W4"/>
        <s v="GLA250W4"/>
        <s v="E53C4"/>
        <s v="S450V4"/>
        <s v="S560V4"/>
        <s v="E300W4"/>
        <s v="E53W4"/>
        <s v="E450W4"/>
        <s v="E450S4"/>
        <s v="GLA45W4"/>
        <s v="A220W4"/>
        <s v="G63W4"/>
        <s v="G550W4"/>
        <s v="GLC63C4"/>
        <s v="GLC300C4"/>
        <s v="C43W4"/>
        <s v="GT53C4"/>
        <s v="C43A4"/>
        <s v="GTCA"/>
        <s v="SLC300R"/>
        <s v="GT63C4"/>
        <s v="CLA250C"/>
        <s v="CLS450C"/>
        <s v="C63CS"/>
        <s v="E53A4"/>
        <s v="E450A4"/>
        <s v="GLS450W4"/>
        <s v="E450C4"/>
        <s v="CLA250C4"/>
        <s v="S560A"/>
        <s v="CLS450C4"/>
        <s v="GLS63W4"/>
        <s v="C63W"/>
        <s v="GT63C4S"/>
        <s v="C300A4"/>
        <s v="S63V4"/>
        <s v="E63S4S"/>
        <s v="GTA"/>
        <s v="E63W4S"/>
        <s v="CLS53C4"/>
        <s v="GLE63W4"/>
        <s v="GLC350E4"/>
        <s v="C63AS"/>
        <s v="SL550R"/>
        <s v="C63C"/>
        <s v="C63A"/>
        <s v="GLS550W4"/>
        <s v="GLC43C4"/>
        <s v="S450V"/>
        <s v="C43C4"/>
        <s v="SL63R"/>
        <s v="GLE400W4"/>
        <s v="CLA45C4"/>
        <s v="S560X4"/>
        <s v="GTR"/>
        <s v="GLE43W4"/>
        <s v="S63C4"/>
      </sharedItems>
    </cacheField>
    <cacheField name="Uph" numFmtId="0">
      <sharedItems count="6">
        <s v="Black"/>
        <s v="Beige"/>
        <s v="Brown"/>
        <s v="Grey"/>
        <s v="Red"/>
        <s v="White"/>
      </sharedItems>
    </cacheField>
    <cacheField name="Paints" numFmtId="0">
      <sharedItems count="7">
        <s v="Black"/>
        <s v="Grey"/>
        <s v="Silver"/>
        <s v="White"/>
        <s v="Blue"/>
        <s v="Red"/>
        <s v="Green"/>
      </sharedItems>
    </cacheField>
    <cacheField name="Lot life" numFmtId="0">
      <sharedItems containsSemiMixedTypes="0" containsString="0" containsNumber="1" containsInteger="1" minValue="0" maxValue="706"/>
    </cacheField>
    <cacheField name="Defect" numFmtId="0">
      <sharedItems count="2">
        <s v="No"/>
        <s v="Yes"/>
      </sharedItems>
    </cacheField>
    <cacheField name="Months (Retail Date)" numFmtId="0" databaseField="0">
      <fieldGroup base="1">
        <rangePr groupBy="months" startDate="2019-01-03T00:00:00" endDate="2019-08-01T00:00:00"/>
        <groupItems count="14">
          <s v="&lt;1/3/2019"/>
          <s v="Jan"/>
          <s v="Feb"/>
          <s v="Mar"/>
          <s v="Apr"/>
          <s v="May"/>
          <s v="Jun"/>
          <s v="Jul"/>
          <s v="Aug"/>
          <s v="Sep"/>
          <s v="Oct"/>
          <s v="Nov"/>
          <s v="Dec"/>
          <s v="&gt;8/1/2019"/>
        </groupItems>
      </fieldGroup>
    </cacheField>
    <cacheField name="Quarters (Wholesale date)" numFmtId="0" databaseField="0">
      <fieldGroup base="5">
        <rangePr groupBy="quarters" startDate="2017-07-21T00:00:00" endDate="2019-08-01T00:00:00"/>
        <groupItems count="6">
          <s v="&lt;7/21/2017"/>
          <s v="Qtr1"/>
          <s v="Qtr2"/>
          <s v="Qtr3"/>
          <s v="Qtr4"/>
          <s v="&gt;8/1/2019"/>
        </groupItems>
      </fieldGroup>
    </cacheField>
    <cacheField name="Years (Wholesale date)" numFmtId="0" databaseField="0">
      <fieldGroup base="5">
        <rangePr groupBy="years" startDate="2017-07-21T00:00:00" endDate="2019-08-01T00:00:00"/>
        <groupItems count="5">
          <s v="&lt;7/21/2017"/>
          <s v="2017"/>
          <s v="2018"/>
          <s v="2019"/>
          <s v="&gt;8/1/2019"/>
        </groupItems>
      </fieldGroup>
    </cacheField>
  </cacheFields>
  <extLst>
    <ext xmlns:x14="http://schemas.microsoft.com/office/spreadsheetml/2009/9/main" uri="{725AE2AE-9491-48be-B2B4-4EB974FC3084}">
      <x14:pivotCacheDefinition pivotCacheId="1881374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
  <r>
    <x v="0"/>
    <s v="4JGED6EB3KA149065"/>
    <x v="0"/>
    <d v="2019-07-31T00:00:00"/>
    <x v="0"/>
    <x v="0"/>
    <x v="0"/>
    <x v="0"/>
    <x v="0"/>
    <n v="1"/>
    <x v="0"/>
  </r>
  <r>
    <x v="1"/>
    <s v="4JGFB4KB3LA076848"/>
    <x v="1"/>
    <d v="2019-07-31T00:00:00"/>
    <x v="1"/>
    <x v="1"/>
    <x v="1"/>
    <x v="0"/>
    <x v="1"/>
    <n v="26"/>
    <x v="0"/>
  </r>
  <r>
    <x v="1"/>
    <s v="4JGFB4KB9LA080774"/>
    <x v="0"/>
    <d v="2019-07-31T00:00:00"/>
    <x v="2"/>
    <x v="2"/>
    <x v="1"/>
    <x v="0"/>
    <x v="2"/>
    <n v="14"/>
    <x v="0"/>
  </r>
  <r>
    <x v="1"/>
    <s v="4JGFB4KE0LA081077"/>
    <x v="1"/>
    <d v="2019-07-31T00:00:00"/>
    <x v="3"/>
    <x v="2"/>
    <x v="1"/>
    <x v="0"/>
    <x v="3"/>
    <n v="14"/>
    <x v="0"/>
  </r>
  <r>
    <x v="1"/>
    <s v="4JGFB4KE4LA086623"/>
    <x v="1"/>
    <d v="2019-07-31T00:00:00"/>
    <x v="4"/>
    <x v="3"/>
    <x v="1"/>
    <x v="0"/>
    <x v="4"/>
    <n v="5"/>
    <x v="0"/>
  </r>
  <r>
    <x v="2"/>
    <s v="4JGFB5KB7LA072100"/>
    <x v="0"/>
    <d v="2019-07-31T00:00:00"/>
    <x v="5"/>
    <x v="4"/>
    <x v="1"/>
    <x v="0"/>
    <x v="2"/>
    <n v="32"/>
    <x v="0"/>
  </r>
  <r>
    <x v="3"/>
    <s v="55SWF8EB3KU316898"/>
    <x v="0"/>
    <d v="2019-07-31T00:00:00"/>
    <x v="6"/>
    <x v="5"/>
    <x v="1"/>
    <x v="0"/>
    <x v="3"/>
    <n v="103"/>
    <x v="1"/>
  </r>
  <r>
    <x v="4"/>
    <s v="WDC0G4KB1KV177965"/>
    <x v="0"/>
    <d v="2019-07-31T00:00:00"/>
    <x v="7"/>
    <x v="6"/>
    <x v="0"/>
    <x v="0"/>
    <x v="5"/>
    <n v="2"/>
    <x v="0"/>
  </r>
  <r>
    <x v="4"/>
    <s v="WDC0G4KB6KV194485"/>
    <x v="0"/>
    <d v="2019-07-31T00:00:00"/>
    <x v="8"/>
    <x v="7"/>
    <x v="0"/>
    <x v="0"/>
    <x v="0"/>
    <n v="6"/>
    <x v="0"/>
  </r>
  <r>
    <x v="4"/>
    <s v="WDC0G4KB9KV191113"/>
    <x v="1"/>
    <d v="2019-07-31T00:00:00"/>
    <x v="9"/>
    <x v="8"/>
    <x v="1"/>
    <x v="0"/>
    <x v="0"/>
    <n v="61"/>
    <x v="0"/>
  </r>
  <r>
    <x v="5"/>
    <s v="WDCTG4GB4KJ618730"/>
    <x v="0"/>
    <d v="2019-07-31T00:00:00"/>
    <x v="10"/>
    <x v="9"/>
    <x v="1"/>
    <x v="1"/>
    <x v="5"/>
    <n v="8"/>
    <x v="0"/>
  </r>
  <r>
    <x v="6"/>
    <s v="WDD1J6BB2KF091653"/>
    <x v="2"/>
    <d v="2019-07-31T00:00:00"/>
    <x v="11"/>
    <x v="10"/>
    <x v="1"/>
    <x v="0"/>
    <x v="4"/>
    <n v="225"/>
    <x v="1"/>
  </r>
  <r>
    <x v="7"/>
    <s v="WDDUG6EB3KA485022"/>
    <x v="0"/>
    <d v="2019-07-31T00:00:00"/>
    <x v="12"/>
    <x v="11"/>
    <x v="1"/>
    <x v="1"/>
    <x v="0"/>
    <n v="16"/>
    <x v="0"/>
  </r>
  <r>
    <x v="8"/>
    <s v="WDDUG8GBXKA417986"/>
    <x v="1"/>
    <d v="2019-07-31T00:00:00"/>
    <x v="13"/>
    <x v="12"/>
    <x v="1"/>
    <x v="0"/>
    <x v="3"/>
    <n v="205"/>
    <x v="1"/>
  </r>
  <r>
    <x v="3"/>
    <s v="WDDWF8EB8KR513258"/>
    <x v="1"/>
    <d v="2019-07-31T00:00:00"/>
    <x v="14"/>
    <x v="13"/>
    <x v="0"/>
    <x v="0"/>
    <x v="6"/>
    <n v="0"/>
    <x v="0"/>
  </r>
  <r>
    <x v="9"/>
    <s v="WDDZF4KB4KA602219"/>
    <x v="0"/>
    <d v="2019-07-31T00:00:00"/>
    <x v="15"/>
    <x v="14"/>
    <x v="1"/>
    <x v="0"/>
    <x v="0"/>
    <n v="196"/>
    <x v="1"/>
  </r>
  <r>
    <x v="10"/>
    <s v="WDDZF6BB1KA581616"/>
    <x v="2"/>
    <d v="2019-07-31T00:00:00"/>
    <x v="16"/>
    <x v="15"/>
    <x v="0"/>
    <x v="0"/>
    <x v="1"/>
    <n v="4"/>
    <x v="0"/>
  </r>
  <r>
    <x v="11"/>
    <s v="WDDZF6JB9KA658234"/>
    <x v="0"/>
    <d v="2019-07-31T00:00:00"/>
    <x v="17"/>
    <x v="9"/>
    <x v="0"/>
    <x v="0"/>
    <x v="3"/>
    <n v="8"/>
    <x v="0"/>
  </r>
  <r>
    <x v="12"/>
    <s v="WDDZH6JB2KA615185"/>
    <x v="2"/>
    <d v="2019-07-31T00:00:00"/>
    <x v="18"/>
    <x v="3"/>
    <x v="0"/>
    <x v="0"/>
    <x v="4"/>
    <n v="5"/>
    <x v="0"/>
  </r>
  <r>
    <x v="13"/>
    <s v="WDDTG5CB6JJ510406"/>
    <x v="0"/>
    <d v="2019-07-31T00:00:00"/>
    <x v="19"/>
    <x v="16"/>
    <x v="1"/>
    <x v="0"/>
    <x v="5"/>
    <n v="467"/>
    <x v="1"/>
  </r>
  <r>
    <x v="5"/>
    <s v="WDCTG4GB7KU014104"/>
    <x v="0"/>
    <d v="2019-07-30T00:00:00"/>
    <x v="10"/>
    <x v="17"/>
    <x v="1"/>
    <x v="0"/>
    <x v="0"/>
    <n v="116"/>
    <x v="1"/>
  </r>
  <r>
    <x v="14"/>
    <s v="WDD3G4FB0KW001034"/>
    <x v="1"/>
    <d v="2019-07-30T00:00:00"/>
    <x v="20"/>
    <x v="18"/>
    <x v="1"/>
    <x v="0"/>
    <x v="2"/>
    <n v="70"/>
    <x v="0"/>
  </r>
  <r>
    <x v="11"/>
    <s v="WDDZF6JB9KA657262"/>
    <x v="3"/>
    <d v="2019-07-30T00:00:00"/>
    <x v="21"/>
    <x v="19"/>
    <x v="1"/>
    <x v="0"/>
    <x v="2"/>
    <n v="54"/>
    <x v="0"/>
  </r>
  <r>
    <x v="3"/>
    <s v="55SWF8EB9KU319515"/>
    <x v="1"/>
    <d v="2019-07-29T00:00:00"/>
    <x v="22"/>
    <x v="20"/>
    <x v="0"/>
    <x v="0"/>
    <x v="5"/>
    <n v="9"/>
    <x v="0"/>
  </r>
  <r>
    <x v="15"/>
    <s v="WDCYC7HJ1KX328175"/>
    <x v="4"/>
    <d v="2019-07-29T00:00:00"/>
    <x v="23"/>
    <x v="6"/>
    <x v="1"/>
    <x v="1"/>
    <x v="0"/>
    <n v="0"/>
    <x v="0"/>
  </r>
  <r>
    <x v="14"/>
    <s v="WDD3G4FB5KW021134"/>
    <x v="0"/>
    <d v="2019-07-29T00:00:00"/>
    <x v="24"/>
    <x v="9"/>
    <x v="0"/>
    <x v="0"/>
    <x v="4"/>
    <n v="6"/>
    <x v="0"/>
  </r>
  <r>
    <x v="5"/>
    <s v="WDCTG4GB5KU019883"/>
    <x v="3"/>
    <d v="2019-07-27T00:00:00"/>
    <x v="25"/>
    <x v="21"/>
    <x v="1"/>
    <x v="0"/>
    <x v="0"/>
    <n v="45"/>
    <x v="0"/>
  </r>
  <r>
    <x v="15"/>
    <s v="WDCYC7HJ1KX326345"/>
    <x v="2"/>
    <d v="2019-07-26T00:00:00"/>
    <x v="26"/>
    <x v="22"/>
    <x v="1"/>
    <x v="1"/>
    <x v="1"/>
    <n v="8"/>
    <x v="0"/>
  </r>
  <r>
    <x v="1"/>
    <s v="4JGFB4KB9LA070665"/>
    <x v="0"/>
    <d v="2019-07-24T00:00:00"/>
    <x v="27"/>
    <x v="23"/>
    <x v="0"/>
    <x v="0"/>
    <x v="1"/>
    <n v="12"/>
    <x v="0"/>
  </r>
  <r>
    <x v="1"/>
    <s v="4JGFB4KB9LA078538"/>
    <x v="1"/>
    <d v="2019-07-24T00:00:00"/>
    <x v="28"/>
    <x v="11"/>
    <x v="1"/>
    <x v="1"/>
    <x v="3"/>
    <n v="9"/>
    <x v="0"/>
  </r>
  <r>
    <x v="16"/>
    <s v="WDCYC6BJ7KX326014"/>
    <x v="1"/>
    <d v="2019-07-23T00:00:00"/>
    <x v="29"/>
    <x v="24"/>
    <x v="1"/>
    <x v="1"/>
    <x v="5"/>
    <n v="12"/>
    <x v="0"/>
  </r>
  <r>
    <x v="9"/>
    <s v="WDDZF4KBXKA647410"/>
    <x v="0"/>
    <d v="2019-07-23T00:00:00"/>
    <x v="30"/>
    <x v="25"/>
    <x v="0"/>
    <x v="0"/>
    <x v="0"/>
    <n v="20"/>
    <x v="0"/>
  </r>
  <r>
    <x v="4"/>
    <s v="WDC0G4KB8KV188137"/>
    <x v="1"/>
    <d v="2019-07-20T00:00:00"/>
    <x v="31"/>
    <x v="26"/>
    <x v="1"/>
    <x v="0"/>
    <x v="3"/>
    <n v="58"/>
    <x v="0"/>
  </r>
  <r>
    <x v="17"/>
    <s v="WDC0J8JB2KF484145"/>
    <x v="5"/>
    <d v="2019-07-18T00:00:00"/>
    <x v="32"/>
    <x v="27"/>
    <x v="1"/>
    <x v="0"/>
    <x v="3"/>
    <n v="242"/>
    <x v="1"/>
  </r>
  <r>
    <x v="14"/>
    <s v="WDD3G4FB8KW021824"/>
    <x v="3"/>
    <d v="2019-07-18T00:00:00"/>
    <x v="33"/>
    <x v="25"/>
    <x v="1"/>
    <x v="0"/>
    <x v="3"/>
    <n v="15"/>
    <x v="0"/>
  </r>
  <r>
    <x v="1"/>
    <s v="4JGFB4KB2LA053822"/>
    <x v="0"/>
    <d v="2019-07-16T00:00:00"/>
    <x v="34"/>
    <x v="28"/>
    <x v="0"/>
    <x v="0"/>
    <x v="0"/>
    <n v="7"/>
    <x v="0"/>
  </r>
  <r>
    <x v="1"/>
    <s v="4JGFB4KB6LA069098"/>
    <x v="1"/>
    <d v="2019-07-16T00:00:00"/>
    <x v="35"/>
    <x v="29"/>
    <x v="1"/>
    <x v="0"/>
    <x v="3"/>
    <n v="28"/>
    <x v="0"/>
  </r>
  <r>
    <x v="18"/>
    <s v="WDC0J4KB7KF571790"/>
    <x v="0"/>
    <d v="2019-07-16T00:00:00"/>
    <x v="36"/>
    <x v="30"/>
    <x v="1"/>
    <x v="0"/>
    <x v="2"/>
    <n v="209"/>
    <x v="1"/>
  </r>
  <r>
    <x v="4"/>
    <s v="WDC0G4KB9KF666544"/>
    <x v="0"/>
    <d v="2019-07-13T00:00:00"/>
    <x v="37"/>
    <x v="31"/>
    <x v="1"/>
    <x v="0"/>
    <x v="0"/>
    <n v="23"/>
    <x v="0"/>
  </r>
  <r>
    <x v="19"/>
    <s v="55SWF6EB4KU287626"/>
    <x v="2"/>
    <d v="2019-07-12T00:00:00"/>
    <x v="38"/>
    <x v="32"/>
    <x v="1"/>
    <x v="0"/>
    <x v="4"/>
    <n v="193"/>
    <x v="1"/>
  </r>
  <r>
    <x v="4"/>
    <s v="WDC0G4KB6KF660247"/>
    <x v="0"/>
    <d v="2019-07-12T00:00:00"/>
    <x v="39"/>
    <x v="8"/>
    <x v="1"/>
    <x v="0"/>
    <x v="3"/>
    <n v="42"/>
    <x v="0"/>
  </r>
  <r>
    <x v="20"/>
    <s v="WDD7X6BB0KA007268"/>
    <x v="4"/>
    <d v="2019-07-12T00:00:00"/>
    <x v="40"/>
    <x v="8"/>
    <x v="1"/>
    <x v="0"/>
    <x v="1"/>
    <n v="42"/>
    <x v="0"/>
  </r>
  <r>
    <x v="20"/>
    <s v="WDD7X6BB0KA008484"/>
    <x v="0"/>
    <d v="2019-07-10T00:00:00"/>
    <x v="41"/>
    <x v="33"/>
    <x v="1"/>
    <x v="0"/>
    <x v="5"/>
    <n v="10"/>
    <x v="0"/>
  </r>
  <r>
    <x v="21"/>
    <s v="WDDWK6EB7KF794602"/>
    <x v="2"/>
    <d v="2019-07-10T00:00:00"/>
    <x v="42"/>
    <x v="34"/>
    <x v="1"/>
    <x v="0"/>
    <x v="5"/>
    <n v="213"/>
    <x v="1"/>
  </r>
  <r>
    <x v="22"/>
    <s v="WDDYK8AA3KA023911"/>
    <x v="0"/>
    <d v="2019-07-10T00:00:00"/>
    <x v="43"/>
    <x v="35"/>
    <x v="1"/>
    <x v="0"/>
    <x v="1"/>
    <n v="225"/>
    <x v="1"/>
  </r>
  <r>
    <x v="23"/>
    <s v="WDDPK3JA2KF161117"/>
    <x v="0"/>
    <d v="2019-07-08T00:00:00"/>
    <x v="44"/>
    <x v="32"/>
    <x v="1"/>
    <x v="0"/>
    <x v="3"/>
    <n v="189"/>
    <x v="1"/>
  </r>
  <r>
    <x v="1"/>
    <s v="4JGFB4KE9LA067856"/>
    <x v="1"/>
    <d v="2019-07-06T00:00:00"/>
    <x v="45"/>
    <x v="21"/>
    <x v="1"/>
    <x v="0"/>
    <x v="4"/>
    <n v="24"/>
    <x v="0"/>
  </r>
  <r>
    <x v="18"/>
    <s v="WDC0J4KB6KF669113"/>
    <x v="0"/>
    <d v="2019-07-06T00:00:00"/>
    <x v="46"/>
    <x v="21"/>
    <x v="1"/>
    <x v="0"/>
    <x v="3"/>
    <n v="24"/>
    <x v="0"/>
  </r>
  <r>
    <x v="1"/>
    <s v="4JGFB4KE6LA067880"/>
    <x v="0"/>
    <d v="2019-07-01T00:00:00"/>
    <x v="47"/>
    <x v="21"/>
    <x v="1"/>
    <x v="0"/>
    <x v="3"/>
    <n v="19"/>
    <x v="0"/>
  </r>
  <r>
    <x v="0"/>
    <s v="4JGED6EB3KA154153"/>
    <x v="3"/>
    <d v="2019-07-01T00:00:00"/>
    <x v="48"/>
    <x v="36"/>
    <x v="0"/>
    <x v="0"/>
    <x v="1"/>
    <n v="38"/>
    <x v="0"/>
  </r>
  <r>
    <x v="24"/>
    <s v="WDD7X8JBXKA005007"/>
    <x v="3"/>
    <d v="2019-07-01T00:00:00"/>
    <x v="49"/>
    <x v="37"/>
    <x v="1"/>
    <x v="0"/>
    <x v="4"/>
    <n v="18"/>
    <x v="0"/>
  </r>
  <r>
    <x v="1"/>
    <s v="4JGFB4KE4LA049121"/>
    <x v="1"/>
    <d v="2019-07-01T00:00:00"/>
    <x v="50"/>
    <x v="38"/>
    <x v="1"/>
    <x v="0"/>
    <x v="6"/>
    <n v="46"/>
    <x v="0"/>
  </r>
  <r>
    <x v="1"/>
    <s v="4JGFB4KB1LA061314"/>
    <x v="1"/>
    <d v="2019-07-01T00:00:00"/>
    <x v="51"/>
    <x v="39"/>
    <x v="0"/>
    <x v="0"/>
    <x v="4"/>
    <n v="0"/>
    <x v="0"/>
  </r>
  <r>
    <x v="12"/>
    <s v="WDDZH6JBXKA633238"/>
    <x v="2"/>
    <d v="2019-07-01T00:00:00"/>
    <x v="52"/>
    <x v="40"/>
    <x v="1"/>
    <x v="0"/>
    <x v="4"/>
    <n v="98"/>
    <x v="1"/>
  </r>
  <r>
    <x v="2"/>
    <s v="4JGFB5KEXLA073977"/>
    <x v="3"/>
    <d v="2019-07-01T00:00:00"/>
    <x v="53"/>
    <x v="41"/>
    <x v="1"/>
    <x v="0"/>
    <x v="2"/>
    <n v="6"/>
    <x v="0"/>
  </r>
  <r>
    <x v="1"/>
    <s v="4JGFB4KB4LA072498"/>
    <x v="0"/>
    <d v="2019-07-01T00:00:00"/>
    <x v="54"/>
    <x v="42"/>
    <x v="1"/>
    <x v="0"/>
    <x v="0"/>
    <n v="10"/>
    <x v="0"/>
  </r>
  <r>
    <x v="1"/>
    <s v="4JGFB4KB2LA067851"/>
    <x v="1"/>
    <d v="2019-07-01T00:00:00"/>
    <x v="55"/>
    <x v="21"/>
    <x v="1"/>
    <x v="0"/>
    <x v="0"/>
    <n v="19"/>
    <x v="0"/>
  </r>
  <r>
    <x v="1"/>
    <s v="4JGFB4KE0LA048953"/>
    <x v="1"/>
    <d v="2019-06-29T00:00:00"/>
    <x v="56"/>
    <x v="43"/>
    <x v="1"/>
    <x v="0"/>
    <x v="4"/>
    <n v="51"/>
    <x v="0"/>
  </r>
  <r>
    <x v="4"/>
    <s v="WDC0G4KB4KV194596"/>
    <x v="1"/>
    <d v="2019-06-29T00:00:00"/>
    <x v="9"/>
    <x v="29"/>
    <x v="1"/>
    <x v="0"/>
    <x v="3"/>
    <n v="11"/>
    <x v="0"/>
  </r>
  <r>
    <x v="1"/>
    <s v="4JGFB4KB6LA074009"/>
    <x v="1"/>
    <d v="2019-06-29T00:00:00"/>
    <x v="57"/>
    <x v="4"/>
    <x v="1"/>
    <x v="0"/>
    <x v="0"/>
    <n v="0"/>
    <x v="0"/>
  </r>
  <r>
    <x v="4"/>
    <s v="WDC0G4KB2KV193916"/>
    <x v="1"/>
    <d v="2019-06-29T00:00:00"/>
    <x v="58"/>
    <x v="44"/>
    <x v="1"/>
    <x v="0"/>
    <x v="3"/>
    <n v="10"/>
    <x v="0"/>
  </r>
  <r>
    <x v="4"/>
    <s v="WDC0G4KB4KV189690"/>
    <x v="1"/>
    <d v="2019-06-29T00:00:00"/>
    <x v="59"/>
    <x v="45"/>
    <x v="0"/>
    <x v="0"/>
    <x v="0"/>
    <n v="19"/>
    <x v="0"/>
  </r>
  <r>
    <x v="25"/>
    <s v="WDDSJ4EB3KN774293"/>
    <x v="0"/>
    <d v="2019-06-29T00:00:00"/>
    <x v="60"/>
    <x v="46"/>
    <x v="0"/>
    <x v="0"/>
    <x v="3"/>
    <n v="1"/>
    <x v="0"/>
  </r>
  <r>
    <x v="13"/>
    <s v="WDDTG5CB0JJ435217"/>
    <x v="0"/>
    <d v="2019-06-29T00:00:00"/>
    <x v="61"/>
    <x v="47"/>
    <x v="1"/>
    <x v="0"/>
    <x v="0"/>
    <n v="642"/>
    <x v="1"/>
  </r>
  <r>
    <x v="26"/>
    <s v="WDD2J5JB0KA040228"/>
    <x v="0"/>
    <d v="2019-06-28T00:00:00"/>
    <x v="62"/>
    <x v="45"/>
    <x v="0"/>
    <x v="0"/>
    <x v="0"/>
    <n v="18"/>
    <x v="0"/>
  </r>
  <r>
    <x v="1"/>
    <s v="4JGFB4KB8LA074237"/>
    <x v="0"/>
    <d v="2019-06-28T00:00:00"/>
    <x v="63"/>
    <x v="41"/>
    <x v="1"/>
    <x v="0"/>
    <x v="0"/>
    <n v="3"/>
    <x v="0"/>
  </r>
  <r>
    <x v="0"/>
    <s v="4JGED6EBXKA141612"/>
    <x v="3"/>
    <d v="2019-06-28T00:00:00"/>
    <x v="64"/>
    <x v="48"/>
    <x v="1"/>
    <x v="0"/>
    <x v="0"/>
    <n v="189"/>
    <x v="1"/>
  </r>
  <r>
    <x v="2"/>
    <s v="4JGFB5KB3LA074958"/>
    <x v="1"/>
    <d v="2019-06-28T00:00:00"/>
    <x v="65"/>
    <x v="41"/>
    <x v="1"/>
    <x v="0"/>
    <x v="3"/>
    <n v="3"/>
    <x v="0"/>
  </r>
  <r>
    <x v="27"/>
    <s v="WDDWJ8HB9KF904981"/>
    <x v="4"/>
    <d v="2019-06-28T00:00:00"/>
    <x v="66"/>
    <x v="31"/>
    <x v="1"/>
    <x v="1"/>
    <x v="3"/>
    <n v="8"/>
    <x v="0"/>
  </r>
  <r>
    <x v="1"/>
    <s v="4JGFB4KE4LA068400"/>
    <x v="0"/>
    <d v="2019-06-28T00:00:00"/>
    <x v="67"/>
    <x v="21"/>
    <x v="1"/>
    <x v="0"/>
    <x v="0"/>
    <n v="16"/>
    <x v="0"/>
  </r>
  <r>
    <x v="9"/>
    <s v="WDDZF4KB7KA658543"/>
    <x v="0"/>
    <d v="2019-06-27T00:00:00"/>
    <x v="15"/>
    <x v="21"/>
    <x v="1"/>
    <x v="0"/>
    <x v="0"/>
    <n v="15"/>
    <x v="0"/>
  </r>
  <r>
    <x v="1"/>
    <s v="4JGFB4KB0LA010502"/>
    <x v="0"/>
    <d v="2019-06-27T00:00:00"/>
    <x v="68"/>
    <x v="49"/>
    <x v="0"/>
    <x v="0"/>
    <x v="3"/>
    <n v="10"/>
    <x v="0"/>
  </r>
  <r>
    <x v="4"/>
    <s v="WDC0G4KB3KV182441"/>
    <x v="1"/>
    <d v="2019-06-27T00:00:00"/>
    <x v="69"/>
    <x v="50"/>
    <x v="1"/>
    <x v="0"/>
    <x v="0"/>
    <n v="54"/>
    <x v="0"/>
  </r>
  <r>
    <x v="4"/>
    <s v="WDC0G4KB0KV193218"/>
    <x v="5"/>
    <d v="2019-06-27T00:00:00"/>
    <x v="70"/>
    <x v="51"/>
    <x v="1"/>
    <x v="0"/>
    <x v="0"/>
    <n v="19"/>
    <x v="0"/>
  </r>
  <r>
    <x v="4"/>
    <s v="WDC0G4KB8KF641876"/>
    <x v="0"/>
    <d v="2019-06-27T00:00:00"/>
    <x v="31"/>
    <x v="52"/>
    <x v="1"/>
    <x v="0"/>
    <x v="3"/>
    <n v="48"/>
    <x v="0"/>
  </r>
  <r>
    <x v="15"/>
    <s v="WDCYC7HJ6KX325434"/>
    <x v="0"/>
    <d v="2019-06-27T00:00:00"/>
    <x v="71"/>
    <x v="41"/>
    <x v="1"/>
    <x v="1"/>
    <x v="0"/>
    <n v="2"/>
    <x v="0"/>
  </r>
  <r>
    <x v="28"/>
    <s v="WDD1K6BB9KF092568"/>
    <x v="5"/>
    <d v="2019-06-27T00:00:00"/>
    <x v="72"/>
    <x v="32"/>
    <x v="1"/>
    <x v="0"/>
    <x v="3"/>
    <n v="178"/>
    <x v="1"/>
  </r>
  <r>
    <x v="13"/>
    <s v="WDDTG5CB0JJ390392"/>
    <x v="0"/>
    <d v="2019-06-27T00:00:00"/>
    <x v="73"/>
    <x v="53"/>
    <x v="1"/>
    <x v="0"/>
    <x v="1"/>
    <n v="706"/>
    <x v="1"/>
  </r>
  <r>
    <x v="2"/>
    <s v="4JGFB5KB1LA066034"/>
    <x v="2"/>
    <d v="2019-06-26T00:00:00"/>
    <x v="74"/>
    <x v="54"/>
    <x v="1"/>
    <x v="0"/>
    <x v="4"/>
    <n v="19"/>
    <x v="0"/>
  </r>
  <r>
    <x v="29"/>
    <s v="WDD1K6JBXKF115843"/>
    <x v="0"/>
    <d v="2019-06-26T00:00:00"/>
    <x v="75"/>
    <x v="55"/>
    <x v="1"/>
    <x v="0"/>
    <x v="0"/>
    <n v="12"/>
    <x v="0"/>
  </r>
  <r>
    <x v="18"/>
    <s v="WDC0J4KBXKF641427"/>
    <x v="4"/>
    <d v="2019-06-25T00:00:00"/>
    <x v="76"/>
    <x v="56"/>
    <x v="1"/>
    <x v="0"/>
    <x v="3"/>
    <n v="50"/>
    <x v="0"/>
  </r>
  <r>
    <x v="5"/>
    <s v="WDCTG4GB8KJ619878"/>
    <x v="0"/>
    <d v="2019-06-25T00:00:00"/>
    <x v="25"/>
    <x v="57"/>
    <x v="1"/>
    <x v="0"/>
    <x v="0"/>
    <n v="82"/>
    <x v="0"/>
  </r>
  <r>
    <x v="1"/>
    <s v="4JGFB4KB7LA036126"/>
    <x v="0"/>
    <d v="2019-06-24T00:00:00"/>
    <x v="77"/>
    <x v="58"/>
    <x v="1"/>
    <x v="0"/>
    <x v="0"/>
    <n v="26"/>
    <x v="0"/>
  </r>
  <r>
    <x v="11"/>
    <s v="WDDZF6JB2KA625186"/>
    <x v="0"/>
    <d v="2019-06-24T00:00:00"/>
    <x v="78"/>
    <x v="59"/>
    <x v="0"/>
    <x v="0"/>
    <x v="0"/>
    <n v="108"/>
    <x v="1"/>
  </r>
  <r>
    <x v="18"/>
    <s v="WDC0J4KB4KF663469"/>
    <x v="0"/>
    <d v="2019-06-24T00:00:00"/>
    <x v="79"/>
    <x v="55"/>
    <x v="0"/>
    <x v="0"/>
    <x v="0"/>
    <n v="10"/>
    <x v="0"/>
  </r>
  <r>
    <x v="30"/>
    <s v="4JGDF6EE0KB223861"/>
    <x v="1"/>
    <d v="2019-06-24T00:00:00"/>
    <x v="80"/>
    <x v="60"/>
    <x v="1"/>
    <x v="0"/>
    <x v="0"/>
    <n v="221"/>
    <x v="1"/>
  </r>
  <r>
    <x v="8"/>
    <s v="WDDUG8GB7KA492905"/>
    <x v="0"/>
    <d v="2019-06-22T00:00:00"/>
    <x v="81"/>
    <x v="29"/>
    <x v="1"/>
    <x v="1"/>
    <x v="0"/>
    <n v="4"/>
    <x v="0"/>
  </r>
  <r>
    <x v="1"/>
    <s v="4JGFB4KB7LA059244"/>
    <x v="1"/>
    <d v="2019-06-22T00:00:00"/>
    <x v="82"/>
    <x v="36"/>
    <x v="1"/>
    <x v="0"/>
    <x v="3"/>
    <n v="29"/>
    <x v="0"/>
  </r>
  <r>
    <x v="24"/>
    <s v="WDD7X8JB1KA004473"/>
    <x v="3"/>
    <d v="2019-06-22T00:00:00"/>
    <x v="83"/>
    <x v="61"/>
    <x v="1"/>
    <x v="0"/>
    <x v="4"/>
    <n v="85"/>
    <x v="0"/>
  </r>
  <r>
    <x v="4"/>
    <s v="WDC0G4KB4KV186322"/>
    <x v="0"/>
    <d v="2019-06-19T00:00:00"/>
    <x v="84"/>
    <x v="55"/>
    <x v="0"/>
    <x v="0"/>
    <x v="1"/>
    <n v="5"/>
    <x v="0"/>
  </r>
  <r>
    <x v="3"/>
    <s v="55SWF8EB6KU319939"/>
    <x v="1"/>
    <d v="2019-06-19T00:00:00"/>
    <x v="85"/>
    <x v="62"/>
    <x v="1"/>
    <x v="0"/>
    <x v="4"/>
    <n v="14"/>
    <x v="0"/>
  </r>
  <r>
    <x v="30"/>
    <s v="4JGDF6EE6KB241054"/>
    <x v="2"/>
    <d v="2019-06-19T00:00:00"/>
    <x v="86"/>
    <x v="63"/>
    <x v="1"/>
    <x v="0"/>
    <x v="5"/>
    <n v="100"/>
    <x v="1"/>
  </r>
  <r>
    <x v="1"/>
    <s v="4JGFB4KE7LA050456"/>
    <x v="0"/>
    <d v="2019-06-18T00:00:00"/>
    <x v="87"/>
    <x v="62"/>
    <x v="1"/>
    <x v="0"/>
    <x v="3"/>
    <n v="13"/>
    <x v="0"/>
  </r>
  <r>
    <x v="31"/>
    <s v="WDD1J6JB2KF095459"/>
    <x v="1"/>
    <d v="2019-06-18T00:00:00"/>
    <x v="88"/>
    <x v="64"/>
    <x v="1"/>
    <x v="0"/>
    <x v="5"/>
    <n v="141"/>
    <x v="1"/>
  </r>
  <r>
    <x v="1"/>
    <s v="4JGFB4KE5LA061052"/>
    <x v="2"/>
    <d v="2019-06-18T00:00:00"/>
    <x v="89"/>
    <x v="8"/>
    <x v="1"/>
    <x v="0"/>
    <x v="4"/>
    <n v="18"/>
    <x v="0"/>
  </r>
  <r>
    <x v="21"/>
    <s v="WDDWK6EB7KF788301"/>
    <x v="4"/>
    <d v="2019-06-18T00:00:00"/>
    <x v="90"/>
    <x v="65"/>
    <x v="1"/>
    <x v="0"/>
    <x v="1"/>
    <n v="200"/>
    <x v="1"/>
  </r>
  <r>
    <x v="32"/>
    <s v="WDDSJ4GB0KN765273"/>
    <x v="1"/>
    <d v="2019-06-18T00:00:00"/>
    <x v="91"/>
    <x v="54"/>
    <x v="0"/>
    <x v="0"/>
    <x v="1"/>
    <n v="11"/>
    <x v="0"/>
  </r>
  <r>
    <x v="1"/>
    <s v="4JGFB4KE8LA050448"/>
    <x v="1"/>
    <d v="2019-06-15T00:00:00"/>
    <x v="92"/>
    <x v="43"/>
    <x v="1"/>
    <x v="0"/>
    <x v="3"/>
    <n v="37"/>
    <x v="0"/>
  </r>
  <r>
    <x v="23"/>
    <s v="WDDPK3JA6KF163596"/>
    <x v="4"/>
    <d v="2019-06-15T00:00:00"/>
    <x v="93"/>
    <x v="57"/>
    <x v="1"/>
    <x v="0"/>
    <x v="2"/>
    <n v="72"/>
    <x v="0"/>
  </r>
  <r>
    <x v="33"/>
    <s v="WDDXK8DB1KA039329"/>
    <x v="5"/>
    <d v="2019-06-15T00:00:00"/>
    <x v="94"/>
    <x v="50"/>
    <x v="1"/>
    <x v="0"/>
    <x v="3"/>
    <n v="42"/>
    <x v="0"/>
  </r>
  <r>
    <x v="34"/>
    <s v="WDD2J5KB6KA027837"/>
    <x v="0"/>
    <d v="2019-06-15T00:00:00"/>
    <x v="95"/>
    <x v="60"/>
    <x v="1"/>
    <x v="0"/>
    <x v="0"/>
    <n v="212"/>
    <x v="1"/>
  </r>
  <r>
    <x v="6"/>
    <s v="WDD1J6BB5KF089430"/>
    <x v="0"/>
    <d v="2019-06-15T00:00:00"/>
    <x v="96"/>
    <x v="35"/>
    <x v="1"/>
    <x v="0"/>
    <x v="5"/>
    <n v="200"/>
    <x v="1"/>
  </r>
  <r>
    <x v="29"/>
    <s v="WDD1K6JB5KF112879"/>
    <x v="1"/>
    <d v="2019-06-15T00:00:00"/>
    <x v="97"/>
    <x v="8"/>
    <x v="1"/>
    <x v="1"/>
    <x v="2"/>
    <n v="15"/>
    <x v="0"/>
  </r>
  <r>
    <x v="24"/>
    <s v="WDD7X8JB2KA004417"/>
    <x v="2"/>
    <d v="2019-06-12T00:00:00"/>
    <x v="98"/>
    <x v="66"/>
    <x v="1"/>
    <x v="0"/>
    <x v="1"/>
    <n v="13"/>
    <x v="0"/>
  </r>
  <r>
    <x v="2"/>
    <s v="4JGFB5KE4LA023009"/>
    <x v="0"/>
    <d v="2019-06-12T00:00:00"/>
    <x v="99"/>
    <x v="66"/>
    <x v="1"/>
    <x v="1"/>
    <x v="0"/>
    <n v="13"/>
    <x v="0"/>
  </r>
  <r>
    <x v="1"/>
    <s v="4JGFB4KB3LA049102"/>
    <x v="0"/>
    <d v="2019-06-04T00:00:00"/>
    <x v="100"/>
    <x v="67"/>
    <x v="1"/>
    <x v="0"/>
    <x v="0"/>
    <n v="27"/>
    <x v="0"/>
  </r>
  <r>
    <x v="5"/>
    <s v="WDCTG4GB3KJ635339"/>
    <x v="3"/>
    <d v="2019-06-04T00:00:00"/>
    <x v="101"/>
    <x v="68"/>
    <x v="1"/>
    <x v="0"/>
    <x v="4"/>
    <n v="22"/>
    <x v="0"/>
  </r>
  <r>
    <x v="35"/>
    <s v="4JGDF7FE6KB222654"/>
    <x v="0"/>
    <d v="2019-06-04T00:00:00"/>
    <x v="102"/>
    <x v="69"/>
    <x v="1"/>
    <x v="0"/>
    <x v="3"/>
    <n v="144"/>
    <x v="1"/>
  </r>
  <r>
    <x v="13"/>
    <s v="WDDTG5CBXKJ588849"/>
    <x v="0"/>
    <d v="2019-05-31T00:00:00"/>
    <x v="103"/>
    <x v="70"/>
    <x v="1"/>
    <x v="0"/>
    <x v="2"/>
    <n v="174"/>
    <x v="1"/>
  </r>
  <r>
    <x v="1"/>
    <s v="4JGFB4KB2LA049527"/>
    <x v="0"/>
    <d v="2019-05-31T00:00:00"/>
    <x v="104"/>
    <x v="38"/>
    <x v="1"/>
    <x v="0"/>
    <x v="1"/>
    <n v="15"/>
    <x v="0"/>
  </r>
  <r>
    <x v="4"/>
    <s v="WDC0G4KB7KV181776"/>
    <x v="1"/>
    <d v="2019-05-31T00:00:00"/>
    <x v="69"/>
    <x v="71"/>
    <x v="1"/>
    <x v="0"/>
    <x v="3"/>
    <n v="36"/>
    <x v="0"/>
  </r>
  <r>
    <x v="10"/>
    <s v="WDDZF6BB5KA564995"/>
    <x v="0"/>
    <d v="2019-05-31T00:00:00"/>
    <x v="105"/>
    <x v="5"/>
    <x v="1"/>
    <x v="0"/>
    <x v="0"/>
    <n v="42"/>
    <x v="0"/>
  </r>
  <r>
    <x v="11"/>
    <s v="WDDZF6JB3KA657662"/>
    <x v="1"/>
    <d v="2019-05-31T00:00:00"/>
    <x v="106"/>
    <x v="66"/>
    <x v="0"/>
    <x v="0"/>
    <x v="4"/>
    <n v="1"/>
    <x v="0"/>
  </r>
  <r>
    <x v="36"/>
    <s v="55SWF8GB0KU308044"/>
    <x v="0"/>
    <d v="2019-05-31T00:00:00"/>
    <x v="107"/>
    <x v="14"/>
    <x v="1"/>
    <x v="0"/>
    <x v="0"/>
    <n v="135"/>
    <x v="1"/>
  </r>
  <r>
    <x v="1"/>
    <s v="4JGFB4KB5LA061171"/>
    <x v="0"/>
    <d v="2019-05-31T00:00:00"/>
    <x v="108"/>
    <x v="58"/>
    <x v="1"/>
    <x v="0"/>
    <x v="3"/>
    <n v="2"/>
    <x v="0"/>
  </r>
  <r>
    <x v="20"/>
    <s v="WDD7X6BBXKA005673"/>
    <x v="0"/>
    <d v="2019-05-31T00:00:00"/>
    <x v="109"/>
    <x v="72"/>
    <x v="0"/>
    <x v="0"/>
    <x v="4"/>
    <n v="3"/>
    <x v="0"/>
  </r>
  <r>
    <x v="2"/>
    <s v="4JGFB5KEXLA059688"/>
    <x v="3"/>
    <d v="2019-05-31T00:00:00"/>
    <x v="110"/>
    <x v="58"/>
    <x v="1"/>
    <x v="1"/>
    <x v="3"/>
    <n v="2"/>
    <x v="0"/>
  </r>
  <r>
    <x v="1"/>
    <s v="4JGFB4KB1LA048658"/>
    <x v="1"/>
    <d v="2019-05-31T00:00:00"/>
    <x v="111"/>
    <x v="38"/>
    <x v="1"/>
    <x v="0"/>
    <x v="1"/>
    <n v="15"/>
    <x v="0"/>
  </r>
  <r>
    <x v="16"/>
    <s v="WDCYC6BJ4KX324057"/>
    <x v="0"/>
    <d v="2019-05-31T00:00:00"/>
    <x v="112"/>
    <x v="8"/>
    <x v="1"/>
    <x v="1"/>
    <x v="3"/>
    <n v="0"/>
    <x v="0"/>
  </r>
  <r>
    <x v="1"/>
    <s v="4JGFB4KB2LA048779"/>
    <x v="1"/>
    <d v="2019-05-30T00:00:00"/>
    <x v="113"/>
    <x v="73"/>
    <x v="1"/>
    <x v="0"/>
    <x v="1"/>
    <n v="8"/>
    <x v="0"/>
  </r>
  <r>
    <x v="9"/>
    <s v="WDDZF4KB8KA627270"/>
    <x v="1"/>
    <d v="2019-05-30T00:00:00"/>
    <x v="114"/>
    <x v="72"/>
    <x v="0"/>
    <x v="0"/>
    <x v="3"/>
    <n v="2"/>
    <x v="0"/>
  </r>
  <r>
    <x v="3"/>
    <s v="55SWF8EB2KU290603"/>
    <x v="1"/>
    <d v="2019-05-30T00:00:00"/>
    <x v="115"/>
    <x v="72"/>
    <x v="0"/>
    <x v="0"/>
    <x v="5"/>
    <n v="2"/>
    <x v="0"/>
  </r>
  <r>
    <x v="37"/>
    <s v="WDD7X8KB9KA007376"/>
    <x v="2"/>
    <d v="2019-05-30T00:00:00"/>
    <x v="116"/>
    <x v="66"/>
    <x v="1"/>
    <x v="1"/>
    <x v="3"/>
    <n v="0"/>
    <x v="0"/>
  </r>
  <r>
    <x v="33"/>
    <s v="WDDXK8DBXKA038468"/>
    <x v="5"/>
    <d v="2019-05-30T00:00:00"/>
    <x v="117"/>
    <x v="74"/>
    <x v="1"/>
    <x v="0"/>
    <x v="4"/>
    <n v="111"/>
    <x v="1"/>
  </r>
  <r>
    <x v="15"/>
    <s v="WDCYC7HJ0KX323498"/>
    <x v="4"/>
    <d v="2019-05-30T00:00:00"/>
    <x v="118"/>
    <x v="72"/>
    <x v="1"/>
    <x v="1"/>
    <x v="0"/>
    <n v="2"/>
    <x v="0"/>
  </r>
  <r>
    <x v="16"/>
    <s v="WDCYC6BJ3KX323207"/>
    <x v="0"/>
    <d v="2019-05-30T00:00:00"/>
    <x v="119"/>
    <x v="72"/>
    <x v="1"/>
    <x v="1"/>
    <x v="2"/>
    <n v="2"/>
    <x v="0"/>
  </r>
  <r>
    <x v="15"/>
    <s v="WDCYC7HJXKX323265"/>
    <x v="4"/>
    <d v="2019-05-30T00:00:00"/>
    <x v="120"/>
    <x v="72"/>
    <x v="1"/>
    <x v="1"/>
    <x v="1"/>
    <n v="2"/>
    <x v="0"/>
  </r>
  <r>
    <x v="15"/>
    <s v="WDCYC7HJ6KX323652"/>
    <x v="0"/>
    <d v="2019-05-30T00:00:00"/>
    <x v="121"/>
    <x v="72"/>
    <x v="1"/>
    <x v="1"/>
    <x v="3"/>
    <n v="2"/>
    <x v="0"/>
  </r>
  <r>
    <x v="15"/>
    <s v="WDCYC7HJ9KX322446"/>
    <x v="5"/>
    <d v="2019-05-30T00:00:00"/>
    <x v="122"/>
    <x v="26"/>
    <x v="1"/>
    <x v="1"/>
    <x v="0"/>
    <n v="7"/>
    <x v="0"/>
  </r>
  <r>
    <x v="14"/>
    <s v="WDD3G4FBXKW006404"/>
    <x v="0"/>
    <d v="2019-05-30T00:00:00"/>
    <x v="123"/>
    <x v="75"/>
    <x v="1"/>
    <x v="0"/>
    <x v="3"/>
    <n v="12"/>
    <x v="0"/>
  </r>
  <r>
    <x v="3"/>
    <s v="55SWF8EB2KU309117"/>
    <x v="1"/>
    <d v="2019-05-28T00:00:00"/>
    <x v="124"/>
    <x v="72"/>
    <x v="0"/>
    <x v="0"/>
    <x v="3"/>
    <n v="0"/>
    <x v="0"/>
  </r>
  <r>
    <x v="6"/>
    <s v="WDD1J6BB0KF092879"/>
    <x v="0"/>
    <d v="2019-05-28T00:00:00"/>
    <x v="125"/>
    <x v="72"/>
    <x v="0"/>
    <x v="0"/>
    <x v="3"/>
    <n v="0"/>
    <x v="0"/>
  </r>
  <r>
    <x v="15"/>
    <s v="WDCYC7HJ1KX323428"/>
    <x v="2"/>
    <d v="2019-05-28T00:00:00"/>
    <x v="126"/>
    <x v="72"/>
    <x v="0"/>
    <x v="0"/>
    <x v="0"/>
    <n v="0"/>
    <x v="0"/>
  </r>
  <r>
    <x v="34"/>
    <s v="WDD2J5KB8KA018685"/>
    <x v="0"/>
    <d v="2019-05-28T00:00:00"/>
    <x v="127"/>
    <x v="60"/>
    <x v="1"/>
    <x v="0"/>
    <x v="0"/>
    <n v="194"/>
    <x v="1"/>
  </r>
  <r>
    <x v="24"/>
    <s v="WDD7X8JB1KA000519"/>
    <x v="3"/>
    <d v="2019-05-28T00:00:00"/>
    <x v="128"/>
    <x v="63"/>
    <x v="1"/>
    <x v="0"/>
    <x v="0"/>
    <n v="78"/>
    <x v="0"/>
  </r>
  <r>
    <x v="9"/>
    <s v="WDDZF4KB4KA639237"/>
    <x v="1"/>
    <d v="2019-05-28T00:00:00"/>
    <x v="129"/>
    <x v="76"/>
    <x v="0"/>
    <x v="0"/>
    <x v="5"/>
    <n v="11"/>
    <x v="0"/>
  </r>
  <r>
    <x v="4"/>
    <s v="WDC0G4KB4KV186112"/>
    <x v="0"/>
    <d v="2019-05-28T00:00:00"/>
    <x v="130"/>
    <x v="68"/>
    <x v="0"/>
    <x v="0"/>
    <x v="4"/>
    <n v="15"/>
    <x v="0"/>
  </r>
  <r>
    <x v="11"/>
    <s v="WDDZF6JB7KA500894"/>
    <x v="0"/>
    <d v="2019-05-28T00:00:00"/>
    <x v="131"/>
    <x v="77"/>
    <x v="1"/>
    <x v="0"/>
    <x v="2"/>
    <n v="26"/>
    <x v="0"/>
  </r>
  <r>
    <x v="38"/>
    <s v="WDDWK8EB4KF883314"/>
    <x v="5"/>
    <d v="2019-05-28T00:00:00"/>
    <x v="132"/>
    <x v="18"/>
    <x v="0"/>
    <x v="0"/>
    <x v="4"/>
    <n v="7"/>
    <x v="0"/>
  </r>
  <r>
    <x v="1"/>
    <s v="4JGFB4KB4LA049027"/>
    <x v="0"/>
    <d v="2019-05-28T00:00:00"/>
    <x v="133"/>
    <x v="43"/>
    <x v="1"/>
    <x v="0"/>
    <x v="0"/>
    <n v="19"/>
    <x v="0"/>
  </r>
  <r>
    <x v="39"/>
    <s v="WDDUG8JB4KA482082"/>
    <x v="0"/>
    <d v="2019-05-28T00:00:00"/>
    <x v="134"/>
    <x v="78"/>
    <x v="1"/>
    <x v="0"/>
    <x v="0"/>
    <n v="42"/>
    <x v="0"/>
  </r>
  <r>
    <x v="4"/>
    <s v="WDC0G4KBXKV178371"/>
    <x v="5"/>
    <d v="2019-05-28T00:00:00"/>
    <x v="135"/>
    <x v="5"/>
    <x v="1"/>
    <x v="0"/>
    <x v="2"/>
    <n v="39"/>
    <x v="0"/>
  </r>
  <r>
    <x v="8"/>
    <s v="WDDUG8GB8KA489642"/>
    <x v="2"/>
    <d v="2019-05-28T00:00:00"/>
    <x v="136"/>
    <x v="18"/>
    <x v="0"/>
    <x v="0"/>
    <x v="0"/>
    <n v="7"/>
    <x v="0"/>
  </r>
  <r>
    <x v="3"/>
    <s v="55SWF8EB2KU319369"/>
    <x v="4"/>
    <d v="2019-05-28T00:00:00"/>
    <x v="137"/>
    <x v="38"/>
    <x v="1"/>
    <x v="1"/>
    <x v="0"/>
    <n v="12"/>
    <x v="0"/>
  </r>
  <r>
    <x v="9"/>
    <s v="WDDZF4KB3KA570184"/>
    <x v="0"/>
    <d v="2019-05-28T00:00:00"/>
    <x v="138"/>
    <x v="79"/>
    <x v="1"/>
    <x v="0"/>
    <x v="0"/>
    <n v="202"/>
    <x v="1"/>
  </r>
  <r>
    <x v="3"/>
    <s v="55SWF8EB6KU314594"/>
    <x v="3"/>
    <d v="2019-05-22T00:00:00"/>
    <x v="139"/>
    <x v="80"/>
    <x v="1"/>
    <x v="0"/>
    <x v="1"/>
    <n v="68"/>
    <x v="0"/>
  </r>
  <r>
    <x v="4"/>
    <s v="WDC0G4KB5KV174857"/>
    <x v="1"/>
    <d v="2019-05-22T00:00:00"/>
    <x v="140"/>
    <x v="81"/>
    <x v="1"/>
    <x v="0"/>
    <x v="3"/>
    <n v="32"/>
    <x v="0"/>
  </r>
  <r>
    <x v="1"/>
    <s v="4JGFB4KBXLA012001"/>
    <x v="0"/>
    <d v="2019-05-22T00:00:00"/>
    <x v="141"/>
    <x v="18"/>
    <x v="0"/>
    <x v="0"/>
    <x v="1"/>
    <n v="1"/>
    <x v="0"/>
  </r>
  <r>
    <x v="40"/>
    <s v="WDDZH8KB3KA662350"/>
    <x v="0"/>
    <d v="2019-05-22T00:00:00"/>
    <x v="142"/>
    <x v="56"/>
    <x v="1"/>
    <x v="1"/>
    <x v="1"/>
    <n v="16"/>
    <x v="0"/>
  </r>
  <r>
    <x v="19"/>
    <s v="55SWF6EB5KU284802"/>
    <x v="4"/>
    <d v="2019-05-21T00:00:00"/>
    <x v="143"/>
    <x v="82"/>
    <x v="1"/>
    <x v="0"/>
    <x v="0"/>
    <n v="99"/>
    <x v="1"/>
  </r>
  <r>
    <x v="8"/>
    <s v="WDDUG8GB5KA463273"/>
    <x v="0"/>
    <d v="2019-05-18T00:00:00"/>
    <x v="144"/>
    <x v="43"/>
    <x v="1"/>
    <x v="0"/>
    <x v="0"/>
    <n v="9"/>
    <x v="0"/>
  </r>
  <r>
    <x v="4"/>
    <s v="WDC0G4KB4KF569414"/>
    <x v="1"/>
    <d v="2019-05-18T00:00:00"/>
    <x v="145"/>
    <x v="83"/>
    <x v="1"/>
    <x v="0"/>
    <x v="4"/>
    <n v="156"/>
    <x v="1"/>
  </r>
  <r>
    <x v="1"/>
    <s v="4JGFB4KB7LA045621"/>
    <x v="0"/>
    <d v="2019-05-18T00:00:00"/>
    <x v="146"/>
    <x v="84"/>
    <x v="1"/>
    <x v="0"/>
    <x v="0"/>
    <n v="17"/>
    <x v="0"/>
  </r>
  <r>
    <x v="41"/>
    <s v="WDDYK7HA4JA018831"/>
    <x v="5"/>
    <d v="2019-05-16T00:00:00"/>
    <x v="147"/>
    <x v="85"/>
    <x v="1"/>
    <x v="0"/>
    <x v="3"/>
    <n v="211"/>
    <x v="1"/>
  </r>
  <r>
    <x v="9"/>
    <s v="WDDZF4KB4KA668446"/>
    <x v="2"/>
    <d v="2019-05-16T00:00:00"/>
    <x v="148"/>
    <x v="52"/>
    <x v="1"/>
    <x v="1"/>
    <x v="3"/>
    <n v="6"/>
    <x v="0"/>
  </r>
  <r>
    <x v="38"/>
    <s v="WDDWK8EB3KF815781"/>
    <x v="5"/>
    <d v="2019-05-16T00:00:00"/>
    <x v="149"/>
    <x v="86"/>
    <x v="1"/>
    <x v="0"/>
    <x v="2"/>
    <n v="204"/>
    <x v="1"/>
  </r>
  <r>
    <x v="9"/>
    <s v="WDDZF4KB8KA634249"/>
    <x v="0"/>
    <d v="2019-05-16T00:00:00"/>
    <x v="150"/>
    <x v="50"/>
    <x v="1"/>
    <x v="0"/>
    <x v="0"/>
    <n v="12"/>
    <x v="0"/>
  </r>
  <r>
    <x v="4"/>
    <s v="WDC0G4KB3KV163789"/>
    <x v="0"/>
    <d v="2019-05-16T00:00:00"/>
    <x v="151"/>
    <x v="87"/>
    <x v="1"/>
    <x v="0"/>
    <x v="3"/>
    <n v="84"/>
    <x v="0"/>
  </r>
  <r>
    <x v="9"/>
    <s v="WDDZF4KB0KA642345"/>
    <x v="2"/>
    <d v="2019-05-16T00:00:00"/>
    <x v="152"/>
    <x v="88"/>
    <x v="1"/>
    <x v="1"/>
    <x v="4"/>
    <n v="13"/>
    <x v="0"/>
  </r>
  <r>
    <x v="3"/>
    <s v="55SWF8EBXKU315618"/>
    <x v="0"/>
    <d v="2019-05-14T00:00:00"/>
    <x v="153"/>
    <x v="40"/>
    <x v="1"/>
    <x v="1"/>
    <x v="2"/>
    <n v="50"/>
    <x v="0"/>
  </r>
  <r>
    <x v="42"/>
    <s v="WDDZF8KBXKA529882"/>
    <x v="0"/>
    <d v="2019-05-14T00:00:00"/>
    <x v="154"/>
    <x v="89"/>
    <x v="1"/>
    <x v="0"/>
    <x v="0"/>
    <n v="169"/>
    <x v="1"/>
  </r>
  <r>
    <x v="5"/>
    <s v="WDCTG4GB9KJ623034"/>
    <x v="1"/>
    <d v="2019-05-14T00:00:00"/>
    <x v="155"/>
    <x v="17"/>
    <x v="1"/>
    <x v="0"/>
    <x v="3"/>
    <n v="39"/>
    <x v="0"/>
  </r>
  <r>
    <x v="43"/>
    <s v="WDD2J6BBXKA041598"/>
    <x v="5"/>
    <d v="2019-05-13T00:00:00"/>
    <x v="156"/>
    <x v="90"/>
    <x v="1"/>
    <x v="1"/>
    <x v="3"/>
    <n v="13"/>
    <x v="0"/>
  </r>
  <r>
    <x v="43"/>
    <s v="WDD2J6BB2KA041806"/>
    <x v="4"/>
    <d v="2019-05-13T00:00:00"/>
    <x v="157"/>
    <x v="56"/>
    <x v="1"/>
    <x v="1"/>
    <x v="0"/>
    <n v="7"/>
    <x v="0"/>
  </r>
  <r>
    <x v="4"/>
    <s v="WDC0G4KB1KF637037"/>
    <x v="1"/>
    <d v="2019-05-11T00:00:00"/>
    <x v="158"/>
    <x v="90"/>
    <x v="1"/>
    <x v="0"/>
    <x v="4"/>
    <n v="11"/>
    <x v="0"/>
  </r>
  <r>
    <x v="32"/>
    <s v="WDDSJ4GB7KN748762"/>
    <x v="1"/>
    <d v="2019-05-11T00:00:00"/>
    <x v="159"/>
    <x v="50"/>
    <x v="0"/>
    <x v="0"/>
    <x v="3"/>
    <n v="7"/>
    <x v="0"/>
  </r>
  <r>
    <x v="16"/>
    <s v="WDCYC6BJ3KX322106"/>
    <x v="1"/>
    <d v="2019-05-10T00:00:00"/>
    <x v="160"/>
    <x v="56"/>
    <x v="1"/>
    <x v="1"/>
    <x v="5"/>
    <n v="4"/>
    <x v="0"/>
  </r>
  <r>
    <x v="4"/>
    <s v="WDC0G4KB3KF627092"/>
    <x v="1"/>
    <d v="2019-05-10T00:00:00"/>
    <x v="31"/>
    <x v="78"/>
    <x v="1"/>
    <x v="0"/>
    <x v="3"/>
    <n v="24"/>
    <x v="0"/>
  </r>
  <r>
    <x v="38"/>
    <s v="WDDWK8EB4KF814963"/>
    <x v="4"/>
    <d v="2019-05-09T00:00:00"/>
    <x v="161"/>
    <x v="86"/>
    <x v="1"/>
    <x v="0"/>
    <x v="0"/>
    <n v="197"/>
    <x v="1"/>
  </r>
  <r>
    <x v="1"/>
    <s v="4JGFB4KBXLA046147"/>
    <x v="0"/>
    <d v="2019-05-09T00:00:00"/>
    <x v="162"/>
    <x v="84"/>
    <x v="1"/>
    <x v="0"/>
    <x v="3"/>
    <n v="8"/>
    <x v="0"/>
  </r>
  <r>
    <x v="39"/>
    <s v="WDDUG8JB8KA470078"/>
    <x v="5"/>
    <d v="2019-05-09T00:00:00"/>
    <x v="163"/>
    <x v="91"/>
    <x v="0"/>
    <x v="0"/>
    <x v="3"/>
    <n v="15"/>
    <x v="0"/>
  </r>
  <r>
    <x v="2"/>
    <s v="4JGFB5KE8LA009548"/>
    <x v="3"/>
    <d v="2019-05-04T00:00:00"/>
    <x v="164"/>
    <x v="92"/>
    <x v="1"/>
    <x v="0"/>
    <x v="3"/>
    <n v="44"/>
    <x v="0"/>
  </r>
  <r>
    <x v="1"/>
    <s v="4JGFB4KB1LA045291"/>
    <x v="1"/>
    <d v="2019-05-04T00:00:00"/>
    <x v="165"/>
    <x v="84"/>
    <x v="1"/>
    <x v="1"/>
    <x v="4"/>
    <n v="3"/>
    <x v="0"/>
  </r>
  <r>
    <x v="13"/>
    <s v="WDDTG5CB2JJ434103"/>
    <x v="0"/>
    <d v="2019-05-04T00:00:00"/>
    <x v="166"/>
    <x v="93"/>
    <x v="1"/>
    <x v="0"/>
    <x v="5"/>
    <n v="590"/>
    <x v="1"/>
  </r>
  <r>
    <x v="2"/>
    <s v="4JGFB5KEXLA044088"/>
    <x v="0"/>
    <d v="2019-04-30T00:00:00"/>
    <x v="167"/>
    <x v="94"/>
    <x v="1"/>
    <x v="1"/>
    <x v="0"/>
    <n v="4"/>
    <x v="0"/>
  </r>
  <r>
    <x v="15"/>
    <s v="WDCYC7HJ1KX320626"/>
    <x v="0"/>
    <d v="2019-04-30T00:00:00"/>
    <x v="168"/>
    <x v="90"/>
    <x v="1"/>
    <x v="1"/>
    <x v="0"/>
    <n v="0"/>
    <x v="0"/>
  </r>
  <r>
    <x v="29"/>
    <s v="WDD1K6JB5KF107827"/>
    <x v="1"/>
    <d v="2019-04-30T00:00:00"/>
    <x v="169"/>
    <x v="90"/>
    <x v="1"/>
    <x v="1"/>
    <x v="3"/>
    <n v="0"/>
    <x v="0"/>
  </r>
  <r>
    <x v="13"/>
    <s v="WDDTG5CB4JJ497980"/>
    <x v="0"/>
    <d v="2019-04-30T00:00:00"/>
    <x v="170"/>
    <x v="95"/>
    <x v="1"/>
    <x v="0"/>
    <x v="0"/>
    <n v="411"/>
    <x v="1"/>
  </r>
  <r>
    <x v="4"/>
    <s v="WDC0G4KB7KV152004"/>
    <x v="1"/>
    <d v="2019-04-29T00:00:00"/>
    <x v="171"/>
    <x v="94"/>
    <x v="0"/>
    <x v="0"/>
    <x v="4"/>
    <n v="3"/>
    <x v="0"/>
  </r>
  <r>
    <x v="44"/>
    <s v="4JGDA7EB4KB187196"/>
    <x v="0"/>
    <d v="2019-04-29T00:00:00"/>
    <x v="172"/>
    <x v="60"/>
    <x v="1"/>
    <x v="0"/>
    <x v="0"/>
    <n v="165"/>
    <x v="1"/>
  </r>
  <r>
    <x v="45"/>
    <s v="WDC0G5EB7KF631924"/>
    <x v="1"/>
    <d v="2019-04-29T00:00:00"/>
    <x v="173"/>
    <x v="91"/>
    <x v="0"/>
    <x v="0"/>
    <x v="2"/>
    <n v="5"/>
    <x v="0"/>
  </r>
  <r>
    <x v="4"/>
    <s v="WDC0G4KB0KV166102"/>
    <x v="1"/>
    <d v="2019-04-29T00:00:00"/>
    <x v="174"/>
    <x v="96"/>
    <x v="1"/>
    <x v="0"/>
    <x v="0"/>
    <n v="61"/>
    <x v="0"/>
  </r>
  <r>
    <x v="3"/>
    <s v="55SWF8EB5KU299411"/>
    <x v="0"/>
    <d v="2019-04-27T00:00:00"/>
    <x v="175"/>
    <x v="97"/>
    <x v="1"/>
    <x v="0"/>
    <x v="0"/>
    <n v="154"/>
    <x v="1"/>
  </r>
  <r>
    <x v="46"/>
    <s v="WDDWK8HB0KF859412"/>
    <x v="0"/>
    <d v="2019-04-27T00:00:00"/>
    <x v="176"/>
    <x v="91"/>
    <x v="0"/>
    <x v="0"/>
    <x v="1"/>
    <n v="3"/>
    <x v="0"/>
  </r>
  <r>
    <x v="3"/>
    <s v="55SWF8EB5KU299473"/>
    <x v="2"/>
    <d v="2019-04-27T00:00:00"/>
    <x v="177"/>
    <x v="98"/>
    <x v="1"/>
    <x v="0"/>
    <x v="4"/>
    <n v="145"/>
    <x v="1"/>
  </r>
  <r>
    <x v="4"/>
    <s v="WDC0G4KB1KV165914"/>
    <x v="1"/>
    <d v="2019-04-27T00:00:00"/>
    <x v="174"/>
    <x v="96"/>
    <x v="1"/>
    <x v="0"/>
    <x v="3"/>
    <n v="59"/>
    <x v="0"/>
  </r>
  <r>
    <x v="47"/>
    <s v="WDDJK7DA7KF056162"/>
    <x v="2"/>
    <d v="2019-04-27T00:00:00"/>
    <x v="178"/>
    <x v="32"/>
    <x v="1"/>
    <x v="0"/>
    <x v="3"/>
    <n v="117"/>
    <x v="1"/>
  </r>
  <r>
    <x v="4"/>
    <s v="WDC0G4KB5KV163051"/>
    <x v="1"/>
    <d v="2019-04-27T00:00:00"/>
    <x v="179"/>
    <x v="96"/>
    <x v="1"/>
    <x v="0"/>
    <x v="4"/>
    <n v="59"/>
    <x v="0"/>
  </r>
  <r>
    <x v="34"/>
    <s v="WDD2J5KB7KA021013"/>
    <x v="3"/>
    <d v="2019-04-27T00:00:00"/>
    <x v="180"/>
    <x v="27"/>
    <x v="1"/>
    <x v="0"/>
    <x v="4"/>
    <n v="160"/>
    <x v="1"/>
  </r>
  <r>
    <x v="37"/>
    <s v="WDD7X8KB7KA003603"/>
    <x v="3"/>
    <d v="2019-04-26T00:00:00"/>
    <x v="181"/>
    <x v="63"/>
    <x v="1"/>
    <x v="0"/>
    <x v="1"/>
    <n v="46"/>
    <x v="0"/>
  </r>
  <r>
    <x v="44"/>
    <s v="4JGDA7EB9KB194029"/>
    <x v="1"/>
    <d v="2019-04-26T00:00:00"/>
    <x v="182"/>
    <x v="60"/>
    <x v="1"/>
    <x v="0"/>
    <x v="3"/>
    <n v="162"/>
    <x v="1"/>
  </r>
  <r>
    <x v="4"/>
    <s v="WDC0G4KB2KV166330"/>
    <x v="1"/>
    <d v="2019-04-26T00:00:00"/>
    <x v="174"/>
    <x v="96"/>
    <x v="1"/>
    <x v="0"/>
    <x v="3"/>
    <n v="58"/>
    <x v="0"/>
  </r>
  <r>
    <x v="8"/>
    <s v="WDDUG8GB0KA483527"/>
    <x v="5"/>
    <d v="2019-04-26T00:00:00"/>
    <x v="183"/>
    <x v="5"/>
    <x v="1"/>
    <x v="1"/>
    <x v="0"/>
    <n v="7"/>
    <x v="0"/>
  </r>
  <r>
    <x v="40"/>
    <s v="WDDZH8KB7KA653540"/>
    <x v="5"/>
    <d v="2019-04-26T00:00:00"/>
    <x v="184"/>
    <x v="99"/>
    <x v="1"/>
    <x v="1"/>
    <x v="0"/>
    <n v="8"/>
    <x v="0"/>
  </r>
  <r>
    <x v="30"/>
    <s v="4JGDF6EE8JB084772"/>
    <x v="1"/>
    <d v="2019-04-26T00:00:00"/>
    <x v="185"/>
    <x v="100"/>
    <x v="1"/>
    <x v="0"/>
    <x v="4"/>
    <n v="92"/>
    <x v="1"/>
  </r>
  <r>
    <x v="20"/>
    <s v="WDD7X6BB4KA003806"/>
    <x v="3"/>
    <d v="2019-04-24T00:00:00"/>
    <x v="186"/>
    <x v="99"/>
    <x v="1"/>
    <x v="0"/>
    <x v="1"/>
    <n v="6"/>
    <x v="0"/>
  </r>
  <r>
    <x v="5"/>
    <s v="WDCTG4GB7KJ591829"/>
    <x v="2"/>
    <d v="2019-04-24T00:00:00"/>
    <x v="187"/>
    <x v="32"/>
    <x v="1"/>
    <x v="0"/>
    <x v="3"/>
    <n v="114"/>
    <x v="1"/>
  </r>
  <r>
    <x v="30"/>
    <s v="4JGDF6EE6KB226490"/>
    <x v="1"/>
    <d v="2019-04-20T00:00:00"/>
    <x v="80"/>
    <x v="98"/>
    <x v="1"/>
    <x v="0"/>
    <x v="0"/>
    <n v="138"/>
    <x v="1"/>
  </r>
  <r>
    <x v="45"/>
    <s v="WDC0G5EB1KF536632"/>
    <x v="0"/>
    <d v="2019-04-20T00:00:00"/>
    <x v="188"/>
    <x v="89"/>
    <x v="1"/>
    <x v="0"/>
    <x v="0"/>
    <n v="145"/>
    <x v="1"/>
  </r>
  <r>
    <x v="48"/>
    <s v="WDDWJ8GB2KF845273"/>
    <x v="0"/>
    <d v="2019-04-20T00:00:00"/>
    <x v="189"/>
    <x v="101"/>
    <x v="1"/>
    <x v="0"/>
    <x v="4"/>
    <n v="72"/>
    <x v="0"/>
  </r>
  <r>
    <x v="23"/>
    <s v="WDDPK3JA6KF160827"/>
    <x v="1"/>
    <d v="2019-04-20T00:00:00"/>
    <x v="190"/>
    <x v="102"/>
    <x v="1"/>
    <x v="0"/>
    <x v="5"/>
    <n v="113"/>
    <x v="1"/>
  </r>
  <r>
    <x v="18"/>
    <s v="WDC0J4KB0KF570237"/>
    <x v="0"/>
    <d v="2019-04-19T00:00:00"/>
    <x v="191"/>
    <x v="99"/>
    <x v="0"/>
    <x v="0"/>
    <x v="0"/>
    <n v="1"/>
    <x v="0"/>
  </r>
  <r>
    <x v="49"/>
    <s v="WDDWK8GB2KF850650"/>
    <x v="0"/>
    <d v="2019-04-19T00:00:00"/>
    <x v="192"/>
    <x v="103"/>
    <x v="1"/>
    <x v="0"/>
    <x v="5"/>
    <n v="37"/>
    <x v="0"/>
  </r>
  <r>
    <x v="50"/>
    <s v="4JGDF7DE4KB235227"/>
    <x v="0"/>
    <d v="2019-04-19T00:00:00"/>
    <x v="193"/>
    <x v="57"/>
    <x v="0"/>
    <x v="0"/>
    <x v="1"/>
    <n v="15"/>
    <x v="0"/>
  </r>
  <r>
    <x v="4"/>
    <s v="WDC0G4KBXKV166351"/>
    <x v="1"/>
    <d v="2019-04-19T00:00:00"/>
    <x v="194"/>
    <x v="103"/>
    <x v="1"/>
    <x v="0"/>
    <x v="4"/>
    <n v="37"/>
    <x v="0"/>
  </r>
  <r>
    <x v="15"/>
    <s v="WDCYC7HJ4KX320054"/>
    <x v="4"/>
    <d v="2019-04-19T00:00:00"/>
    <x v="195"/>
    <x v="99"/>
    <x v="1"/>
    <x v="1"/>
    <x v="2"/>
    <n v="1"/>
    <x v="0"/>
  </r>
  <r>
    <x v="15"/>
    <s v="WDCYC7HJ0KX318947"/>
    <x v="0"/>
    <d v="2019-04-19T00:00:00"/>
    <x v="195"/>
    <x v="104"/>
    <x v="1"/>
    <x v="1"/>
    <x v="0"/>
    <n v="7"/>
    <x v="0"/>
  </r>
  <r>
    <x v="7"/>
    <s v="WDDUG6EBXKA461462"/>
    <x v="0"/>
    <d v="2019-04-18T00:00:00"/>
    <x v="196"/>
    <x v="30"/>
    <x v="1"/>
    <x v="0"/>
    <x v="0"/>
    <n v="120"/>
    <x v="1"/>
  </r>
  <r>
    <x v="37"/>
    <s v="WDD7X8KB2KA001919"/>
    <x v="4"/>
    <d v="2019-04-18T00:00:00"/>
    <x v="197"/>
    <x v="105"/>
    <x v="1"/>
    <x v="1"/>
    <x v="1"/>
    <n v="42"/>
    <x v="0"/>
  </r>
  <r>
    <x v="10"/>
    <s v="WDDZF6BB3KA638365"/>
    <x v="0"/>
    <d v="2019-04-17T00:00:00"/>
    <x v="198"/>
    <x v="40"/>
    <x v="1"/>
    <x v="0"/>
    <x v="3"/>
    <n v="23"/>
    <x v="0"/>
  </r>
  <r>
    <x v="23"/>
    <s v="WDDPK3JA7KF162540"/>
    <x v="1"/>
    <d v="2019-04-17T00:00:00"/>
    <x v="199"/>
    <x v="106"/>
    <x v="1"/>
    <x v="0"/>
    <x v="4"/>
    <n v="58"/>
    <x v="0"/>
  </r>
  <r>
    <x v="8"/>
    <s v="WDDUG8GB9KA454222"/>
    <x v="3"/>
    <d v="2019-04-16T00:00:00"/>
    <x v="200"/>
    <x v="107"/>
    <x v="1"/>
    <x v="0"/>
    <x v="0"/>
    <n v="147"/>
    <x v="1"/>
  </r>
  <r>
    <x v="1"/>
    <s v="4JGFB4KE0LA012048"/>
    <x v="3"/>
    <d v="2019-04-16T00:00:00"/>
    <x v="201"/>
    <x v="108"/>
    <x v="1"/>
    <x v="0"/>
    <x v="0"/>
    <n v="60"/>
    <x v="0"/>
  </r>
  <r>
    <x v="14"/>
    <s v="WDD3G4FBXKW005785"/>
    <x v="4"/>
    <d v="2019-04-16T00:00:00"/>
    <x v="202"/>
    <x v="109"/>
    <x v="1"/>
    <x v="0"/>
    <x v="3"/>
    <n v="16"/>
    <x v="0"/>
  </r>
  <r>
    <x v="3"/>
    <s v="55SWF8EB7KU307668"/>
    <x v="1"/>
    <d v="2019-04-16T00:00:00"/>
    <x v="203"/>
    <x v="69"/>
    <x v="1"/>
    <x v="0"/>
    <x v="5"/>
    <n v="95"/>
    <x v="1"/>
  </r>
  <r>
    <x v="32"/>
    <s v="WDDSJ4GB9KN740632"/>
    <x v="0"/>
    <d v="2019-04-16T00:00:00"/>
    <x v="204"/>
    <x v="83"/>
    <x v="1"/>
    <x v="0"/>
    <x v="0"/>
    <n v="124"/>
    <x v="1"/>
  </r>
  <r>
    <x v="4"/>
    <s v="WDC0G4KB8KF556777"/>
    <x v="0"/>
    <d v="2019-04-16T00:00:00"/>
    <x v="205"/>
    <x v="83"/>
    <x v="1"/>
    <x v="0"/>
    <x v="1"/>
    <n v="124"/>
    <x v="1"/>
  </r>
  <r>
    <x v="18"/>
    <s v="WDC0J4KB7KF588895"/>
    <x v="4"/>
    <d v="2019-04-13T00:00:00"/>
    <x v="206"/>
    <x v="110"/>
    <x v="1"/>
    <x v="0"/>
    <x v="3"/>
    <n v="72"/>
    <x v="0"/>
  </r>
  <r>
    <x v="15"/>
    <s v="WDCYC7HJ2KX318447"/>
    <x v="0"/>
    <d v="2019-04-13T00:00:00"/>
    <x v="207"/>
    <x v="111"/>
    <x v="1"/>
    <x v="1"/>
    <x v="2"/>
    <n v="3"/>
    <x v="0"/>
  </r>
  <r>
    <x v="15"/>
    <s v="WDCYC7HJXKX315148"/>
    <x v="1"/>
    <d v="2019-04-13T00:00:00"/>
    <x v="208"/>
    <x v="111"/>
    <x v="1"/>
    <x v="1"/>
    <x v="3"/>
    <n v="3"/>
    <x v="0"/>
  </r>
  <r>
    <x v="15"/>
    <s v="WDCYC7HJ5KX319107"/>
    <x v="5"/>
    <d v="2019-04-13T00:00:00"/>
    <x v="209"/>
    <x v="104"/>
    <x v="1"/>
    <x v="1"/>
    <x v="4"/>
    <n v="1"/>
    <x v="0"/>
  </r>
  <r>
    <x v="30"/>
    <s v="4JGDF6EE6KB202237"/>
    <x v="0"/>
    <d v="2019-04-12T00:00:00"/>
    <x v="80"/>
    <x v="112"/>
    <x v="1"/>
    <x v="0"/>
    <x v="0"/>
    <n v="219"/>
    <x v="1"/>
  </r>
  <r>
    <x v="39"/>
    <s v="WDDUG8JB3KA467511"/>
    <x v="2"/>
    <d v="2019-04-10T00:00:00"/>
    <x v="210"/>
    <x v="64"/>
    <x v="1"/>
    <x v="0"/>
    <x v="4"/>
    <n v="72"/>
    <x v="0"/>
  </r>
  <r>
    <x v="9"/>
    <s v="WDDZF4KB4KA607940"/>
    <x v="0"/>
    <d v="2019-04-10T00:00:00"/>
    <x v="211"/>
    <x v="82"/>
    <x v="1"/>
    <x v="0"/>
    <x v="0"/>
    <n v="58"/>
    <x v="0"/>
  </r>
  <r>
    <x v="1"/>
    <s v="4JGFB4KB5LA009913"/>
    <x v="0"/>
    <d v="2019-04-10T00:00:00"/>
    <x v="212"/>
    <x v="80"/>
    <x v="1"/>
    <x v="0"/>
    <x v="0"/>
    <n v="26"/>
    <x v="0"/>
  </r>
  <r>
    <x v="2"/>
    <s v="4JGFB5KB3LA023654"/>
    <x v="0"/>
    <d v="2019-04-10T00:00:00"/>
    <x v="213"/>
    <x v="113"/>
    <x v="1"/>
    <x v="0"/>
    <x v="0"/>
    <n v="65"/>
    <x v="0"/>
  </r>
  <r>
    <x v="3"/>
    <s v="55SWF8EB8KU312524"/>
    <x v="0"/>
    <d v="2019-04-08T00:00:00"/>
    <x v="214"/>
    <x v="108"/>
    <x v="1"/>
    <x v="0"/>
    <x v="0"/>
    <n v="52"/>
    <x v="0"/>
  </r>
  <r>
    <x v="14"/>
    <s v="WDD3G4FB7KW006280"/>
    <x v="0"/>
    <d v="2019-04-08T00:00:00"/>
    <x v="215"/>
    <x v="114"/>
    <x v="1"/>
    <x v="0"/>
    <x v="1"/>
    <n v="39"/>
    <x v="0"/>
  </r>
  <r>
    <x v="3"/>
    <s v="55SWF8EB8KU305976"/>
    <x v="1"/>
    <d v="2019-04-01T00:00:00"/>
    <x v="216"/>
    <x v="115"/>
    <x v="1"/>
    <x v="0"/>
    <x v="0"/>
    <n v="88"/>
    <x v="0"/>
  </r>
  <r>
    <x v="51"/>
    <s v="WDC0J6EB1KF619713"/>
    <x v="0"/>
    <d v="2019-04-01T00:00:00"/>
    <x v="217"/>
    <x v="116"/>
    <x v="1"/>
    <x v="1"/>
    <x v="0"/>
    <n v="2"/>
    <x v="0"/>
  </r>
  <r>
    <x v="31"/>
    <s v="WDD1J6JB1KF089765"/>
    <x v="2"/>
    <d v="2019-04-01T00:00:00"/>
    <x v="218"/>
    <x v="117"/>
    <x v="1"/>
    <x v="0"/>
    <x v="4"/>
    <n v="102"/>
    <x v="1"/>
  </r>
  <r>
    <x v="32"/>
    <s v="WDDSJ4GB9KN745247"/>
    <x v="3"/>
    <d v="2019-04-01T00:00:00"/>
    <x v="219"/>
    <x v="118"/>
    <x v="1"/>
    <x v="0"/>
    <x v="4"/>
    <n v="117"/>
    <x v="1"/>
  </r>
  <r>
    <x v="9"/>
    <s v="WDDZF4KB1KA586593"/>
    <x v="0"/>
    <d v="2019-04-01T00:00:00"/>
    <x v="220"/>
    <x v="83"/>
    <x v="1"/>
    <x v="0"/>
    <x v="0"/>
    <n v="109"/>
    <x v="1"/>
  </r>
  <r>
    <x v="5"/>
    <s v="WDCTG4GB5KJ584720"/>
    <x v="3"/>
    <d v="2019-04-01T00:00:00"/>
    <x v="221"/>
    <x v="35"/>
    <x v="1"/>
    <x v="0"/>
    <x v="3"/>
    <n v="125"/>
    <x v="1"/>
  </r>
  <r>
    <x v="24"/>
    <s v="WDD7X8JB3KA001543"/>
    <x v="2"/>
    <d v="2019-04-01T00:00:00"/>
    <x v="222"/>
    <x v="114"/>
    <x v="1"/>
    <x v="0"/>
    <x v="3"/>
    <n v="32"/>
    <x v="0"/>
  </r>
  <r>
    <x v="16"/>
    <s v="WDCYC6BJ1KX315378"/>
    <x v="0"/>
    <d v="2019-04-01T00:00:00"/>
    <x v="223"/>
    <x v="103"/>
    <x v="1"/>
    <x v="1"/>
    <x v="2"/>
    <n v="19"/>
    <x v="0"/>
  </r>
  <r>
    <x v="15"/>
    <s v="WDCYC7HJ4KX318076"/>
    <x v="0"/>
    <d v="2019-03-31T00:00:00"/>
    <x v="224"/>
    <x v="116"/>
    <x v="1"/>
    <x v="1"/>
    <x v="3"/>
    <n v="1"/>
    <x v="0"/>
  </r>
  <r>
    <x v="8"/>
    <s v="WDDUG8GB6KA479711"/>
    <x v="2"/>
    <d v="2019-03-30T00:00:00"/>
    <x v="225"/>
    <x v="116"/>
    <x v="1"/>
    <x v="1"/>
    <x v="4"/>
    <n v="0"/>
    <x v="0"/>
  </r>
  <r>
    <x v="9"/>
    <s v="WDDZF4KB4KA628643"/>
    <x v="1"/>
    <d v="2019-03-30T00:00:00"/>
    <x v="226"/>
    <x v="116"/>
    <x v="1"/>
    <x v="1"/>
    <x v="3"/>
    <n v="0"/>
    <x v="0"/>
  </r>
  <r>
    <x v="4"/>
    <s v="WDC0G4KB4KF616909"/>
    <x v="2"/>
    <d v="2019-03-30T00:00:00"/>
    <x v="227"/>
    <x v="119"/>
    <x v="1"/>
    <x v="0"/>
    <x v="4"/>
    <n v="4"/>
    <x v="0"/>
  </r>
  <r>
    <x v="50"/>
    <s v="4JGDF7DE7KB190655"/>
    <x v="2"/>
    <d v="2019-03-30T00:00:00"/>
    <x v="228"/>
    <x v="120"/>
    <x v="1"/>
    <x v="0"/>
    <x v="3"/>
    <n v="32"/>
    <x v="0"/>
  </r>
  <r>
    <x v="10"/>
    <s v="WDDZF6BB4KA626175"/>
    <x v="0"/>
    <d v="2019-03-30T00:00:00"/>
    <x v="229"/>
    <x v="121"/>
    <x v="1"/>
    <x v="0"/>
    <x v="0"/>
    <n v="10"/>
    <x v="0"/>
  </r>
  <r>
    <x v="16"/>
    <s v="WDCYC6BJ4KX317965"/>
    <x v="0"/>
    <d v="2019-03-30T00:00:00"/>
    <x v="230"/>
    <x v="116"/>
    <x v="1"/>
    <x v="1"/>
    <x v="0"/>
    <n v="0"/>
    <x v="0"/>
  </r>
  <r>
    <x v="31"/>
    <s v="WDD1J6JB9KF103170"/>
    <x v="2"/>
    <d v="2019-03-30T00:00:00"/>
    <x v="231"/>
    <x v="119"/>
    <x v="1"/>
    <x v="1"/>
    <x v="5"/>
    <n v="4"/>
    <x v="0"/>
  </r>
  <r>
    <x v="2"/>
    <s v="4JGFB5KE5LA005134"/>
    <x v="3"/>
    <d v="2019-03-30T00:00:00"/>
    <x v="232"/>
    <x v="80"/>
    <x v="1"/>
    <x v="0"/>
    <x v="3"/>
    <n v="15"/>
    <x v="0"/>
  </r>
  <r>
    <x v="4"/>
    <s v="WDC0G4KB3KV165364"/>
    <x v="0"/>
    <d v="2019-03-30T00:00:00"/>
    <x v="233"/>
    <x v="122"/>
    <x v="0"/>
    <x v="0"/>
    <x v="1"/>
    <n v="26"/>
    <x v="0"/>
  </r>
  <r>
    <x v="0"/>
    <s v="4JGED6EB8KA148087"/>
    <x v="5"/>
    <d v="2019-03-30T00:00:00"/>
    <x v="234"/>
    <x v="80"/>
    <x v="1"/>
    <x v="0"/>
    <x v="1"/>
    <n v="15"/>
    <x v="0"/>
  </r>
  <r>
    <x v="16"/>
    <s v="WDCYC6BJ1KX312643"/>
    <x v="0"/>
    <d v="2019-03-30T00:00:00"/>
    <x v="235"/>
    <x v="121"/>
    <x v="1"/>
    <x v="1"/>
    <x v="3"/>
    <n v="10"/>
    <x v="0"/>
  </r>
  <r>
    <x v="3"/>
    <s v="55SWF8EB8KU311292"/>
    <x v="4"/>
    <d v="2019-03-30T00:00:00"/>
    <x v="236"/>
    <x v="119"/>
    <x v="1"/>
    <x v="0"/>
    <x v="3"/>
    <n v="4"/>
    <x v="0"/>
  </r>
  <r>
    <x v="3"/>
    <s v="55SWF8EB3KU307523"/>
    <x v="2"/>
    <d v="2019-03-30T00:00:00"/>
    <x v="237"/>
    <x v="123"/>
    <x v="0"/>
    <x v="0"/>
    <x v="0"/>
    <n v="7"/>
    <x v="0"/>
  </r>
  <r>
    <x v="52"/>
    <s v="WDDUG6GB9KA458792"/>
    <x v="0"/>
    <d v="2019-03-29T00:00:00"/>
    <x v="238"/>
    <x v="83"/>
    <x v="1"/>
    <x v="0"/>
    <x v="0"/>
    <n v="106"/>
    <x v="1"/>
  </r>
  <r>
    <x v="18"/>
    <s v="WDC0J4KB7KF569618"/>
    <x v="4"/>
    <d v="2019-03-29T00:00:00"/>
    <x v="239"/>
    <x v="83"/>
    <x v="1"/>
    <x v="0"/>
    <x v="0"/>
    <n v="106"/>
    <x v="1"/>
  </r>
  <r>
    <x v="4"/>
    <s v="WDC0G4KBXKF612492"/>
    <x v="0"/>
    <d v="2019-03-29T00:00:00"/>
    <x v="240"/>
    <x v="121"/>
    <x v="1"/>
    <x v="1"/>
    <x v="3"/>
    <n v="9"/>
    <x v="0"/>
  </r>
  <r>
    <x v="4"/>
    <s v="WDC0G4KB7KV166291"/>
    <x v="0"/>
    <d v="2019-03-29T00:00:00"/>
    <x v="241"/>
    <x v="96"/>
    <x v="1"/>
    <x v="0"/>
    <x v="0"/>
    <n v="30"/>
    <x v="0"/>
  </r>
  <r>
    <x v="4"/>
    <s v="WDC0G4KB4KV153031"/>
    <x v="1"/>
    <d v="2019-03-29T00:00:00"/>
    <x v="139"/>
    <x v="65"/>
    <x v="1"/>
    <x v="0"/>
    <x v="3"/>
    <n v="119"/>
    <x v="1"/>
  </r>
  <r>
    <x v="1"/>
    <s v="4JGFB4KBXLA007803"/>
    <x v="1"/>
    <d v="2019-03-29T00:00:00"/>
    <x v="242"/>
    <x v="120"/>
    <x v="1"/>
    <x v="0"/>
    <x v="1"/>
    <n v="31"/>
    <x v="0"/>
  </r>
  <r>
    <x v="49"/>
    <s v="WDDWK8GB7KF843791"/>
    <x v="4"/>
    <d v="2019-03-28T00:00:00"/>
    <x v="243"/>
    <x v="117"/>
    <x v="1"/>
    <x v="0"/>
    <x v="1"/>
    <n v="98"/>
    <x v="1"/>
  </r>
  <r>
    <x v="4"/>
    <s v="WDC0G4KB0KF598229"/>
    <x v="1"/>
    <d v="2019-03-28T00:00:00"/>
    <x v="244"/>
    <x v="96"/>
    <x v="1"/>
    <x v="0"/>
    <x v="3"/>
    <n v="29"/>
    <x v="0"/>
  </r>
  <r>
    <x v="29"/>
    <s v="WDD1K6JB4KF100688"/>
    <x v="2"/>
    <d v="2019-03-28T00:00:00"/>
    <x v="245"/>
    <x v="103"/>
    <x v="1"/>
    <x v="1"/>
    <x v="1"/>
    <n v="15"/>
    <x v="0"/>
  </r>
  <r>
    <x v="37"/>
    <s v="WDD7X8KB3KA001802"/>
    <x v="4"/>
    <d v="2019-03-28T00:00:00"/>
    <x v="197"/>
    <x v="105"/>
    <x v="1"/>
    <x v="0"/>
    <x v="1"/>
    <n v="21"/>
    <x v="0"/>
  </r>
  <r>
    <x v="39"/>
    <s v="WDDUG8JB6KA429285"/>
    <x v="0"/>
    <d v="2019-03-28T00:00:00"/>
    <x v="246"/>
    <x v="27"/>
    <x v="1"/>
    <x v="0"/>
    <x v="3"/>
    <n v="130"/>
    <x v="1"/>
  </r>
  <r>
    <x v="38"/>
    <s v="WDDWK8EB2KF830613"/>
    <x v="1"/>
    <d v="2019-03-28T00:00:00"/>
    <x v="247"/>
    <x v="102"/>
    <x v="1"/>
    <x v="0"/>
    <x v="4"/>
    <n v="90"/>
    <x v="0"/>
  </r>
  <r>
    <x v="3"/>
    <s v="55SWF8EB7KU285851"/>
    <x v="1"/>
    <d v="2019-03-28T00:00:00"/>
    <x v="248"/>
    <x v="124"/>
    <x v="1"/>
    <x v="0"/>
    <x v="5"/>
    <n v="183"/>
    <x v="1"/>
  </r>
  <r>
    <x v="4"/>
    <s v="WDC0G4KB4KF605280"/>
    <x v="1"/>
    <d v="2019-03-28T00:00:00"/>
    <x v="249"/>
    <x v="105"/>
    <x v="1"/>
    <x v="0"/>
    <x v="4"/>
    <n v="21"/>
    <x v="0"/>
  </r>
  <r>
    <x v="28"/>
    <s v="WDD1K6BB9KF090691"/>
    <x v="0"/>
    <d v="2019-03-28T00:00:00"/>
    <x v="250"/>
    <x v="102"/>
    <x v="1"/>
    <x v="0"/>
    <x v="0"/>
    <n v="90"/>
    <x v="0"/>
  </r>
  <r>
    <x v="24"/>
    <s v="WDD7X8JBXKA001541"/>
    <x v="2"/>
    <d v="2019-03-28T00:00:00"/>
    <x v="222"/>
    <x v="105"/>
    <x v="1"/>
    <x v="0"/>
    <x v="3"/>
    <n v="21"/>
    <x v="0"/>
  </r>
  <r>
    <x v="4"/>
    <s v="WDC0G4KB5KV163812"/>
    <x v="1"/>
    <d v="2019-03-28T00:00:00"/>
    <x v="251"/>
    <x v="87"/>
    <x v="1"/>
    <x v="0"/>
    <x v="3"/>
    <n v="35"/>
    <x v="0"/>
  </r>
  <r>
    <x v="1"/>
    <s v="4JGFB4KB6LA013694"/>
    <x v="1"/>
    <d v="2019-03-28T00:00:00"/>
    <x v="252"/>
    <x v="92"/>
    <x v="0"/>
    <x v="0"/>
    <x v="3"/>
    <n v="7"/>
    <x v="0"/>
  </r>
  <r>
    <x v="19"/>
    <s v="55SWF6EB7KU299091"/>
    <x v="0"/>
    <d v="2019-03-28T00:00:00"/>
    <x v="253"/>
    <x v="98"/>
    <x v="1"/>
    <x v="0"/>
    <x v="3"/>
    <n v="115"/>
    <x v="1"/>
  </r>
  <r>
    <x v="3"/>
    <s v="55SWF8EB7KU305855"/>
    <x v="1"/>
    <d v="2019-03-27T00:00:00"/>
    <x v="254"/>
    <x v="48"/>
    <x v="1"/>
    <x v="0"/>
    <x v="2"/>
    <n v="96"/>
    <x v="1"/>
  </r>
  <r>
    <x v="31"/>
    <s v="WDD1J6JB3KF075849"/>
    <x v="1"/>
    <d v="2019-03-27T00:00:00"/>
    <x v="255"/>
    <x v="125"/>
    <x v="1"/>
    <x v="0"/>
    <x v="3"/>
    <n v="197"/>
    <x v="1"/>
  </r>
  <r>
    <x v="53"/>
    <s v="WDDWJ6EB2JF760360"/>
    <x v="0"/>
    <d v="2019-03-27T00:00:00"/>
    <x v="256"/>
    <x v="126"/>
    <x v="1"/>
    <x v="0"/>
    <x v="0"/>
    <n v="281"/>
    <x v="1"/>
  </r>
  <r>
    <x v="47"/>
    <s v="WDDJK7DA8KF054694"/>
    <x v="0"/>
    <d v="2019-03-20T00:00:00"/>
    <x v="257"/>
    <x v="127"/>
    <x v="1"/>
    <x v="0"/>
    <x v="3"/>
    <n v="173"/>
    <x v="1"/>
  </r>
  <r>
    <x v="1"/>
    <s v="4JGFB4KB6LA009659"/>
    <x v="1"/>
    <d v="2019-03-20T00:00:00"/>
    <x v="252"/>
    <x v="128"/>
    <x v="0"/>
    <x v="0"/>
    <x v="3"/>
    <n v="2"/>
    <x v="0"/>
  </r>
  <r>
    <x v="5"/>
    <s v="WDCTG4GB4KU012889"/>
    <x v="0"/>
    <d v="2019-03-19T00:00:00"/>
    <x v="10"/>
    <x v="105"/>
    <x v="1"/>
    <x v="0"/>
    <x v="0"/>
    <n v="12"/>
    <x v="0"/>
  </r>
  <r>
    <x v="7"/>
    <s v="WDDUG6EB4KA459674"/>
    <x v="0"/>
    <d v="2019-03-19T00:00:00"/>
    <x v="258"/>
    <x v="70"/>
    <x v="1"/>
    <x v="0"/>
    <x v="0"/>
    <n v="101"/>
    <x v="1"/>
  </r>
  <r>
    <x v="30"/>
    <s v="4JGDF6EE8KB234932"/>
    <x v="0"/>
    <d v="2019-03-19T00:00:00"/>
    <x v="259"/>
    <x v="64"/>
    <x v="1"/>
    <x v="0"/>
    <x v="0"/>
    <n v="50"/>
    <x v="0"/>
  </r>
  <r>
    <x v="1"/>
    <s v="4JGFB4KB7LA027765"/>
    <x v="1"/>
    <d v="2019-03-19T00:00:00"/>
    <x v="260"/>
    <x v="129"/>
    <x v="0"/>
    <x v="0"/>
    <x v="2"/>
    <n v="7"/>
    <x v="0"/>
  </r>
  <r>
    <x v="39"/>
    <s v="WDDUG8JB8KA427702"/>
    <x v="0"/>
    <d v="2019-03-18T00:00:00"/>
    <x v="261"/>
    <x v="79"/>
    <x v="1"/>
    <x v="0"/>
    <x v="0"/>
    <n v="131"/>
    <x v="1"/>
  </r>
  <r>
    <x v="16"/>
    <s v="WDCYC6BJ1KX315378"/>
    <x v="0"/>
    <d v="2019-03-15T00:00:00"/>
    <x v="223"/>
    <x v="103"/>
    <x v="1"/>
    <x v="1"/>
    <x v="2"/>
    <n v="2"/>
    <x v="0"/>
  </r>
  <r>
    <x v="35"/>
    <s v="4JGDF7FEXKB225881"/>
    <x v="2"/>
    <d v="2019-03-15T00:00:00"/>
    <x v="262"/>
    <x v="130"/>
    <x v="0"/>
    <x v="0"/>
    <x v="4"/>
    <n v="6"/>
    <x v="0"/>
  </r>
  <r>
    <x v="16"/>
    <s v="WDCYC6BJ2KX315700"/>
    <x v="0"/>
    <d v="2019-03-15T00:00:00"/>
    <x v="235"/>
    <x v="103"/>
    <x v="1"/>
    <x v="1"/>
    <x v="0"/>
    <n v="2"/>
    <x v="0"/>
  </r>
  <r>
    <x v="15"/>
    <s v="WDCYC7HJ8KX315200"/>
    <x v="2"/>
    <d v="2019-03-13T00:00:00"/>
    <x v="263"/>
    <x v="105"/>
    <x v="1"/>
    <x v="1"/>
    <x v="1"/>
    <n v="6"/>
    <x v="0"/>
  </r>
  <r>
    <x v="4"/>
    <s v="WDC0G4KB6KV164922"/>
    <x v="1"/>
    <d v="2019-03-08T00:00:00"/>
    <x v="264"/>
    <x v="131"/>
    <x v="1"/>
    <x v="0"/>
    <x v="4"/>
    <n v="2"/>
    <x v="0"/>
  </r>
  <r>
    <x v="37"/>
    <s v="WDD7X8KB7KA001818"/>
    <x v="3"/>
    <d v="2019-03-08T00:00:00"/>
    <x v="265"/>
    <x v="114"/>
    <x v="1"/>
    <x v="1"/>
    <x v="1"/>
    <n v="8"/>
    <x v="0"/>
  </r>
  <r>
    <x v="32"/>
    <s v="WDDSJ4GB7KN744422"/>
    <x v="0"/>
    <d v="2019-03-06T00:00:00"/>
    <x v="266"/>
    <x v="34"/>
    <x v="1"/>
    <x v="0"/>
    <x v="0"/>
    <n v="87"/>
    <x v="0"/>
  </r>
  <r>
    <x v="30"/>
    <s v="4JGDF6EE6KB212119"/>
    <x v="1"/>
    <d v="2019-03-06T00:00:00"/>
    <x v="267"/>
    <x v="98"/>
    <x v="1"/>
    <x v="0"/>
    <x v="4"/>
    <n v="93"/>
    <x v="1"/>
  </r>
  <r>
    <x v="2"/>
    <s v="4JGFB5KB3LA006384"/>
    <x v="0"/>
    <d v="2019-03-05T00:00:00"/>
    <x v="268"/>
    <x v="120"/>
    <x v="1"/>
    <x v="0"/>
    <x v="3"/>
    <n v="7"/>
    <x v="0"/>
  </r>
  <r>
    <x v="3"/>
    <s v="55SWF8EB1KU289474"/>
    <x v="1"/>
    <d v="2019-03-02T00:00:00"/>
    <x v="269"/>
    <x v="132"/>
    <x v="1"/>
    <x v="0"/>
    <x v="3"/>
    <n v="142"/>
    <x v="1"/>
  </r>
  <r>
    <x v="23"/>
    <s v="WDDPK3JA1KF162534"/>
    <x v="4"/>
    <d v="2019-02-28T00:00:00"/>
    <x v="270"/>
    <x v="96"/>
    <x v="1"/>
    <x v="1"/>
    <x v="2"/>
    <n v="1"/>
    <x v="0"/>
  </r>
  <r>
    <x v="54"/>
    <s v="WDDJK7EA4KF056196"/>
    <x v="0"/>
    <d v="2019-02-28T00:00:00"/>
    <x v="271"/>
    <x v="87"/>
    <x v="1"/>
    <x v="1"/>
    <x v="1"/>
    <n v="7"/>
    <x v="0"/>
  </r>
  <r>
    <x v="9"/>
    <s v="WDDZF4KB5KA582076"/>
    <x v="0"/>
    <d v="2019-02-28T00:00:00"/>
    <x v="272"/>
    <x v="65"/>
    <x v="1"/>
    <x v="0"/>
    <x v="0"/>
    <n v="90"/>
    <x v="0"/>
  </r>
  <r>
    <x v="32"/>
    <s v="WDDSJ4GB9KN762436"/>
    <x v="3"/>
    <d v="2019-02-28T00:00:00"/>
    <x v="273"/>
    <x v="133"/>
    <x v="0"/>
    <x v="0"/>
    <x v="0"/>
    <n v="3"/>
    <x v="0"/>
  </r>
  <r>
    <x v="32"/>
    <s v="WDDSJ4GB2KN706676"/>
    <x v="1"/>
    <d v="2019-02-28T00:00:00"/>
    <x v="274"/>
    <x v="114"/>
    <x v="0"/>
    <x v="0"/>
    <x v="0"/>
    <n v="0"/>
    <x v="0"/>
  </r>
  <r>
    <x v="3"/>
    <s v="55SWF8EB2KU306556"/>
    <x v="0"/>
    <d v="2019-02-28T00:00:00"/>
    <x v="275"/>
    <x v="69"/>
    <x v="1"/>
    <x v="0"/>
    <x v="3"/>
    <n v="48"/>
    <x v="0"/>
  </r>
  <r>
    <x v="1"/>
    <s v="4JGFB4KB1LA007690"/>
    <x v="0"/>
    <d v="2019-02-28T00:00:00"/>
    <x v="212"/>
    <x v="120"/>
    <x v="1"/>
    <x v="0"/>
    <x v="0"/>
    <n v="2"/>
    <x v="0"/>
  </r>
  <r>
    <x v="9"/>
    <s v="WDDZF4KBXKA617677"/>
    <x v="1"/>
    <d v="2019-02-28T00:00:00"/>
    <x v="276"/>
    <x v="106"/>
    <x v="1"/>
    <x v="1"/>
    <x v="0"/>
    <n v="10"/>
    <x v="0"/>
  </r>
  <r>
    <x v="8"/>
    <s v="WDDUG8GB8KA459007"/>
    <x v="5"/>
    <d v="2019-02-28T00:00:00"/>
    <x v="277"/>
    <x v="70"/>
    <x v="1"/>
    <x v="0"/>
    <x v="0"/>
    <n v="82"/>
    <x v="0"/>
  </r>
  <r>
    <x v="4"/>
    <s v="WDC0G4KBXKF600732"/>
    <x v="0"/>
    <d v="2019-02-28T00:00:00"/>
    <x v="251"/>
    <x v="106"/>
    <x v="1"/>
    <x v="0"/>
    <x v="3"/>
    <n v="10"/>
    <x v="0"/>
  </r>
  <r>
    <x v="32"/>
    <s v="WDDSJ4GB5KN746847"/>
    <x v="0"/>
    <d v="2019-02-28T00:00:00"/>
    <x v="278"/>
    <x v="70"/>
    <x v="1"/>
    <x v="0"/>
    <x v="5"/>
    <n v="82"/>
    <x v="0"/>
  </r>
  <r>
    <x v="1"/>
    <s v="4JGFB4KB5LA011080"/>
    <x v="0"/>
    <d v="2019-02-27T00:00:00"/>
    <x v="68"/>
    <x v="108"/>
    <x v="1"/>
    <x v="0"/>
    <x v="3"/>
    <n v="12"/>
    <x v="0"/>
  </r>
  <r>
    <x v="40"/>
    <s v="WDDZH8KB3KA512531"/>
    <x v="0"/>
    <d v="2019-02-25T00:00:00"/>
    <x v="279"/>
    <x v="65"/>
    <x v="1"/>
    <x v="0"/>
    <x v="1"/>
    <n v="87"/>
    <x v="0"/>
  </r>
  <r>
    <x v="55"/>
    <s v="4JGDA5GB2KB206314"/>
    <x v="0"/>
    <d v="2019-02-25T00:00:00"/>
    <x v="280"/>
    <x v="134"/>
    <x v="1"/>
    <x v="0"/>
    <x v="0"/>
    <n v="165"/>
    <x v="1"/>
  </r>
  <r>
    <x v="27"/>
    <s v="WDDWJ8HB5KF845329"/>
    <x v="3"/>
    <d v="2019-02-25T00:00:00"/>
    <x v="281"/>
    <x v="106"/>
    <x v="1"/>
    <x v="1"/>
    <x v="1"/>
    <n v="7"/>
    <x v="0"/>
  </r>
  <r>
    <x v="3"/>
    <s v="55SWF8EB6KU302011"/>
    <x v="0"/>
    <d v="2019-02-25T00:00:00"/>
    <x v="282"/>
    <x v="106"/>
    <x v="0"/>
    <x v="0"/>
    <x v="5"/>
    <n v="7"/>
    <x v="0"/>
  </r>
  <r>
    <x v="3"/>
    <s v="55SWF8EB2KU293324"/>
    <x v="3"/>
    <d v="2019-02-25T00:00:00"/>
    <x v="283"/>
    <x v="135"/>
    <x v="1"/>
    <x v="0"/>
    <x v="0"/>
    <n v="103"/>
    <x v="1"/>
  </r>
  <r>
    <x v="50"/>
    <s v="4JGDF7DE6KB234709"/>
    <x v="0"/>
    <d v="2019-02-23T00:00:00"/>
    <x v="284"/>
    <x v="136"/>
    <x v="0"/>
    <x v="0"/>
    <x v="3"/>
    <n v="3"/>
    <x v="0"/>
  </r>
  <r>
    <x v="51"/>
    <s v="WDC0J6EB9KF598786"/>
    <x v="4"/>
    <d v="2019-02-23T00:00:00"/>
    <x v="285"/>
    <x v="106"/>
    <x v="1"/>
    <x v="1"/>
    <x v="0"/>
    <n v="5"/>
    <x v="0"/>
  </r>
  <r>
    <x v="13"/>
    <s v="WDDTG5CB6JJ513810"/>
    <x v="0"/>
    <d v="2019-02-23T00:00:00"/>
    <x v="286"/>
    <x v="137"/>
    <x v="1"/>
    <x v="0"/>
    <x v="3"/>
    <n v="299"/>
    <x v="1"/>
  </r>
  <r>
    <x v="42"/>
    <s v="WDDZF8KB5KA612913"/>
    <x v="5"/>
    <d v="2019-02-23T00:00:00"/>
    <x v="287"/>
    <x v="82"/>
    <x v="1"/>
    <x v="1"/>
    <x v="5"/>
    <n v="12"/>
    <x v="0"/>
  </r>
  <r>
    <x v="5"/>
    <s v="WDCTG4GBXKJ592263"/>
    <x v="1"/>
    <d v="2019-02-23T00:00:00"/>
    <x v="288"/>
    <x v="32"/>
    <x v="1"/>
    <x v="0"/>
    <x v="3"/>
    <n v="54"/>
    <x v="0"/>
  </r>
  <r>
    <x v="3"/>
    <s v="WDDWF8EB2KR482802"/>
    <x v="3"/>
    <d v="2019-02-23T00:00:00"/>
    <x v="214"/>
    <x v="138"/>
    <x v="1"/>
    <x v="1"/>
    <x v="4"/>
    <n v="6"/>
    <x v="0"/>
  </r>
  <r>
    <x v="14"/>
    <s v="WDD3G4FB5KW001420"/>
    <x v="1"/>
    <d v="2019-02-23T00:00:00"/>
    <x v="20"/>
    <x v="64"/>
    <x v="1"/>
    <x v="0"/>
    <x v="2"/>
    <n v="26"/>
    <x v="0"/>
  </r>
  <r>
    <x v="4"/>
    <s v="WDC0G4KB6KF581905"/>
    <x v="1"/>
    <d v="2019-02-20T00:00:00"/>
    <x v="289"/>
    <x v="32"/>
    <x v="1"/>
    <x v="0"/>
    <x v="3"/>
    <n v="51"/>
    <x v="0"/>
  </r>
  <r>
    <x v="4"/>
    <s v="WDC0G4KB1KV149695"/>
    <x v="0"/>
    <d v="2019-02-19T00:00:00"/>
    <x v="290"/>
    <x v="35"/>
    <x v="1"/>
    <x v="0"/>
    <x v="2"/>
    <n v="84"/>
    <x v="0"/>
  </r>
  <r>
    <x v="32"/>
    <s v="WDDSJ4GB8KN723675"/>
    <x v="1"/>
    <d v="2019-02-19T00:00:00"/>
    <x v="291"/>
    <x v="139"/>
    <x v="1"/>
    <x v="0"/>
    <x v="3"/>
    <n v="172"/>
    <x v="1"/>
  </r>
  <r>
    <x v="14"/>
    <s v="WDD3G4FB5KW001255"/>
    <x v="0"/>
    <d v="2019-02-19T00:00:00"/>
    <x v="292"/>
    <x v="110"/>
    <x v="1"/>
    <x v="0"/>
    <x v="0"/>
    <n v="19"/>
    <x v="0"/>
  </r>
  <r>
    <x v="56"/>
    <s v="WDDSJ5CBXJN547335"/>
    <x v="1"/>
    <d v="2019-02-16T00:00:00"/>
    <x v="293"/>
    <x v="140"/>
    <x v="1"/>
    <x v="0"/>
    <x v="4"/>
    <n v="573"/>
    <x v="1"/>
  </r>
  <r>
    <x v="18"/>
    <s v="WDC0J4KBXKF594917"/>
    <x v="4"/>
    <d v="2019-02-16T00:00:00"/>
    <x v="294"/>
    <x v="141"/>
    <x v="0"/>
    <x v="0"/>
    <x v="3"/>
    <n v="4"/>
    <x v="0"/>
  </r>
  <r>
    <x v="40"/>
    <s v="WDDZH8KBXKA596055"/>
    <x v="2"/>
    <d v="2019-02-13T00:00:00"/>
    <x v="295"/>
    <x v="82"/>
    <x v="1"/>
    <x v="1"/>
    <x v="4"/>
    <n v="2"/>
    <x v="0"/>
  </r>
  <r>
    <x v="15"/>
    <s v="WDCYC7HJ3KX303584"/>
    <x v="0"/>
    <d v="2019-02-12T00:00:00"/>
    <x v="296"/>
    <x v="82"/>
    <x v="1"/>
    <x v="1"/>
    <x v="0"/>
    <n v="1"/>
    <x v="0"/>
  </r>
  <r>
    <x v="15"/>
    <s v="WDCYC7HJ0KX301713"/>
    <x v="4"/>
    <d v="2019-02-12T00:00:00"/>
    <x v="297"/>
    <x v="110"/>
    <x v="1"/>
    <x v="1"/>
    <x v="3"/>
    <n v="12"/>
    <x v="0"/>
  </r>
  <r>
    <x v="5"/>
    <s v="WDCTG4GB9KJ595624"/>
    <x v="0"/>
    <d v="2019-02-07T00:00:00"/>
    <x v="298"/>
    <x v="32"/>
    <x v="1"/>
    <x v="0"/>
    <x v="0"/>
    <n v="38"/>
    <x v="0"/>
  </r>
  <r>
    <x v="34"/>
    <s v="WDD2J5KB2KA008170"/>
    <x v="0"/>
    <d v="2019-02-06T00:00:00"/>
    <x v="299"/>
    <x v="142"/>
    <x v="1"/>
    <x v="0"/>
    <x v="1"/>
    <n v="81"/>
    <x v="0"/>
  </r>
  <r>
    <x v="6"/>
    <s v="WDD1J6BB1KF086864"/>
    <x v="0"/>
    <d v="2019-02-06T00:00:00"/>
    <x v="300"/>
    <x v="60"/>
    <x v="1"/>
    <x v="0"/>
    <x v="0"/>
    <n v="83"/>
    <x v="0"/>
  </r>
  <r>
    <x v="15"/>
    <s v="WDCYC7HJ9KX303718"/>
    <x v="5"/>
    <d v="2019-01-31T00:00:00"/>
    <x v="301"/>
    <x v="110"/>
    <x v="1"/>
    <x v="1"/>
    <x v="3"/>
    <n v="0"/>
    <x v="0"/>
  </r>
  <r>
    <x v="15"/>
    <s v="WDCYC7HJ2KX311367"/>
    <x v="4"/>
    <d v="2019-01-31T00:00:00"/>
    <x v="302"/>
    <x v="110"/>
    <x v="1"/>
    <x v="1"/>
    <x v="0"/>
    <n v="0"/>
    <x v="0"/>
  </r>
  <r>
    <x v="15"/>
    <s v="WDCYC7HJ9KX304013"/>
    <x v="4"/>
    <d v="2019-01-31T00:00:00"/>
    <x v="303"/>
    <x v="110"/>
    <x v="1"/>
    <x v="1"/>
    <x v="0"/>
    <n v="0"/>
    <x v="0"/>
  </r>
  <r>
    <x v="15"/>
    <s v="WDCYC7HJ2KX299513"/>
    <x v="4"/>
    <d v="2019-01-31T00:00:00"/>
    <x v="304"/>
    <x v="110"/>
    <x v="1"/>
    <x v="1"/>
    <x v="0"/>
    <n v="0"/>
    <x v="0"/>
  </r>
  <r>
    <x v="57"/>
    <s v="WDDUX8GB0KA465531"/>
    <x v="5"/>
    <d v="2019-01-31T00:00:00"/>
    <x v="305"/>
    <x v="143"/>
    <x v="1"/>
    <x v="0"/>
    <x v="0"/>
    <n v="19"/>
    <x v="0"/>
  </r>
  <r>
    <x v="4"/>
    <s v="WDC0G4KB5KV151904"/>
    <x v="1"/>
    <d v="2019-01-31T00:00:00"/>
    <x v="306"/>
    <x v="118"/>
    <x v="1"/>
    <x v="0"/>
    <x v="3"/>
    <n v="57"/>
    <x v="0"/>
  </r>
  <r>
    <x v="32"/>
    <s v="WDDSJ4GB8KN724244"/>
    <x v="0"/>
    <d v="2019-01-31T00:00:00"/>
    <x v="307"/>
    <x v="144"/>
    <x v="1"/>
    <x v="0"/>
    <x v="0"/>
    <n v="123"/>
    <x v="1"/>
  </r>
  <r>
    <x v="40"/>
    <s v="WDDZH8KB5KA562461"/>
    <x v="0"/>
    <d v="2019-01-31T00:00:00"/>
    <x v="308"/>
    <x v="110"/>
    <x v="0"/>
    <x v="0"/>
    <x v="0"/>
    <n v="0"/>
    <x v="0"/>
  </r>
  <r>
    <x v="4"/>
    <s v="WDC0G4KB6KF557653"/>
    <x v="1"/>
    <d v="2019-01-31T00:00:00"/>
    <x v="309"/>
    <x v="35"/>
    <x v="1"/>
    <x v="0"/>
    <x v="0"/>
    <n v="65"/>
    <x v="0"/>
  </r>
  <r>
    <x v="58"/>
    <s v="WDDYJ7KA2KA024298"/>
    <x v="0"/>
    <d v="2019-01-31T00:00:00"/>
    <x v="310"/>
    <x v="35"/>
    <x v="1"/>
    <x v="0"/>
    <x v="2"/>
    <n v="65"/>
    <x v="0"/>
  </r>
  <r>
    <x v="12"/>
    <s v="WDDZH6JB1KA557862"/>
    <x v="1"/>
    <d v="2019-01-30T00:00:00"/>
    <x v="311"/>
    <x v="145"/>
    <x v="1"/>
    <x v="0"/>
    <x v="4"/>
    <n v="96"/>
    <x v="1"/>
  </r>
  <r>
    <x v="59"/>
    <s v="4JGDA6EB8KB205385"/>
    <x v="0"/>
    <d v="2019-01-30T00:00:00"/>
    <x v="312"/>
    <x v="146"/>
    <x v="1"/>
    <x v="0"/>
    <x v="2"/>
    <n v="78"/>
    <x v="0"/>
  </r>
  <r>
    <x v="4"/>
    <s v="WDC0G4KB6KV155444"/>
    <x v="2"/>
    <d v="2019-01-30T00:00:00"/>
    <x v="313"/>
    <x v="32"/>
    <x v="1"/>
    <x v="0"/>
    <x v="4"/>
    <n v="30"/>
    <x v="0"/>
  </r>
  <r>
    <x v="32"/>
    <s v="WDDSJ4GB9KN723121"/>
    <x v="0"/>
    <d v="2019-01-30T00:00:00"/>
    <x v="314"/>
    <x v="132"/>
    <x v="1"/>
    <x v="0"/>
    <x v="0"/>
    <n v="111"/>
    <x v="1"/>
  </r>
  <r>
    <x v="18"/>
    <s v="WDC0J4KB5KF571819"/>
    <x v="4"/>
    <d v="2019-01-29T00:00:00"/>
    <x v="315"/>
    <x v="32"/>
    <x v="1"/>
    <x v="0"/>
    <x v="3"/>
    <n v="29"/>
    <x v="0"/>
  </r>
  <r>
    <x v="50"/>
    <s v="4JGDF7DE1KB206705"/>
    <x v="0"/>
    <d v="2019-01-28T00:00:00"/>
    <x v="316"/>
    <x v="147"/>
    <x v="0"/>
    <x v="0"/>
    <x v="1"/>
    <n v="6"/>
    <x v="0"/>
  </r>
  <r>
    <x v="42"/>
    <s v="WDDZF8KB7KA529628"/>
    <x v="5"/>
    <d v="2019-01-28T00:00:00"/>
    <x v="317"/>
    <x v="35"/>
    <x v="1"/>
    <x v="0"/>
    <x v="3"/>
    <n v="62"/>
    <x v="0"/>
  </r>
  <r>
    <x v="25"/>
    <s v="WDDSJ4EBXKN722157"/>
    <x v="3"/>
    <d v="2019-01-28T00:00:00"/>
    <x v="318"/>
    <x v="148"/>
    <x v="1"/>
    <x v="0"/>
    <x v="0"/>
    <n v="152"/>
    <x v="1"/>
  </r>
  <r>
    <x v="23"/>
    <s v="WDDPK3JA1KF161139"/>
    <x v="5"/>
    <d v="2019-01-28T00:00:00"/>
    <x v="319"/>
    <x v="32"/>
    <x v="1"/>
    <x v="0"/>
    <x v="3"/>
    <n v="28"/>
    <x v="0"/>
  </r>
  <r>
    <x v="0"/>
    <s v="4JGED6EB7KA141678"/>
    <x v="2"/>
    <d v="2019-01-28T00:00:00"/>
    <x v="320"/>
    <x v="149"/>
    <x v="0"/>
    <x v="0"/>
    <x v="0"/>
    <n v="13"/>
    <x v="0"/>
  </r>
  <r>
    <x v="0"/>
    <s v="4JGED6EB5KA138780"/>
    <x v="3"/>
    <d v="2019-01-28T00:00:00"/>
    <x v="321"/>
    <x v="150"/>
    <x v="1"/>
    <x v="0"/>
    <x v="4"/>
    <n v="52"/>
    <x v="0"/>
  </r>
  <r>
    <x v="5"/>
    <s v="WDCTG4GB3KJ585199"/>
    <x v="3"/>
    <d v="2019-01-28T00:00:00"/>
    <x v="322"/>
    <x v="118"/>
    <x v="1"/>
    <x v="0"/>
    <x v="5"/>
    <n v="54"/>
    <x v="0"/>
  </r>
  <r>
    <x v="4"/>
    <s v="WDC0G4KB7KV153041"/>
    <x v="0"/>
    <d v="2019-01-26T00:00:00"/>
    <x v="171"/>
    <x v="83"/>
    <x v="1"/>
    <x v="0"/>
    <x v="2"/>
    <n v="44"/>
    <x v="0"/>
  </r>
  <r>
    <x v="0"/>
    <s v="4JGED6EBXKA138743"/>
    <x v="0"/>
    <d v="2019-01-24T00:00:00"/>
    <x v="323"/>
    <x v="151"/>
    <x v="1"/>
    <x v="0"/>
    <x v="0"/>
    <n v="69"/>
    <x v="0"/>
  </r>
  <r>
    <x v="4"/>
    <s v="WDC0G4KB5KF561239"/>
    <x v="1"/>
    <d v="2019-01-21T00:00:00"/>
    <x v="139"/>
    <x v="83"/>
    <x v="1"/>
    <x v="0"/>
    <x v="0"/>
    <n v="39"/>
    <x v="0"/>
  </r>
  <r>
    <x v="43"/>
    <s v="WDD2J6BB7KA028615"/>
    <x v="0"/>
    <d v="2019-01-21T00:00:00"/>
    <x v="324"/>
    <x v="151"/>
    <x v="1"/>
    <x v="0"/>
    <x v="2"/>
    <n v="66"/>
    <x v="0"/>
  </r>
  <r>
    <x v="55"/>
    <s v="4JGDA5GB7KB216384"/>
    <x v="0"/>
    <d v="2019-01-21T00:00:00"/>
    <x v="325"/>
    <x v="98"/>
    <x v="1"/>
    <x v="0"/>
    <x v="1"/>
    <n v="49"/>
    <x v="0"/>
  </r>
  <r>
    <x v="18"/>
    <s v="WDC0J4KB1KF570716"/>
    <x v="0"/>
    <d v="2019-01-17T00:00:00"/>
    <x v="326"/>
    <x v="102"/>
    <x v="1"/>
    <x v="0"/>
    <x v="0"/>
    <n v="20"/>
    <x v="0"/>
  </r>
  <r>
    <x v="60"/>
    <s v="WDDXJ8JB3KA038027"/>
    <x v="0"/>
    <d v="2019-01-17T00:00:00"/>
    <x v="327"/>
    <x v="65"/>
    <x v="1"/>
    <x v="0"/>
    <x v="0"/>
    <n v="48"/>
    <x v="0"/>
  </r>
  <r>
    <x v="8"/>
    <s v="WDDUG8GB5KA462950"/>
    <x v="0"/>
    <d v="2019-01-17T00:00:00"/>
    <x v="328"/>
    <x v="32"/>
    <x v="1"/>
    <x v="0"/>
    <x v="0"/>
    <n v="17"/>
    <x v="0"/>
  </r>
  <r>
    <x v="5"/>
    <s v="WDCTG4GB2KJ579653"/>
    <x v="0"/>
    <d v="2019-01-15T00:00:00"/>
    <x v="329"/>
    <x v="152"/>
    <x v="1"/>
    <x v="0"/>
    <x v="0"/>
    <n v="74"/>
    <x v="0"/>
  </r>
  <r>
    <x v="3"/>
    <s v="55SWF8EB4KU298511"/>
    <x v="0"/>
    <d v="2019-01-12T00:00:00"/>
    <x v="330"/>
    <x v="97"/>
    <x v="1"/>
    <x v="0"/>
    <x v="0"/>
    <n v="49"/>
    <x v="0"/>
  </r>
  <r>
    <x v="57"/>
    <s v="WDDUX8GB2KA443188"/>
    <x v="1"/>
    <d v="2019-01-12T00:00:00"/>
    <x v="331"/>
    <x v="153"/>
    <x v="1"/>
    <x v="0"/>
    <x v="4"/>
    <n v="82"/>
    <x v="0"/>
  </r>
  <r>
    <x v="5"/>
    <s v="WDCTG4GB3KJ582237"/>
    <x v="0"/>
    <d v="2019-01-12T00:00:00"/>
    <x v="332"/>
    <x v="34"/>
    <x v="1"/>
    <x v="0"/>
    <x v="2"/>
    <n v="34"/>
    <x v="0"/>
  </r>
  <r>
    <x v="59"/>
    <s v="4JGDA6EB3KB213572"/>
    <x v="1"/>
    <d v="2019-01-12T00:00:00"/>
    <x v="333"/>
    <x v="146"/>
    <x v="1"/>
    <x v="0"/>
    <x v="3"/>
    <n v="60"/>
    <x v="0"/>
  </r>
  <r>
    <x v="7"/>
    <s v="WDDUG6EBXKA455757"/>
    <x v="1"/>
    <d v="2019-01-12T00:00:00"/>
    <x v="334"/>
    <x v="154"/>
    <x v="1"/>
    <x v="0"/>
    <x v="3"/>
    <n v="64"/>
    <x v="0"/>
  </r>
  <r>
    <x v="55"/>
    <s v="4JGDA5GB7KB206793"/>
    <x v="0"/>
    <d v="2019-01-07T00:00:00"/>
    <x v="280"/>
    <x v="155"/>
    <x v="1"/>
    <x v="0"/>
    <x v="0"/>
    <n v="96"/>
    <x v="1"/>
  </r>
  <r>
    <x v="51"/>
    <s v="WDC0J6EB4KF497221"/>
    <x v="4"/>
    <d v="2019-01-07T00:00:00"/>
    <x v="335"/>
    <x v="65"/>
    <x v="1"/>
    <x v="0"/>
    <x v="0"/>
    <n v="38"/>
    <x v="0"/>
  </r>
  <r>
    <x v="32"/>
    <s v="WDDSJ4GB7KN726938"/>
    <x v="1"/>
    <d v="2019-01-07T00:00:00"/>
    <x v="336"/>
    <x v="125"/>
    <x v="1"/>
    <x v="0"/>
    <x v="3"/>
    <n v="118"/>
    <x v="1"/>
  </r>
  <r>
    <x v="19"/>
    <s v="55SWF6EB5KU291426"/>
    <x v="2"/>
    <d v="2019-01-07T00:00:00"/>
    <x v="337"/>
    <x v="156"/>
    <x v="1"/>
    <x v="0"/>
    <x v="4"/>
    <n v="39"/>
    <x v="0"/>
  </r>
  <r>
    <x v="9"/>
    <s v="WDDZF4KB8KA591984"/>
    <x v="1"/>
    <d v="2019-01-07T00:00:00"/>
    <x v="338"/>
    <x v="32"/>
    <x v="1"/>
    <x v="0"/>
    <x v="0"/>
    <n v="7"/>
    <x v="0"/>
  </r>
  <r>
    <x v="40"/>
    <s v="WDDZH8KB5KA589370"/>
    <x v="0"/>
    <d v="2019-01-03T00:00:00"/>
    <x v="339"/>
    <x v="32"/>
    <x v="1"/>
    <x v="1"/>
    <x v="0"/>
    <n v="3"/>
    <x v="0"/>
  </r>
  <r>
    <x v="3"/>
    <s v="55SWF8EB2KU296935"/>
    <x v="0"/>
    <d v="2019-01-03T00:00:00"/>
    <x v="340"/>
    <x v="151"/>
    <x v="1"/>
    <x v="0"/>
    <x v="3"/>
    <n v="48"/>
    <x v="0"/>
  </r>
  <r>
    <x v="9"/>
    <s v="WDDZF4KB6KA587755"/>
    <x v="1"/>
    <d v="2019-01-03T00:00:00"/>
    <x v="341"/>
    <x v="30"/>
    <x v="1"/>
    <x v="0"/>
    <x v="4"/>
    <n v="15"/>
    <x v="0"/>
  </r>
  <r>
    <x v="1"/>
    <s v="4JGDA5HB0JB191177"/>
    <x v="1"/>
    <d v="2019-01-03T00:00:00"/>
    <x v="342"/>
    <x v="134"/>
    <x v="1"/>
    <x v="0"/>
    <x v="3"/>
    <n v="112"/>
    <x v="1"/>
  </r>
  <r>
    <x v="55"/>
    <s v="4JGDA5GB2KB216034"/>
    <x v="0"/>
    <d v="2019-01-03T00:00:00"/>
    <x v="343"/>
    <x v="157"/>
    <x v="1"/>
    <x v="0"/>
    <x v="3"/>
    <n v="9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
  <r>
    <x v="0"/>
    <x v="0"/>
    <n v="72595"/>
    <x v="0"/>
    <x v="0"/>
    <x v="0"/>
    <x v="0"/>
    <x v="0"/>
    <x v="0"/>
    <x v="0"/>
    <n v="1"/>
    <x v="0"/>
  </r>
  <r>
    <x v="1"/>
    <x v="0"/>
    <n v="67220"/>
    <x v="1"/>
    <x v="0"/>
    <x v="1"/>
    <x v="0"/>
    <x v="1"/>
    <x v="1"/>
    <x v="1"/>
    <n v="26"/>
    <x v="0"/>
  </r>
  <r>
    <x v="2"/>
    <x v="0"/>
    <n v="68000"/>
    <x v="1"/>
    <x v="0"/>
    <x v="2"/>
    <x v="0"/>
    <x v="1"/>
    <x v="0"/>
    <x v="2"/>
    <n v="14"/>
    <x v="0"/>
  </r>
  <r>
    <x v="3"/>
    <x v="0"/>
    <n v="77005"/>
    <x v="1"/>
    <x v="0"/>
    <x v="2"/>
    <x v="0"/>
    <x v="1"/>
    <x v="1"/>
    <x v="3"/>
    <n v="14"/>
    <x v="0"/>
  </r>
  <r>
    <x v="4"/>
    <x v="0"/>
    <n v="74730"/>
    <x v="1"/>
    <x v="0"/>
    <x v="3"/>
    <x v="0"/>
    <x v="1"/>
    <x v="1"/>
    <x v="4"/>
    <n v="5"/>
    <x v="0"/>
  </r>
  <r>
    <x v="5"/>
    <x v="0"/>
    <n v="77070"/>
    <x v="1"/>
    <x v="0"/>
    <x v="4"/>
    <x v="1"/>
    <x v="2"/>
    <x v="0"/>
    <x v="2"/>
    <n v="32"/>
    <x v="0"/>
  </r>
  <r>
    <x v="6"/>
    <x v="0"/>
    <n v="53330"/>
    <x v="1"/>
    <x v="0"/>
    <x v="5"/>
    <x v="2"/>
    <x v="3"/>
    <x v="0"/>
    <x v="3"/>
    <n v="103"/>
    <x v="1"/>
  </r>
  <r>
    <x v="7"/>
    <x v="0"/>
    <n v="52375"/>
    <x v="0"/>
    <x v="0"/>
    <x v="6"/>
    <x v="0"/>
    <x v="4"/>
    <x v="0"/>
    <x v="5"/>
    <n v="2"/>
    <x v="0"/>
  </r>
  <r>
    <x v="8"/>
    <x v="0"/>
    <n v="58690"/>
    <x v="0"/>
    <x v="0"/>
    <x v="7"/>
    <x v="0"/>
    <x v="4"/>
    <x v="0"/>
    <x v="0"/>
    <n v="6"/>
    <x v="0"/>
  </r>
  <r>
    <x v="9"/>
    <x v="0"/>
    <n v="51570"/>
    <x v="1"/>
    <x v="0"/>
    <x v="8"/>
    <x v="3"/>
    <x v="4"/>
    <x v="1"/>
    <x v="0"/>
    <n v="61"/>
    <x v="0"/>
  </r>
  <r>
    <x v="10"/>
    <x v="0"/>
    <n v="40995"/>
    <x v="1"/>
    <x v="1"/>
    <x v="9"/>
    <x v="0"/>
    <x v="5"/>
    <x v="0"/>
    <x v="5"/>
    <n v="8"/>
    <x v="0"/>
  </r>
  <r>
    <x v="11"/>
    <x v="0"/>
    <n v="83155"/>
    <x v="1"/>
    <x v="0"/>
    <x v="10"/>
    <x v="4"/>
    <x v="6"/>
    <x v="2"/>
    <x v="4"/>
    <n v="225"/>
    <x v="1"/>
  </r>
  <r>
    <x v="12"/>
    <x v="0"/>
    <n v="95245"/>
    <x v="1"/>
    <x v="1"/>
    <x v="11"/>
    <x v="0"/>
    <x v="7"/>
    <x v="0"/>
    <x v="0"/>
    <n v="16"/>
    <x v="0"/>
  </r>
  <r>
    <x v="13"/>
    <x v="0"/>
    <n v="119460"/>
    <x v="1"/>
    <x v="0"/>
    <x v="12"/>
    <x v="5"/>
    <x v="8"/>
    <x v="1"/>
    <x v="3"/>
    <n v="205"/>
    <x v="1"/>
  </r>
  <r>
    <x v="14"/>
    <x v="0"/>
    <n v="47845"/>
    <x v="0"/>
    <x v="0"/>
    <x v="13"/>
    <x v="0"/>
    <x v="3"/>
    <x v="1"/>
    <x v="6"/>
    <n v="0"/>
    <x v="0"/>
  </r>
  <r>
    <x v="15"/>
    <x v="0"/>
    <n v="60145"/>
    <x v="1"/>
    <x v="0"/>
    <x v="14"/>
    <x v="5"/>
    <x v="9"/>
    <x v="0"/>
    <x v="0"/>
    <n v="196"/>
    <x v="1"/>
  </r>
  <r>
    <x v="16"/>
    <x v="0"/>
    <n v="85645"/>
    <x v="0"/>
    <x v="0"/>
    <x v="15"/>
    <x v="0"/>
    <x v="10"/>
    <x v="2"/>
    <x v="1"/>
    <n v="4"/>
    <x v="0"/>
  </r>
  <r>
    <x v="17"/>
    <x v="0"/>
    <n v="68885"/>
    <x v="0"/>
    <x v="0"/>
    <x v="9"/>
    <x v="0"/>
    <x v="11"/>
    <x v="0"/>
    <x v="3"/>
    <n v="8"/>
    <x v="0"/>
  </r>
  <r>
    <x v="18"/>
    <x v="0"/>
    <n v="73080"/>
    <x v="0"/>
    <x v="0"/>
    <x v="3"/>
    <x v="0"/>
    <x v="12"/>
    <x v="2"/>
    <x v="4"/>
    <n v="5"/>
    <x v="0"/>
  </r>
  <r>
    <x v="19"/>
    <x v="0"/>
    <n v="61825"/>
    <x v="1"/>
    <x v="0"/>
    <x v="16"/>
    <x v="2"/>
    <x v="13"/>
    <x v="0"/>
    <x v="5"/>
    <n v="467"/>
    <x v="1"/>
  </r>
  <r>
    <x v="20"/>
    <x v="1"/>
    <n v="40995"/>
    <x v="1"/>
    <x v="0"/>
    <x v="17"/>
    <x v="2"/>
    <x v="5"/>
    <x v="0"/>
    <x v="0"/>
    <n v="116"/>
    <x v="1"/>
  </r>
  <r>
    <x v="21"/>
    <x v="1"/>
    <n v="42525"/>
    <x v="1"/>
    <x v="0"/>
    <x v="18"/>
    <x v="3"/>
    <x v="14"/>
    <x v="1"/>
    <x v="2"/>
    <n v="70"/>
    <x v="0"/>
  </r>
  <r>
    <x v="22"/>
    <x v="1"/>
    <n v="80650"/>
    <x v="1"/>
    <x v="0"/>
    <x v="19"/>
    <x v="1"/>
    <x v="11"/>
    <x v="3"/>
    <x v="2"/>
    <n v="54"/>
    <x v="0"/>
  </r>
  <r>
    <x v="23"/>
    <x v="2"/>
    <n v="53315"/>
    <x v="0"/>
    <x v="0"/>
    <x v="20"/>
    <x v="0"/>
    <x v="3"/>
    <x v="1"/>
    <x v="5"/>
    <n v="9"/>
    <x v="0"/>
  </r>
  <r>
    <x v="24"/>
    <x v="2"/>
    <n v="174395"/>
    <x v="1"/>
    <x v="1"/>
    <x v="6"/>
    <x v="0"/>
    <x v="15"/>
    <x v="4"/>
    <x v="0"/>
    <n v="0"/>
    <x v="0"/>
  </r>
  <r>
    <x v="25"/>
    <x v="2"/>
    <n v="42815"/>
    <x v="0"/>
    <x v="0"/>
    <x v="9"/>
    <x v="0"/>
    <x v="14"/>
    <x v="0"/>
    <x v="4"/>
    <n v="6"/>
    <x v="0"/>
  </r>
  <r>
    <x v="26"/>
    <x v="3"/>
    <n v="41945"/>
    <x v="1"/>
    <x v="0"/>
    <x v="21"/>
    <x v="1"/>
    <x v="5"/>
    <x v="3"/>
    <x v="0"/>
    <n v="45"/>
    <x v="0"/>
  </r>
  <r>
    <x v="27"/>
    <x v="4"/>
    <n v="163445"/>
    <x v="1"/>
    <x v="1"/>
    <x v="22"/>
    <x v="0"/>
    <x v="15"/>
    <x v="2"/>
    <x v="1"/>
    <n v="8"/>
    <x v="0"/>
  </r>
  <r>
    <x v="28"/>
    <x v="5"/>
    <n v="66290"/>
    <x v="0"/>
    <x v="0"/>
    <x v="23"/>
    <x v="0"/>
    <x v="1"/>
    <x v="0"/>
    <x v="1"/>
    <n v="12"/>
    <x v="0"/>
  </r>
  <r>
    <x v="29"/>
    <x v="5"/>
    <n v="67280"/>
    <x v="1"/>
    <x v="1"/>
    <x v="11"/>
    <x v="0"/>
    <x v="1"/>
    <x v="1"/>
    <x v="3"/>
    <n v="9"/>
    <x v="0"/>
  </r>
  <r>
    <x v="30"/>
    <x v="6"/>
    <n v="137395"/>
    <x v="1"/>
    <x v="1"/>
    <x v="24"/>
    <x v="0"/>
    <x v="16"/>
    <x v="1"/>
    <x v="5"/>
    <n v="12"/>
    <x v="0"/>
  </r>
  <r>
    <x v="31"/>
    <x v="6"/>
    <n v="67735"/>
    <x v="0"/>
    <x v="0"/>
    <x v="25"/>
    <x v="0"/>
    <x v="9"/>
    <x v="0"/>
    <x v="0"/>
    <n v="20"/>
    <x v="0"/>
  </r>
  <r>
    <x v="32"/>
    <x v="7"/>
    <n v="48170"/>
    <x v="1"/>
    <x v="0"/>
    <x v="26"/>
    <x v="3"/>
    <x v="4"/>
    <x v="1"/>
    <x v="3"/>
    <n v="58"/>
    <x v="0"/>
  </r>
  <r>
    <x v="33"/>
    <x v="8"/>
    <n v="90740"/>
    <x v="1"/>
    <x v="0"/>
    <x v="27"/>
    <x v="6"/>
    <x v="17"/>
    <x v="5"/>
    <x v="3"/>
    <n v="242"/>
    <x v="1"/>
  </r>
  <r>
    <x v="34"/>
    <x v="8"/>
    <n v="47155"/>
    <x v="1"/>
    <x v="0"/>
    <x v="25"/>
    <x v="0"/>
    <x v="14"/>
    <x v="3"/>
    <x v="3"/>
    <n v="15"/>
    <x v="0"/>
  </r>
  <r>
    <x v="35"/>
    <x v="9"/>
    <n v="62055"/>
    <x v="0"/>
    <x v="0"/>
    <x v="28"/>
    <x v="0"/>
    <x v="1"/>
    <x v="0"/>
    <x v="0"/>
    <n v="7"/>
    <x v="0"/>
  </r>
  <r>
    <x v="36"/>
    <x v="9"/>
    <n v="69985"/>
    <x v="1"/>
    <x v="0"/>
    <x v="29"/>
    <x v="1"/>
    <x v="1"/>
    <x v="1"/>
    <x v="3"/>
    <n v="28"/>
    <x v="0"/>
  </r>
  <r>
    <x v="37"/>
    <x v="9"/>
    <n v="61115"/>
    <x v="1"/>
    <x v="0"/>
    <x v="30"/>
    <x v="4"/>
    <x v="18"/>
    <x v="0"/>
    <x v="2"/>
    <n v="209"/>
    <x v="1"/>
  </r>
  <r>
    <x v="38"/>
    <x v="10"/>
    <n v="49220"/>
    <x v="1"/>
    <x v="0"/>
    <x v="31"/>
    <x v="1"/>
    <x v="4"/>
    <x v="0"/>
    <x v="0"/>
    <n v="23"/>
    <x v="0"/>
  </r>
  <r>
    <x v="39"/>
    <x v="11"/>
    <n v="66775"/>
    <x v="1"/>
    <x v="0"/>
    <x v="32"/>
    <x v="4"/>
    <x v="19"/>
    <x v="2"/>
    <x v="4"/>
    <n v="193"/>
    <x v="1"/>
  </r>
  <r>
    <x v="40"/>
    <x v="11"/>
    <n v="49185"/>
    <x v="1"/>
    <x v="0"/>
    <x v="8"/>
    <x v="3"/>
    <x v="4"/>
    <x v="0"/>
    <x v="3"/>
    <n v="42"/>
    <x v="0"/>
  </r>
  <r>
    <x v="41"/>
    <x v="11"/>
    <n v="120830"/>
    <x v="1"/>
    <x v="0"/>
    <x v="8"/>
    <x v="3"/>
    <x v="20"/>
    <x v="4"/>
    <x v="1"/>
    <n v="42"/>
    <x v="0"/>
  </r>
  <r>
    <x v="42"/>
    <x v="12"/>
    <n v="119555"/>
    <x v="1"/>
    <x v="0"/>
    <x v="33"/>
    <x v="1"/>
    <x v="20"/>
    <x v="0"/>
    <x v="5"/>
    <n v="10"/>
    <x v="0"/>
  </r>
  <r>
    <x v="43"/>
    <x v="12"/>
    <n v="77015"/>
    <x v="1"/>
    <x v="0"/>
    <x v="34"/>
    <x v="4"/>
    <x v="21"/>
    <x v="2"/>
    <x v="5"/>
    <n v="213"/>
    <x v="1"/>
  </r>
  <r>
    <x v="44"/>
    <x v="12"/>
    <n v="181965"/>
    <x v="1"/>
    <x v="0"/>
    <x v="35"/>
    <x v="6"/>
    <x v="22"/>
    <x v="0"/>
    <x v="1"/>
    <n v="225"/>
    <x v="1"/>
  </r>
  <r>
    <x v="45"/>
    <x v="13"/>
    <n v="60455"/>
    <x v="1"/>
    <x v="0"/>
    <x v="32"/>
    <x v="4"/>
    <x v="23"/>
    <x v="0"/>
    <x v="3"/>
    <n v="189"/>
    <x v="1"/>
  </r>
  <r>
    <x v="46"/>
    <x v="14"/>
    <n v="67610"/>
    <x v="1"/>
    <x v="0"/>
    <x v="21"/>
    <x v="1"/>
    <x v="1"/>
    <x v="1"/>
    <x v="4"/>
    <n v="24"/>
    <x v="0"/>
  </r>
  <r>
    <x v="47"/>
    <x v="14"/>
    <n v="57965"/>
    <x v="1"/>
    <x v="0"/>
    <x v="21"/>
    <x v="1"/>
    <x v="18"/>
    <x v="0"/>
    <x v="3"/>
    <n v="24"/>
    <x v="0"/>
  </r>
  <r>
    <x v="48"/>
    <x v="15"/>
    <n v="69760"/>
    <x v="1"/>
    <x v="0"/>
    <x v="21"/>
    <x v="1"/>
    <x v="1"/>
    <x v="0"/>
    <x v="3"/>
    <n v="19"/>
    <x v="0"/>
  </r>
  <r>
    <x v="49"/>
    <x v="15"/>
    <n v="80845"/>
    <x v="0"/>
    <x v="0"/>
    <x v="36"/>
    <x v="3"/>
    <x v="0"/>
    <x v="3"/>
    <x v="1"/>
    <n v="38"/>
    <x v="0"/>
  </r>
  <r>
    <x v="50"/>
    <x v="15"/>
    <n v="155990"/>
    <x v="1"/>
    <x v="0"/>
    <x v="37"/>
    <x v="1"/>
    <x v="24"/>
    <x v="3"/>
    <x v="4"/>
    <n v="18"/>
    <x v="0"/>
  </r>
  <r>
    <x v="51"/>
    <x v="15"/>
    <n v="72445"/>
    <x v="1"/>
    <x v="0"/>
    <x v="38"/>
    <x v="3"/>
    <x v="1"/>
    <x v="1"/>
    <x v="6"/>
    <n v="46"/>
    <x v="0"/>
  </r>
  <r>
    <x v="52"/>
    <x v="15"/>
    <n v="77900"/>
    <x v="0"/>
    <x v="0"/>
    <x v="39"/>
    <x v="0"/>
    <x v="1"/>
    <x v="1"/>
    <x v="4"/>
    <n v="0"/>
    <x v="0"/>
  </r>
  <r>
    <x v="53"/>
    <x v="15"/>
    <n v="75430"/>
    <x v="1"/>
    <x v="0"/>
    <x v="40"/>
    <x v="7"/>
    <x v="12"/>
    <x v="2"/>
    <x v="4"/>
    <n v="98"/>
    <x v="1"/>
  </r>
  <r>
    <x v="54"/>
    <x v="15"/>
    <n v="80675"/>
    <x v="1"/>
    <x v="0"/>
    <x v="41"/>
    <x v="1"/>
    <x v="2"/>
    <x v="3"/>
    <x v="2"/>
    <n v="6"/>
    <x v="0"/>
  </r>
  <r>
    <x v="55"/>
    <x v="15"/>
    <n v="61295"/>
    <x v="1"/>
    <x v="0"/>
    <x v="42"/>
    <x v="1"/>
    <x v="1"/>
    <x v="0"/>
    <x v="0"/>
    <n v="10"/>
    <x v="0"/>
  </r>
  <r>
    <x v="56"/>
    <x v="15"/>
    <n v="64490"/>
    <x v="1"/>
    <x v="0"/>
    <x v="21"/>
    <x v="1"/>
    <x v="1"/>
    <x v="1"/>
    <x v="0"/>
    <n v="19"/>
    <x v="0"/>
  </r>
  <r>
    <x v="57"/>
    <x v="16"/>
    <n v="72765"/>
    <x v="1"/>
    <x v="0"/>
    <x v="43"/>
    <x v="3"/>
    <x v="1"/>
    <x v="1"/>
    <x v="4"/>
    <n v="51"/>
    <x v="0"/>
  </r>
  <r>
    <x v="58"/>
    <x v="16"/>
    <n v="51570"/>
    <x v="1"/>
    <x v="0"/>
    <x v="29"/>
    <x v="1"/>
    <x v="4"/>
    <x v="1"/>
    <x v="3"/>
    <n v="11"/>
    <x v="0"/>
  </r>
  <r>
    <x v="59"/>
    <x v="16"/>
    <n v="59045"/>
    <x v="1"/>
    <x v="0"/>
    <x v="4"/>
    <x v="1"/>
    <x v="1"/>
    <x v="1"/>
    <x v="0"/>
    <n v="0"/>
    <x v="0"/>
  </r>
  <r>
    <x v="60"/>
    <x v="16"/>
    <n v="52940"/>
    <x v="1"/>
    <x v="0"/>
    <x v="44"/>
    <x v="1"/>
    <x v="4"/>
    <x v="1"/>
    <x v="3"/>
    <n v="10"/>
    <x v="0"/>
  </r>
  <r>
    <x v="61"/>
    <x v="16"/>
    <n v="57200"/>
    <x v="0"/>
    <x v="0"/>
    <x v="45"/>
    <x v="1"/>
    <x v="4"/>
    <x v="1"/>
    <x v="0"/>
    <n v="19"/>
    <x v="0"/>
  </r>
  <r>
    <x v="62"/>
    <x v="16"/>
    <n v="39095"/>
    <x v="0"/>
    <x v="0"/>
    <x v="46"/>
    <x v="1"/>
    <x v="25"/>
    <x v="0"/>
    <x v="3"/>
    <n v="1"/>
    <x v="0"/>
  </r>
  <r>
    <x v="63"/>
    <x v="16"/>
    <n v="61800"/>
    <x v="1"/>
    <x v="0"/>
    <x v="47"/>
    <x v="8"/>
    <x v="13"/>
    <x v="0"/>
    <x v="0"/>
    <n v="642"/>
    <x v="1"/>
  </r>
  <r>
    <x v="64"/>
    <x v="17"/>
    <n v="80870"/>
    <x v="0"/>
    <x v="0"/>
    <x v="45"/>
    <x v="1"/>
    <x v="26"/>
    <x v="0"/>
    <x v="0"/>
    <n v="18"/>
    <x v="0"/>
  </r>
  <r>
    <x v="65"/>
    <x v="17"/>
    <n v="62320"/>
    <x v="1"/>
    <x v="0"/>
    <x v="41"/>
    <x v="1"/>
    <x v="1"/>
    <x v="0"/>
    <x v="0"/>
    <n v="3"/>
    <x v="0"/>
  </r>
  <r>
    <x v="66"/>
    <x v="17"/>
    <n v="75055"/>
    <x v="1"/>
    <x v="0"/>
    <x v="48"/>
    <x v="4"/>
    <x v="0"/>
    <x v="3"/>
    <x v="0"/>
    <n v="189"/>
    <x v="1"/>
  </r>
  <r>
    <x v="67"/>
    <x v="17"/>
    <n v="83665"/>
    <x v="1"/>
    <x v="0"/>
    <x v="41"/>
    <x v="1"/>
    <x v="2"/>
    <x v="1"/>
    <x v="3"/>
    <n v="3"/>
    <x v="0"/>
  </r>
  <r>
    <x v="68"/>
    <x v="17"/>
    <n v="90905"/>
    <x v="1"/>
    <x v="1"/>
    <x v="31"/>
    <x v="1"/>
    <x v="27"/>
    <x v="4"/>
    <x v="3"/>
    <n v="8"/>
    <x v="0"/>
  </r>
  <r>
    <x v="69"/>
    <x v="17"/>
    <n v="70760"/>
    <x v="1"/>
    <x v="0"/>
    <x v="21"/>
    <x v="1"/>
    <x v="1"/>
    <x v="0"/>
    <x v="0"/>
    <n v="16"/>
    <x v="0"/>
  </r>
  <r>
    <x v="70"/>
    <x v="18"/>
    <n v="60145"/>
    <x v="1"/>
    <x v="0"/>
    <x v="21"/>
    <x v="1"/>
    <x v="9"/>
    <x v="0"/>
    <x v="0"/>
    <n v="15"/>
    <x v="0"/>
  </r>
  <r>
    <x v="71"/>
    <x v="18"/>
    <n v="56775"/>
    <x v="0"/>
    <x v="0"/>
    <x v="49"/>
    <x v="1"/>
    <x v="1"/>
    <x v="0"/>
    <x v="3"/>
    <n v="10"/>
    <x v="0"/>
  </r>
  <r>
    <x v="72"/>
    <x v="18"/>
    <n v="49020"/>
    <x v="1"/>
    <x v="0"/>
    <x v="50"/>
    <x v="3"/>
    <x v="4"/>
    <x v="1"/>
    <x v="0"/>
    <n v="54"/>
    <x v="0"/>
  </r>
  <r>
    <x v="73"/>
    <x v="18"/>
    <n v="57020"/>
    <x v="1"/>
    <x v="0"/>
    <x v="51"/>
    <x v="1"/>
    <x v="4"/>
    <x v="5"/>
    <x v="0"/>
    <n v="19"/>
    <x v="0"/>
  </r>
  <r>
    <x v="74"/>
    <x v="18"/>
    <n v="48170"/>
    <x v="1"/>
    <x v="0"/>
    <x v="52"/>
    <x v="3"/>
    <x v="4"/>
    <x v="0"/>
    <x v="3"/>
    <n v="48"/>
    <x v="0"/>
  </r>
  <r>
    <x v="75"/>
    <x v="18"/>
    <n v="166445"/>
    <x v="1"/>
    <x v="1"/>
    <x v="41"/>
    <x v="1"/>
    <x v="15"/>
    <x v="0"/>
    <x v="0"/>
    <n v="2"/>
    <x v="0"/>
  </r>
  <r>
    <x v="76"/>
    <x v="18"/>
    <n v="100780"/>
    <x v="1"/>
    <x v="0"/>
    <x v="32"/>
    <x v="4"/>
    <x v="28"/>
    <x v="5"/>
    <x v="3"/>
    <n v="178"/>
    <x v="1"/>
  </r>
  <r>
    <x v="77"/>
    <x v="18"/>
    <n v="60795"/>
    <x v="1"/>
    <x v="0"/>
    <x v="53"/>
    <x v="0"/>
    <x v="13"/>
    <x v="0"/>
    <x v="1"/>
    <n v="706"/>
    <x v="1"/>
  </r>
  <r>
    <x v="78"/>
    <x v="19"/>
    <n v="81450"/>
    <x v="1"/>
    <x v="0"/>
    <x v="54"/>
    <x v="1"/>
    <x v="2"/>
    <x v="2"/>
    <x v="4"/>
    <n v="19"/>
    <x v="0"/>
  </r>
  <r>
    <x v="79"/>
    <x v="19"/>
    <n v="79895"/>
    <x v="1"/>
    <x v="0"/>
    <x v="55"/>
    <x v="1"/>
    <x v="29"/>
    <x v="0"/>
    <x v="0"/>
    <n v="12"/>
    <x v="0"/>
  </r>
  <r>
    <x v="80"/>
    <x v="20"/>
    <n v="58520"/>
    <x v="1"/>
    <x v="0"/>
    <x v="56"/>
    <x v="3"/>
    <x v="18"/>
    <x v="4"/>
    <x v="3"/>
    <n v="50"/>
    <x v="0"/>
  </r>
  <r>
    <x v="81"/>
    <x v="20"/>
    <n v="41945"/>
    <x v="1"/>
    <x v="0"/>
    <x v="57"/>
    <x v="2"/>
    <x v="5"/>
    <x v="0"/>
    <x v="0"/>
    <n v="82"/>
    <x v="0"/>
  </r>
  <r>
    <x v="82"/>
    <x v="21"/>
    <n v="64930"/>
    <x v="1"/>
    <x v="0"/>
    <x v="58"/>
    <x v="3"/>
    <x v="1"/>
    <x v="0"/>
    <x v="0"/>
    <n v="26"/>
    <x v="0"/>
  </r>
  <r>
    <x v="83"/>
    <x v="21"/>
    <n v="65785"/>
    <x v="1"/>
    <x v="0"/>
    <x v="59"/>
    <x v="7"/>
    <x v="11"/>
    <x v="0"/>
    <x v="0"/>
    <n v="108"/>
    <x v="1"/>
  </r>
  <r>
    <x v="84"/>
    <x v="21"/>
    <n v="58740"/>
    <x v="0"/>
    <x v="0"/>
    <x v="55"/>
    <x v="1"/>
    <x v="18"/>
    <x v="0"/>
    <x v="0"/>
    <n v="10"/>
    <x v="0"/>
  </r>
  <r>
    <x v="85"/>
    <x v="21"/>
    <n v="83230"/>
    <x v="1"/>
    <x v="0"/>
    <x v="60"/>
    <x v="6"/>
    <x v="30"/>
    <x v="1"/>
    <x v="0"/>
    <n v="221"/>
    <x v="1"/>
  </r>
  <r>
    <x v="86"/>
    <x v="22"/>
    <n v="121485"/>
    <x v="1"/>
    <x v="1"/>
    <x v="29"/>
    <x v="1"/>
    <x v="8"/>
    <x v="0"/>
    <x v="0"/>
    <n v="4"/>
    <x v="0"/>
  </r>
  <r>
    <x v="87"/>
    <x v="22"/>
    <n v="64085"/>
    <x v="1"/>
    <x v="0"/>
    <x v="36"/>
    <x v="3"/>
    <x v="1"/>
    <x v="1"/>
    <x v="3"/>
    <n v="29"/>
    <x v="0"/>
  </r>
  <r>
    <x v="88"/>
    <x v="22"/>
    <n v="162340"/>
    <x v="1"/>
    <x v="0"/>
    <x v="61"/>
    <x v="7"/>
    <x v="24"/>
    <x v="3"/>
    <x v="4"/>
    <n v="85"/>
    <x v="0"/>
  </r>
  <r>
    <x v="89"/>
    <x v="23"/>
    <n v="48310"/>
    <x v="0"/>
    <x v="0"/>
    <x v="55"/>
    <x v="1"/>
    <x v="4"/>
    <x v="0"/>
    <x v="1"/>
    <n v="5"/>
    <x v="0"/>
  </r>
  <r>
    <x v="90"/>
    <x v="23"/>
    <n v="51940"/>
    <x v="1"/>
    <x v="0"/>
    <x v="62"/>
    <x v="1"/>
    <x v="3"/>
    <x v="1"/>
    <x v="4"/>
    <n v="14"/>
    <x v="0"/>
  </r>
  <r>
    <x v="91"/>
    <x v="23"/>
    <n v="95030"/>
    <x v="1"/>
    <x v="0"/>
    <x v="63"/>
    <x v="7"/>
    <x v="30"/>
    <x v="2"/>
    <x v="5"/>
    <n v="100"/>
    <x v="1"/>
  </r>
  <r>
    <x v="92"/>
    <x v="24"/>
    <n v="83205"/>
    <x v="1"/>
    <x v="0"/>
    <x v="62"/>
    <x v="1"/>
    <x v="1"/>
    <x v="0"/>
    <x v="3"/>
    <n v="13"/>
    <x v="0"/>
  </r>
  <r>
    <x v="93"/>
    <x v="24"/>
    <n v="75165"/>
    <x v="1"/>
    <x v="0"/>
    <x v="64"/>
    <x v="5"/>
    <x v="31"/>
    <x v="1"/>
    <x v="5"/>
    <n v="141"/>
    <x v="1"/>
  </r>
  <r>
    <x v="94"/>
    <x v="24"/>
    <n v="72770"/>
    <x v="1"/>
    <x v="0"/>
    <x v="8"/>
    <x v="3"/>
    <x v="1"/>
    <x v="2"/>
    <x v="4"/>
    <n v="18"/>
    <x v="0"/>
  </r>
  <r>
    <x v="95"/>
    <x v="24"/>
    <n v="81080"/>
    <x v="1"/>
    <x v="0"/>
    <x v="65"/>
    <x v="6"/>
    <x v="21"/>
    <x v="4"/>
    <x v="1"/>
    <n v="200"/>
    <x v="1"/>
  </r>
  <r>
    <x v="96"/>
    <x v="24"/>
    <n v="42040"/>
    <x v="0"/>
    <x v="0"/>
    <x v="54"/>
    <x v="1"/>
    <x v="32"/>
    <x v="1"/>
    <x v="1"/>
    <n v="11"/>
    <x v="0"/>
  </r>
  <r>
    <x v="97"/>
    <x v="25"/>
    <n v="71595"/>
    <x v="1"/>
    <x v="0"/>
    <x v="43"/>
    <x v="3"/>
    <x v="1"/>
    <x v="1"/>
    <x v="3"/>
    <n v="37"/>
    <x v="0"/>
  </r>
  <r>
    <x v="98"/>
    <x v="25"/>
    <n v="61425"/>
    <x v="1"/>
    <x v="0"/>
    <x v="57"/>
    <x v="2"/>
    <x v="23"/>
    <x v="4"/>
    <x v="2"/>
    <n v="72"/>
    <x v="0"/>
  </r>
  <r>
    <x v="99"/>
    <x v="25"/>
    <n v="158240"/>
    <x v="1"/>
    <x v="0"/>
    <x v="50"/>
    <x v="3"/>
    <x v="33"/>
    <x v="5"/>
    <x v="3"/>
    <n v="42"/>
    <x v="0"/>
  </r>
  <r>
    <x v="100"/>
    <x v="25"/>
    <n v="85910"/>
    <x v="1"/>
    <x v="0"/>
    <x v="60"/>
    <x v="6"/>
    <x v="34"/>
    <x v="0"/>
    <x v="0"/>
    <n v="212"/>
    <x v="1"/>
  </r>
  <r>
    <x v="101"/>
    <x v="25"/>
    <n v="93045"/>
    <x v="1"/>
    <x v="0"/>
    <x v="35"/>
    <x v="6"/>
    <x v="6"/>
    <x v="0"/>
    <x v="5"/>
    <n v="200"/>
    <x v="1"/>
  </r>
  <r>
    <x v="102"/>
    <x v="25"/>
    <n v="78315"/>
    <x v="1"/>
    <x v="1"/>
    <x v="8"/>
    <x v="3"/>
    <x v="29"/>
    <x v="1"/>
    <x v="2"/>
    <n v="15"/>
    <x v="0"/>
  </r>
  <r>
    <x v="103"/>
    <x v="26"/>
    <n v="161035"/>
    <x v="1"/>
    <x v="0"/>
    <x v="66"/>
    <x v="3"/>
    <x v="24"/>
    <x v="2"/>
    <x v="1"/>
    <n v="13"/>
    <x v="0"/>
  </r>
  <r>
    <x v="104"/>
    <x v="26"/>
    <n v="88220"/>
    <x v="1"/>
    <x v="1"/>
    <x v="66"/>
    <x v="3"/>
    <x v="2"/>
    <x v="0"/>
    <x v="0"/>
    <n v="13"/>
    <x v="0"/>
  </r>
  <r>
    <x v="105"/>
    <x v="27"/>
    <n v="68770"/>
    <x v="1"/>
    <x v="0"/>
    <x v="67"/>
    <x v="3"/>
    <x v="1"/>
    <x v="0"/>
    <x v="0"/>
    <n v="27"/>
    <x v="0"/>
  </r>
  <r>
    <x v="106"/>
    <x v="27"/>
    <n v="45870"/>
    <x v="1"/>
    <x v="0"/>
    <x v="68"/>
    <x v="3"/>
    <x v="5"/>
    <x v="3"/>
    <x v="4"/>
    <n v="22"/>
    <x v="0"/>
  </r>
  <r>
    <x v="107"/>
    <x v="27"/>
    <n v="140300"/>
    <x v="1"/>
    <x v="0"/>
    <x v="69"/>
    <x v="5"/>
    <x v="35"/>
    <x v="0"/>
    <x v="3"/>
    <n v="144"/>
    <x v="1"/>
  </r>
  <r>
    <x v="108"/>
    <x v="28"/>
    <n v="62615"/>
    <x v="1"/>
    <x v="0"/>
    <x v="70"/>
    <x v="4"/>
    <x v="13"/>
    <x v="0"/>
    <x v="2"/>
    <n v="174"/>
    <x v="1"/>
  </r>
  <r>
    <x v="109"/>
    <x v="28"/>
    <n v="69880"/>
    <x v="1"/>
    <x v="0"/>
    <x v="38"/>
    <x v="3"/>
    <x v="1"/>
    <x v="0"/>
    <x v="1"/>
    <n v="15"/>
    <x v="0"/>
  </r>
  <r>
    <x v="110"/>
    <x v="28"/>
    <n v="49020"/>
    <x v="1"/>
    <x v="0"/>
    <x v="71"/>
    <x v="2"/>
    <x v="4"/>
    <x v="1"/>
    <x v="3"/>
    <n v="36"/>
    <x v="0"/>
  </r>
  <r>
    <x v="111"/>
    <x v="28"/>
    <n v="93225"/>
    <x v="1"/>
    <x v="0"/>
    <x v="5"/>
    <x v="2"/>
    <x v="10"/>
    <x v="0"/>
    <x v="0"/>
    <n v="42"/>
    <x v="0"/>
  </r>
  <r>
    <x v="112"/>
    <x v="28"/>
    <n v="70160"/>
    <x v="0"/>
    <x v="0"/>
    <x v="66"/>
    <x v="3"/>
    <x v="11"/>
    <x v="1"/>
    <x v="4"/>
    <n v="1"/>
    <x v="0"/>
  </r>
  <r>
    <x v="113"/>
    <x v="28"/>
    <n v="70615"/>
    <x v="1"/>
    <x v="0"/>
    <x v="14"/>
    <x v="5"/>
    <x v="36"/>
    <x v="0"/>
    <x v="0"/>
    <n v="135"/>
    <x v="1"/>
  </r>
  <r>
    <x v="114"/>
    <x v="28"/>
    <n v="69250"/>
    <x v="1"/>
    <x v="0"/>
    <x v="58"/>
    <x v="3"/>
    <x v="1"/>
    <x v="0"/>
    <x v="3"/>
    <n v="2"/>
    <x v="0"/>
  </r>
  <r>
    <x v="115"/>
    <x v="28"/>
    <n v="119170"/>
    <x v="0"/>
    <x v="0"/>
    <x v="72"/>
    <x v="3"/>
    <x v="20"/>
    <x v="0"/>
    <x v="4"/>
    <n v="3"/>
    <x v="0"/>
  </r>
  <r>
    <x v="116"/>
    <x v="28"/>
    <n v="77415"/>
    <x v="1"/>
    <x v="1"/>
    <x v="58"/>
    <x v="3"/>
    <x v="2"/>
    <x v="3"/>
    <x v="3"/>
    <n v="2"/>
    <x v="0"/>
  </r>
  <r>
    <x v="117"/>
    <x v="28"/>
    <n v="69515"/>
    <x v="1"/>
    <x v="0"/>
    <x v="38"/>
    <x v="3"/>
    <x v="1"/>
    <x v="1"/>
    <x v="1"/>
    <n v="15"/>
    <x v="0"/>
  </r>
  <r>
    <x v="118"/>
    <x v="28"/>
    <n v="133035"/>
    <x v="1"/>
    <x v="1"/>
    <x v="8"/>
    <x v="3"/>
    <x v="16"/>
    <x v="0"/>
    <x v="3"/>
    <n v="0"/>
    <x v="0"/>
  </r>
  <r>
    <x v="119"/>
    <x v="29"/>
    <n v="68610"/>
    <x v="1"/>
    <x v="0"/>
    <x v="73"/>
    <x v="3"/>
    <x v="1"/>
    <x v="1"/>
    <x v="1"/>
    <n v="8"/>
    <x v="0"/>
  </r>
  <r>
    <x v="120"/>
    <x v="29"/>
    <n v="66960"/>
    <x v="0"/>
    <x v="0"/>
    <x v="72"/>
    <x v="3"/>
    <x v="9"/>
    <x v="1"/>
    <x v="3"/>
    <n v="2"/>
    <x v="0"/>
  </r>
  <r>
    <x v="121"/>
    <x v="29"/>
    <n v="53375"/>
    <x v="0"/>
    <x v="0"/>
    <x v="72"/>
    <x v="3"/>
    <x v="3"/>
    <x v="1"/>
    <x v="5"/>
    <n v="2"/>
    <x v="0"/>
  </r>
  <r>
    <x v="122"/>
    <x v="29"/>
    <n v="177910"/>
    <x v="1"/>
    <x v="1"/>
    <x v="66"/>
    <x v="3"/>
    <x v="37"/>
    <x v="2"/>
    <x v="3"/>
    <n v="0"/>
    <x v="0"/>
  </r>
  <r>
    <x v="123"/>
    <x v="29"/>
    <n v="153435"/>
    <x v="1"/>
    <x v="0"/>
    <x v="74"/>
    <x v="9"/>
    <x v="33"/>
    <x v="5"/>
    <x v="4"/>
    <n v="111"/>
    <x v="1"/>
  </r>
  <r>
    <x v="124"/>
    <x v="29"/>
    <n v="164995"/>
    <x v="1"/>
    <x v="1"/>
    <x v="72"/>
    <x v="3"/>
    <x v="15"/>
    <x v="4"/>
    <x v="0"/>
    <n v="2"/>
    <x v="0"/>
  </r>
  <r>
    <x v="125"/>
    <x v="29"/>
    <n v="139295"/>
    <x v="1"/>
    <x v="1"/>
    <x v="72"/>
    <x v="3"/>
    <x v="16"/>
    <x v="0"/>
    <x v="2"/>
    <n v="2"/>
    <x v="0"/>
  </r>
  <r>
    <x v="126"/>
    <x v="29"/>
    <n v="170995"/>
    <x v="1"/>
    <x v="1"/>
    <x v="72"/>
    <x v="3"/>
    <x v="15"/>
    <x v="4"/>
    <x v="1"/>
    <n v="2"/>
    <x v="0"/>
  </r>
  <r>
    <x v="127"/>
    <x v="29"/>
    <n v="165945"/>
    <x v="1"/>
    <x v="1"/>
    <x v="72"/>
    <x v="3"/>
    <x v="15"/>
    <x v="0"/>
    <x v="3"/>
    <n v="2"/>
    <x v="0"/>
  </r>
  <r>
    <x v="128"/>
    <x v="29"/>
    <n v="167345"/>
    <x v="1"/>
    <x v="1"/>
    <x v="26"/>
    <x v="3"/>
    <x v="15"/>
    <x v="5"/>
    <x v="0"/>
    <n v="7"/>
    <x v="0"/>
  </r>
  <r>
    <x v="129"/>
    <x v="29"/>
    <n v="43515"/>
    <x v="1"/>
    <x v="0"/>
    <x v="75"/>
    <x v="3"/>
    <x v="14"/>
    <x v="0"/>
    <x v="3"/>
    <n v="12"/>
    <x v="0"/>
  </r>
  <r>
    <x v="130"/>
    <x v="30"/>
    <n v="47375"/>
    <x v="0"/>
    <x v="0"/>
    <x v="72"/>
    <x v="3"/>
    <x v="3"/>
    <x v="1"/>
    <x v="3"/>
    <n v="0"/>
    <x v="0"/>
  </r>
  <r>
    <x v="131"/>
    <x v="30"/>
    <n v="80710"/>
    <x v="0"/>
    <x v="0"/>
    <x v="72"/>
    <x v="3"/>
    <x v="6"/>
    <x v="0"/>
    <x v="3"/>
    <n v="0"/>
    <x v="0"/>
  </r>
  <r>
    <x v="132"/>
    <x v="30"/>
    <n v="156515"/>
    <x v="0"/>
    <x v="0"/>
    <x v="72"/>
    <x v="3"/>
    <x v="15"/>
    <x v="2"/>
    <x v="0"/>
    <n v="0"/>
    <x v="0"/>
  </r>
  <r>
    <x v="133"/>
    <x v="30"/>
    <n v="83280"/>
    <x v="1"/>
    <x v="0"/>
    <x v="60"/>
    <x v="6"/>
    <x v="34"/>
    <x v="0"/>
    <x v="0"/>
    <n v="194"/>
    <x v="1"/>
  </r>
  <r>
    <x v="134"/>
    <x v="30"/>
    <n v="148800"/>
    <x v="1"/>
    <x v="0"/>
    <x v="63"/>
    <x v="7"/>
    <x v="24"/>
    <x v="3"/>
    <x v="0"/>
    <n v="78"/>
    <x v="0"/>
  </r>
  <r>
    <x v="135"/>
    <x v="30"/>
    <n v="65860"/>
    <x v="0"/>
    <x v="0"/>
    <x v="76"/>
    <x v="3"/>
    <x v="9"/>
    <x v="1"/>
    <x v="5"/>
    <n v="11"/>
    <x v="0"/>
  </r>
  <r>
    <x v="136"/>
    <x v="30"/>
    <n v="59825"/>
    <x v="0"/>
    <x v="0"/>
    <x v="68"/>
    <x v="3"/>
    <x v="4"/>
    <x v="0"/>
    <x v="4"/>
    <n v="15"/>
    <x v="0"/>
  </r>
  <r>
    <x v="137"/>
    <x v="30"/>
    <n v="68190"/>
    <x v="1"/>
    <x v="0"/>
    <x v="77"/>
    <x v="3"/>
    <x v="11"/>
    <x v="0"/>
    <x v="2"/>
    <n v="26"/>
    <x v="0"/>
  </r>
  <r>
    <x v="138"/>
    <x v="30"/>
    <n v="65485"/>
    <x v="0"/>
    <x v="0"/>
    <x v="18"/>
    <x v="3"/>
    <x v="38"/>
    <x v="5"/>
    <x v="4"/>
    <n v="7"/>
    <x v="0"/>
  </r>
  <r>
    <x v="139"/>
    <x v="30"/>
    <n v="69400"/>
    <x v="1"/>
    <x v="0"/>
    <x v="43"/>
    <x v="3"/>
    <x v="1"/>
    <x v="0"/>
    <x v="0"/>
    <n v="19"/>
    <x v="0"/>
  </r>
  <r>
    <x v="140"/>
    <x v="30"/>
    <n v="178295"/>
    <x v="1"/>
    <x v="0"/>
    <x v="78"/>
    <x v="2"/>
    <x v="39"/>
    <x v="0"/>
    <x v="0"/>
    <n v="42"/>
    <x v="0"/>
  </r>
  <r>
    <x v="141"/>
    <x v="30"/>
    <n v="59780"/>
    <x v="1"/>
    <x v="0"/>
    <x v="5"/>
    <x v="2"/>
    <x v="4"/>
    <x v="5"/>
    <x v="2"/>
    <n v="39"/>
    <x v="0"/>
  </r>
  <r>
    <x v="142"/>
    <x v="30"/>
    <n v="115085"/>
    <x v="0"/>
    <x v="0"/>
    <x v="18"/>
    <x v="3"/>
    <x v="8"/>
    <x v="2"/>
    <x v="0"/>
    <n v="7"/>
    <x v="0"/>
  </r>
  <r>
    <x v="143"/>
    <x v="30"/>
    <n v="56685"/>
    <x v="1"/>
    <x v="1"/>
    <x v="38"/>
    <x v="3"/>
    <x v="3"/>
    <x v="4"/>
    <x v="0"/>
    <n v="12"/>
    <x v="0"/>
  </r>
  <r>
    <x v="144"/>
    <x v="30"/>
    <n v="69580"/>
    <x v="1"/>
    <x v="0"/>
    <x v="79"/>
    <x v="6"/>
    <x v="9"/>
    <x v="0"/>
    <x v="0"/>
    <n v="202"/>
    <x v="1"/>
  </r>
  <r>
    <x v="145"/>
    <x v="31"/>
    <n v="47415"/>
    <x v="1"/>
    <x v="0"/>
    <x v="80"/>
    <x v="7"/>
    <x v="3"/>
    <x v="3"/>
    <x v="1"/>
    <n v="68"/>
    <x v="0"/>
  </r>
  <r>
    <x v="146"/>
    <x v="31"/>
    <n v="51420"/>
    <x v="1"/>
    <x v="0"/>
    <x v="81"/>
    <x v="2"/>
    <x v="4"/>
    <x v="1"/>
    <x v="3"/>
    <n v="32"/>
    <x v="0"/>
  </r>
  <r>
    <x v="147"/>
    <x v="31"/>
    <n v="62740"/>
    <x v="0"/>
    <x v="0"/>
    <x v="18"/>
    <x v="3"/>
    <x v="1"/>
    <x v="0"/>
    <x v="1"/>
    <n v="1"/>
    <x v="0"/>
  </r>
  <r>
    <x v="148"/>
    <x v="31"/>
    <n v="128530"/>
    <x v="1"/>
    <x v="1"/>
    <x v="56"/>
    <x v="3"/>
    <x v="40"/>
    <x v="0"/>
    <x v="1"/>
    <n v="16"/>
    <x v="0"/>
  </r>
  <r>
    <x v="149"/>
    <x v="32"/>
    <n v="67990"/>
    <x v="1"/>
    <x v="0"/>
    <x v="82"/>
    <x v="9"/>
    <x v="19"/>
    <x v="4"/>
    <x v="0"/>
    <n v="99"/>
    <x v="1"/>
  </r>
  <r>
    <x v="150"/>
    <x v="33"/>
    <n v="114095"/>
    <x v="1"/>
    <x v="0"/>
    <x v="43"/>
    <x v="3"/>
    <x v="8"/>
    <x v="0"/>
    <x v="0"/>
    <n v="9"/>
    <x v="0"/>
  </r>
  <r>
    <x v="151"/>
    <x v="33"/>
    <n v="51175"/>
    <x v="1"/>
    <x v="0"/>
    <x v="83"/>
    <x v="4"/>
    <x v="4"/>
    <x v="1"/>
    <x v="4"/>
    <n v="156"/>
    <x v="1"/>
  </r>
  <r>
    <x v="152"/>
    <x v="33"/>
    <n v="66120"/>
    <x v="1"/>
    <x v="0"/>
    <x v="84"/>
    <x v="3"/>
    <x v="1"/>
    <x v="0"/>
    <x v="0"/>
    <n v="17"/>
    <x v="0"/>
  </r>
  <r>
    <x v="153"/>
    <x v="34"/>
    <n v="147105"/>
    <x v="1"/>
    <x v="0"/>
    <x v="85"/>
    <x v="10"/>
    <x v="41"/>
    <x v="5"/>
    <x v="3"/>
    <n v="211"/>
    <x v="1"/>
  </r>
  <r>
    <x v="154"/>
    <x v="34"/>
    <n v="68780"/>
    <x v="1"/>
    <x v="1"/>
    <x v="52"/>
    <x v="3"/>
    <x v="9"/>
    <x v="2"/>
    <x v="3"/>
    <n v="6"/>
    <x v="0"/>
  </r>
  <r>
    <x v="155"/>
    <x v="34"/>
    <n v="67035"/>
    <x v="1"/>
    <x v="0"/>
    <x v="86"/>
    <x v="10"/>
    <x v="38"/>
    <x v="5"/>
    <x v="2"/>
    <n v="204"/>
    <x v="1"/>
  </r>
  <r>
    <x v="156"/>
    <x v="34"/>
    <n v="75625"/>
    <x v="1"/>
    <x v="0"/>
    <x v="50"/>
    <x v="3"/>
    <x v="9"/>
    <x v="0"/>
    <x v="0"/>
    <n v="12"/>
    <x v="0"/>
  </r>
  <r>
    <x v="157"/>
    <x v="34"/>
    <n v="52865"/>
    <x v="1"/>
    <x v="0"/>
    <x v="87"/>
    <x v="9"/>
    <x v="4"/>
    <x v="0"/>
    <x v="3"/>
    <n v="84"/>
    <x v="0"/>
  </r>
  <r>
    <x v="158"/>
    <x v="34"/>
    <n v="65755"/>
    <x v="1"/>
    <x v="1"/>
    <x v="88"/>
    <x v="3"/>
    <x v="9"/>
    <x v="2"/>
    <x v="4"/>
    <n v="13"/>
    <x v="0"/>
  </r>
  <r>
    <x v="159"/>
    <x v="35"/>
    <n v="52355"/>
    <x v="1"/>
    <x v="1"/>
    <x v="40"/>
    <x v="7"/>
    <x v="3"/>
    <x v="0"/>
    <x v="2"/>
    <n v="50"/>
    <x v="0"/>
  </r>
  <r>
    <x v="160"/>
    <x v="35"/>
    <n v="121355"/>
    <x v="1"/>
    <x v="0"/>
    <x v="89"/>
    <x v="6"/>
    <x v="42"/>
    <x v="0"/>
    <x v="0"/>
    <n v="169"/>
    <x v="1"/>
  </r>
  <r>
    <x v="161"/>
    <x v="35"/>
    <n v="41470"/>
    <x v="1"/>
    <x v="0"/>
    <x v="17"/>
    <x v="2"/>
    <x v="5"/>
    <x v="1"/>
    <x v="3"/>
    <n v="39"/>
    <x v="0"/>
  </r>
  <r>
    <x v="162"/>
    <x v="36"/>
    <n v="97090"/>
    <x v="1"/>
    <x v="1"/>
    <x v="90"/>
    <x v="2"/>
    <x v="43"/>
    <x v="5"/>
    <x v="3"/>
    <n v="13"/>
    <x v="0"/>
  </r>
  <r>
    <x v="163"/>
    <x v="36"/>
    <n v="106320"/>
    <x v="1"/>
    <x v="1"/>
    <x v="56"/>
    <x v="3"/>
    <x v="43"/>
    <x v="4"/>
    <x v="0"/>
    <n v="7"/>
    <x v="0"/>
  </r>
  <r>
    <x v="164"/>
    <x v="37"/>
    <n v="49740"/>
    <x v="1"/>
    <x v="0"/>
    <x v="90"/>
    <x v="2"/>
    <x v="4"/>
    <x v="1"/>
    <x v="4"/>
    <n v="11"/>
    <x v="0"/>
  </r>
  <r>
    <x v="165"/>
    <x v="37"/>
    <n v="40640"/>
    <x v="0"/>
    <x v="0"/>
    <x v="50"/>
    <x v="3"/>
    <x v="32"/>
    <x v="1"/>
    <x v="3"/>
    <n v="7"/>
    <x v="0"/>
  </r>
  <r>
    <x v="166"/>
    <x v="38"/>
    <n v="146165"/>
    <x v="1"/>
    <x v="1"/>
    <x v="56"/>
    <x v="3"/>
    <x v="16"/>
    <x v="1"/>
    <x v="5"/>
    <n v="4"/>
    <x v="0"/>
  </r>
  <r>
    <x v="167"/>
    <x v="38"/>
    <n v="48170"/>
    <x v="1"/>
    <x v="0"/>
    <x v="78"/>
    <x v="2"/>
    <x v="4"/>
    <x v="1"/>
    <x v="3"/>
    <n v="24"/>
    <x v="0"/>
  </r>
  <r>
    <x v="168"/>
    <x v="39"/>
    <n v="69105"/>
    <x v="1"/>
    <x v="0"/>
    <x v="86"/>
    <x v="10"/>
    <x v="38"/>
    <x v="4"/>
    <x v="0"/>
    <n v="197"/>
    <x v="1"/>
  </r>
  <r>
    <x v="169"/>
    <x v="39"/>
    <n v="69065"/>
    <x v="1"/>
    <x v="0"/>
    <x v="84"/>
    <x v="3"/>
    <x v="1"/>
    <x v="0"/>
    <x v="3"/>
    <n v="8"/>
    <x v="0"/>
  </r>
  <r>
    <x v="170"/>
    <x v="39"/>
    <n v="174215"/>
    <x v="0"/>
    <x v="0"/>
    <x v="91"/>
    <x v="2"/>
    <x v="39"/>
    <x v="5"/>
    <x v="3"/>
    <n v="15"/>
    <x v="0"/>
  </r>
  <r>
    <x v="171"/>
    <x v="40"/>
    <n v="77660"/>
    <x v="1"/>
    <x v="0"/>
    <x v="92"/>
    <x v="7"/>
    <x v="2"/>
    <x v="3"/>
    <x v="3"/>
    <n v="44"/>
    <x v="0"/>
  </r>
  <r>
    <x v="172"/>
    <x v="40"/>
    <n v="68095"/>
    <x v="1"/>
    <x v="1"/>
    <x v="84"/>
    <x v="3"/>
    <x v="1"/>
    <x v="1"/>
    <x v="4"/>
    <n v="3"/>
    <x v="0"/>
  </r>
  <r>
    <x v="173"/>
    <x v="40"/>
    <n v="65025"/>
    <x v="1"/>
    <x v="0"/>
    <x v="93"/>
    <x v="8"/>
    <x v="13"/>
    <x v="0"/>
    <x v="5"/>
    <n v="590"/>
    <x v="1"/>
  </r>
  <r>
    <x v="174"/>
    <x v="41"/>
    <n v="88010"/>
    <x v="1"/>
    <x v="1"/>
    <x v="94"/>
    <x v="2"/>
    <x v="2"/>
    <x v="0"/>
    <x v="0"/>
    <n v="4"/>
    <x v="0"/>
  </r>
  <r>
    <x v="175"/>
    <x v="41"/>
    <n v="161345"/>
    <x v="1"/>
    <x v="1"/>
    <x v="90"/>
    <x v="2"/>
    <x v="15"/>
    <x v="0"/>
    <x v="0"/>
    <n v="0"/>
    <x v="0"/>
  </r>
  <r>
    <x v="176"/>
    <x v="41"/>
    <n v="81370"/>
    <x v="1"/>
    <x v="1"/>
    <x v="90"/>
    <x v="2"/>
    <x v="29"/>
    <x v="1"/>
    <x v="3"/>
    <n v="0"/>
    <x v="0"/>
  </r>
  <r>
    <x v="177"/>
    <x v="41"/>
    <n v="61645"/>
    <x v="1"/>
    <x v="0"/>
    <x v="95"/>
    <x v="7"/>
    <x v="13"/>
    <x v="0"/>
    <x v="0"/>
    <n v="411"/>
    <x v="1"/>
  </r>
  <r>
    <x v="178"/>
    <x v="42"/>
    <n v="49935"/>
    <x v="0"/>
    <x v="0"/>
    <x v="94"/>
    <x v="2"/>
    <x v="4"/>
    <x v="1"/>
    <x v="4"/>
    <n v="3"/>
    <x v="0"/>
  </r>
  <r>
    <x v="179"/>
    <x v="42"/>
    <n v="114875"/>
    <x v="1"/>
    <x v="0"/>
    <x v="60"/>
    <x v="6"/>
    <x v="44"/>
    <x v="0"/>
    <x v="0"/>
    <n v="165"/>
    <x v="1"/>
  </r>
  <r>
    <x v="180"/>
    <x v="42"/>
    <n v="61195"/>
    <x v="0"/>
    <x v="0"/>
    <x v="91"/>
    <x v="2"/>
    <x v="45"/>
    <x v="1"/>
    <x v="2"/>
    <n v="5"/>
    <x v="0"/>
  </r>
  <r>
    <x v="181"/>
    <x v="42"/>
    <n v="48915"/>
    <x v="1"/>
    <x v="0"/>
    <x v="96"/>
    <x v="9"/>
    <x v="4"/>
    <x v="1"/>
    <x v="0"/>
    <n v="61"/>
    <x v="0"/>
  </r>
  <r>
    <x v="182"/>
    <x v="43"/>
    <n v="49975"/>
    <x v="1"/>
    <x v="0"/>
    <x v="97"/>
    <x v="6"/>
    <x v="3"/>
    <x v="0"/>
    <x v="0"/>
    <n v="154"/>
    <x v="1"/>
  </r>
  <r>
    <x v="183"/>
    <x v="43"/>
    <n v="93880"/>
    <x v="0"/>
    <x v="0"/>
    <x v="91"/>
    <x v="2"/>
    <x v="46"/>
    <x v="0"/>
    <x v="1"/>
    <n v="3"/>
    <x v="0"/>
  </r>
  <r>
    <x v="184"/>
    <x v="43"/>
    <n v="54515"/>
    <x v="1"/>
    <x v="0"/>
    <x v="98"/>
    <x v="4"/>
    <x v="3"/>
    <x v="2"/>
    <x v="4"/>
    <n v="145"/>
    <x v="1"/>
  </r>
  <r>
    <x v="185"/>
    <x v="43"/>
    <n v="48915"/>
    <x v="1"/>
    <x v="0"/>
    <x v="96"/>
    <x v="9"/>
    <x v="4"/>
    <x v="1"/>
    <x v="3"/>
    <n v="59"/>
    <x v="0"/>
  </r>
  <r>
    <x v="186"/>
    <x v="43"/>
    <n v="120940"/>
    <x v="1"/>
    <x v="0"/>
    <x v="32"/>
    <x v="4"/>
    <x v="47"/>
    <x v="2"/>
    <x v="3"/>
    <n v="117"/>
    <x v="1"/>
  </r>
  <r>
    <x v="187"/>
    <x v="43"/>
    <n v="48285"/>
    <x v="1"/>
    <x v="0"/>
    <x v="96"/>
    <x v="9"/>
    <x v="4"/>
    <x v="1"/>
    <x v="4"/>
    <n v="59"/>
    <x v="0"/>
  </r>
  <r>
    <x v="188"/>
    <x v="43"/>
    <n v="84080"/>
    <x v="1"/>
    <x v="0"/>
    <x v="27"/>
    <x v="6"/>
    <x v="34"/>
    <x v="3"/>
    <x v="4"/>
    <n v="160"/>
    <x v="1"/>
  </r>
  <r>
    <x v="189"/>
    <x v="44"/>
    <n v="194065"/>
    <x v="1"/>
    <x v="0"/>
    <x v="63"/>
    <x v="7"/>
    <x v="37"/>
    <x v="3"/>
    <x v="1"/>
    <n v="46"/>
    <x v="0"/>
  </r>
  <r>
    <x v="190"/>
    <x v="44"/>
    <n v="111145"/>
    <x v="1"/>
    <x v="0"/>
    <x v="60"/>
    <x v="6"/>
    <x v="44"/>
    <x v="1"/>
    <x v="3"/>
    <n v="162"/>
    <x v="1"/>
  </r>
  <r>
    <x v="191"/>
    <x v="44"/>
    <n v="48915"/>
    <x v="1"/>
    <x v="0"/>
    <x v="96"/>
    <x v="9"/>
    <x v="4"/>
    <x v="1"/>
    <x v="3"/>
    <n v="58"/>
    <x v="0"/>
  </r>
  <r>
    <x v="192"/>
    <x v="44"/>
    <n v="119295"/>
    <x v="1"/>
    <x v="1"/>
    <x v="5"/>
    <x v="2"/>
    <x v="8"/>
    <x v="5"/>
    <x v="0"/>
    <n v="7"/>
    <x v="0"/>
  </r>
  <r>
    <x v="193"/>
    <x v="44"/>
    <n v="128515"/>
    <x v="1"/>
    <x v="1"/>
    <x v="99"/>
    <x v="2"/>
    <x v="40"/>
    <x v="5"/>
    <x v="0"/>
    <n v="8"/>
    <x v="0"/>
  </r>
  <r>
    <x v="194"/>
    <x v="44"/>
    <n v="83540"/>
    <x v="1"/>
    <x v="0"/>
    <x v="100"/>
    <x v="5"/>
    <x v="30"/>
    <x v="1"/>
    <x v="4"/>
    <n v="92"/>
    <x v="1"/>
  </r>
  <r>
    <x v="195"/>
    <x v="45"/>
    <n v="114520"/>
    <x v="1"/>
    <x v="0"/>
    <x v="99"/>
    <x v="2"/>
    <x v="20"/>
    <x v="3"/>
    <x v="1"/>
    <n v="6"/>
    <x v="0"/>
  </r>
  <r>
    <x v="196"/>
    <x v="45"/>
    <n v="45770"/>
    <x v="1"/>
    <x v="0"/>
    <x v="32"/>
    <x v="4"/>
    <x v="5"/>
    <x v="2"/>
    <x v="3"/>
    <n v="114"/>
    <x v="1"/>
  </r>
  <r>
    <x v="197"/>
    <x v="46"/>
    <n v="83230"/>
    <x v="1"/>
    <x v="0"/>
    <x v="98"/>
    <x v="4"/>
    <x v="30"/>
    <x v="1"/>
    <x v="0"/>
    <n v="138"/>
    <x v="1"/>
  </r>
  <r>
    <x v="198"/>
    <x v="46"/>
    <n v="60995"/>
    <x v="1"/>
    <x v="0"/>
    <x v="89"/>
    <x v="6"/>
    <x v="45"/>
    <x v="0"/>
    <x v="0"/>
    <n v="145"/>
    <x v="1"/>
  </r>
  <r>
    <x v="199"/>
    <x v="46"/>
    <n v="75210"/>
    <x v="1"/>
    <x v="0"/>
    <x v="101"/>
    <x v="9"/>
    <x v="48"/>
    <x v="0"/>
    <x v="4"/>
    <n v="72"/>
    <x v="0"/>
  </r>
  <r>
    <x v="200"/>
    <x v="46"/>
    <n v="59835"/>
    <x v="1"/>
    <x v="0"/>
    <x v="102"/>
    <x v="4"/>
    <x v="23"/>
    <x v="1"/>
    <x v="5"/>
    <n v="113"/>
    <x v="1"/>
  </r>
  <r>
    <x v="201"/>
    <x v="47"/>
    <n v="52845"/>
    <x v="0"/>
    <x v="0"/>
    <x v="99"/>
    <x v="2"/>
    <x v="18"/>
    <x v="0"/>
    <x v="0"/>
    <n v="1"/>
    <x v="0"/>
  </r>
  <r>
    <x v="202"/>
    <x v="47"/>
    <n v="82215"/>
    <x v="1"/>
    <x v="0"/>
    <x v="103"/>
    <x v="7"/>
    <x v="49"/>
    <x v="0"/>
    <x v="5"/>
    <n v="37"/>
    <x v="0"/>
  </r>
  <r>
    <x v="203"/>
    <x v="47"/>
    <n v="101855"/>
    <x v="0"/>
    <x v="0"/>
    <x v="57"/>
    <x v="2"/>
    <x v="50"/>
    <x v="0"/>
    <x v="1"/>
    <n v="15"/>
    <x v="0"/>
  </r>
  <r>
    <x v="204"/>
    <x v="47"/>
    <n v="52745"/>
    <x v="1"/>
    <x v="0"/>
    <x v="103"/>
    <x v="7"/>
    <x v="4"/>
    <x v="1"/>
    <x v="4"/>
    <n v="37"/>
    <x v="0"/>
  </r>
  <r>
    <x v="205"/>
    <x v="47"/>
    <n v="175895"/>
    <x v="1"/>
    <x v="1"/>
    <x v="99"/>
    <x v="2"/>
    <x v="15"/>
    <x v="4"/>
    <x v="2"/>
    <n v="1"/>
    <x v="0"/>
  </r>
  <r>
    <x v="206"/>
    <x v="47"/>
    <n v="175895"/>
    <x v="1"/>
    <x v="1"/>
    <x v="104"/>
    <x v="2"/>
    <x v="15"/>
    <x v="0"/>
    <x v="0"/>
    <n v="7"/>
    <x v="0"/>
  </r>
  <r>
    <x v="207"/>
    <x v="48"/>
    <n v="105265"/>
    <x v="1"/>
    <x v="0"/>
    <x v="30"/>
    <x v="4"/>
    <x v="7"/>
    <x v="0"/>
    <x v="0"/>
    <n v="120"/>
    <x v="1"/>
  </r>
  <r>
    <x v="208"/>
    <x v="48"/>
    <n v="179450"/>
    <x v="1"/>
    <x v="1"/>
    <x v="105"/>
    <x v="7"/>
    <x v="37"/>
    <x v="4"/>
    <x v="1"/>
    <n v="42"/>
    <x v="0"/>
  </r>
  <r>
    <x v="209"/>
    <x v="49"/>
    <n v="90000"/>
    <x v="1"/>
    <x v="0"/>
    <x v="40"/>
    <x v="7"/>
    <x v="10"/>
    <x v="0"/>
    <x v="3"/>
    <n v="23"/>
    <x v="0"/>
  </r>
  <r>
    <x v="210"/>
    <x v="49"/>
    <n v="60495"/>
    <x v="1"/>
    <x v="0"/>
    <x v="106"/>
    <x v="9"/>
    <x v="23"/>
    <x v="1"/>
    <x v="4"/>
    <n v="58"/>
    <x v="0"/>
  </r>
  <r>
    <x v="211"/>
    <x v="50"/>
    <n v="121045"/>
    <x v="1"/>
    <x v="0"/>
    <x v="107"/>
    <x v="6"/>
    <x v="8"/>
    <x v="3"/>
    <x v="0"/>
    <n v="147"/>
    <x v="1"/>
  </r>
  <r>
    <x v="212"/>
    <x v="50"/>
    <n v="72660"/>
    <x v="1"/>
    <x v="0"/>
    <x v="108"/>
    <x v="9"/>
    <x v="1"/>
    <x v="3"/>
    <x v="0"/>
    <n v="60"/>
    <x v="0"/>
  </r>
  <r>
    <x v="213"/>
    <x v="50"/>
    <n v="47955"/>
    <x v="1"/>
    <x v="0"/>
    <x v="109"/>
    <x v="7"/>
    <x v="14"/>
    <x v="4"/>
    <x v="3"/>
    <n v="16"/>
    <x v="0"/>
  </r>
  <r>
    <x v="214"/>
    <x v="50"/>
    <n v="52595"/>
    <x v="1"/>
    <x v="0"/>
    <x v="69"/>
    <x v="5"/>
    <x v="3"/>
    <x v="1"/>
    <x v="5"/>
    <n v="95"/>
    <x v="1"/>
  </r>
  <r>
    <x v="215"/>
    <x v="50"/>
    <n v="42025"/>
    <x v="1"/>
    <x v="0"/>
    <x v="83"/>
    <x v="4"/>
    <x v="32"/>
    <x v="0"/>
    <x v="0"/>
    <n v="124"/>
    <x v="1"/>
  </r>
  <r>
    <x v="216"/>
    <x v="50"/>
    <n v="51985"/>
    <x v="1"/>
    <x v="0"/>
    <x v="83"/>
    <x v="4"/>
    <x v="4"/>
    <x v="0"/>
    <x v="1"/>
    <n v="124"/>
    <x v="1"/>
  </r>
  <r>
    <x v="217"/>
    <x v="51"/>
    <n v="63210"/>
    <x v="1"/>
    <x v="0"/>
    <x v="110"/>
    <x v="5"/>
    <x v="18"/>
    <x v="4"/>
    <x v="3"/>
    <n v="72"/>
    <x v="0"/>
  </r>
  <r>
    <x v="218"/>
    <x v="51"/>
    <n v="172095"/>
    <x v="1"/>
    <x v="1"/>
    <x v="111"/>
    <x v="2"/>
    <x v="15"/>
    <x v="0"/>
    <x v="2"/>
    <n v="3"/>
    <x v="0"/>
  </r>
  <r>
    <x v="219"/>
    <x v="51"/>
    <n v="161215"/>
    <x v="1"/>
    <x v="1"/>
    <x v="111"/>
    <x v="2"/>
    <x v="15"/>
    <x v="1"/>
    <x v="3"/>
    <n v="3"/>
    <x v="0"/>
  </r>
  <r>
    <x v="220"/>
    <x v="51"/>
    <n v="164915"/>
    <x v="1"/>
    <x v="1"/>
    <x v="104"/>
    <x v="2"/>
    <x v="15"/>
    <x v="5"/>
    <x v="4"/>
    <n v="1"/>
    <x v="0"/>
  </r>
  <r>
    <x v="221"/>
    <x v="52"/>
    <n v="83230"/>
    <x v="1"/>
    <x v="0"/>
    <x v="112"/>
    <x v="8"/>
    <x v="30"/>
    <x v="0"/>
    <x v="0"/>
    <n v="219"/>
    <x v="1"/>
  </r>
  <r>
    <x v="222"/>
    <x v="53"/>
    <n v="168915"/>
    <x v="1"/>
    <x v="0"/>
    <x v="64"/>
    <x v="5"/>
    <x v="39"/>
    <x v="2"/>
    <x v="4"/>
    <n v="72"/>
    <x v="0"/>
  </r>
  <r>
    <x v="223"/>
    <x v="53"/>
    <n v="67260"/>
    <x v="1"/>
    <x v="0"/>
    <x v="82"/>
    <x v="9"/>
    <x v="9"/>
    <x v="0"/>
    <x v="0"/>
    <n v="58"/>
    <x v="0"/>
  </r>
  <r>
    <x v="224"/>
    <x v="53"/>
    <n v="64550"/>
    <x v="1"/>
    <x v="0"/>
    <x v="80"/>
    <x v="7"/>
    <x v="1"/>
    <x v="0"/>
    <x v="0"/>
    <n v="26"/>
    <x v="0"/>
  </r>
  <r>
    <x v="225"/>
    <x v="53"/>
    <n v="71550"/>
    <x v="1"/>
    <x v="0"/>
    <x v="113"/>
    <x v="9"/>
    <x v="2"/>
    <x v="0"/>
    <x v="0"/>
    <n v="65"/>
    <x v="0"/>
  </r>
  <r>
    <x v="226"/>
    <x v="54"/>
    <n v="47795"/>
    <x v="1"/>
    <x v="0"/>
    <x v="108"/>
    <x v="9"/>
    <x v="3"/>
    <x v="0"/>
    <x v="0"/>
    <n v="52"/>
    <x v="0"/>
  </r>
  <r>
    <x v="227"/>
    <x v="54"/>
    <n v="41685"/>
    <x v="1"/>
    <x v="0"/>
    <x v="114"/>
    <x v="9"/>
    <x v="14"/>
    <x v="0"/>
    <x v="1"/>
    <n v="39"/>
    <x v="0"/>
  </r>
  <r>
    <x v="228"/>
    <x v="55"/>
    <n v="48845"/>
    <x v="1"/>
    <x v="0"/>
    <x v="115"/>
    <x v="5"/>
    <x v="3"/>
    <x v="1"/>
    <x v="0"/>
    <n v="88"/>
    <x v="0"/>
  </r>
  <r>
    <x v="229"/>
    <x v="55"/>
    <n v="73210"/>
    <x v="1"/>
    <x v="1"/>
    <x v="116"/>
    <x v="7"/>
    <x v="51"/>
    <x v="0"/>
    <x v="0"/>
    <n v="2"/>
    <x v="0"/>
  </r>
  <r>
    <x v="230"/>
    <x v="55"/>
    <n v="74915"/>
    <x v="1"/>
    <x v="0"/>
    <x v="117"/>
    <x v="4"/>
    <x v="31"/>
    <x v="2"/>
    <x v="4"/>
    <n v="102"/>
    <x v="1"/>
  </r>
  <r>
    <x v="231"/>
    <x v="55"/>
    <n v="44165"/>
    <x v="1"/>
    <x v="0"/>
    <x v="118"/>
    <x v="4"/>
    <x v="32"/>
    <x v="3"/>
    <x v="4"/>
    <n v="117"/>
    <x v="1"/>
  </r>
  <r>
    <x v="232"/>
    <x v="55"/>
    <n v="75500"/>
    <x v="1"/>
    <x v="0"/>
    <x v="83"/>
    <x v="4"/>
    <x v="9"/>
    <x v="0"/>
    <x v="0"/>
    <n v="109"/>
    <x v="1"/>
  </r>
  <r>
    <x v="233"/>
    <x v="55"/>
    <n v="42345"/>
    <x v="1"/>
    <x v="0"/>
    <x v="35"/>
    <x v="6"/>
    <x v="5"/>
    <x v="3"/>
    <x v="3"/>
    <n v="125"/>
    <x v="1"/>
  </r>
  <r>
    <x v="234"/>
    <x v="55"/>
    <n v="162670"/>
    <x v="1"/>
    <x v="0"/>
    <x v="114"/>
    <x v="9"/>
    <x v="24"/>
    <x v="2"/>
    <x v="3"/>
    <n v="32"/>
    <x v="0"/>
  </r>
  <r>
    <x v="235"/>
    <x v="55"/>
    <n v="143865"/>
    <x v="1"/>
    <x v="1"/>
    <x v="103"/>
    <x v="7"/>
    <x v="16"/>
    <x v="0"/>
    <x v="2"/>
    <n v="19"/>
    <x v="0"/>
  </r>
  <r>
    <x v="236"/>
    <x v="56"/>
    <n v="170045"/>
    <x v="1"/>
    <x v="1"/>
    <x v="116"/>
    <x v="7"/>
    <x v="15"/>
    <x v="0"/>
    <x v="3"/>
    <n v="1"/>
    <x v="0"/>
  </r>
  <r>
    <x v="237"/>
    <x v="57"/>
    <n v="123575"/>
    <x v="1"/>
    <x v="1"/>
    <x v="116"/>
    <x v="7"/>
    <x v="8"/>
    <x v="2"/>
    <x v="4"/>
    <n v="0"/>
    <x v="0"/>
  </r>
  <r>
    <x v="238"/>
    <x v="57"/>
    <n v="65105"/>
    <x v="1"/>
    <x v="1"/>
    <x v="116"/>
    <x v="7"/>
    <x v="9"/>
    <x v="1"/>
    <x v="3"/>
    <n v="0"/>
    <x v="0"/>
  </r>
  <r>
    <x v="239"/>
    <x v="57"/>
    <n v="53930"/>
    <x v="1"/>
    <x v="0"/>
    <x v="119"/>
    <x v="7"/>
    <x v="4"/>
    <x v="2"/>
    <x v="4"/>
    <n v="4"/>
    <x v="0"/>
  </r>
  <r>
    <x v="240"/>
    <x v="57"/>
    <n v="106370"/>
    <x v="1"/>
    <x v="0"/>
    <x v="120"/>
    <x v="9"/>
    <x v="50"/>
    <x v="2"/>
    <x v="3"/>
    <n v="32"/>
    <x v="0"/>
  </r>
  <r>
    <x v="241"/>
    <x v="57"/>
    <n v="87590"/>
    <x v="1"/>
    <x v="0"/>
    <x v="121"/>
    <x v="7"/>
    <x v="10"/>
    <x v="0"/>
    <x v="0"/>
    <n v="10"/>
    <x v="0"/>
  </r>
  <r>
    <x v="242"/>
    <x v="57"/>
    <n v="148315"/>
    <x v="1"/>
    <x v="1"/>
    <x v="116"/>
    <x v="7"/>
    <x v="16"/>
    <x v="0"/>
    <x v="0"/>
    <n v="0"/>
    <x v="0"/>
  </r>
  <r>
    <x v="243"/>
    <x v="57"/>
    <n v="69305"/>
    <x v="1"/>
    <x v="1"/>
    <x v="119"/>
    <x v="7"/>
    <x v="31"/>
    <x v="2"/>
    <x v="5"/>
    <n v="4"/>
    <x v="0"/>
  </r>
  <r>
    <x v="244"/>
    <x v="57"/>
    <n v="78610"/>
    <x v="1"/>
    <x v="0"/>
    <x v="80"/>
    <x v="7"/>
    <x v="2"/>
    <x v="3"/>
    <x v="3"/>
    <n v="15"/>
    <x v="0"/>
  </r>
  <r>
    <x v="245"/>
    <x v="57"/>
    <n v="52920"/>
    <x v="0"/>
    <x v="0"/>
    <x v="122"/>
    <x v="7"/>
    <x v="4"/>
    <x v="0"/>
    <x v="1"/>
    <n v="26"/>
    <x v="0"/>
  </r>
  <r>
    <x v="246"/>
    <x v="57"/>
    <n v="84130"/>
    <x v="1"/>
    <x v="0"/>
    <x v="80"/>
    <x v="7"/>
    <x v="0"/>
    <x v="5"/>
    <x v="1"/>
    <n v="15"/>
    <x v="0"/>
  </r>
  <r>
    <x v="247"/>
    <x v="57"/>
    <n v="133435"/>
    <x v="1"/>
    <x v="1"/>
    <x v="121"/>
    <x v="7"/>
    <x v="16"/>
    <x v="0"/>
    <x v="3"/>
    <n v="10"/>
    <x v="0"/>
  </r>
  <r>
    <x v="248"/>
    <x v="57"/>
    <n v="55730"/>
    <x v="1"/>
    <x v="0"/>
    <x v="119"/>
    <x v="7"/>
    <x v="3"/>
    <x v="4"/>
    <x v="3"/>
    <n v="4"/>
    <x v="0"/>
  </r>
  <r>
    <x v="249"/>
    <x v="57"/>
    <n v="50955"/>
    <x v="0"/>
    <x v="0"/>
    <x v="123"/>
    <x v="7"/>
    <x v="3"/>
    <x v="2"/>
    <x v="0"/>
    <n v="7"/>
    <x v="0"/>
  </r>
  <r>
    <x v="250"/>
    <x v="58"/>
    <n v="102265"/>
    <x v="1"/>
    <x v="0"/>
    <x v="83"/>
    <x v="4"/>
    <x v="52"/>
    <x v="0"/>
    <x v="0"/>
    <n v="106"/>
    <x v="1"/>
  </r>
  <r>
    <x v="251"/>
    <x v="58"/>
    <n v="60935"/>
    <x v="1"/>
    <x v="0"/>
    <x v="83"/>
    <x v="4"/>
    <x v="18"/>
    <x v="4"/>
    <x v="0"/>
    <n v="106"/>
    <x v="1"/>
  </r>
  <r>
    <x v="252"/>
    <x v="58"/>
    <n v="57060"/>
    <x v="1"/>
    <x v="1"/>
    <x v="121"/>
    <x v="7"/>
    <x v="4"/>
    <x v="0"/>
    <x v="3"/>
    <n v="9"/>
    <x v="0"/>
  </r>
  <r>
    <x v="253"/>
    <x v="58"/>
    <n v="49415"/>
    <x v="1"/>
    <x v="0"/>
    <x v="96"/>
    <x v="9"/>
    <x v="4"/>
    <x v="0"/>
    <x v="0"/>
    <n v="30"/>
    <x v="0"/>
  </r>
  <r>
    <x v="254"/>
    <x v="58"/>
    <n v="47415"/>
    <x v="1"/>
    <x v="0"/>
    <x v="65"/>
    <x v="6"/>
    <x v="4"/>
    <x v="1"/>
    <x v="3"/>
    <n v="119"/>
    <x v="1"/>
  </r>
  <r>
    <x v="255"/>
    <x v="58"/>
    <n v="65270"/>
    <x v="1"/>
    <x v="0"/>
    <x v="120"/>
    <x v="9"/>
    <x v="1"/>
    <x v="1"/>
    <x v="1"/>
    <n v="31"/>
    <x v="0"/>
  </r>
  <r>
    <x v="256"/>
    <x v="59"/>
    <n v="89985"/>
    <x v="1"/>
    <x v="0"/>
    <x v="117"/>
    <x v="4"/>
    <x v="49"/>
    <x v="4"/>
    <x v="1"/>
    <n v="98"/>
    <x v="1"/>
  </r>
  <r>
    <x v="257"/>
    <x v="59"/>
    <n v="47565"/>
    <x v="1"/>
    <x v="0"/>
    <x v="96"/>
    <x v="9"/>
    <x v="4"/>
    <x v="1"/>
    <x v="3"/>
    <n v="29"/>
    <x v="0"/>
  </r>
  <r>
    <x v="258"/>
    <x v="59"/>
    <n v="81355"/>
    <x v="1"/>
    <x v="1"/>
    <x v="103"/>
    <x v="7"/>
    <x v="29"/>
    <x v="2"/>
    <x v="1"/>
    <n v="15"/>
    <x v="0"/>
  </r>
  <r>
    <x v="259"/>
    <x v="59"/>
    <n v="179450"/>
    <x v="1"/>
    <x v="0"/>
    <x v="105"/>
    <x v="7"/>
    <x v="37"/>
    <x v="4"/>
    <x v="1"/>
    <n v="21"/>
    <x v="0"/>
  </r>
  <r>
    <x v="260"/>
    <x v="59"/>
    <n v="177565"/>
    <x v="1"/>
    <x v="0"/>
    <x v="27"/>
    <x v="6"/>
    <x v="39"/>
    <x v="0"/>
    <x v="3"/>
    <n v="130"/>
    <x v="1"/>
  </r>
  <r>
    <x v="261"/>
    <x v="59"/>
    <n v="63535"/>
    <x v="1"/>
    <x v="0"/>
    <x v="102"/>
    <x v="4"/>
    <x v="38"/>
    <x v="1"/>
    <x v="4"/>
    <n v="90"/>
    <x v="0"/>
  </r>
  <r>
    <x v="262"/>
    <x v="59"/>
    <n v="55005"/>
    <x v="1"/>
    <x v="0"/>
    <x v="124"/>
    <x v="8"/>
    <x v="3"/>
    <x v="1"/>
    <x v="5"/>
    <n v="183"/>
    <x v="1"/>
  </r>
  <r>
    <x v="263"/>
    <x v="59"/>
    <n v="49465"/>
    <x v="1"/>
    <x v="0"/>
    <x v="105"/>
    <x v="7"/>
    <x v="4"/>
    <x v="1"/>
    <x v="4"/>
    <n v="21"/>
    <x v="0"/>
  </r>
  <r>
    <x v="264"/>
    <x v="59"/>
    <n v="84315"/>
    <x v="1"/>
    <x v="0"/>
    <x v="102"/>
    <x v="4"/>
    <x v="28"/>
    <x v="0"/>
    <x v="0"/>
    <n v="90"/>
    <x v="0"/>
  </r>
  <r>
    <x v="265"/>
    <x v="59"/>
    <n v="162670"/>
    <x v="1"/>
    <x v="0"/>
    <x v="105"/>
    <x v="7"/>
    <x v="24"/>
    <x v="2"/>
    <x v="3"/>
    <n v="21"/>
    <x v="0"/>
  </r>
  <r>
    <x v="266"/>
    <x v="59"/>
    <n v="47215"/>
    <x v="1"/>
    <x v="0"/>
    <x v="87"/>
    <x v="9"/>
    <x v="4"/>
    <x v="1"/>
    <x v="3"/>
    <n v="35"/>
    <x v="0"/>
  </r>
  <r>
    <x v="267"/>
    <x v="59"/>
    <n v="59360"/>
    <x v="0"/>
    <x v="0"/>
    <x v="92"/>
    <x v="7"/>
    <x v="1"/>
    <x v="1"/>
    <x v="3"/>
    <n v="7"/>
    <x v="0"/>
  </r>
  <r>
    <x v="268"/>
    <x v="59"/>
    <n v="62695"/>
    <x v="1"/>
    <x v="0"/>
    <x v="98"/>
    <x v="4"/>
    <x v="19"/>
    <x v="0"/>
    <x v="3"/>
    <n v="115"/>
    <x v="1"/>
  </r>
  <r>
    <x v="269"/>
    <x v="60"/>
    <n v="49895"/>
    <x v="1"/>
    <x v="0"/>
    <x v="48"/>
    <x v="4"/>
    <x v="3"/>
    <x v="1"/>
    <x v="2"/>
    <n v="96"/>
    <x v="1"/>
  </r>
  <r>
    <x v="270"/>
    <x v="60"/>
    <n v="77000"/>
    <x v="1"/>
    <x v="0"/>
    <x v="125"/>
    <x v="8"/>
    <x v="31"/>
    <x v="1"/>
    <x v="3"/>
    <n v="197"/>
    <x v="1"/>
  </r>
  <r>
    <x v="271"/>
    <x v="60"/>
    <n v="63140"/>
    <x v="1"/>
    <x v="0"/>
    <x v="126"/>
    <x v="1"/>
    <x v="53"/>
    <x v="0"/>
    <x v="0"/>
    <n v="281"/>
    <x v="1"/>
  </r>
  <r>
    <x v="272"/>
    <x v="61"/>
    <n v="129980"/>
    <x v="1"/>
    <x v="0"/>
    <x v="127"/>
    <x v="8"/>
    <x v="47"/>
    <x v="0"/>
    <x v="3"/>
    <n v="173"/>
    <x v="1"/>
  </r>
  <r>
    <x v="273"/>
    <x v="61"/>
    <n v="59360"/>
    <x v="0"/>
    <x v="0"/>
    <x v="128"/>
    <x v="7"/>
    <x v="1"/>
    <x v="1"/>
    <x v="3"/>
    <n v="2"/>
    <x v="0"/>
  </r>
  <r>
    <x v="274"/>
    <x v="62"/>
    <n v="40995"/>
    <x v="1"/>
    <x v="0"/>
    <x v="105"/>
    <x v="7"/>
    <x v="5"/>
    <x v="0"/>
    <x v="0"/>
    <n v="12"/>
    <x v="0"/>
  </r>
  <r>
    <x v="275"/>
    <x v="62"/>
    <n v="110325"/>
    <x v="1"/>
    <x v="0"/>
    <x v="70"/>
    <x v="4"/>
    <x v="7"/>
    <x v="0"/>
    <x v="0"/>
    <n v="101"/>
    <x v="1"/>
  </r>
  <r>
    <x v="276"/>
    <x v="62"/>
    <n v="91515"/>
    <x v="1"/>
    <x v="0"/>
    <x v="64"/>
    <x v="5"/>
    <x v="30"/>
    <x v="0"/>
    <x v="0"/>
    <n v="50"/>
    <x v="0"/>
  </r>
  <r>
    <x v="277"/>
    <x v="62"/>
    <n v="65650"/>
    <x v="0"/>
    <x v="0"/>
    <x v="129"/>
    <x v="7"/>
    <x v="1"/>
    <x v="1"/>
    <x v="2"/>
    <n v="7"/>
    <x v="0"/>
  </r>
  <r>
    <x v="278"/>
    <x v="63"/>
    <n v="161375"/>
    <x v="1"/>
    <x v="0"/>
    <x v="79"/>
    <x v="6"/>
    <x v="39"/>
    <x v="0"/>
    <x v="0"/>
    <n v="131"/>
    <x v="1"/>
  </r>
  <r>
    <x v="235"/>
    <x v="64"/>
    <n v="143865"/>
    <x v="1"/>
    <x v="1"/>
    <x v="103"/>
    <x v="7"/>
    <x v="16"/>
    <x v="0"/>
    <x v="2"/>
    <n v="2"/>
    <x v="0"/>
  </r>
  <r>
    <x v="279"/>
    <x v="64"/>
    <n v="131920"/>
    <x v="0"/>
    <x v="0"/>
    <x v="130"/>
    <x v="7"/>
    <x v="35"/>
    <x v="2"/>
    <x v="4"/>
    <n v="6"/>
    <x v="0"/>
  </r>
  <r>
    <x v="280"/>
    <x v="64"/>
    <n v="133435"/>
    <x v="1"/>
    <x v="1"/>
    <x v="103"/>
    <x v="7"/>
    <x v="16"/>
    <x v="0"/>
    <x v="0"/>
    <n v="2"/>
    <x v="0"/>
  </r>
  <r>
    <x v="281"/>
    <x v="65"/>
    <n v="162315"/>
    <x v="1"/>
    <x v="1"/>
    <x v="105"/>
    <x v="7"/>
    <x v="15"/>
    <x v="2"/>
    <x v="1"/>
    <n v="6"/>
    <x v="0"/>
  </r>
  <r>
    <x v="282"/>
    <x v="66"/>
    <n v="51735"/>
    <x v="1"/>
    <x v="0"/>
    <x v="131"/>
    <x v="7"/>
    <x v="4"/>
    <x v="1"/>
    <x v="4"/>
    <n v="2"/>
    <x v="0"/>
  </r>
  <r>
    <x v="283"/>
    <x v="66"/>
    <n v="200495"/>
    <x v="1"/>
    <x v="1"/>
    <x v="114"/>
    <x v="9"/>
    <x v="37"/>
    <x v="3"/>
    <x v="1"/>
    <n v="8"/>
    <x v="0"/>
  </r>
  <r>
    <x v="284"/>
    <x v="67"/>
    <n v="40575"/>
    <x v="1"/>
    <x v="0"/>
    <x v="34"/>
    <x v="4"/>
    <x v="32"/>
    <x v="0"/>
    <x v="0"/>
    <n v="87"/>
    <x v="0"/>
  </r>
  <r>
    <x v="285"/>
    <x v="67"/>
    <n v="83950"/>
    <x v="1"/>
    <x v="0"/>
    <x v="98"/>
    <x v="4"/>
    <x v="30"/>
    <x v="1"/>
    <x v="4"/>
    <n v="93"/>
    <x v="1"/>
  </r>
  <r>
    <x v="286"/>
    <x v="68"/>
    <n v="64900"/>
    <x v="1"/>
    <x v="0"/>
    <x v="120"/>
    <x v="9"/>
    <x v="2"/>
    <x v="0"/>
    <x v="3"/>
    <n v="7"/>
    <x v="0"/>
  </r>
  <r>
    <x v="287"/>
    <x v="69"/>
    <n v="51625"/>
    <x v="1"/>
    <x v="0"/>
    <x v="132"/>
    <x v="10"/>
    <x v="3"/>
    <x v="1"/>
    <x v="3"/>
    <n v="142"/>
    <x v="1"/>
  </r>
  <r>
    <x v="288"/>
    <x v="70"/>
    <n v="60895"/>
    <x v="1"/>
    <x v="1"/>
    <x v="96"/>
    <x v="9"/>
    <x v="23"/>
    <x v="4"/>
    <x v="2"/>
    <n v="1"/>
    <x v="0"/>
  </r>
  <r>
    <x v="289"/>
    <x v="70"/>
    <n v="171145"/>
    <x v="1"/>
    <x v="1"/>
    <x v="87"/>
    <x v="9"/>
    <x v="54"/>
    <x v="0"/>
    <x v="1"/>
    <n v="7"/>
    <x v="0"/>
  </r>
  <r>
    <x v="290"/>
    <x v="70"/>
    <n v="65835"/>
    <x v="1"/>
    <x v="0"/>
    <x v="65"/>
    <x v="6"/>
    <x v="9"/>
    <x v="0"/>
    <x v="0"/>
    <n v="90"/>
    <x v="0"/>
  </r>
  <r>
    <x v="291"/>
    <x v="70"/>
    <n v="43325"/>
    <x v="0"/>
    <x v="0"/>
    <x v="133"/>
    <x v="9"/>
    <x v="32"/>
    <x v="3"/>
    <x v="0"/>
    <n v="3"/>
    <x v="0"/>
  </r>
  <r>
    <x v="292"/>
    <x v="70"/>
    <n v="42645"/>
    <x v="0"/>
    <x v="0"/>
    <x v="114"/>
    <x v="9"/>
    <x v="32"/>
    <x v="1"/>
    <x v="0"/>
    <n v="0"/>
    <x v="0"/>
  </r>
  <r>
    <x v="293"/>
    <x v="70"/>
    <n v="53080"/>
    <x v="1"/>
    <x v="0"/>
    <x v="69"/>
    <x v="5"/>
    <x v="3"/>
    <x v="0"/>
    <x v="3"/>
    <n v="48"/>
    <x v="0"/>
  </r>
  <r>
    <x v="294"/>
    <x v="70"/>
    <n v="64550"/>
    <x v="1"/>
    <x v="0"/>
    <x v="120"/>
    <x v="9"/>
    <x v="1"/>
    <x v="0"/>
    <x v="0"/>
    <n v="2"/>
    <x v="0"/>
  </r>
  <r>
    <x v="295"/>
    <x v="70"/>
    <n v="72305"/>
    <x v="1"/>
    <x v="1"/>
    <x v="106"/>
    <x v="9"/>
    <x v="9"/>
    <x v="1"/>
    <x v="0"/>
    <n v="10"/>
    <x v="0"/>
  </r>
  <r>
    <x v="296"/>
    <x v="70"/>
    <n v="123805"/>
    <x v="1"/>
    <x v="0"/>
    <x v="70"/>
    <x v="4"/>
    <x v="8"/>
    <x v="5"/>
    <x v="0"/>
    <n v="82"/>
    <x v="0"/>
  </r>
  <r>
    <x v="297"/>
    <x v="70"/>
    <n v="47215"/>
    <x v="1"/>
    <x v="0"/>
    <x v="106"/>
    <x v="9"/>
    <x v="4"/>
    <x v="0"/>
    <x v="3"/>
    <n v="10"/>
    <x v="0"/>
  </r>
  <r>
    <x v="298"/>
    <x v="70"/>
    <n v="44145"/>
    <x v="1"/>
    <x v="0"/>
    <x v="70"/>
    <x v="4"/>
    <x v="32"/>
    <x v="0"/>
    <x v="5"/>
    <n v="82"/>
    <x v="0"/>
  </r>
  <r>
    <x v="299"/>
    <x v="71"/>
    <n v="56775"/>
    <x v="1"/>
    <x v="0"/>
    <x v="108"/>
    <x v="9"/>
    <x v="1"/>
    <x v="0"/>
    <x v="3"/>
    <n v="12"/>
    <x v="0"/>
  </r>
  <r>
    <x v="300"/>
    <x v="72"/>
    <n v="140260"/>
    <x v="1"/>
    <x v="0"/>
    <x v="65"/>
    <x v="6"/>
    <x v="40"/>
    <x v="0"/>
    <x v="1"/>
    <n v="87"/>
    <x v="0"/>
  </r>
  <r>
    <x v="301"/>
    <x v="72"/>
    <n v="61910"/>
    <x v="1"/>
    <x v="0"/>
    <x v="134"/>
    <x v="8"/>
    <x v="55"/>
    <x v="0"/>
    <x v="0"/>
    <n v="165"/>
    <x v="1"/>
  </r>
  <r>
    <x v="302"/>
    <x v="72"/>
    <n v="96250"/>
    <x v="1"/>
    <x v="1"/>
    <x v="106"/>
    <x v="9"/>
    <x v="27"/>
    <x v="3"/>
    <x v="1"/>
    <n v="7"/>
    <x v="0"/>
  </r>
  <r>
    <x v="303"/>
    <x v="72"/>
    <n v="54325"/>
    <x v="0"/>
    <x v="0"/>
    <x v="106"/>
    <x v="9"/>
    <x v="3"/>
    <x v="0"/>
    <x v="5"/>
    <n v="7"/>
    <x v="0"/>
  </r>
  <r>
    <x v="304"/>
    <x v="72"/>
    <n v="47745"/>
    <x v="1"/>
    <x v="0"/>
    <x v="135"/>
    <x v="6"/>
    <x v="3"/>
    <x v="3"/>
    <x v="0"/>
    <n v="103"/>
    <x v="1"/>
  </r>
  <r>
    <x v="305"/>
    <x v="73"/>
    <n v="100130"/>
    <x v="0"/>
    <x v="0"/>
    <x v="136"/>
    <x v="9"/>
    <x v="50"/>
    <x v="0"/>
    <x v="3"/>
    <n v="3"/>
    <x v="0"/>
  </r>
  <r>
    <x v="306"/>
    <x v="73"/>
    <n v="71675"/>
    <x v="1"/>
    <x v="1"/>
    <x v="106"/>
    <x v="9"/>
    <x v="51"/>
    <x v="4"/>
    <x v="0"/>
    <n v="5"/>
    <x v="0"/>
  </r>
  <r>
    <x v="307"/>
    <x v="73"/>
    <n v="63325"/>
    <x v="1"/>
    <x v="0"/>
    <x v="137"/>
    <x v="2"/>
    <x v="13"/>
    <x v="0"/>
    <x v="3"/>
    <n v="299"/>
    <x v="1"/>
  </r>
  <r>
    <x v="308"/>
    <x v="73"/>
    <n v="142065"/>
    <x v="1"/>
    <x v="1"/>
    <x v="82"/>
    <x v="9"/>
    <x v="42"/>
    <x v="5"/>
    <x v="5"/>
    <n v="12"/>
    <x v="0"/>
  </r>
  <r>
    <x v="309"/>
    <x v="73"/>
    <n v="45020"/>
    <x v="1"/>
    <x v="0"/>
    <x v="32"/>
    <x v="4"/>
    <x v="5"/>
    <x v="1"/>
    <x v="3"/>
    <n v="54"/>
    <x v="0"/>
  </r>
  <r>
    <x v="310"/>
    <x v="73"/>
    <n v="47795"/>
    <x v="1"/>
    <x v="1"/>
    <x v="138"/>
    <x v="9"/>
    <x v="3"/>
    <x v="3"/>
    <x v="4"/>
    <n v="6"/>
    <x v="0"/>
  </r>
  <r>
    <x v="311"/>
    <x v="73"/>
    <n v="42525"/>
    <x v="1"/>
    <x v="0"/>
    <x v="64"/>
    <x v="5"/>
    <x v="14"/>
    <x v="1"/>
    <x v="2"/>
    <n v="26"/>
    <x v="0"/>
  </r>
  <r>
    <x v="312"/>
    <x v="74"/>
    <n v="56080"/>
    <x v="1"/>
    <x v="0"/>
    <x v="32"/>
    <x v="4"/>
    <x v="4"/>
    <x v="1"/>
    <x v="3"/>
    <n v="51"/>
    <x v="0"/>
  </r>
  <r>
    <x v="313"/>
    <x v="75"/>
    <n v="55075"/>
    <x v="1"/>
    <x v="0"/>
    <x v="35"/>
    <x v="6"/>
    <x v="4"/>
    <x v="0"/>
    <x v="2"/>
    <n v="84"/>
    <x v="0"/>
  </r>
  <r>
    <x v="314"/>
    <x v="75"/>
    <n v="45325"/>
    <x v="1"/>
    <x v="0"/>
    <x v="139"/>
    <x v="11"/>
    <x v="32"/>
    <x v="1"/>
    <x v="3"/>
    <n v="172"/>
    <x v="1"/>
  </r>
  <r>
    <x v="315"/>
    <x v="75"/>
    <n v="41700"/>
    <x v="1"/>
    <x v="0"/>
    <x v="110"/>
    <x v="5"/>
    <x v="14"/>
    <x v="0"/>
    <x v="0"/>
    <n v="19"/>
    <x v="0"/>
  </r>
  <r>
    <x v="316"/>
    <x v="76"/>
    <n v="60245"/>
    <x v="1"/>
    <x v="0"/>
    <x v="140"/>
    <x v="0"/>
    <x v="56"/>
    <x v="1"/>
    <x v="4"/>
    <n v="573"/>
    <x v="1"/>
  </r>
  <r>
    <x v="317"/>
    <x v="76"/>
    <n v="54825"/>
    <x v="0"/>
    <x v="0"/>
    <x v="141"/>
    <x v="9"/>
    <x v="18"/>
    <x v="4"/>
    <x v="3"/>
    <n v="4"/>
    <x v="0"/>
  </r>
  <r>
    <x v="318"/>
    <x v="77"/>
    <n v="134150"/>
    <x v="1"/>
    <x v="1"/>
    <x v="82"/>
    <x v="9"/>
    <x v="40"/>
    <x v="2"/>
    <x v="4"/>
    <n v="2"/>
    <x v="0"/>
  </r>
  <r>
    <x v="319"/>
    <x v="78"/>
    <n v="175945"/>
    <x v="1"/>
    <x v="1"/>
    <x v="82"/>
    <x v="9"/>
    <x v="15"/>
    <x v="0"/>
    <x v="0"/>
    <n v="1"/>
    <x v="0"/>
  </r>
  <r>
    <x v="320"/>
    <x v="78"/>
    <n v="162815"/>
    <x v="1"/>
    <x v="1"/>
    <x v="110"/>
    <x v="5"/>
    <x v="15"/>
    <x v="4"/>
    <x v="3"/>
    <n v="12"/>
    <x v="0"/>
  </r>
  <r>
    <x v="321"/>
    <x v="79"/>
    <n v="43690"/>
    <x v="1"/>
    <x v="0"/>
    <x v="32"/>
    <x v="4"/>
    <x v="5"/>
    <x v="0"/>
    <x v="0"/>
    <n v="38"/>
    <x v="0"/>
  </r>
  <r>
    <x v="322"/>
    <x v="80"/>
    <n v="87045"/>
    <x v="1"/>
    <x v="0"/>
    <x v="142"/>
    <x v="6"/>
    <x v="34"/>
    <x v="0"/>
    <x v="1"/>
    <n v="81"/>
    <x v="0"/>
  </r>
  <r>
    <x v="323"/>
    <x v="80"/>
    <n v="88945"/>
    <x v="1"/>
    <x v="0"/>
    <x v="60"/>
    <x v="6"/>
    <x v="6"/>
    <x v="0"/>
    <x v="0"/>
    <n v="83"/>
    <x v="0"/>
  </r>
  <r>
    <x v="324"/>
    <x v="81"/>
    <n v="157995"/>
    <x v="1"/>
    <x v="1"/>
    <x v="110"/>
    <x v="5"/>
    <x v="15"/>
    <x v="5"/>
    <x v="3"/>
    <n v="0"/>
    <x v="0"/>
  </r>
  <r>
    <x v="325"/>
    <x v="81"/>
    <n v="161265"/>
    <x v="1"/>
    <x v="1"/>
    <x v="110"/>
    <x v="5"/>
    <x v="15"/>
    <x v="4"/>
    <x v="0"/>
    <n v="0"/>
    <x v="0"/>
  </r>
  <r>
    <x v="326"/>
    <x v="81"/>
    <n v="164295"/>
    <x v="1"/>
    <x v="1"/>
    <x v="110"/>
    <x v="5"/>
    <x v="15"/>
    <x v="4"/>
    <x v="0"/>
    <n v="0"/>
    <x v="0"/>
  </r>
  <r>
    <x v="327"/>
    <x v="81"/>
    <n v="163645"/>
    <x v="1"/>
    <x v="1"/>
    <x v="110"/>
    <x v="5"/>
    <x v="15"/>
    <x v="4"/>
    <x v="0"/>
    <n v="0"/>
    <x v="0"/>
  </r>
  <r>
    <x v="328"/>
    <x v="81"/>
    <n v="180825"/>
    <x v="1"/>
    <x v="0"/>
    <x v="143"/>
    <x v="5"/>
    <x v="57"/>
    <x v="5"/>
    <x v="0"/>
    <n v="19"/>
    <x v="0"/>
  </r>
  <r>
    <x v="329"/>
    <x v="81"/>
    <n v="48640"/>
    <x v="1"/>
    <x v="0"/>
    <x v="118"/>
    <x v="4"/>
    <x v="4"/>
    <x v="1"/>
    <x v="3"/>
    <n v="57"/>
    <x v="0"/>
  </r>
  <r>
    <x v="330"/>
    <x v="81"/>
    <n v="40945"/>
    <x v="1"/>
    <x v="0"/>
    <x v="144"/>
    <x v="8"/>
    <x v="32"/>
    <x v="0"/>
    <x v="0"/>
    <n v="123"/>
    <x v="1"/>
  </r>
  <r>
    <x v="331"/>
    <x v="81"/>
    <n v="126040"/>
    <x v="0"/>
    <x v="0"/>
    <x v="110"/>
    <x v="5"/>
    <x v="40"/>
    <x v="0"/>
    <x v="0"/>
    <n v="0"/>
    <x v="0"/>
  </r>
  <r>
    <x v="332"/>
    <x v="81"/>
    <n v="51775"/>
    <x v="1"/>
    <x v="0"/>
    <x v="35"/>
    <x v="6"/>
    <x v="4"/>
    <x v="1"/>
    <x v="0"/>
    <n v="65"/>
    <x v="0"/>
  </r>
  <r>
    <x v="333"/>
    <x v="81"/>
    <n v="175340"/>
    <x v="1"/>
    <x v="0"/>
    <x v="35"/>
    <x v="6"/>
    <x v="58"/>
    <x v="0"/>
    <x v="2"/>
    <n v="65"/>
    <x v="0"/>
  </r>
  <r>
    <x v="334"/>
    <x v="82"/>
    <n v="73500"/>
    <x v="1"/>
    <x v="0"/>
    <x v="145"/>
    <x v="10"/>
    <x v="12"/>
    <x v="1"/>
    <x v="4"/>
    <n v="96"/>
    <x v="1"/>
  </r>
  <r>
    <x v="335"/>
    <x v="82"/>
    <n v="83070"/>
    <x v="1"/>
    <x v="0"/>
    <x v="146"/>
    <x v="6"/>
    <x v="59"/>
    <x v="0"/>
    <x v="2"/>
    <n v="78"/>
    <x v="0"/>
  </r>
  <r>
    <x v="336"/>
    <x v="82"/>
    <n v="52315"/>
    <x v="1"/>
    <x v="0"/>
    <x v="32"/>
    <x v="4"/>
    <x v="4"/>
    <x v="2"/>
    <x v="4"/>
    <n v="30"/>
    <x v="0"/>
  </r>
  <r>
    <x v="337"/>
    <x v="82"/>
    <n v="38525"/>
    <x v="1"/>
    <x v="0"/>
    <x v="132"/>
    <x v="10"/>
    <x v="32"/>
    <x v="0"/>
    <x v="0"/>
    <n v="111"/>
    <x v="1"/>
  </r>
  <r>
    <x v="338"/>
    <x v="83"/>
    <n v="57155"/>
    <x v="1"/>
    <x v="0"/>
    <x v="32"/>
    <x v="4"/>
    <x v="18"/>
    <x v="4"/>
    <x v="3"/>
    <n v="29"/>
    <x v="0"/>
  </r>
  <r>
    <x v="339"/>
    <x v="84"/>
    <n v="101155"/>
    <x v="0"/>
    <x v="0"/>
    <x v="147"/>
    <x v="5"/>
    <x v="50"/>
    <x v="0"/>
    <x v="1"/>
    <n v="6"/>
    <x v="0"/>
  </r>
  <r>
    <x v="340"/>
    <x v="84"/>
    <n v="121120"/>
    <x v="1"/>
    <x v="0"/>
    <x v="35"/>
    <x v="6"/>
    <x v="42"/>
    <x v="5"/>
    <x v="3"/>
    <n v="62"/>
    <x v="0"/>
  </r>
  <r>
    <x v="341"/>
    <x v="84"/>
    <n v="38695"/>
    <x v="1"/>
    <x v="0"/>
    <x v="148"/>
    <x v="11"/>
    <x v="25"/>
    <x v="3"/>
    <x v="0"/>
    <n v="152"/>
    <x v="1"/>
  </r>
  <r>
    <x v="342"/>
    <x v="84"/>
    <n v="58745"/>
    <x v="1"/>
    <x v="0"/>
    <x v="32"/>
    <x v="4"/>
    <x v="23"/>
    <x v="5"/>
    <x v="3"/>
    <n v="28"/>
    <x v="0"/>
  </r>
  <r>
    <x v="343"/>
    <x v="84"/>
    <n v="81495"/>
    <x v="0"/>
    <x v="0"/>
    <x v="149"/>
    <x v="5"/>
    <x v="0"/>
    <x v="2"/>
    <x v="0"/>
    <n v="13"/>
    <x v="0"/>
  </r>
  <r>
    <x v="344"/>
    <x v="84"/>
    <n v="83105"/>
    <x v="1"/>
    <x v="0"/>
    <x v="150"/>
    <x v="4"/>
    <x v="0"/>
    <x v="3"/>
    <x v="4"/>
    <n v="52"/>
    <x v="0"/>
  </r>
  <r>
    <x v="345"/>
    <x v="84"/>
    <n v="41495"/>
    <x v="1"/>
    <x v="0"/>
    <x v="118"/>
    <x v="4"/>
    <x v="5"/>
    <x v="3"/>
    <x v="5"/>
    <n v="54"/>
    <x v="0"/>
  </r>
  <r>
    <x v="346"/>
    <x v="85"/>
    <n v="49935"/>
    <x v="1"/>
    <x v="0"/>
    <x v="83"/>
    <x v="4"/>
    <x v="4"/>
    <x v="0"/>
    <x v="2"/>
    <n v="44"/>
    <x v="0"/>
  </r>
  <r>
    <x v="347"/>
    <x v="86"/>
    <n v="80875"/>
    <x v="1"/>
    <x v="0"/>
    <x v="151"/>
    <x v="6"/>
    <x v="0"/>
    <x v="0"/>
    <x v="0"/>
    <n v="69"/>
    <x v="0"/>
  </r>
  <r>
    <x v="348"/>
    <x v="87"/>
    <n v="47415"/>
    <x v="1"/>
    <x v="0"/>
    <x v="83"/>
    <x v="4"/>
    <x v="4"/>
    <x v="1"/>
    <x v="0"/>
    <n v="39"/>
    <x v="0"/>
  </r>
  <r>
    <x v="349"/>
    <x v="87"/>
    <n v="94395"/>
    <x v="1"/>
    <x v="0"/>
    <x v="151"/>
    <x v="6"/>
    <x v="43"/>
    <x v="0"/>
    <x v="2"/>
    <n v="66"/>
    <x v="0"/>
  </r>
  <r>
    <x v="350"/>
    <x v="87"/>
    <n v="62630"/>
    <x v="1"/>
    <x v="0"/>
    <x v="98"/>
    <x v="4"/>
    <x v="55"/>
    <x v="0"/>
    <x v="1"/>
    <n v="49"/>
    <x v="0"/>
  </r>
  <r>
    <x v="351"/>
    <x v="88"/>
    <n v="59785"/>
    <x v="1"/>
    <x v="0"/>
    <x v="102"/>
    <x v="4"/>
    <x v="18"/>
    <x v="0"/>
    <x v="0"/>
    <n v="20"/>
    <x v="0"/>
  </r>
  <r>
    <x v="352"/>
    <x v="88"/>
    <n v="180945"/>
    <x v="1"/>
    <x v="0"/>
    <x v="65"/>
    <x v="6"/>
    <x v="60"/>
    <x v="0"/>
    <x v="0"/>
    <n v="48"/>
    <x v="0"/>
  </r>
  <r>
    <x v="353"/>
    <x v="88"/>
    <n v="120495"/>
    <x v="1"/>
    <x v="0"/>
    <x v="32"/>
    <x v="4"/>
    <x v="8"/>
    <x v="0"/>
    <x v="0"/>
    <n v="17"/>
    <x v="0"/>
  </r>
  <r>
    <x v="354"/>
    <x v="89"/>
    <n v="40425"/>
    <x v="1"/>
    <x v="0"/>
    <x v="152"/>
    <x v="6"/>
    <x v="5"/>
    <x v="0"/>
    <x v="0"/>
    <n v="74"/>
    <x v="0"/>
  </r>
  <r>
    <x v="355"/>
    <x v="90"/>
    <n v="49825"/>
    <x v="1"/>
    <x v="0"/>
    <x v="97"/>
    <x v="6"/>
    <x v="3"/>
    <x v="0"/>
    <x v="0"/>
    <n v="49"/>
    <x v="0"/>
  </r>
  <r>
    <x v="356"/>
    <x v="90"/>
    <n v="184025"/>
    <x v="1"/>
    <x v="0"/>
    <x v="153"/>
    <x v="10"/>
    <x v="57"/>
    <x v="1"/>
    <x v="4"/>
    <n v="82"/>
    <x v="0"/>
  </r>
  <r>
    <x v="357"/>
    <x v="90"/>
    <n v="47270"/>
    <x v="1"/>
    <x v="0"/>
    <x v="34"/>
    <x v="4"/>
    <x v="5"/>
    <x v="0"/>
    <x v="2"/>
    <n v="34"/>
    <x v="0"/>
  </r>
  <r>
    <x v="358"/>
    <x v="90"/>
    <n v="85115"/>
    <x v="1"/>
    <x v="0"/>
    <x v="146"/>
    <x v="6"/>
    <x v="59"/>
    <x v="1"/>
    <x v="3"/>
    <n v="60"/>
    <x v="0"/>
  </r>
  <r>
    <x v="359"/>
    <x v="90"/>
    <n v="105910"/>
    <x v="1"/>
    <x v="0"/>
    <x v="154"/>
    <x v="6"/>
    <x v="7"/>
    <x v="1"/>
    <x v="3"/>
    <n v="64"/>
    <x v="0"/>
  </r>
  <r>
    <x v="360"/>
    <x v="91"/>
    <n v="61910"/>
    <x v="1"/>
    <x v="0"/>
    <x v="155"/>
    <x v="10"/>
    <x v="55"/>
    <x v="0"/>
    <x v="0"/>
    <n v="96"/>
    <x v="1"/>
  </r>
  <r>
    <x v="361"/>
    <x v="91"/>
    <n v="70730"/>
    <x v="1"/>
    <x v="0"/>
    <x v="65"/>
    <x v="6"/>
    <x v="51"/>
    <x v="4"/>
    <x v="0"/>
    <n v="38"/>
    <x v="0"/>
  </r>
  <r>
    <x v="362"/>
    <x v="91"/>
    <n v="41820"/>
    <x v="1"/>
    <x v="0"/>
    <x v="125"/>
    <x v="8"/>
    <x v="32"/>
    <x v="1"/>
    <x v="3"/>
    <n v="118"/>
    <x v="1"/>
  </r>
  <r>
    <x v="363"/>
    <x v="91"/>
    <n v="68375"/>
    <x v="1"/>
    <x v="0"/>
    <x v="156"/>
    <x v="6"/>
    <x v="19"/>
    <x v="2"/>
    <x v="4"/>
    <n v="39"/>
    <x v="0"/>
  </r>
  <r>
    <x v="364"/>
    <x v="91"/>
    <n v="66055"/>
    <x v="1"/>
    <x v="0"/>
    <x v="32"/>
    <x v="4"/>
    <x v="9"/>
    <x v="1"/>
    <x v="0"/>
    <n v="7"/>
    <x v="0"/>
  </r>
  <r>
    <x v="365"/>
    <x v="92"/>
    <n v="126010"/>
    <x v="1"/>
    <x v="1"/>
    <x v="32"/>
    <x v="4"/>
    <x v="40"/>
    <x v="0"/>
    <x v="0"/>
    <n v="3"/>
    <x v="0"/>
  </r>
  <r>
    <x v="366"/>
    <x v="92"/>
    <n v="53505"/>
    <x v="1"/>
    <x v="0"/>
    <x v="151"/>
    <x v="6"/>
    <x v="3"/>
    <x v="0"/>
    <x v="3"/>
    <n v="48"/>
    <x v="0"/>
  </r>
  <r>
    <x v="367"/>
    <x v="92"/>
    <n v="62675"/>
    <x v="1"/>
    <x v="0"/>
    <x v="30"/>
    <x v="4"/>
    <x v="9"/>
    <x v="1"/>
    <x v="4"/>
    <n v="15"/>
    <x v="0"/>
  </r>
  <r>
    <x v="368"/>
    <x v="92"/>
    <n v="60910"/>
    <x v="1"/>
    <x v="0"/>
    <x v="134"/>
    <x v="8"/>
    <x v="1"/>
    <x v="1"/>
    <x v="3"/>
    <n v="112"/>
    <x v="1"/>
  </r>
  <r>
    <x v="369"/>
    <x v="92"/>
    <n v="61750"/>
    <x v="1"/>
    <x v="0"/>
    <x v="157"/>
    <x v="10"/>
    <x v="55"/>
    <x v="0"/>
    <x v="3"/>
    <n v="9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7">
  <location ref="W31:X71" firstHeaderRow="1" firstDataRow="1" firstDataCol="1" rowPageCount="3" colPageCount="1"/>
  <pivotFields count="13">
    <pivotField axis="axisPage" multipleItemSelectionAllowed="1"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dataField="1" showAll="0"/>
    <pivotField axis="axisRow" showAll="0">
      <items count="7">
        <item x="1"/>
        <item x="0"/>
        <item x="2"/>
        <item x="3"/>
        <item x="4"/>
        <item x="5"/>
        <item t="default"/>
      </items>
    </pivotField>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axis="axisRow" showAll="0">
      <items count="8">
        <item x="0"/>
        <item x="4"/>
        <item x="6"/>
        <item x="1"/>
        <item x="5"/>
        <item x="2"/>
        <item x="3"/>
        <item t="default"/>
      </items>
    </pivotField>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2">
    <field x="8"/>
    <field x="2"/>
  </rowFields>
  <rowItems count="40">
    <i>
      <x/>
    </i>
    <i r="1">
      <x/>
    </i>
    <i r="1">
      <x v="1"/>
    </i>
    <i r="1">
      <x v="3"/>
    </i>
    <i r="1">
      <x v="4"/>
    </i>
    <i r="1">
      <x v="5"/>
    </i>
    <i>
      <x v="1"/>
    </i>
    <i r="1">
      <x/>
    </i>
    <i r="1">
      <x v="1"/>
    </i>
    <i r="1">
      <x v="2"/>
    </i>
    <i r="1">
      <x v="3"/>
    </i>
    <i r="1">
      <x v="5"/>
    </i>
    <i>
      <x v="2"/>
    </i>
    <i r="1">
      <x/>
    </i>
    <i>
      <x v="3"/>
    </i>
    <i r="1">
      <x/>
    </i>
    <i r="1">
      <x v="1"/>
    </i>
    <i r="1">
      <x v="2"/>
    </i>
    <i r="1">
      <x v="3"/>
    </i>
    <i r="1">
      <x v="4"/>
    </i>
    <i r="1">
      <x v="5"/>
    </i>
    <i>
      <x v="4"/>
    </i>
    <i r="1">
      <x/>
    </i>
    <i r="1">
      <x v="1"/>
    </i>
    <i r="1">
      <x v="2"/>
    </i>
    <i r="1">
      <x v="3"/>
    </i>
    <i>
      <x v="5"/>
    </i>
    <i r="1">
      <x/>
    </i>
    <i r="1">
      <x v="1"/>
    </i>
    <i r="1">
      <x v="3"/>
    </i>
    <i r="1">
      <x v="4"/>
    </i>
    <i r="1">
      <x v="5"/>
    </i>
    <i>
      <x v="6"/>
    </i>
    <i r="1">
      <x/>
    </i>
    <i r="1">
      <x v="1"/>
    </i>
    <i r="1">
      <x v="2"/>
    </i>
    <i r="1">
      <x v="3"/>
    </i>
    <i r="1">
      <x v="4"/>
    </i>
    <i r="1">
      <x v="5"/>
    </i>
    <i t="grand">
      <x/>
    </i>
  </rowItems>
  <colItems count="1">
    <i/>
  </colItems>
  <pageFields count="3">
    <pageField fld="0" hier="-1"/>
    <pageField fld="6" item="0" hier="-1"/>
    <pageField fld="7" item="0" hier="-1"/>
  </pageFields>
  <dataFields count="1">
    <dataField name="Count of VIN" fld="1" subtotal="count" baseField="0" baseItem="0"/>
  </dataFields>
  <chartFormats count="4">
    <chartFormat chart="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5:B61" firstHeaderRow="1" firstDataRow="1" firstDataCol="1" rowPageCount="3" colPageCount="1"/>
  <pivotFields count="13">
    <pivotField axis="axisRow"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dataField="1" showAll="0"/>
    <pivotField showAll="0"/>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showAll="0"/>
    <pivotField axis="axisPage" showAll="0">
      <items count="5">
        <item m="1" x="2"/>
        <item m="1" x="3"/>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56">
    <i>
      <x/>
    </i>
    <i>
      <x v="1"/>
    </i>
    <i>
      <x v="2"/>
    </i>
    <i>
      <x v="3"/>
    </i>
    <i>
      <x v="4"/>
    </i>
    <i>
      <x v="5"/>
    </i>
    <i>
      <x v="6"/>
    </i>
    <i>
      <x v="8"/>
    </i>
    <i>
      <x v="10"/>
    </i>
    <i>
      <x v="11"/>
    </i>
    <i>
      <x v="12"/>
    </i>
    <i>
      <x v="13"/>
    </i>
    <i>
      <x v="15"/>
    </i>
    <i>
      <x v="16"/>
    </i>
    <i>
      <x v="17"/>
    </i>
    <i>
      <x v="18"/>
    </i>
    <i>
      <x v="19"/>
    </i>
    <i>
      <x v="20"/>
    </i>
    <i>
      <x v="21"/>
    </i>
    <i>
      <x v="22"/>
    </i>
    <i>
      <x v="23"/>
    </i>
    <i>
      <x v="24"/>
    </i>
    <i>
      <x v="25"/>
    </i>
    <i>
      <x v="26"/>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60"/>
    </i>
    <i t="grand">
      <x/>
    </i>
  </rowItems>
  <colItems count="1">
    <i/>
  </colItems>
  <pageFields count="3">
    <pageField fld="6" item="0" hier="-1"/>
    <pageField fld="7" item="0" hier="-1"/>
    <pageField fld="10" hier="-1"/>
  </pageFields>
  <dataFields count="1">
    <dataField name="Count of VIN" fld="1" subtotal="count" baseField="0" baseItem="0"/>
  </dataFields>
  <chartFormats count="3">
    <chartFormat chart="0"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5:B61" firstHeaderRow="1" firstDataRow="1" firstDataCol="1" rowPageCount="3" colPageCount="1"/>
  <pivotFields count="13">
    <pivotField axis="axisRow"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showAll="0"/>
    <pivotField showAll="0"/>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dataField="1" showAll="0"/>
    <pivotField axis="axisPage" showAll="0">
      <items count="5">
        <item m="1" x="2"/>
        <item m="1" x="3"/>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56">
    <i>
      <x/>
    </i>
    <i>
      <x v="1"/>
    </i>
    <i>
      <x v="2"/>
    </i>
    <i>
      <x v="3"/>
    </i>
    <i>
      <x v="4"/>
    </i>
    <i>
      <x v="5"/>
    </i>
    <i>
      <x v="6"/>
    </i>
    <i>
      <x v="8"/>
    </i>
    <i>
      <x v="10"/>
    </i>
    <i>
      <x v="11"/>
    </i>
    <i>
      <x v="12"/>
    </i>
    <i>
      <x v="13"/>
    </i>
    <i>
      <x v="15"/>
    </i>
    <i>
      <x v="16"/>
    </i>
    <i>
      <x v="17"/>
    </i>
    <i>
      <x v="18"/>
    </i>
    <i>
      <x v="19"/>
    </i>
    <i>
      <x v="20"/>
    </i>
    <i>
      <x v="21"/>
    </i>
    <i>
      <x v="22"/>
    </i>
    <i>
      <x v="23"/>
    </i>
    <i>
      <x v="24"/>
    </i>
    <i>
      <x v="25"/>
    </i>
    <i>
      <x v="26"/>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60"/>
    </i>
    <i t="grand">
      <x/>
    </i>
  </rowItems>
  <colItems count="1">
    <i/>
  </colItems>
  <pageFields count="3">
    <pageField fld="7" item="0" hier="-1"/>
    <pageField fld="6" item="0" hier="-1"/>
    <pageField fld="10" hier="-1"/>
  </pageFields>
  <dataFields count="1">
    <dataField name="Average of Lot life" fld="9"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6:B237" firstHeaderRow="1" firstDataRow="1" firstDataCol="1" rowPageCount="4" colPageCount="1"/>
  <pivotFields count="13">
    <pivotField axis="axisPage"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showAll="0"/>
    <pivotField showAll="0"/>
    <pivotField numFmtId="14" showAll="0"/>
    <pivotField axis="axisRow" showAll="0">
      <items count="345">
        <item x="314"/>
        <item x="318"/>
        <item x="60"/>
        <item x="329"/>
        <item x="266"/>
        <item x="159"/>
        <item x="307"/>
        <item x="10"/>
        <item x="155"/>
        <item x="322"/>
        <item x="215"/>
        <item x="292"/>
        <item x="336"/>
        <item x="25"/>
        <item x="204"/>
        <item x="91"/>
        <item x="221"/>
        <item x="20"/>
        <item x="274"/>
        <item x="24"/>
        <item x="273"/>
        <item x="123"/>
        <item x="298"/>
        <item x="278"/>
        <item x="219"/>
        <item x="288"/>
        <item x="291"/>
        <item x="187"/>
        <item x="101"/>
        <item x="33"/>
        <item x="251"/>
        <item x="332"/>
        <item x="124"/>
        <item x="139"/>
        <item x="244"/>
        <item x="283"/>
        <item x="214"/>
        <item x="14"/>
        <item x="202"/>
        <item x="31"/>
        <item x="179"/>
        <item x="84"/>
        <item x="306"/>
        <item x="216"/>
        <item x="174"/>
        <item x="69"/>
        <item x="39"/>
        <item x="37"/>
        <item x="241"/>
        <item x="249"/>
        <item x="158"/>
        <item x="330"/>
        <item x="254"/>
        <item x="171"/>
        <item x="175"/>
        <item x="237"/>
        <item x="145"/>
        <item x="140"/>
        <item x="9"/>
        <item x="269"/>
        <item x="264"/>
        <item x="309"/>
        <item x="85"/>
        <item x="205"/>
        <item x="313"/>
        <item x="153"/>
        <item x="7"/>
        <item x="203"/>
        <item x="194"/>
        <item x="191"/>
        <item x="151"/>
        <item x="233"/>
        <item x="58"/>
        <item x="275"/>
        <item x="22"/>
        <item x="6"/>
        <item x="115"/>
        <item x="340"/>
        <item x="227"/>
        <item x="282"/>
        <item x="177"/>
        <item x="294"/>
        <item x="248"/>
        <item x="290"/>
        <item x="236"/>
        <item x="289"/>
        <item x="137"/>
        <item x="68"/>
        <item x="70"/>
        <item x="240"/>
        <item x="315"/>
        <item x="59"/>
        <item x="46"/>
        <item x="76"/>
        <item x="8"/>
        <item x="79"/>
        <item x="319"/>
        <item x="57"/>
        <item x="252"/>
        <item x="135"/>
        <item x="326"/>
        <item x="130"/>
        <item x="190"/>
        <item x="15"/>
        <item x="293"/>
        <item x="44"/>
        <item x="199"/>
        <item x="73"/>
        <item x="270"/>
        <item x="342"/>
        <item x="239"/>
        <item x="188"/>
        <item x="36"/>
        <item x="173"/>
        <item x="54"/>
        <item x="93"/>
        <item x="170"/>
        <item x="343"/>
        <item x="61"/>
        <item x="19"/>
        <item x="280"/>
        <item x="34"/>
        <item x="63"/>
        <item x="103"/>
        <item x="325"/>
        <item x="341"/>
        <item x="253"/>
        <item x="141"/>
        <item x="256"/>
        <item x="206"/>
        <item x="286"/>
        <item x="247"/>
        <item x="82"/>
        <item x="55"/>
        <item x="212"/>
        <item x="268"/>
        <item x="77"/>
        <item x="166"/>
        <item x="226"/>
        <item x="242"/>
        <item x="132"/>
        <item x="260"/>
        <item x="152"/>
        <item x="78"/>
        <item x="272"/>
        <item x="129"/>
        <item x="338"/>
        <item x="146"/>
        <item x="27"/>
        <item x="38"/>
        <item x="114"/>
        <item x="149"/>
        <item x="1"/>
        <item x="211"/>
        <item x="28"/>
        <item x="45"/>
        <item x="30"/>
        <item x="143"/>
        <item x="2"/>
        <item x="165"/>
        <item x="131"/>
        <item x="337"/>
        <item x="113"/>
        <item x="100"/>
        <item x="148"/>
        <item x="17"/>
        <item x="162"/>
        <item x="161"/>
        <item x="108"/>
        <item x="231"/>
        <item x="133"/>
        <item x="111"/>
        <item x="138"/>
        <item x="47"/>
        <item x="104"/>
        <item x="35"/>
        <item x="106"/>
        <item x="107"/>
        <item x="335"/>
        <item x="67"/>
        <item x="213"/>
        <item x="92"/>
        <item x="285"/>
        <item x="276"/>
        <item x="50"/>
        <item x="0"/>
        <item x="201"/>
        <item x="56"/>
        <item x="89"/>
        <item x="18"/>
        <item x="217"/>
        <item x="311"/>
        <item x="4"/>
        <item x="218"/>
        <item x="64"/>
        <item x="88"/>
        <item x="189"/>
        <item x="52"/>
        <item x="220"/>
        <item x="150"/>
        <item x="255"/>
        <item x="3"/>
        <item x="42"/>
        <item x="5"/>
        <item x="110"/>
        <item x="164"/>
        <item x="51"/>
        <item x="97"/>
        <item x="232"/>
        <item x="75"/>
        <item x="21"/>
        <item x="53"/>
        <item x="125"/>
        <item x="48"/>
        <item x="62"/>
        <item x="323"/>
        <item x="90"/>
        <item x="245"/>
        <item x="169"/>
        <item x="74"/>
        <item x="320"/>
        <item x="192"/>
        <item x="312"/>
        <item x="321"/>
        <item x="11"/>
        <item x="87"/>
        <item x="80"/>
        <item x="127"/>
        <item x="185"/>
        <item x="65"/>
        <item x="267"/>
        <item x="180"/>
        <item x="234"/>
        <item x="250"/>
        <item x="333"/>
        <item x="16"/>
        <item x="95"/>
        <item x="299"/>
        <item x="229"/>
        <item x="167"/>
        <item x="99"/>
        <item x="300"/>
        <item x="243"/>
        <item x="198"/>
        <item x="32"/>
        <item x="66"/>
        <item x="259"/>
        <item x="96"/>
        <item x="105"/>
        <item x="176"/>
        <item x="324"/>
        <item x="86"/>
        <item x="12"/>
        <item x="281"/>
        <item x="156"/>
        <item x="284"/>
        <item x="72"/>
        <item x="316"/>
        <item x="193"/>
        <item x="238"/>
        <item x="196"/>
        <item x="334"/>
        <item x="157"/>
        <item x="228"/>
        <item x="258"/>
        <item x="182"/>
        <item x="144"/>
        <item x="186"/>
        <item x="172"/>
        <item x="136"/>
        <item x="109"/>
        <item x="183"/>
        <item x="13"/>
        <item x="41"/>
        <item x="328"/>
        <item x="40"/>
        <item x="178"/>
        <item x="200"/>
        <item x="317"/>
        <item x="154"/>
        <item x="81"/>
        <item x="225"/>
        <item x="277"/>
        <item x="339"/>
        <item x="308"/>
        <item x="184"/>
        <item x="142"/>
        <item x="257"/>
        <item x="262"/>
        <item x="112"/>
        <item x="235"/>
        <item x="295"/>
        <item x="29"/>
        <item x="119"/>
        <item x="279"/>
        <item x="102"/>
        <item x="287"/>
        <item x="223"/>
        <item x="160"/>
        <item x="147"/>
        <item x="230"/>
        <item x="128"/>
        <item x="117"/>
        <item x="49"/>
        <item x="126"/>
        <item x="301"/>
        <item x="94"/>
        <item x="98"/>
        <item x="208"/>
        <item x="302"/>
        <item x="168"/>
        <item x="261"/>
        <item x="263"/>
        <item x="83"/>
        <item x="222"/>
        <item x="297"/>
        <item x="26"/>
        <item x="304"/>
        <item x="303"/>
        <item x="209"/>
        <item x="118"/>
        <item x="121"/>
        <item x="71"/>
        <item x="122"/>
        <item x="210"/>
        <item x="224"/>
        <item x="120"/>
        <item x="271"/>
        <item x="207"/>
        <item x="163"/>
        <item x="23"/>
        <item x="310"/>
        <item x="195"/>
        <item x="296"/>
        <item x="246"/>
        <item x="116"/>
        <item x="134"/>
        <item x="197"/>
        <item x="305"/>
        <item x="327"/>
        <item x="43"/>
        <item x="331"/>
        <item x="181"/>
        <item x="265"/>
        <item t="default"/>
      </items>
    </pivotField>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dataField="1" showAll="0"/>
    <pivotField axis="axisPage" showAll="0">
      <items count="5">
        <item m="1" x="2"/>
        <item m="1" x="3"/>
        <item x="0"/>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231">
    <i>
      <x/>
    </i>
    <i>
      <x v="1"/>
    </i>
    <i>
      <x v="3"/>
    </i>
    <i>
      <x v="4"/>
    </i>
    <i>
      <x v="6"/>
    </i>
    <i>
      <x v="7"/>
    </i>
    <i>
      <x v="8"/>
    </i>
    <i>
      <x v="9"/>
    </i>
    <i>
      <x v="10"/>
    </i>
    <i>
      <x v="11"/>
    </i>
    <i>
      <x v="12"/>
    </i>
    <i>
      <x v="13"/>
    </i>
    <i>
      <x v="14"/>
    </i>
    <i>
      <x v="16"/>
    </i>
    <i>
      <x v="17"/>
    </i>
    <i>
      <x v="21"/>
    </i>
    <i>
      <x v="22"/>
    </i>
    <i>
      <x v="23"/>
    </i>
    <i>
      <x v="24"/>
    </i>
    <i>
      <x v="25"/>
    </i>
    <i>
      <x v="26"/>
    </i>
    <i>
      <x v="27"/>
    </i>
    <i>
      <x v="28"/>
    </i>
    <i>
      <x v="29"/>
    </i>
    <i>
      <x v="30"/>
    </i>
    <i>
      <x v="31"/>
    </i>
    <i>
      <x v="33"/>
    </i>
    <i>
      <x v="34"/>
    </i>
    <i>
      <x v="35"/>
    </i>
    <i>
      <x v="36"/>
    </i>
    <i>
      <x v="38"/>
    </i>
    <i>
      <x v="39"/>
    </i>
    <i>
      <x v="40"/>
    </i>
    <i>
      <x v="42"/>
    </i>
    <i>
      <x v="43"/>
    </i>
    <i>
      <x v="44"/>
    </i>
    <i>
      <x v="45"/>
    </i>
    <i>
      <x v="46"/>
    </i>
    <i>
      <x v="47"/>
    </i>
    <i>
      <x v="48"/>
    </i>
    <i>
      <x v="49"/>
    </i>
    <i>
      <x v="50"/>
    </i>
    <i>
      <x v="51"/>
    </i>
    <i>
      <x v="52"/>
    </i>
    <i>
      <x v="53"/>
    </i>
    <i>
      <x v="54"/>
    </i>
    <i>
      <x v="56"/>
    </i>
    <i>
      <x v="57"/>
    </i>
    <i>
      <x v="58"/>
    </i>
    <i>
      <x v="59"/>
    </i>
    <i>
      <x v="60"/>
    </i>
    <i>
      <x v="61"/>
    </i>
    <i>
      <x v="62"/>
    </i>
    <i>
      <x v="63"/>
    </i>
    <i>
      <x v="64"/>
    </i>
    <i>
      <x v="67"/>
    </i>
    <i>
      <x v="68"/>
    </i>
    <i>
      <x v="70"/>
    </i>
    <i>
      <x v="72"/>
    </i>
    <i>
      <x v="73"/>
    </i>
    <i>
      <x v="75"/>
    </i>
    <i>
      <x v="77"/>
    </i>
    <i>
      <x v="78"/>
    </i>
    <i>
      <x v="80"/>
    </i>
    <i>
      <x v="82"/>
    </i>
    <i>
      <x v="83"/>
    </i>
    <i>
      <x v="84"/>
    </i>
    <i>
      <x v="85"/>
    </i>
    <i>
      <x v="87"/>
    </i>
    <i>
      <x v="88"/>
    </i>
    <i>
      <x v="90"/>
    </i>
    <i>
      <x v="92"/>
    </i>
    <i>
      <x v="93"/>
    </i>
    <i>
      <x v="96"/>
    </i>
    <i>
      <x v="97"/>
    </i>
    <i>
      <x v="99"/>
    </i>
    <i>
      <x v="100"/>
    </i>
    <i>
      <x v="102"/>
    </i>
    <i>
      <x v="103"/>
    </i>
    <i>
      <x v="104"/>
    </i>
    <i>
      <x v="105"/>
    </i>
    <i>
      <x v="106"/>
    </i>
    <i>
      <x v="107"/>
    </i>
    <i>
      <x v="109"/>
    </i>
    <i>
      <x v="110"/>
    </i>
    <i>
      <x v="111"/>
    </i>
    <i>
      <x v="112"/>
    </i>
    <i>
      <x v="114"/>
    </i>
    <i>
      <x v="115"/>
    </i>
    <i>
      <x v="116"/>
    </i>
    <i>
      <x v="117"/>
    </i>
    <i>
      <x v="118"/>
    </i>
    <i>
      <x v="119"/>
    </i>
    <i>
      <x v="120"/>
    </i>
    <i>
      <x v="122"/>
    </i>
    <i>
      <x v="123"/>
    </i>
    <i>
      <x v="124"/>
    </i>
    <i>
      <x v="125"/>
    </i>
    <i>
      <x v="126"/>
    </i>
    <i>
      <x v="128"/>
    </i>
    <i>
      <x v="129"/>
    </i>
    <i>
      <x v="130"/>
    </i>
    <i>
      <x v="131"/>
    </i>
    <i>
      <x v="132"/>
    </i>
    <i>
      <x v="133"/>
    </i>
    <i>
      <x v="134"/>
    </i>
    <i>
      <x v="135"/>
    </i>
    <i>
      <x v="136"/>
    </i>
    <i>
      <x v="137"/>
    </i>
    <i>
      <x v="139"/>
    </i>
    <i>
      <x v="144"/>
    </i>
    <i>
      <x v="146"/>
    </i>
    <i>
      <x v="147"/>
    </i>
    <i>
      <x v="149"/>
    </i>
    <i>
      <x v="151"/>
    </i>
    <i>
      <x v="152"/>
    </i>
    <i>
      <x v="153"/>
    </i>
    <i>
      <x v="155"/>
    </i>
    <i>
      <x v="157"/>
    </i>
    <i>
      <x v="158"/>
    </i>
    <i>
      <x v="160"/>
    </i>
    <i>
      <x v="161"/>
    </i>
    <i>
      <x v="162"/>
    </i>
    <i>
      <x v="163"/>
    </i>
    <i>
      <x v="166"/>
    </i>
    <i>
      <x v="167"/>
    </i>
    <i>
      <x v="168"/>
    </i>
    <i>
      <x v="170"/>
    </i>
    <i>
      <x v="171"/>
    </i>
    <i>
      <x v="172"/>
    </i>
    <i>
      <x v="173"/>
    </i>
    <i>
      <x v="174"/>
    </i>
    <i>
      <x v="175"/>
    </i>
    <i>
      <x v="177"/>
    </i>
    <i>
      <x v="178"/>
    </i>
    <i>
      <x v="179"/>
    </i>
    <i>
      <x v="180"/>
    </i>
    <i>
      <x v="181"/>
    </i>
    <i>
      <x v="184"/>
    </i>
    <i>
      <x v="186"/>
    </i>
    <i>
      <x v="187"/>
    </i>
    <i>
      <x v="188"/>
    </i>
    <i>
      <x v="191"/>
    </i>
    <i>
      <x v="192"/>
    </i>
    <i>
      <x v="193"/>
    </i>
    <i>
      <x v="194"/>
    </i>
    <i>
      <x v="195"/>
    </i>
    <i>
      <x v="196"/>
    </i>
    <i>
      <x v="197"/>
    </i>
    <i>
      <x v="198"/>
    </i>
    <i>
      <x v="199"/>
    </i>
    <i>
      <x v="200"/>
    </i>
    <i>
      <x v="201"/>
    </i>
    <i>
      <x v="202"/>
    </i>
    <i>
      <x v="203"/>
    </i>
    <i>
      <x v="205"/>
    </i>
    <i>
      <x v="208"/>
    </i>
    <i>
      <x v="209"/>
    </i>
    <i>
      <x v="210"/>
    </i>
    <i>
      <x v="211"/>
    </i>
    <i>
      <x v="215"/>
    </i>
    <i>
      <x v="216"/>
    </i>
    <i>
      <x v="219"/>
    </i>
    <i>
      <x v="221"/>
    </i>
    <i>
      <x v="222"/>
    </i>
    <i>
      <x v="223"/>
    </i>
    <i>
      <x v="224"/>
    </i>
    <i>
      <x v="225"/>
    </i>
    <i>
      <x v="226"/>
    </i>
    <i>
      <x v="227"/>
    </i>
    <i>
      <x v="228"/>
    </i>
    <i>
      <x v="229"/>
    </i>
    <i>
      <x v="230"/>
    </i>
    <i>
      <x v="231"/>
    </i>
    <i>
      <x v="232"/>
    </i>
    <i>
      <x v="233"/>
    </i>
    <i>
      <x v="234"/>
    </i>
    <i>
      <x v="236"/>
    </i>
    <i>
      <x v="237"/>
    </i>
    <i>
      <x v="238"/>
    </i>
    <i>
      <x v="241"/>
    </i>
    <i>
      <x v="242"/>
    </i>
    <i>
      <x v="243"/>
    </i>
    <i>
      <x v="244"/>
    </i>
    <i>
      <x v="246"/>
    </i>
    <i>
      <x v="247"/>
    </i>
    <i>
      <x v="248"/>
    </i>
    <i>
      <x v="250"/>
    </i>
    <i>
      <x v="251"/>
    </i>
    <i>
      <x v="256"/>
    </i>
    <i>
      <x v="259"/>
    </i>
    <i>
      <x v="260"/>
    </i>
    <i>
      <x v="261"/>
    </i>
    <i>
      <x v="263"/>
    </i>
    <i>
      <x v="264"/>
    </i>
    <i>
      <x v="265"/>
    </i>
    <i>
      <x v="266"/>
    </i>
    <i>
      <x v="267"/>
    </i>
    <i>
      <x v="268"/>
    </i>
    <i>
      <x v="272"/>
    </i>
    <i>
      <x v="273"/>
    </i>
    <i>
      <x v="274"/>
    </i>
    <i>
      <x v="275"/>
    </i>
    <i>
      <x v="276"/>
    </i>
    <i>
      <x v="277"/>
    </i>
    <i>
      <x v="278"/>
    </i>
    <i>
      <x v="279"/>
    </i>
    <i>
      <x v="282"/>
    </i>
    <i>
      <x v="287"/>
    </i>
    <i>
      <x v="294"/>
    </i>
    <i>
      <x v="295"/>
    </i>
    <i>
      <x v="299"/>
    </i>
    <i>
      <x v="301"/>
    </i>
    <i>
      <x v="302"/>
    </i>
    <i>
      <x v="303"/>
    </i>
    <i>
      <x v="306"/>
    </i>
    <i>
      <x v="307"/>
    </i>
    <i>
      <x v="311"/>
    </i>
    <i>
      <x v="313"/>
    </i>
    <i>
      <x v="314"/>
    </i>
    <i>
      <x v="324"/>
    </i>
    <i>
      <x v="331"/>
    </i>
    <i>
      <x v="334"/>
    </i>
    <i>
      <x v="336"/>
    </i>
    <i>
      <x v="337"/>
    </i>
    <i>
      <x v="338"/>
    </i>
    <i>
      <x v="339"/>
    </i>
    <i>
      <x v="340"/>
    </i>
    <i>
      <x v="341"/>
    </i>
    <i>
      <x v="342"/>
    </i>
    <i t="grand">
      <x/>
    </i>
  </rowItems>
  <colItems count="1">
    <i/>
  </colItems>
  <pageFields count="4">
    <pageField fld="0" hier="-1"/>
    <pageField fld="6" item="0" hier="-1"/>
    <pageField fld="7" item="0" hier="-1"/>
    <pageField fld="10" hier="-1"/>
  </pageFields>
  <dataFields count="1">
    <dataField name="Average of Lot life" fld="9" subtotal="average" baseField="8" baseItem="0"/>
  </dataFields>
  <chartFormats count="3">
    <chartFormat chart="7"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1B0131-2454-411E-94A2-A7E828B20E45}"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6:B34" firstHeaderRow="1" firstDataRow="1" firstDataCol="1" rowPageCount="4" colPageCount="1"/>
  <pivotFields count="13">
    <pivotField axis="axisPage"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dataField="1" showAll="0"/>
    <pivotField axis="axisRow" showAll="0">
      <items count="7">
        <item x="1"/>
        <item x="0"/>
        <item x="2"/>
        <item x="3"/>
        <item x="4"/>
        <item x="5"/>
        <item t="default"/>
      </items>
    </pivotField>
    <pivotField numFmtId="14" showAll="0"/>
    <pivotField showAll="0"/>
    <pivotField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axis="axisRow" showAll="0">
      <items count="8">
        <item x="0"/>
        <item x="4"/>
        <item x="6"/>
        <item x="1"/>
        <item x="5"/>
        <item x="2"/>
        <item x="3"/>
        <item t="default"/>
      </items>
    </pivotField>
    <pivotField showAll="0"/>
    <pivotField axis="axisPage" showAll="0">
      <items count="5">
        <item x="0"/>
        <item x="1"/>
        <item m="1" x="2"/>
        <item m="1" x="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8"/>
    <field x="2"/>
  </rowFields>
  <rowItems count="28">
    <i>
      <x/>
    </i>
    <i r="1">
      <x/>
    </i>
    <i r="1">
      <x v="1"/>
    </i>
    <i r="1">
      <x v="3"/>
    </i>
    <i r="1">
      <x v="4"/>
    </i>
    <i>
      <x v="1"/>
    </i>
    <i r="1">
      <x/>
    </i>
    <i r="1">
      <x v="2"/>
    </i>
    <i r="1">
      <x v="3"/>
    </i>
    <i r="1">
      <x v="5"/>
    </i>
    <i>
      <x v="3"/>
    </i>
    <i r="1">
      <x v="1"/>
    </i>
    <i r="1">
      <x v="4"/>
    </i>
    <i>
      <x v="4"/>
    </i>
    <i r="1">
      <x/>
    </i>
    <i r="1">
      <x v="1"/>
    </i>
    <i r="1">
      <x v="2"/>
    </i>
    <i>
      <x v="5"/>
    </i>
    <i r="1">
      <x/>
    </i>
    <i r="1">
      <x v="1"/>
    </i>
    <i r="1">
      <x v="5"/>
    </i>
    <i>
      <x v="6"/>
    </i>
    <i r="1">
      <x/>
    </i>
    <i r="1">
      <x v="1"/>
    </i>
    <i r="1">
      <x v="2"/>
    </i>
    <i r="1">
      <x v="3"/>
    </i>
    <i r="1">
      <x v="5"/>
    </i>
    <i t="grand">
      <x/>
    </i>
  </rowItems>
  <colItems count="1">
    <i/>
  </colItems>
  <pageFields count="4">
    <pageField fld="0" hier="-1"/>
    <pageField fld="6" item="0" hier="-1"/>
    <pageField fld="7" item="0" hier="-1"/>
    <pageField fld="10" item="1" hier="-1"/>
  </pageFields>
  <dataFields count="1">
    <dataField name="Count of VIN" fld="1" subtotal="count" baseField="0" baseItem="0"/>
  </dataFields>
  <chartFormats count="5">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14B8A2-66A3-407A-A38F-618FA09E743D}"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6:B19" firstHeaderRow="1" firstDataRow="1" firstDataCol="1" rowPageCount="4" colPageCount="1"/>
  <pivotFields count="13">
    <pivotField axis="axisPage" multipleItemSelectionAllowed="1"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dataField="1" showAll="0"/>
    <pivotField showAll="0"/>
    <pivotField numFmtId="14" showAll="0"/>
    <pivotField showAll="0"/>
    <pivotField axis="axisRow"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showAll="0"/>
    <pivotField axis="axisPage" showAll="0">
      <items count="5">
        <item m="1" x="2"/>
        <item m="1" x="3"/>
        <item x="0"/>
        <item x="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5"/>
  </rowFields>
  <rowItems count="13">
    <i>
      <x v="1"/>
    </i>
    <i>
      <x v="2"/>
    </i>
    <i>
      <x v="3"/>
    </i>
    <i>
      <x v="4"/>
    </i>
    <i>
      <x v="5"/>
    </i>
    <i>
      <x v="6"/>
    </i>
    <i>
      <x v="7"/>
    </i>
    <i>
      <x v="8"/>
    </i>
    <i>
      <x v="9"/>
    </i>
    <i>
      <x v="10"/>
    </i>
    <i>
      <x v="11"/>
    </i>
    <i>
      <x v="12"/>
    </i>
    <i t="grand">
      <x/>
    </i>
  </rowItems>
  <colItems count="1">
    <i/>
  </colItems>
  <pageFields count="4">
    <pageField fld="0" hier="-1"/>
    <pageField fld="10" hier="-1"/>
    <pageField fld="6" item="0" hier="-1"/>
    <pageField fld="7" item="0" hier="-1"/>
  </pageFields>
  <dataFields count="1">
    <dataField name="Count of VIN" fld="1" subtotal="count" baseField="0" baseItem="0"/>
  </dataField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ADF5A2-EBAB-4173-812F-8A140D57D53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6:B19" firstHeaderRow="1" firstDataRow="1" firstDataCol="1" rowPageCount="4" colPageCount="1"/>
  <pivotFields count="13">
    <pivotField axis="axisPage" showAll="0">
      <items count="62">
        <item x="14"/>
        <item x="38"/>
        <item x="3"/>
        <item x="21"/>
        <item x="53"/>
        <item x="19"/>
        <item x="49"/>
        <item x="46"/>
        <item x="48"/>
        <item x="27"/>
        <item x="36"/>
        <item x="25"/>
        <item x="32"/>
        <item x="56"/>
        <item x="26"/>
        <item x="34"/>
        <item x="43"/>
        <item x="9"/>
        <item x="29"/>
        <item x="31"/>
        <item x="12"/>
        <item x="11"/>
        <item x="28"/>
        <item x="6"/>
        <item x="10"/>
        <item x="40"/>
        <item x="42"/>
        <item x="16"/>
        <item x="15"/>
        <item x="5"/>
        <item x="13"/>
        <item x="18"/>
        <item x="4"/>
        <item x="45"/>
        <item x="51"/>
        <item x="17"/>
        <item x="1"/>
        <item x="55"/>
        <item x="0"/>
        <item x="59"/>
        <item x="2"/>
        <item x="44"/>
        <item x="30"/>
        <item x="50"/>
        <item x="35"/>
        <item x="20"/>
        <item x="24"/>
        <item x="37"/>
        <item x="41"/>
        <item x="22"/>
        <item x="58"/>
        <item x="52"/>
        <item x="7"/>
        <item x="33"/>
        <item x="8"/>
        <item x="57"/>
        <item x="60"/>
        <item x="39"/>
        <item x="47"/>
        <item x="54"/>
        <item x="23"/>
        <item t="default"/>
      </items>
    </pivotField>
    <pivotField showAll="0"/>
    <pivotField showAll="0"/>
    <pivotField numFmtId="14" showAll="0"/>
    <pivotField showAll="0"/>
    <pivotField axis="axisRow" showAll="0">
      <items count="15">
        <item x="0"/>
        <item x="1"/>
        <item x="2"/>
        <item x="3"/>
        <item x="4"/>
        <item x="5"/>
        <item x="6"/>
        <item x="7"/>
        <item x="8"/>
        <item x="9"/>
        <item x="10"/>
        <item x="11"/>
        <item x="12"/>
        <item x="13"/>
        <item t="default"/>
      </items>
    </pivotField>
    <pivotField axis="axisPage" numFmtId="1" showAll="0">
      <items count="3">
        <item x="1"/>
        <item x="0"/>
        <item t="default"/>
      </items>
    </pivotField>
    <pivotField axis="axisPage" numFmtId="1" showAll="0">
      <items count="3">
        <item x="0"/>
        <item x="1"/>
        <item t="default"/>
      </items>
    </pivotField>
    <pivotField showAll="0"/>
    <pivotField dataField="1" showAll="0"/>
    <pivotField axis="axisPage" showAll="0">
      <items count="5">
        <item x="0"/>
        <item x="1"/>
        <item m="1" x="2"/>
        <item m="1" x="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5"/>
  </rowFields>
  <rowItems count="13">
    <i>
      <x v="1"/>
    </i>
    <i>
      <x v="2"/>
    </i>
    <i>
      <x v="3"/>
    </i>
    <i>
      <x v="4"/>
    </i>
    <i>
      <x v="5"/>
    </i>
    <i>
      <x v="6"/>
    </i>
    <i>
      <x v="7"/>
    </i>
    <i>
      <x v="8"/>
    </i>
    <i>
      <x v="9"/>
    </i>
    <i>
      <x v="10"/>
    </i>
    <i>
      <x v="11"/>
    </i>
    <i>
      <x v="12"/>
    </i>
    <i t="grand">
      <x/>
    </i>
  </rowItems>
  <colItems count="1">
    <i/>
  </colItems>
  <pageFields count="4">
    <pageField fld="0" hier="-1"/>
    <pageField fld="7" item="0" hier="-1"/>
    <pageField fld="6" item="0" hier="-1"/>
    <pageField fld="10" hier="-1"/>
  </pageFields>
  <dataFields count="1">
    <dataField name="Average of Lot life" fld="9"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F6F6DC-F86E-40C1-BC96-CEDA0D83F4EC}"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B13" firstHeaderRow="1" firstDataRow="1" firstDataCol="1" rowPageCount="3" colPageCount="1"/>
  <pivotFields count="15">
    <pivotField dataField="1"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numFmtId="1" showAll="0">
      <items count="3">
        <item x="1"/>
        <item x="0"/>
        <item t="default"/>
      </items>
    </pivotField>
    <pivotField axis="axisPage" numFmtId="1"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13">
        <item x="5"/>
        <item x="9"/>
        <item x="7"/>
        <item x="2"/>
        <item x="3"/>
        <item x="1"/>
        <item x="0"/>
        <item x="11"/>
        <item x="8"/>
        <item x="10"/>
        <item x="6"/>
        <item x="4"/>
        <item t="default"/>
      </items>
    </pivotField>
    <pivotField showAll="0"/>
    <pivotField showAll="0"/>
    <pivotField showAll="0"/>
    <pivotField showAll="0"/>
    <pivotField axis="axisPage"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12"/>
    <field x="1"/>
  </rowFields>
  <rowItems count="8">
    <i>
      <x v="1"/>
    </i>
    <i>
      <x v="2"/>
    </i>
    <i>
      <x v="3"/>
    </i>
    <i>
      <x v="4"/>
    </i>
    <i>
      <x v="5"/>
    </i>
    <i>
      <x v="6"/>
    </i>
    <i>
      <x v="7"/>
    </i>
    <i t="grand">
      <x/>
    </i>
  </rowItems>
  <colItems count="1">
    <i/>
  </colItems>
  <pageFields count="3">
    <pageField fld="4" item="0" hier="-1"/>
    <pageField fld="3" item="0" hier="-1"/>
    <pageField fld="11" hier="-1"/>
  </pageFields>
  <dataFields count="1">
    <dataField name="Count of VIN"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56B506-D58C-4B32-B697-0AF5369DE729}"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B12" firstHeaderRow="1" firstDataRow="1" firstDataCol="1" rowPageCount="2" colPageCount="1"/>
  <pivotFields count="15">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Page" numFmtId="1" showAll="0">
      <items count="3">
        <item x="1"/>
        <item x="0"/>
        <item t="default"/>
      </items>
    </pivotField>
    <pivotField axis="axisPage" numFmtId="1" showAll="0">
      <items count="3">
        <item x="0"/>
        <item x="1"/>
        <item t="default"/>
      </items>
    </pivotField>
    <pivotField showAll="0"/>
    <pivotField showAll="0"/>
    <pivotField showAll="0"/>
    <pivotField showAll="0"/>
    <pivotField showAll="0"/>
    <pivotField dataField="1" showAll="0"/>
    <pivotField showAll="0">
      <items count="3">
        <item x="0"/>
        <item x="1"/>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pivotFields>
  <rowFields count="2">
    <field x="12"/>
    <field x="1"/>
  </rowFields>
  <rowItems count="8">
    <i>
      <x v="1"/>
    </i>
    <i>
      <x v="2"/>
    </i>
    <i>
      <x v="3"/>
    </i>
    <i>
      <x v="4"/>
    </i>
    <i>
      <x v="5"/>
    </i>
    <i>
      <x v="6"/>
    </i>
    <i>
      <x v="7"/>
    </i>
    <i t="grand">
      <x/>
    </i>
  </rowItems>
  <colItems count="1">
    <i/>
  </colItems>
  <pageFields count="2">
    <pageField fld="3" item="0" hier="-1"/>
    <pageField fld="4" item="0" hier="-1"/>
  </pageFields>
  <dataFields count="1">
    <dataField name="Average of Lot life" fld="10" subtotal="average"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00000000-0013-0000-FFFF-FFFF02000000}" sourceName="Model">
  <pivotTables>
    <pivotTable tabId="12" name="PivotTable11"/>
    <pivotTable tabId="7" name="PivotTable9"/>
    <pivotTable tabId="11" name="PivotTable10"/>
    <pivotTable tabId="19" name="PivotTable14"/>
    <pivotTable tabId="7" name="PivotTable7"/>
    <pivotTable tabId="36" name="PivotTable1"/>
    <pivotTable tabId="17" name="PivotTable13"/>
  </pivotTables>
  <data>
    <tabular pivotCacheId="891294946">
      <items count="61">
        <i x="14" s="1"/>
        <i x="38" s="1"/>
        <i x="3" s="1"/>
        <i x="21" s="1"/>
        <i x="53" s="1"/>
        <i x="19" s="1"/>
        <i x="49" s="1"/>
        <i x="48" s="1"/>
        <i x="36" s="1"/>
        <i x="25" s="1"/>
        <i x="32" s="1"/>
        <i x="56" s="1"/>
        <i x="34" s="1"/>
        <i x="43" s="1"/>
        <i x="9" s="1"/>
        <i x="29" s="1"/>
        <i x="31" s="1"/>
        <i x="12" s="1"/>
        <i x="11" s="1"/>
        <i x="28" s="1"/>
        <i x="6" s="1"/>
        <i x="10" s="1"/>
        <i x="40" s="1"/>
        <i x="42" s="1"/>
        <i x="5" s="1"/>
        <i x="13" s="1"/>
        <i x="18" s="1"/>
        <i x="4" s="1"/>
        <i x="45" s="1"/>
        <i x="51" s="1"/>
        <i x="17" s="1"/>
        <i x="1" s="1"/>
        <i x="55" s="1"/>
        <i x="0" s="1"/>
        <i x="59" s="1"/>
        <i x="2" s="1"/>
        <i x="44" s="1"/>
        <i x="30" s="1"/>
        <i x="50" s="1"/>
        <i x="35" s="1"/>
        <i x="20" s="1"/>
        <i x="24" s="1"/>
        <i x="37" s="1"/>
        <i x="41" s="1"/>
        <i x="22" s="1"/>
        <i x="58" s="1"/>
        <i x="52" s="1"/>
        <i x="7" s="1"/>
        <i x="33" s="1"/>
        <i x="8" s="1"/>
        <i x="57" s="1"/>
        <i x="60" s="1"/>
        <i x="39" s="1"/>
        <i x="47" s="1"/>
        <i x="23" s="1"/>
        <i x="46" s="1" nd="1"/>
        <i x="27" s="1" nd="1"/>
        <i x="26" s="1" nd="1"/>
        <i x="16" s="1" nd="1"/>
        <i x="15" s="1" nd="1"/>
        <i x="5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02DFA26E-349D-4A9D-9F1F-900207ED3DAC}" cache="Slicer_Model1" caption="Mod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0000000-0014-0000-FFFF-FFFF02000000}" cache="Slicer_Model1" caption="Model" startItem="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746A9-89D5-4EDA-B3A0-5685349CA81F}">
  <dimension ref="B3:Q21"/>
  <sheetViews>
    <sheetView tabSelected="1" workbookViewId="0">
      <selection activeCell="N12" sqref="N12"/>
    </sheetView>
  </sheetViews>
  <sheetFormatPr defaultRowHeight="15" x14ac:dyDescent="0.25"/>
  <cols>
    <col min="11" max="11" width="7.7109375" customWidth="1"/>
    <col min="12" max="12" width="10.42578125" customWidth="1"/>
  </cols>
  <sheetData>
    <row r="3" spans="2:17" ht="15.75" thickBot="1" x14ac:dyDescent="0.3"/>
    <row r="4" spans="2:17" ht="15.75" thickTop="1" x14ac:dyDescent="0.25">
      <c r="B4" s="29"/>
      <c r="C4" s="30"/>
      <c r="D4" s="30"/>
      <c r="E4" s="30"/>
      <c r="F4" s="31"/>
    </row>
    <row r="5" spans="2:17" ht="15.75" thickBot="1" x14ac:dyDescent="0.3">
      <c r="B5" s="81" t="s">
        <v>544</v>
      </c>
      <c r="C5" s="82"/>
      <c r="D5" s="82"/>
      <c r="E5" s="82"/>
      <c r="F5" s="83"/>
    </row>
    <row r="6" spans="2:17" ht="15.75" thickTop="1" x14ac:dyDescent="0.25">
      <c r="B6" s="32"/>
      <c r="C6" s="33"/>
      <c r="D6" s="33"/>
      <c r="E6" s="33"/>
      <c r="F6" s="34"/>
      <c r="L6" s="19"/>
      <c r="M6" s="20"/>
      <c r="N6" s="20"/>
      <c r="O6" s="20"/>
      <c r="P6" s="20"/>
      <c r="Q6" s="21"/>
    </row>
    <row r="7" spans="2:17" x14ac:dyDescent="0.25">
      <c r="B7" s="32"/>
      <c r="C7" s="33"/>
      <c r="D7" s="33"/>
      <c r="E7" s="33"/>
      <c r="F7" s="34"/>
      <c r="L7" s="78" t="s">
        <v>543</v>
      </c>
      <c r="M7" s="79"/>
      <c r="N7" s="79"/>
      <c r="O7" s="79"/>
      <c r="P7" s="79"/>
      <c r="Q7" s="80"/>
    </row>
    <row r="8" spans="2:17" x14ac:dyDescent="0.25">
      <c r="B8" s="32"/>
      <c r="C8" s="33"/>
      <c r="D8" s="33"/>
      <c r="E8" s="33"/>
      <c r="F8" s="34"/>
      <c r="L8" s="22"/>
      <c r="M8" s="24"/>
      <c r="N8" s="24"/>
      <c r="O8" s="24"/>
      <c r="P8" s="24"/>
      <c r="Q8" s="25"/>
    </row>
    <row r="9" spans="2:17" ht="15.75" thickBot="1" x14ac:dyDescent="0.3">
      <c r="B9" s="32"/>
      <c r="C9" s="33"/>
      <c r="D9" s="33"/>
      <c r="E9" s="33"/>
      <c r="F9" s="34"/>
      <c r="L9" s="22"/>
      <c r="M9" s="24"/>
      <c r="N9" s="24"/>
      <c r="O9" s="24"/>
      <c r="P9" s="24"/>
      <c r="Q9" s="25"/>
    </row>
    <row r="10" spans="2:17" ht="16.5" thickTop="1" thickBot="1" x14ac:dyDescent="0.3">
      <c r="B10" s="32"/>
      <c r="C10" s="33"/>
      <c r="D10" s="33"/>
      <c r="E10" s="33"/>
      <c r="F10" s="34"/>
      <c r="L10" s="22"/>
      <c r="M10" s="24"/>
      <c r="N10" s="38"/>
      <c r="O10" s="23" t="str">
        <f>IF(N10=1,"week","weeks")</f>
        <v>weeks</v>
      </c>
      <c r="P10" s="24"/>
      <c r="Q10" s="25"/>
    </row>
    <row r="11" spans="2:17" ht="16.5" thickTop="1" thickBot="1" x14ac:dyDescent="0.3">
      <c r="B11" s="32"/>
      <c r="C11" s="33"/>
      <c r="D11" s="33"/>
      <c r="E11" s="33"/>
      <c r="F11" s="34"/>
      <c r="L11" s="26"/>
      <c r="M11" s="27"/>
      <c r="N11" s="27"/>
      <c r="O11" s="27"/>
      <c r="P11" s="27"/>
      <c r="Q11" s="28"/>
    </row>
    <row r="12" spans="2:17" ht="15.75" thickTop="1" x14ac:dyDescent="0.25">
      <c r="B12" s="32"/>
      <c r="C12" s="33"/>
      <c r="D12" s="33"/>
      <c r="E12" s="33"/>
      <c r="F12" s="34"/>
    </row>
    <row r="13" spans="2:17" x14ac:dyDescent="0.25">
      <c r="B13" s="32"/>
      <c r="C13" s="33"/>
      <c r="D13" s="33"/>
      <c r="E13" s="33"/>
      <c r="F13" s="34"/>
    </row>
    <row r="14" spans="2:17" x14ac:dyDescent="0.25">
      <c r="B14" s="32"/>
      <c r="C14" s="33"/>
      <c r="D14" s="33"/>
      <c r="E14" s="33"/>
      <c r="F14" s="34"/>
    </row>
    <row r="15" spans="2:17" x14ac:dyDescent="0.25">
      <c r="B15" s="32"/>
      <c r="C15" s="33"/>
      <c r="D15" s="33"/>
      <c r="E15" s="33"/>
      <c r="F15" s="34"/>
    </row>
    <row r="16" spans="2:17" x14ac:dyDescent="0.25">
      <c r="B16" s="32"/>
      <c r="C16" s="33"/>
      <c r="D16" s="33"/>
      <c r="E16" s="33"/>
      <c r="F16" s="34"/>
    </row>
    <row r="17" spans="2:6" x14ac:dyDescent="0.25">
      <c r="B17" s="32"/>
      <c r="C17" s="33"/>
      <c r="D17" s="33"/>
      <c r="E17" s="33"/>
      <c r="F17" s="34"/>
    </row>
    <row r="18" spans="2:6" x14ac:dyDescent="0.25">
      <c r="B18" s="32"/>
      <c r="C18" s="33"/>
      <c r="D18" s="33"/>
      <c r="E18" s="33"/>
      <c r="F18" s="34"/>
    </row>
    <row r="19" spans="2:6" x14ac:dyDescent="0.25">
      <c r="B19" s="32"/>
      <c r="C19" s="33"/>
      <c r="D19" s="33"/>
      <c r="E19" s="33"/>
      <c r="F19" s="34"/>
    </row>
    <row r="20" spans="2:6" ht="15.75" thickBot="1" x14ac:dyDescent="0.3">
      <c r="B20" s="35"/>
      <c r="C20" s="36"/>
      <c r="D20" s="36"/>
      <c r="E20" s="36"/>
      <c r="F20" s="37"/>
    </row>
    <row r="21" spans="2:6" ht="15.75" thickTop="1" x14ac:dyDescent="0.25"/>
  </sheetData>
  <mergeCells count="2">
    <mergeCell ref="L7:Q7"/>
    <mergeCell ref="B5: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376"/>
  <sheetViews>
    <sheetView workbookViewId="0">
      <selection activeCell="R7" sqref="R7"/>
    </sheetView>
  </sheetViews>
  <sheetFormatPr defaultRowHeight="15" x14ac:dyDescent="0.25"/>
  <cols>
    <col min="2" max="2" width="10.7109375" customWidth="1"/>
    <col min="4" max="5" width="9.140625" style="3"/>
    <col min="6" max="7" width="11.28515625" customWidth="1"/>
    <col min="19" max="19" width="9.140625" customWidth="1"/>
    <col min="29" max="29" width="9.140625" style="7"/>
  </cols>
  <sheetData>
    <row r="1" spans="1:30" x14ac:dyDescent="0.25">
      <c r="A1" t="s">
        <v>1</v>
      </c>
      <c r="B1" t="s">
        <v>3</v>
      </c>
      <c r="C1" t="s">
        <v>4</v>
      </c>
      <c r="D1" s="3" t="s">
        <v>158</v>
      </c>
      <c r="E1" s="3" t="s">
        <v>159</v>
      </c>
      <c r="F1" t="s">
        <v>5</v>
      </c>
      <c r="G1" t="s">
        <v>531</v>
      </c>
      <c r="H1" t="s">
        <v>0</v>
      </c>
      <c r="I1" t="s">
        <v>2</v>
      </c>
      <c r="J1" t="s">
        <v>6</v>
      </c>
      <c r="K1" t="s">
        <v>7</v>
      </c>
      <c r="L1" t="s">
        <v>8</v>
      </c>
      <c r="U1" t="s">
        <v>2</v>
      </c>
      <c r="W1" t="s">
        <v>6</v>
      </c>
      <c r="Z1" t="s">
        <v>0</v>
      </c>
      <c r="AD1" t="s">
        <v>491</v>
      </c>
    </row>
    <row r="2" spans="1:30" x14ac:dyDescent="0.25">
      <c r="A2" t="s">
        <v>447</v>
      </c>
      <c r="B2" s="1">
        <v>43468</v>
      </c>
      <c r="C2">
        <v>126010</v>
      </c>
      <c r="D2" s="3">
        <v>0</v>
      </c>
      <c r="E2" s="3">
        <v>1</v>
      </c>
      <c r="F2" s="1">
        <v>43465</v>
      </c>
      <c r="G2" s="6">
        <f t="shared" ref="G2:G65" si="0">MONTH(F2)</f>
        <v>12</v>
      </c>
      <c r="H2" t="s">
        <v>208</v>
      </c>
      <c r="I2" t="s">
        <v>11</v>
      </c>
      <c r="J2" t="s">
        <v>11</v>
      </c>
      <c r="K2">
        <f t="shared" ref="K2:K65" si="1">B2-F2</f>
        <v>3</v>
      </c>
      <c r="L2" t="str">
        <f>IF(K2&gt;90,"Yes","No")</f>
        <v>No</v>
      </c>
      <c r="M2" s="3">
        <f t="shared" ref="M2:M65" si="2">D2+E2</f>
        <v>1</v>
      </c>
      <c r="N2" s="3">
        <f t="shared" ref="N2:N65" si="3">IF(LOOKUP(H2,$Z$2:$Z$62,$Y$2:$Y$62)="x",LOOKUP(H2,$Z$2:$Z$62,$AD$2:$AD$62),C2)</f>
        <v>126010</v>
      </c>
      <c r="O2" t="str">
        <f t="shared" ref="O2:O65" si="4">LOOKUP(I2,$U$2:$U$7,$V$2:$V$7)</f>
        <v>I_Black</v>
      </c>
      <c r="P2" t="str">
        <f t="shared" ref="P2:P65" si="5">LOOKUP(J2,$W$2:$W$8,$X$2:$X$8)</f>
        <v>P_Black</v>
      </c>
      <c r="U2" t="s">
        <v>15</v>
      </c>
      <c r="V2" t="s">
        <v>468</v>
      </c>
      <c r="W2" t="s">
        <v>11</v>
      </c>
      <c r="X2" t="s">
        <v>473</v>
      </c>
      <c r="Y2" t="s">
        <v>492</v>
      </c>
      <c r="Z2" t="s">
        <v>59</v>
      </c>
      <c r="AA2">
        <f t="shared" ref="AA2:AA33" si="6">COUNTIFS(H:H,Z2,D:D,0,E:E,0)</f>
        <v>7</v>
      </c>
      <c r="AB2">
        <f t="shared" ref="AB2:AB33" si="7">COUNTIFS(H:H,Z2,L:L,"Yes",D:D,0,E:E,0)</f>
        <v>0</v>
      </c>
      <c r="AC2" s="7">
        <f>IFERROR(AB2/AA2,0)</f>
        <v>0</v>
      </c>
      <c r="AD2">
        <v>34500</v>
      </c>
    </row>
    <row r="3" spans="1:30" x14ac:dyDescent="0.25">
      <c r="A3" t="s">
        <v>448</v>
      </c>
      <c r="B3" s="1">
        <v>43468</v>
      </c>
      <c r="C3">
        <v>53505</v>
      </c>
      <c r="D3" s="3">
        <v>0</v>
      </c>
      <c r="E3" s="3">
        <v>0</v>
      </c>
      <c r="F3" s="1">
        <v>43420</v>
      </c>
      <c r="G3" s="6">
        <f t="shared" si="0"/>
        <v>11</v>
      </c>
      <c r="H3" t="s">
        <v>32</v>
      </c>
      <c r="I3" t="s">
        <v>11</v>
      </c>
      <c r="J3" t="s">
        <v>18</v>
      </c>
      <c r="K3">
        <f t="shared" si="1"/>
        <v>48</v>
      </c>
      <c r="L3" t="str">
        <f t="shared" ref="L3:L66" si="8">IF(K3&gt;90,"Yes","No")</f>
        <v>No</v>
      </c>
      <c r="M3" s="3">
        <f t="shared" si="2"/>
        <v>0</v>
      </c>
      <c r="N3" s="3">
        <f t="shared" si="3"/>
        <v>43400</v>
      </c>
      <c r="O3" t="str">
        <f t="shared" si="4"/>
        <v>I_Black</v>
      </c>
      <c r="P3" t="str">
        <f t="shared" si="5"/>
        <v>P_White</v>
      </c>
      <c r="U3" t="s">
        <v>11</v>
      </c>
      <c r="V3" t="s">
        <v>467</v>
      </c>
      <c r="W3" t="s">
        <v>25</v>
      </c>
      <c r="X3" t="s">
        <v>478</v>
      </c>
      <c r="Z3" t="s">
        <v>196</v>
      </c>
      <c r="AA3">
        <f t="shared" si="6"/>
        <v>3</v>
      </c>
      <c r="AB3">
        <f t="shared" si="7"/>
        <v>2</v>
      </c>
      <c r="AC3" s="7">
        <f t="shared" ref="AC3:AC62" si="9">IFERROR(AB3/AA3,0)</f>
        <v>0.66666666666666663</v>
      </c>
    </row>
    <row r="4" spans="1:30" x14ac:dyDescent="0.25">
      <c r="A4" t="s">
        <v>449</v>
      </c>
      <c r="B4" s="1">
        <v>43468</v>
      </c>
      <c r="C4">
        <v>62675</v>
      </c>
      <c r="D4" s="3">
        <v>0</v>
      </c>
      <c r="E4" s="3">
        <v>0</v>
      </c>
      <c r="F4" s="1">
        <v>43453</v>
      </c>
      <c r="G4" s="6">
        <f t="shared" si="0"/>
        <v>12</v>
      </c>
      <c r="H4" t="s">
        <v>78</v>
      </c>
      <c r="I4" t="s">
        <v>15</v>
      </c>
      <c r="J4" t="s">
        <v>25</v>
      </c>
      <c r="K4">
        <f t="shared" si="1"/>
        <v>15</v>
      </c>
      <c r="L4" t="str">
        <f t="shared" si="8"/>
        <v>No</v>
      </c>
      <c r="M4" s="3">
        <f t="shared" si="2"/>
        <v>0</v>
      </c>
      <c r="N4" s="3">
        <f t="shared" si="3"/>
        <v>56000</v>
      </c>
      <c r="O4" t="str">
        <f t="shared" si="4"/>
        <v>I_Beige</v>
      </c>
      <c r="P4" t="str">
        <f t="shared" si="5"/>
        <v>P_Blue</v>
      </c>
      <c r="U4" t="s">
        <v>31</v>
      </c>
      <c r="V4" t="s">
        <v>469</v>
      </c>
      <c r="W4" t="s">
        <v>73</v>
      </c>
      <c r="X4" t="s">
        <v>479</v>
      </c>
      <c r="Y4" t="s">
        <v>492</v>
      </c>
      <c r="Z4" t="s">
        <v>32</v>
      </c>
      <c r="AA4">
        <f t="shared" si="6"/>
        <v>16</v>
      </c>
      <c r="AB4">
        <f t="shared" si="7"/>
        <v>8</v>
      </c>
      <c r="AC4" s="7">
        <f t="shared" si="9"/>
        <v>0.5</v>
      </c>
      <c r="AD4">
        <v>43400</v>
      </c>
    </row>
    <row r="5" spans="1:30" x14ac:dyDescent="0.25">
      <c r="A5" t="s">
        <v>450</v>
      </c>
      <c r="B5" s="1">
        <v>43468</v>
      </c>
      <c r="C5">
        <v>60910</v>
      </c>
      <c r="D5" s="3">
        <v>0</v>
      </c>
      <c r="E5" s="3">
        <v>0</v>
      </c>
      <c r="F5" s="1">
        <v>43356</v>
      </c>
      <c r="G5" s="6">
        <f t="shared" si="0"/>
        <v>9</v>
      </c>
      <c r="H5" t="s">
        <v>12</v>
      </c>
      <c r="I5" t="s">
        <v>15</v>
      </c>
      <c r="J5" t="s">
        <v>18</v>
      </c>
      <c r="K5">
        <f t="shared" si="1"/>
        <v>112</v>
      </c>
      <c r="L5" t="str">
        <f t="shared" si="8"/>
        <v>Yes</v>
      </c>
      <c r="M5" s="3">
        <f t="shared" si="2"/>
        <v>0</v>
      </c>
      <c r="N5" s="3">
        <f t="shared" si="3"/>
        <v>56200</v>
      </c>
      <c r="O5" t="str">
        <f t="shared" si="4"/>
        <v>I_Beige</v>
      </c>
      <c r="P5" t="str">
        <f t="shared" si="5"/>
        <v>P_White</v>
      </c>
      <c r="U5" t="s">
        <v>16</v>
      </c>
      <c r="V5" t="s">
        <v>470</v>
      </c>
      <c r="W5" t="s">
        <v>16</v>
      </c>
      <c r="X5" t="s">
        <v>474</v>
      </c>
      <c r="Z5" t="s">
        <v>74</v>
      </c>
      <c r="AA5">
        <f t="shared" si="6"/>
        <v>2</v>
      </c>
      <c r="AB5">
        <f t="shared" si="7"/>
        <v>2</v>
      </c>
      <c r="AC5" s="7">
        <f t="shared" si="9"/>
        <v>1</v>
      </c>
    </row>
    <row r="6" spans="1:30" x14ac:dyDescent="0.25">
      <c r="A6" t="s">
        <v>451</v>
      </c>
      <c r="B6" s="1">
        <v>43468</v>
      </c>
      <c r="C6">
        <v>61750</v>
      </c>
      <c r="D6" s="3">
        <v>0</v>
      </c>
      <c r="E6" s="3">
        <v>0</v>
      </c>
      <c r="F6" s="1">
        <v>43378</v>
      </c>
      <c r="G6" s="6">
        <f t="shared" si="0"/>
        <v>10</v>
      </c>
      <c r="H6" t="s">
        <v>377</v>
      </c>
      <c r="I6" t="s">
        <v>11</v>
      </c>
      <c r="J6" t="s">
        <v>18</v>
      </c>
      <c r="K6">
        <f t="shared" si="1"/>
        <v>90</v>
      </c>
      <c r="L6" t="str">
        <f t="shared" si="8"/>
        <v>No</v>
      </c>
      <c r="M6" s="3">
        <f t="shared" si="2"/>
        <v>0</v>
      </c>
      <c r="N6" s="3">
        <f t="shared" si="3"/>
        <v>61750</v>
      </c>
      <c r="O6" t="str">
        <f t="shared" si="4"/>
        <v>I_Black</v>
      </c>
      <c r="P6" t="str">
        <f t="shared" si="5"/>
        <v>P_White</v>
      </c>
      <c r="U6" t="s">
        <v>35</v>
      </c>
      <c r="V6" t="s">
        <v>471</v>
      </c>
      <c r="W6" t="s">
        <v>35</v>
      </c>
      <c r="X6" t="s">
        <v>475</v>
      </c>
      <c r="Z6" t="s">
        <v>345</v>
      </c>
      <c r="AA6">
        <f t="shared" si="6"/>
        <v>1</v>
      </c>
      <c r="AB6">
        <f t="shared" si="7"/>
        <v>1</v>
      </c>
      <c r="AC6" s="7">
        <f t="shared" si="9"/>
        <v>1</v>
      </c>
    </row>
    <row r="7" spans="1:30" x14ac:dyDescent="0.25">
      <c r="A7" t="s">
        <v>442</v>
      </c>
      <c r="B7" s="1">
        <v>43472</v>
      </c>
      <c r="C7">
        <v>61910</v>
      </c>
      <c r="D7" s="3">
        <v>0</v>
      </c>
      <c r="E7" s="3">
        <v>0</v>
      </c>
      <c r="F7" s="1">
        <v>43376</v>
      </c>
      <c r="G7" s="6">
        <f t="shared" si="0"/>
        <v>10</v>
      </c>
      <c r="H7" t="s">
        <v>377</v>
      </c>
      <c r="I7" t="s">
        <v>11</v>
      </c>
      <c r="J7" t="s">
        <v>11</v>
      </c>
      <c r="K7">
        <f t="shared" si="1"/>
        <v>96</v>
      </c>
      <c r="L7" t="str">
        <f t="shared" si="8"/>
        <v>Yes</v>
      </c>
      <c r="M7" s="3">
        <f t="shared" si="2"/>
        <v>0</v>
      </c>
      <c r="N7" s="3">
        <f t="shared" si="3"/>
        <v>61910</v>
      </c>
      <c r="O7" t="str">
        <f t="shared" si="4"/>
        <v>I_Black</v>
      </c>
      <c r="P7" t="str">
        <f t="shared" si="5"/>
        <v>P_Black</v>
      </c>
      <c r="R7">
        <f>COUNTIFS(M:M,0,L:L,"Yes",K:K,"&lt;=122")</f>
        <v>30</v>
      </c>
      <c r="U7" t="s">
        <v>18</v>
      </c>
      <c r="V7" t="s">
        <v>472</v>
      </c>
      <c r="W7" t="s">
        <v>22</v>
      </c>
      <c r="X7" t="s">
        <v>477</v>
      </c>
      <c r="Z7" t="s">
        <v>29</v>
      </c>
      <c r="AA7">
        <f t="shared" si="6"/>
        <v>4</v>
      </c>
      <c r="AB7">
        <f t="shared" si="7"/>
        <v>3</v>
      </c>
      <c r="AC7" s="7">
        <f t="shared" si="9"/>
        <v>0.75</v>
      </c>
    </row>
    <row r="8" spans="1:30" x14ac:dyDescent="0.25">
      <c r="A8" t="s">
        <v>443</v>
      </c>
      <c r="B8" s="1">
        <v>43472</v>
      </c>
      <c r="C8">
        <v>70730</v>
      </c>
      <c r="D8" s="3">
        <v>0</v>
      </c>
      <c r="E8" s="3">
        <v>0</v>
      </c>
      <c r="F8" s="1">
        <v>43434</v>
      </c>
      <c r="G8" s="6">
        <f t="shared" si="0"/>
        <v>11</v>
      </c>
      <c r="H8" t="s">
        <v>300</v>
      </c>
      <c r="I8" t="s">
        <v>35</v>
      </c>
      <c r="J8" t="s">
        <v>11</v>
      </c>
      <c r="K8">
        <f t="shared" si="1"/>
        <v>38</v>
      </c>
      <c r="L8" t="str">
        <f t="shared" si="8"/>
        <v>No</v>
      </c>
      <c r="M8" s="3">
        <f t="shared" si="2"/>
        <v>0</v>
      </c>
      <c r="N8" s="3">
        <f t="shared" si="3"/>
        <v>70730</v>
      </c>
      <c r="O8" t="str">
        <f t="shared" si="4"/>
        <v>I_Red</v>
      </c>
      <c r="P8" t="str">
        <f t="shared" si="5"/>
        <v>P_Black</v>
      </c>
      <c r="W8" t="s">
        <v>18</v>
      </c>
      <c r="X8" t="s">
        <v>476</v>
      </c>
      <c r="Z8" t="s">
        <v>271</v>
      </c>
      <c r="AA8">
        <f t="shared" si="6"/>
        <v>2</v>
      </c>
      <c r="AB8">
        <f t="shared" si="7"/>
        <v>1</v>
      </c>
      <c r="AC8" s="7">
        <f t="shared" si="9"/>
        <v>0.5</v>
      </c>
    </row>
    <row r="9" spans="1:30" x14ac:dyDescent="0.25">
      <c r="A9" t="s">
        <v>444</v>
      </c>
      <c r="B9" s="1">
        <v>43472</v>
      </c>
      <c r="C9">
        <v>41820</v>
      </c>
      <c r="D9" s="3">
        <v>0</v>
      </c>
      <c r="E9" s="3">
        <v>0</v>
      </c>
      <c r="F9" s="1">
        <v>43354</v>
      </c>
      <c r="G9" s="6">
        <f t="shared" si="0"/>
        <v>9</v>
      </c>
      <c r="H9" t="s">
        <v>142</v>
      </c>
      <c r="I9" t="s">
        <v>15</v>
      </c>
      <c r="J9" t="s">
        <v>18</v>
      </c>
      <c r="K9">
        <f t="shared" si="1"/>
        <v>118</v>
      </c>
      <c r="L9" t="str">
        <f t="shared" si="8"/>
        <v>Yes</v>
      </c>
      <c r="M9" s="3">
        <f t="shared" si="2"/>
        <v>0</v>
      </c>
      <c r="N9" s="3">
        <f t="shared" si="3"/>
        <v>0</v>
      </c>
      <c r="O9" t="str">
        <f t="shared" si="4"/>
        <v>I_Beige</v>
      </c>
      <c r="P9" t="str">
        <f t="shared" si="5"/>
        <v>P_White</v>
      </c>
      <c r="Z9" t="s">
        <v>249</v>
      </c>
      <c r="AA9">
        <f t="shared" si="6"/>
        <v>0</v>
      </c>
      <c r="AB9">
        <f t="shared" si="7"/>
        <v>0</v>
      </c>
      <c r="AC9" s="7">
        <f t="shared" si="9"/>
        <v>0</v>
      </c>
    </row>
    <row r="10" spans="1:30" x14ac:dyDescent="0.25">
      <c r="A10" t="s">
        <v>445</v>
      </c>
      <c r="B10" s="1">
        <v>43472</v>
      </c>
      <c r="C10">
        <v>68375</v>
      </c>
      <c r="D10" s="3">
        <v>0</v>
      </c>
      <c r="E10" s="3">
        <v>0</v>
      </c>
      <c r="F10" s="1">
        <v>43433</v>
      </c>
      <c r="G10" s="6">
        <f t="shared" si="0"/>
        <v>11</v>
      </c>
      <c r="H10" t="s">
        <v>29</v>
      </c>
      <c r="I10" t="s">
        <v>31</v>
      </c>
      <c r="J10" t="s">
        <v>25</v>
      </c>
      <c r="K10">
        <f t="shared" si="1"/>
        <v>39</v>
      </c>
      <c r="L10" t="str">
        <f t="shared" si="8"/>
        <v>No</v>
      </c>
      <c r="M10" s="3">
        <f t="shared" si="2"/>
        <v>0</v>
      </c>
      <c r="N10" s="3">
        <f t="shared" si="3"/>
        <v>68375</v>
      </c>
      <c r="O10" t="str">
        <f t="shared" si="4"/>
        <v>I_Brown</v>
      </c>
      <c r="P10" t="str">
        <f t="shared" si="5"/>
        <v>P_Blue</v>
      </c>
      <c r="Z10" t="s">
        <v>267</v>
      </c>
      <c r="AA10">
        <f t="shared" si="6"/>
        <v>1</v>
      </c>
      <c r="AB10">
        <f t="shared" si="7"/>
        <v>0</v>
      </c>
      <c r="AC10" s="7">
        <f t="shared" si="9"/>
        <v>0</v>
      </c>
    </row>
    <row r="11" spans="1:30" x14ac:dyDescent="0.25">
      <c r="A11" t="s">
        <v>446</v>
      </c>
      <c r="B11" s="1">
        <v>43472</v>
      </c>
      <c r="C11">
        <v>66055</v>
      </c>
      <c r="D11" s="3">
        <v>0</v>
      </c>
      <c r="E11" s="3">
        <v>0</v>
      </c>
      <c r="F11" s="1">
        <v>43465</v>
      </c>
      <c r="G11" s="6">
        <f t="shared" si="0"/>
        <v>12</v>
      </c>
      <c r="H11" t="s">
        <v>78</v>
      </c>
      <c r="I11" t="s">
        <v>15</v>
      </c>
      <c r="J11" t="s">
        <v>11</v>
      </c>
      <c r="K11">
        <f t="shared" si="1"/>
        <v>7</v>
      </c>
      <c r="L11" t="str">
        <f t="shared" si="8"/>
        <v>No</v>
      </c>
      <c r="M11" s="3">
        <f t="shared" si="2"/>
        <v>0</v>
      </c>
      <c r="N11" s="3">
        <f t="shared" si="3"/>
        <v>56000</v>
      </c>
      <c r="O11" t="str">
        <f t="shared" si="4"/>
        <v>I_Beige</v>
      </c>
      <c r="P11" t="str">
        <f t="shared" si="5"/>
        <v>P_Black</v>
      </c>
      <c r="Z11" t="s">
        <v>110</v>
      </c>
      <c r="AA11">
        <f t="shared" si="6"/>
        <v>0</v>
      </c>
      <c r="AB11">
        <f t="shared" si="7"/>
        <v>0</v>
      </c>
      <c r="AC11" s="7">
        <f t="shared" si="9"/>
        <v>0</v>
      </c>
    </row>
    <row r="12" spans="1:30" x14ac:dyDescent="0.25">
      <c r="A12" t="s">
        <v>437</v>
      </c>
      <c r="B12" s="1">
        <v>43477</v>
      </c>
      <c r="C12">
        <v>49825</v>
      </c>
      <c r="D12" s="3">
        <v>0</v>
      </c>
      <c r="E12" s="3">
        <v>0</v>
      </c>
      <c r="F12" s="1">
        <v>43428</v>
      </c>
      <c r="G12" s="6">
        <f t="shared" si="0"/>
        <v>11</v>
      </c>
      <c r="H12" t="s">
        <v>32</v>
      </c>
      <c r="I12" t="s">
        <v>11</v>
      </c>
      <c r="J12" t="s">
        <v>11</v>
      </c>
      <c r="K12">
        <f t="shared" si="1"/>
        <v>49</v>
      </c>
      <c r="L12" t="str">
        <f t="shared" si="8"/>
        <v>No</v>
      </c>
      <c r="M12" s="3">
        <f t="shared" si="2"/>
        <v>0</v>
      </c>
      <c r="N12" s="3">
        <f t="shared" si="3"/>
        <v>43400</v>
      </c>
      <c r="O12" t="str">
        <f t="shared" si="4"/>
        <v>I_Black</v>
      </c>
      <c r="P12" t="str">
        <f t="shared" si="5"/>
        <v>P_Black</v>
      </c>
      <c r="Z12" t="s">
        <v>169</v>
      </c>
      <c r="AA12">
        <f t="shared" si="6"/>
        <v>1</v>
      </c>
      <c r="AB12">
        <f t="shared" si="7"/>
        <v>1</v>
      </c>
      <c r="AC12" s="7">
        <f t="shared" si="9"/>
        <v>1</v>
      </c>
    </row>
    <row r="13" spans="1:30" x14ac:dyDescent="0.25">
      <c r="A13" t="s">
        <v>438</v>
      </c>
      <c r="B13" s="1">
        <v>43477</v>
      </c>
      <c r="C13">
        <v>184025</v>
      </c>
      <c r="D13" s="3">
        <v>0</v>
      </c>
      <c r="E13" s="3">
        <v>0</v>
      </c>
      <c r="F13" s="1">
        <v>43395</v>
      </c>
      <c r="G13" s="6">
        <f t="shared" si="0"/>
        <v>10</v>
      </c>
      <c r="H13" t="s">
        <v>406</v>
      </c>
      <c r="I13" t="s">
        <v>15</v>
      </c>
      <c r="J13" t="s">
        <v>25</v>
      </c>
      <c r="K13">
        <f t="shared" si="1"/>
        <v>82</v>
      </c>
      <c r="L13" t="str">
        <f t="shared" si="8"/>
        <v>No</v>
      </c>
      <c r="M13" s="3">
        <f t="shared" si="2"/>
        <v>0</v>
      </c>
      <c r="N13" s="3">
        <f t="shared" si="3"/>
        <v>184025</v>
      </c>
      <c r="O13" t="str">
        <f t="shared" si="4"/>
        <v>I_Beige</v>
      </c>
      <c r="P13" t="str">
        <f t="shared" si="5"/>
        <v>P_Blue</v>
      </c>
      <c r="Z13" t="s">
        <v>103</v>
      </c>
      <c r="AA13">
        <f t="shared" si="6"/>
        <v>1</v>
      </c>
      <c r="AB13">
        <f t="shared" si="7"/>
        <v>1</v>
      </c>
      <c r="AC13" s="7">
        <f t="shared" si="9"/>
        <v>1</v>
      </c>
    </row>
    <row r="14" spans="1:30" x14ac:dyDescent="0.25">
      <c r="A14" t="s">
        <v>439</v>
      </c>
      <c r="B14" s="1">
        <v>43477</v>
      </c>
      <c r="C14">
        <v>47270</v>
      </c>
      <c r="D14" s="3">
        <v>0</v>
      </c>
      <c r="E14" s="3">
        <v>0</v>
      </c>
      <c r="F14" s="1">
        <v>43443</v>
      </c>
      <c r="G14" s="6">
        <f t="shared" si="0"/>
        <v>12</v>
      </c>
      <c r="H14" t="s">
        <v>48</v>
      </c>
      <c r="I14" t="s">
        <v>11</v>
      </c>
      <c r="J14" t="s">
        <v>22</v>
      </c>
      <c r="K14">
        <f t="shared" si="1"/>
        <v>34</v>
      </c>
      <c r="L14" t="str">
        <f t="shared" si="8"/>
        <v>No</v>
      </c>
      <c r="M14" s="3">
        <f t="shared" si="2"/>
        <v>0</v>
      </c>
      <c r="N14" s="3">
        <f t="shared" si="3"/>
        <v>35950</v>
      </c>
      <c r="O14" t="str">
        <f t="shared" si="4"/>
        <v>I_Black</v>
      </c>
      <c r="P14" t="str">
        <f t="shared" si="5"/>
        <v>P_Silver</v>
      </c>
      <c r="Y14" t="s">
        <v>492</v>
      </c>
      <c r="Z14" t="s">
        <v>142</v>
      </c>
      <c r="AA14">
        <f t="shared" si="6"/>
        <v>8</v>
      </c>
      <c r="AB14">
        <f t="shared" si="7"/>
        <v>6</v>
      </c>
      <c r="AC14" s="7">
        <f t="shared" si="9"/>
        <v>0.75</v>
      </c>
    </row>
    <row r="15" spans="1:30" x14ac:dyDescent="0.25">
      <c r="A15" t="s">
        <v>440</v>
      </c>
      <c r="B15" s="1">
        <v>43477</v>
      </c>
      <c r="C15">
        <v>85115</v>
      </c>
      <c r="D15" s="3">
        <v>0</v>
      </c>
      <c r="E15" s="3">
        <v>0</v>
      </c>
      <c r="F15" s="1">
        <v>43417</v>
      </c>
      <c r="G15" s="6">
        <f t="shared" si="0"/>
        <v>11</v>
      </c>
      <c r="H15" t="s">
        <v>415</v>
      </c>
      <c r="I15" t="s">
        <v>15</v>
      </c>
      <c r="J15" t="s">
        <v>18</v>
      </c>
      <c r="K15">
        <f t="shared" si="1"/>
        <v>60</v>
      </c>
      <c r="L15" t="str">
        <f t="shared" si="8"/>
        <v>No</v>
      </c>
      <c r="M15" s="3">
        <f t="shared" si="2"/>
        <v>0</v>
      </c>
      <c r="N15" s="3">
        <f t="shared" si="3"/>
        <v>85115</v>
      </c>
      <c r="O15" t="str">
        <f t="shared" si="4"/>
        <v>I_Beige</v>
      </c>
      <c r="P15" t="str">
        <f t="shared" si="5"/>
        <v>P_White</v>
      </c>
      <c r="T15" t="s">
        <v>6</v>
      </c>
      <c r="U15" t="s">
        <v>2</v>
      </c>
      <c r="Z15" t="s">
        <v>393</v>
      </c>
      <c r="AA15">
        <f t="shared" si="6"/>
        <v>1</v>
      </c>
      <c r="AB15">
        <f t="shared" si="7"/>
        <v>1</v>
      </c>
      <c r="AC15" s="7">
        <f t="shared" si="9"/>
        <v>1</v>
      </c>
    </row>
    <row r="16" spans="1:30" x14ac:dyDescent="0.25">
      <c r="A16" t="s">
        <v>441</v>
      </c>
      <c r="B16" s="1">
        <v>43477</v>
      </c>
      <c r="C16">
        <v>105910</v>
      </c>
      <c r="D16" s="3">
        <v>0</v>
      </c>
      <c r="E16" s="3">
        <v>0</v>
      </c>
      <c r="F16" s="1">
        <v>43413</v>
      </c>
      <c r="G16" s="6">
        <f t="shared" si="0"/>
        <v>11</v>
      </c>
      <c r="H16" t="s">
        <v>68</v>
      </c>
      <c r="I16" t="s">
        <v>15</v>
      </c>
      <c r="J16" t="s">
        <v>18</v>
      </c>
      <c r="K16">
        <f t="shared" si="1"/>
        <v>64</v>
      </c>
      <c r="L16" t="str">
        <f t="shared" si="8"/>
        <v>No</v>
      </c>
      <c r="M16" s="3">
        <f t="shared" si="2"/>
        <v>0</v>
      </c>
      <c r="N16" s="3">
        <f t="shared" si="3"/>
        <v>94250</v>
      </c>
      <c r="O16" t="str">
        <f t="shared" si="4"/>
        <v>I_Beige</v>
      </c>
      <c r="P16" t="str">
        <f t="shared" si="5"/>
        <v>P_White</v>
      </c>
      <c r="T16" t="s">
        <v>11</v>
      </c>
      <c r="U16" t="s">
        <v>11</v>
      </c>
      <c r="Z16" t="s">
        <v>105</v>
      </c>
      <c r="AA16">
        <f t="shared" si="6"/>
        <v>0</v>
      </c>
      <c r="AB16">
        <f t="shared" si="7"/>
        <v>0</v>
      </c>
      <c r="AC16" s="7">
        <f t="shared" si="9"/>
        <v>0</v>
      </c>
    </row>
    <row r="17" spans="1:30" x14ac:dyDescent="0.25">
      <c r="A17" t="s">
        <v>436</v>
      </c>
      <c r="B17" s="1">
        <v>43480</v>
      </c>
      <c r="C17">
        <v>40425</v>
      </c>
      <c r="D17" s="3">
        <v>0</v>
      </c>
      <c r="E17" s="3">
        <v>0</v>
      </c>
      <c r="F17" s="1">
        <v>43406</v>
      </c>
      <c r="G17" s="6">
        <f t="shared" si="0"/>
        <v>11</v>
      </c>
      <c r="H17" t="s">
        <v>48</v>
      </c>
      <c r="I17" t="s">
        <v>11</v>
      </c>
      <c r="J17" t="s">
        <v>11</v>
      </c>
      <c r="K17">
        <f t="shared" si="1"/>
        <v>74</v>
      </c>
      <c r="L17" t="str">
        <f t="shared" si="8"/>
        <v>No</v>
      </c>
      <c r="M17" s="3">
        <f t="shared" si="2"/>
        <v>0</v>
      </c>
      <c r="N17" s="3">
        <f t="shared" si="3"/>
        <v>35950</v>
      </c>
      <c r="O17" t="str">
        <f t="shared" si="4"/>
        <v>I_Black</v>
      </c>
      <c r="P17" t="str">
        <f t="shared" si="5"/>
        <v>P_Black</v>
      </c>
      <c r="T17" t="s">
        <v>18</v>
      </c>
      <c r="U17" t="s">
        <v>15</v>
      </c>
      <c r="Z17" t="s">
        <v>148</v>
      </c>
      <c r="AA17">
        <f t="shared" si="6"/>
        <v>4</v>
      </c>
      <c r="AB17">
        <f t="shared" si="7"/>
        <v>3</v>
      </c>
      <c r="AC17" s="7">
        <f t="shared" si="9"/>
        <v>0.75</v>
      </c>
    </row>
    <row r="18" spans="1:30" x14ac:dyDescent="0.25">
      <c r="A18" t="s">
        <v>432</v>
      </c>
      <c r="B18" s="1">
        <v>43482</v>
      </c>
      <c r="C18">
        <v>59785</v>
      </c>
      <c r="D18" s="3">
        <v>0</v>
      </c>
      <c r="E18" s="3">
        <v>0</v>
      </c>
      <c r="F18" s="1">
        <v>43462</v>
      </c>
      <c r="G18" s="6">
        <f t="shared" si="0"/>
        <v>12</v>
      </c>
      <c r="H18" t="s">
        <v>43</v>
      </c>
      <c r="I18" t="s">
        <v>11</v>
      </c>
      <c r="J18" t="s">
        <v>11</v>
      </c>
      <c r="K18">
        <f t="shared" si="1"/>
        <v>20</v>
      </c>
      <c r="L18" t="str">
        <f t="shared" si="8"/>
        <v>No</v>
      </c>
      <c r="M18" s="3">
        <f t="shared" si="2"/>
        <v>0</v>
      </c>
      <c r="N18" s="3">
        <f t="shared" si="3"/>
        <v>47300</v>
      </c>
      <c r="O18" t="str">
        <f t="shared" si="4"/>
        <v>I_Black</v>
      </c>
      <c r="P18" t="str">
        <f t="shared" si="5"/>
        <v>P_Black</v>
      </c>
      <c r="T18" t="s">
        <v>545</v>
      </c>
      <c r="U18" t="s">
        <v>545</v>
      </c>
      <c r="Z18" t="s">
        <v>225</v>
      </c>
      <c r="AA18">
        <f t="shared" si="6"/>
        <v>1</v>
      </c>
      <c r="AB18">
        <f t="shared" si="7"/>
        <v>0</v>
      </c>
      <c r="AC18" s="7">
        <f t="shared" si="9"/>
        <v>0</v>
      </c>
    </row>
    <row r="19" spans="1:30" x14ac:dyDescent="0.25">
      <c r="A19" t="s">
        <v>434</v>
      </c>
      <c r="B19" s="1">
        <v>43482</v>
      </c>
      <c r="C19">
        <v>180945</v>
      </c>
      <c r="D19" s="3">
        <v>0</v>
      </c>
      <c r="E19" s="3">
        <v>0</v>
      </c>
      <c r="F19" s="1">
        <v>43434</v>
      </c>
      <c r="G19" s="6">
        <f t="shared" si="0"/>
        <v>11</v>
      </c>
      <c r="H19" t="s">
        <v>433</v>
      </c>
      <c r="I19" t="s">
        <v>11</v>
      </c>
      <c r="J19" t="s">
        <v>11</v>
      </c>
      <c r="K19">
        <f t="shared" si="1"/>
        <v>48</v>
      </c>
      <c r="L19" t="str">
        <f t="shared" si="8"/>
        <v>No</v>
      </c>
      <c r="M19" s="3">
        <f t="shared" si="2"/>
        <v>0</v>
      </c>
      <c r="N19" s="3">
        <f t="shared" si="3"/>
        <v>180945</v>
      </c>
      <c r="O19" t="str">
        <f t="shared" si="4"/>
        <v>I_Black</v>
      </c>
      <c r="P19" t="str">
        <f t="shared" si="5"/>
        <v>P_Black</v>
      </c>
      <c r="Y19" t="s">
        <v>492</v>
      </c>
      <c r="Z19" t="s">
        <v>78</v>
      </c>
      <c r="AA19">
        <f t="shared" si="6"/>
        <v>9</v>
      </c>
      <c r="AB19">
        <f t="shared" si="7"/>
        <v>3</v>
      </c>
      <c r="AC19" s="7">
        <f t="shared" si="9"/>
        <v>0.33333333333333331</v>
      </c>
      <c r="AD19">
        <v>56000</v>
      </c>
    </row>
    <row r="20" spans="1:30" x14ac:dyDescent="0.25">
      <c r="A20" t="s">
        <v>435</v>
      </c>
      <c r="B20" s="1">
        <v>43482</v>
      </c>
      <c r="C20">
        <v>120495</v>
      </c>
      <c r="D20" s="3">
        <v>0</v>
      </c>
      <c r="E20" s="3">
        <v>0</v>
      </c>
      <c r="F20" s="1">
        <v>43465</v>
      </c>
      <c r="G20" s="6">
        <f t="shared" si="0"/>
        <v>12</v>
      </c>
      <c r="H20" t="s">
        <v>70</v>
      </c>
      <c r="I20" t="s">
        <v>11</v>
      </c>
      <c r="J20" t="s">
        <v>11</v>
      </c>
      <c r="K20">
        <f t="shared" si="1"/>
        <v>17</v>
      </c>
      <c r="L20" t="str">
        <f t="shared" si="8"/>
        <v>No</v>
      </c>
      <c r="M20" s="3">
        <f t="shared" si="2"/>
        <v>0</v>
      </c>
      <c r="N20" s="3">
        <f t="shared" si="3"/>
        <v>104350</v>
      </c>
      <c r="O20" t="str">
        <f t="shared" si="4"/>
        <v>I_Black</v>
      </c>
      <c r="P20" t="str">
        <f t="shared" si="5"/>
        <v>P_Black</v>
      </c>
      <c r="Z20" t="s">
        <v>122</v>
      </c>
      <c r="AA20">
        <f t="shared" si="6"/>
        <v>1</v>
      </c>
      <c r="AB20">
        <f t="shared" si="7"/>
        <v>0</v>
      </c>
      <c r="AC20" s="7">
        <f t="shared" si="9"/>
        <v>0</v>
      </c>
    </row>
    <row r="21" spans="1:30" ht="15.75" thickBot="1" x14ac:dyDescent="0.3">
      <c r="A21" t="s">
        <v>429</v>
      </c>
      <c r="B21" s="1">
        <v>43486</v>
      </c>
      <c r="C21">
        <v>47415</v>
      </c>
      <c r="D21" s="3">
        <v>0</v>
      </c>
      <c r="E21" s="3">
        <v>0</v>
      </c>
      <c r="F21" s="1">
        <v>43447</v>
      </c>
      <c r="G21" s="6">
        <f t="shared" si="0"/>
        <v>12</v>
      </c>
      <c r="H21" t="s">
        <v>36</v>
      </c>
      <c r="I21" t="s">
        <v>15</v>
      </c>
      <c r="J21" t="s">
        <v>11</v>
      </c>
      <c r="K21">
        <f t="shared" si="1"/>
        <v>39</v>
      </c>
      <c r="L21" t="str">
        <f t="shared" si="8"/>
        <v>No</v>
      </c>
      <c r="M21" s="3">
        <f t="shared" si="2"/>
        <v>0</v>
      </c>
      <c r="N21" s="3">
        <f t="shared" si="3"/>
        <v>42700</v>
      </c>
      <c r="O21" t="str">
        <f t="shared" si="4"/>
        <v>I_Beige</v>
      </c>
      <c r="P21" t="str">
        <f t="shared" si="5"/>
        <v>P_Black</v>
      </c>
      <c r="Z21" t="s">
        <v>138</v>
      </c>
      <c r="AA21">
        <f t="shared" si="6"/>
        <v>3</v>
      </c>
      <c r="AB21">
        <f t="shared" si="7"/>
        <v>3</v>
      </c>
      <c r="AC21" s="7">
        <f t="shared" si="9"/>
        <v>1</v>
      </c>
    </row>
    <row r="22" spans="1:30" ht="16.5" thickTop="1" thickBot="1" x14ac:dyDescent="0.3">
      <c r="A22" t="s">
        <v>430</v>
      </c>
      <c r="B22" s="1">
        <v>43486</v>
      </c>
      <c r="C22">
        <v>94395</v>
      </c>
      <c r="D22" s="3">
        <v>0</v>
      </c>
      <c r="E22" s="3">
        <v>0</v>
      </c>
      <c r="F22" s="1">
        <v>43420</v>
      </c>
      <c r="G22" s="6">
        <f t="shared" si="0"/>
        <v>11</v>
      </c>
      <c r="H22" t="s">
        <v>225</v>
      </c>
      <c r="I22" t="s">
        <v>11</v>
      </c>
      <c r="J22" t="s">
        <v>22</v>
      </c>
      <c r="K22">
        <f t="shared" si="1"/>
        <v>66</v>
      </c>
      <c r="L22" t="str">
        <f t="shared" si="8"/>
        <v>No</v>
      </c>
      <c r="M22" s="3">
        <f t="shared" si="2"/>
        <v>0</v>
      </c>
      <c r="N22" s="3">
        <f t="shared" si="3"/>
        <v>94395</v>
      </c>
      <c r="O22" t="str">
        <f t="shared" si="4"/>
        <v>I_Black</v>
      </c>
      <c r="P22" t="str">
        <f t="shared" si="5"/>
        <v>P_Silver</v>
      </c>
      <c r="R22" s="44"/>
      <c r="S22" s="53" t="s">
        <v>11</v>
      </c>
      <c r="T22" s="54" t="s">
        <v>15</v>
      </c>
      <c r="U22" s="55" t="s">
        <v>545</v>
      </c>
      <c r="Z22" t="s">
        <v>86</v>
      </c>
      <c r="AA22">
        <f t="shared" si="6"/>
        <v>2</v>
      </c>
      <c r="AB22">
        <f t="shared" si="7"/>
        <v>2</v>
      </c>
      <c r="AC22" s="7">
        <f t="shared" si="9"/>
        <v>1</v>
      </c>
    </row>
    <row r="23" spans="1:30" ht="16.5" thickTop="1" thickBot="1" x14ac:dyDescent="0.3">
      <c r="A23" t="s">
        <v>431</v>
      </c>
      <c r="B23" s="1">
        <v>43486</v>
      </c>
      <c r="C23">
        <v>62630</v>
      </c>
      <c r="D23" s="3">
        <v>0</v>
      </c>
      <c r="E23" s="3">
        <v>0</v>
      </c>
      <c r="F23" s="1">
        <v>43437</v>
      </c>
      <c r="G23" s="6">
        <f t="shared" si="0"/>
        <v>12</v>
      </c>
      <c r="H23" t="s">
        <v>377</v>
      </c>
      <c r="I23" t="s">
        <v>11</v>
      </c>
      <c r="J23" t="s">
        <v>16</v>
      </c>
      <c r="K23">
        <f t="shared" si="1"/>
        <v>49</v>
      </c>
      <c r="L23" t="str">
        <f t="shared" si="8"/>
        <v>No</v>
      </c>
      <c r="M23" s="3">
        <f t="shared" si="2"/>
        <v>0</v>
      </c>
      <c r="N23" s="3">
        <f t="shared" si="3"/>
        <v>62630</v>
      </c>
      <c r="O23" t="str">
        <f t="shared" si="4"/>
        <v>I_Black</v>
      </c>
      <c r="P23" t="str">
        <f t="shared" si="5"/>
        <v>P_Grey</v>
      </c>
      <c r="R23" s="47" t="s">
        <v>11</v>
      </c>
      <c r="S23" s="50">
        <v>61</v>
      </c>
      <c r="T23" s="51">
        <v>11</v>
      </c>
      <c r="U23" s="52">
        <v>14</v>
      </c>
      <c r="Z23" t="s">
        <v>83</v>
      </c>
      <c r="AA23">
        <f t="shared" si="6"/>
        <v>3</v>
      </c>
      <c r="AB23">
        <f t="shared" si="7"/>
        <v>1</v>
      </c>
      <c r="AC23" s="7">
        <f t="shared" si="9"/>
        <v>0.33333333333333331</v>
      </c>
    </row>
    <row r="24" spans="1:30" ht="16.5" thickTop="1" thickBot="1" x14ac:dyDescent="0.3">
      <c r="A24" t="s">
        <v>428</v>
      </c>
      <c r="B24" s="1">
        <v>43489</v>
      </c>
      <c r="C24">
        <v>80875</v>
      </c>
      <c r="D24" s="3">
        <v>0</v>
      </c>
      <c r="E24" s="3">
        <v>0</v>
      </c>
      <c r="F24" s="1">
        <v>43420</v>
      </c>
      <c r="G24" s="6">
        <f t="shared" si="0"/>
        <v>11</v>
      </c>
      <c r="H24" t="s">
        <v>9</v>
      </c>
      <c r="I24" t="s">
        <v>11</v>
      </c>
      <c r="J24" t="s">
        <v>11</v>
      </c>
      <c r="K24">
        <f t="shared" si="1"/>
        <v>69</v>
      </c>
      <c r="L24" t="str">
        <f t="shared" si="8"/>
        <v>No</v>
      </c>
      <c r="M24" s="3">
        <f t="shared" si="2"/>
        <v>0</v>
      </c>
      <c r="N24" s="3">
        <f t="shared" si="3"/>
        <v>80875</v>
      </c>
      <c r="O24" t="str">
        <f t="shared" si="4"/>
        <v>I_Black</v>
      </c>
      <c r="P24" t="str">
        <f t="shared" si="5"/>
        <v>P_Black</v>
      </c>
      <c r="R24" s="48" t="s">
        <v>18</v>
      </c>
      <c r="S24" s="45">
        <v>23</v>
      </c>
      <c r="T24" s="40">
        <v>29</v>
      </c>
      <c r="U24" s="41">
        <v>20</v>
      </c>
      <c r="Z24" t="s">
        <v>119</v>
      </c>
      <c r="AA24">
        <f t="shared" si="6"/>
        <v>2</v>
      </c>
      <c r="AB24">
        <f t="shared" si="7"/>
        <v>1</v>
      </c>
      <c r="AC24" s="7">
        <f t="shared" si="9"/>
        <v>0.5</v>
      </c>
    </row>
    <row r="25" spans="1:30" ht="16.5" thickTop="1" thickBot="1" x14ac:dyDescent="0.3">
      <c r="A25" t="s">
        <v>427</v>
      </c>
      <c r="B25" s="1">
        <v>43491</v>
      </c>
      <c r="C25">
        <v>49935</v>
      </c>
      <c r="D25" s="3">
        <v>0</v>
      </c>
      <c r="E25" s="3">
        <v>0</v>
      </c>
      <c r="F25" s="1">
        <v>43447</v>
      </c>
      <c r="G25" s="6">
        <f t="shared" si="0"/>
        <v>12</v>
      </c>
      <c r="H25" t="s">
        <v>36</v>
      </c>
      <c r="I25" t="s">
        <v>11</v>
      </c>
      <c r="J25" t="s">
        <v>22</v>
      </c>
      <c r="K25">
        <f t="shared" si="1"/>
        <v>44</v>
      </c>
      <c r="L25" t="str">
        <f t="shared" si="8"/>
        <v>No</v>
      </c>
      <c r="M25" s="3">
        <f t="shared" si="2"/>
        <v>0</v>
      </c>
      <c r="N25" s="3">
        <f t="shared" si="3"/>
        <v>42700</v>
      </c>
      <c r="O25" t="str">
        <f t="shared" si="4"/>
        <v>I_Black</v>
      </c>
      <c r="P25" t="str">
        <f t="shared" si="5"/>
        <v>P_Silver</v>
      </c>
      <c r="R25" s="49" t="s">
        <v>545</v>
      </c>
      <c r="S25" s="46">
        <v>26</v>
      </c>
      <c r="T25" s="42">
        <v>30</v>
      </c>
      <c r="U25" s="43">
        <v>35</v>
      </c>
      <c r="Z25" t="s">
        <v>57</v>
      </c>
      <c r="AA25">
        <f t="shared" si="6"/>
        <v>3</v>
      </c>
      <c r="AB25">
        <f t="shared" si="7"/>
        <v>2</v>
      </c>
      <c r="AC25" s="7">
        <f t="shared" si="9"/>
        <v>0.66666666666666663</v>
      </c>
    </row>
    <row r="26" spans="1:30" ht="15.75" thickTop="1" x14ac:dyDescent="0.25">
      <c r="A26" t="s">
        <v>420</v>
      </c>
      <c r="B26" s="1">
        <v>43493</v>
      </c>
      <c r="C26">
        <v>101155</v>
      </c>
      <c r="D26" s="3">
        <v>1</v>
      </c>
      <c r="E26" s="3">
        <v>0</v>
      </c>
      <c r="F26" s="1">
        <v>43487</v>
      </c>
      <c r="G26" s="6">
        <f t="shared" si="0"/>
        <v>1</v>
      </c>
      <c r="H26" t="s">
        <v>273</v>
      </c>
      <c r="I26" t="s">
        <v>11</v>
      </c>
      <c r="J26" t="s">
        <v>16</v>
      </c>
      <c r="K26">
        <f t="shared" si="1"/>
        <v>6</v>
      </c>
      <c r="L26" t="str">
        <f t="shared" si="8"/>
        <v>No</v>
      </c>
      <c r="M26" s="3">
        <f t="shared" si="2"/>
        <v>1</v>
      </c>
      <c r="N26" s="3">
        <f t="shared" si="3"/>
        <v>101155</v>
      </c>
      <c r="O26" t="str">
        <f t="shared" si="4"/>
        <v>I_Black</v>
      </c>
      <c r="P26" t="str">
        <f t="shared" si="5"/>
        <v>P_Grey</v>
      </c>
      <c r="Z26" t="s">
        <v>81</v>
      </c>
      <c r="AA26">
        <f t="shared" si="6"/>
        <v>3</v>
      </c>
      <c r="AB26">
        <f t="shared" si="7"/>
        <v>0</v>
      </c>
      <c r="AC26" s="7">
        <f t="shared" si="9"/>
        <v>0</v>
      </c>
    </row>
    <row r="27" spans="1:30" ht="15.75" thickBot="1" x14ac:dyDescent="0.3">
      <c r="A27" t="s">
        <v>421</v>
      </c>
      <c r="B27" s="1">
        <v>43493</v>
      </c>
      <c r="C27">
        <v>121120</v>
      </c>
      <c r="D27" s="3">
        <v>0</v>
      </c>
      <c r="E27" s="3">
        <v>0</v>
      </c>
      <c r="F27" s="1">
        <v>43431</v>
      </c>
      <c r="G27" s="6">
        <f t="shared" si="0"/>
        <v>11</v>
      </c>
      <c r="H27" t="s">
        <v>222</v>
      </c>
      <c r="I27" t="s">
        <v>18</v>
      </c>
      <c r="J27" t="s">
        <v>18</v>
      </c>
      <c r="K27">
        <f t="shared" si="1"/>
        <v>62</v>
      </c>
      <c r="L27" t="str">
        <f t="shared" si="8"/>
        <v>No</v>
      </c>
      <c r="M27" s="3">
        <f t="shared" si="2"/>
        <v>0</v>
      </c>
      <c r="N27" s="3">
        <f t="shared" si="3"/>
        <v>121120</v>
      </c>
      <c r="O27" t="str">
        <f t="shared" si="4"/>
        <v>I_White</v>
      </c>
      <c r="P27" t="str">
        <f t="shared" si="5"/>
        <v>P_White</v>
      </c>
      <c r="Z27" t="s">
        <v>208</v>
      </c>
      <c r="AA27">
        <f t="shared" si="6"/>
        <v>1</v>
      </c>
      <c r="AB27">
        <f t="shared" si="7"/>
        <v>0</v>
      </c>
      <c r="AC27" s="7">
        <f t="shared" si="9"/>
        <v>0</v>
      </c>
    </row>
    <row r="28" spans="1:30" ht="16.5" thickTop="1" thickBot="1" x14ac:dyDescent="0.3">
      <c r="A28" t="s">
        <v>422</v>
      </c>
      <c r="B28" s="1">
        <v>43493</v>
      </c>
      <c r="C28">
        <v>38695</v>
      </c>
      <c r="D28" s="3">
        <v>0</v>
      </c>
      <c r="E28" s="3">
        <v>0</v>
      </c>
      <c r="F28" s="1">
        <v>43341</v>
      </c>
      <c r="G28" s="6">
        <f t="shared" si="0"/>
        <v>8</v>
      </c>
      <c r="H28" t="s">
        <v>103</v>
      </c>
      <c r="I28" t="s">
        <v>16</v>
      </c>
      <c r="J28" t="s">
        <v>11</v>
      </c>
      <c r="K28">
        <f t="shared" si="1"/>
        <v>152</v>
      </c>
      <c r="L28" t="str">
        <f t="shared" si="8"/>
        <v>Yes</v>
      </c>
      <c r="M28" s="3">
        <f t="shared" si="2"/>
        <v>0</v>
      </c>
      <c r="N28" s="3">
        <f t="shared" si="3"/>
        <v>38695</v>
      </c>
      <c r="O28" t="str">
        <f t="shared" si="4"/>
        <v>I_Grey</v>
      </c>
      <c r="P28" t="str">
        <f t="shared" si="5"/>
        <v>P_Black</v>
      </c>
      <c r="R28" s="44"/>
      <c r="S28" s="53" t="s">
        <v>11</v>
      </c>
      <c r="T28" s="54" t="s">
        <v>15</v>
      </c>
      <c r="U28" s="55" t="s">
        <v>545</v>
      </c>
      <c r="Z28" t="s">
        <v>222</v>
      </c>
      <c r="AA28">
        <f t="shared" si="6"/>
        <v>2</v>
      </c>
      <c r="AB28">
        <f t="shared" si="7"/>
        <v>1</v>
      </c>
      <c r="AC28" s="7">
        <f t="shared" si="9"/>
        <v>0.5</v>
      </c>
    </row>
    <row r="29" spans="1:30" ht="16.5" thickTop="1" thickBot="1" x14ac:dyDescent="0.3">
      <c r="A29" t="s">
        <v>423</v>
      </c>
      <c r="B29" s="1">
        <v>43493</v>
      </c>
      <c r="C29">
        <v>58745</v>
      </c>
      <c r="D29" s="3">
        <v>0</v>
      </c>
      <c r="E29" s="3">
        <v>0</v>
      </c>
      <c r="F29" s="1">
        <v>43465</v>
      </c>
      <c r="G29" s="6">
        <f t="shared" si="0"/>
        <v>12</v>
      </c>
      <c r="H29" t="s">
        <v>66</v>
      </c>
      <c r="I29" t="s">
        <v>18</v>
      </c>
      <c r="J29" t="s">
        <v>18</v>
      </c>
      <c r="K29">
        <f t="shared" si="1"/>
        <v>28</v>
      </c>
      <c r="L29" t="str">
        <f t="shared" si="8"/>
        <v>No</v>
      </c>
      <c r="M29" s="3">
        <f t="shared" si="2"/>
        <v>0</v>
      </c>
      <c r="N29" s="3">
        <f t="shared" si="3"/>
        <v>58745</v>
      </c>
      <c r="O29" t="str">
        <f t="shared" si="4"/>
        <v>I_White</v>
      </c>
      <c r="P29" t="str">
        <f t="shared" si="5"/>
        <v>P_White</v>
      </c>
      <c r="R29" s="47" t="s">
        <v>11</v>
      </c>
      <c r="S29" s="56">
        <f t="shared" ref="S29:U31" si="10">S23/SUM($S$23:$U$25)</f>
        <v>0.24497991967871485</v>
      </c>
      <c r="T29" s="57">
        <f t="shared" si="10"/>
        <v>4.4176706827309238E-2</v>
      </c>
      <c r="U29" s="58">
        <f t="shared" si="10"/>
        <v>5.6224899598393573E-2</v>
      </c>
      <c r="Z29" t="s">
        <v>52</v>
      </c>
      <c r="AA29">
        <f t="shared" si="6"/>
        <v>0</v>
      </c>
      <c r="AB29">
        <f t="shared" si="7"/>
        <v>0</v>
      </c>
      <c r="AC29" s="7">
        <f t="shared" si="9"/>
        <v>0</v>
      </c>
    </row>
    <row r="30" spans="1:30" ht="16.5" thickTop="1" thickBot="1" x14ac:dyDescent="0.3">
      <c r="A30" t="s">
        <v>424</v>
      </c>
      <c r="B30" s="1">
        <v>43493</v>
      </c>
      <c r="C30">
        <v>81495</v>
      </c>
      <c r="D30" s="3">
        <v>1</v>
      </c>
      <c r="E30" s="3">
        <v>0</v>
      </c>
      <c r="F30" s="1">
        <v>43480</v>
      </c>
      <c r="G30" s="6">
        <f t="shared" si="0"/>
        <v>1</v>
      </c>
      <c r="H30" t="s">
        <v>9</v>
      </c>
      <c r="I30" t="s">
        <v>31</v>
      </c>
      <c r="J30" t="s">
        <v>11</v>
      </c>
      <c r="K30">
        <f t="shared" si="1"/>
        <v>13</v>
      </c>
      <c r="L30" t="str">
        <f t="shared" si="8"/>
        <v>No</v>
      </c>
      <c r="M30" s="3">
        <f t="shared" si="2"/>
        <v>1</v>
      </c>
      <c r="N30" s="3">
        <f t="shared" si="3"/>
        <v>81495</v>
      </c>
      <c r="O30" t="str">
        <f t="shared" si="4"/>
        <v>I_Brown</v>
      </c>
      <c r="P30" t="str">
        <f t="shared" si="5"/>
        <v>P_Black</v>
      </c>
      <c r="R30" s="48" t="s">
        <v>18</v>
      </c>
      <c r="S30" s="59">
        <f t="shared" si="10"/>
        <v>9.2369477911646583E-2</v>
      </c>
      <c r="T30" s="60">
        <f t="shared" si="10"/>
        <v>0.11646586345381527</v>
      </c>
      <c r="U30" s="61">
        <f t="shared" si="10"/>
        <v>8.0321285140562249E-2</v>
      </c>
      <c r="Z30" t="s">
        <v>54</v>
      </c>
      <c r="AA30">
        <f t="shared" si="6"/>
        <v>0</v>
      </c>
      <c r="AB30">
        <f t="shared" si="7"/>
        <v>0</v>
      </c>
      <c r="AC30" s="7">
        <f t="shared" si="9"/>
        <v>0</v>
      </c>
    </row>
    <row r="31" spans="1:30" ht="16.5" thickTop="1" thickBot="1" x14ac:dyDescent="0.3">
      <c r="A31" t="s">
        <v>425</v>
      </c>
      <c r="B31" s="1">
        <v>43493</v>
      </c>
      <c r="C31">
        <v>83105</v>
      </c>
      <c r="D31" s="3">
        <v>0</v>
      </c>
      <c r="E31" s="3">
        <v>0</v>
      </c>
      <c r="F31" s="1">
        <v>43441</v>
      </c>
      <c r="G31" s="6">
        <f t="shared" si="0"/>
        <v>12</v>
      </c>
      <c r="H31" t="s">
        <v>9</v>
      </c>
      <c r="I31" t="s">
        <v>16</v>
      </c>
      <c r="J31" t="s">
        <v>25</v>
      </c>
      <c r="K31">
        <f t="shared" si="1"/>
        <v>52</v>
      </c>
      <c r="L31" t="str">
        <f t="shared" si="8"/>
        <v>No</v>
      </c>
      <c r="M31" s="3">
        <f t="shared" si="2"/>
        <v>0</v>
      </c>
      <c r="N31" s="3">
        <f t="shared" si="3"/>
        <v>83105</v>
      </c>
      <c r="O31" t="str">
        <f t="shared" si="4"/>
        <v>I_Grey</v>
      </c>
      <c r="P31" t="str">
        <f t="shared" si="5"/>
        <v>P_Blue</v>
      </c>
      <c r="R31" s="49" t="s">
        <v>545</v>
      </c>
      <c r="S31" s="62">
        <f t="shared" si="10"/>
        <v>0.10441767068273092</v>
      </c>
      <c r="T31" s="63">
        <f t="shared" si="10"/>
        <v>0.12048192771084337</v>
      </c>
      <c r="U31" s="64">
        <f t="shared" si="10"/>
        <v>0.14056224899598393</v>
      </c>
      <c r="Y31" t="s">
        <v>492</v>
      </c>
      <c r="Z31" t="s">
        <v>48</v>
      </c>
      <c r="AA31">
        <f t="shared" si="6"/>
        <v>13</v>
      </c>
      <c r="AB31">
        <f t="shared" si="7"/>
        <v>3</v>
      </c>
      <c r="AC31" s="7">
        <f t="shared" si="9"/>
        <v>0.23076923076923078</v>
      </c>
      <c r="AD31">
        <v>35950</v>
      </c>
    </row>
    <row r="32" spans="1:30" ht="15.75" thickTop="1" x14ac:dyDescent="0.25">
      <c r="A32" t="s">
        <v>426</v>
      </c>
      <c r="B32" s="1">
        <v>43493</v>
      </c>
      <c r="C32">
        <v>41495</v>
      </c>
      <c r="D32" s="3">
        <v>0</v>
      </c>
      <c r="E32" s="3">
        <v>0</v>
      </c>
      <c r="F32" s="1">
        <v>43439</v>
      </c>
      <c r="G32" s="6">
        <f t="shared" si="0"/>
        <v>12</v>
      </c>
      <c r="H32" t="s">
        <v>48</v>
      </c>
      <c r="I32" t="s">
        <v>16</v>
      </c>
      <c r="J32" t="s">
        <v>35</v>
      </c>
      <c r="K32">
        <f t="shared" si="1"/>
        <v>54</v>
      </c>
      <c r="L32" t="str">
        <f t="shared" si="8"/>
        <v>No</v>
      </c>
      <c r="M32" s="3">
        <f t="shared" si="2"/>
        <v>0</v>
      </c>
      <c r="N32" s="3">
        <f t="shared" si="3"/>
        <v>35950</v>
      </c>
      <c r="O32" t="str">
        <f t="shared" si="4"/>
        <v>I_Grey</v>
      </c>
      <c r="P32" t="str">
        <f t="shared" si="5"/>
        <v>P_Red</v>
      </c>
      <c r="Z32" t="s">
        <v>160</v>
      </c>
      <c r="AA32">
        <f t="shared" si="6"/>
        <v>7</v>
      </c>
      <c r="AB32">
        <f t="shared" si="7"/>
        <v>7</v>
      </c>
      <c r="AC32" s="7">
        <f t="shared" si="9"/>
        <v>1</v>
      </c>
    </row>
    <row r="33" spans="1:30" x14ac:dyDescent="0.25">
      <c r="A33" t="s">
        <v>419</v>
      </c>
      <c r="B33" s="1">
        <v>43494</v>
      </c>
      <c r="C33">
        <v>57155</v>
      </c>
      <c r="D33" s="3">
        <v>0</v>
      </c>
      <c r="E33" s="3">
        <v>0</v>
      </c>
      <c r="F33" s="1">
        <v>43465</v>
      </c>
      <c r="G33" s="6">
        <f t="shared" si="0"/>
        <v>12</v>
      </c>
      <c r="H33" t="s">
        <v>43</v>
      </c>
      <c r="I33" t="s">
        <v>35</v>
      </c>
      <c r="J33" t="s">
        <v>18</v>
      </c>
      <c r="K33">
        <f t="shared" si="1"/>
        <v>29</v>
      </c>
      <c r="L33" t="str">
        <f t="shared" si="8"/>
        <v>No</v>
      </c>
      <c r="M33" s="3">
        <f t="shared" si="2"/>
        <v>0</v>
      </c>
      <c r="N33" s="3">
        <f t="shared" si="3"/>
        <v>47300</v>
      </c>
      <c r="O33" t="str">
        <f t="shared" si="4"/>
        <v>I_Red</v>
      </c>
      <c r="P33" t="str">
        <f t="shared" si="5"/>
        <v>P_White</v>
      </c>
      <c r="Y33" t="s">
        <v>492</v>
      </c>
      <c r="Z33" t="s">
        <v>43</v>
      </c>
      <c r="AA33">
        <f t="shared" si="6"/>
        <v>7</v>
      </c>
      <c r="AB33">
        <f t="shared" si="7"/>
        <v>2</v>
      </c>
      <c r="AC33" s="7">
        <f t="shared" si="9"/>
        <v>0.2857142857142857</v>
      </c>
      <c r="AD33">
        <v>47300</v>
      </c>
    </row>
    <row r="34" spans="1:30" x14ac:dyDescent="0.25">
      <c r="A34" t="s">
        <v>414</v>
      </c>
      <c r="B34" s="1">
        <v>43495</v>
      </c>
      <c r="C34">
        <v>73500</v>
      </c>
      <c r="D34" s="3">
        <v>0</v>
      </c>
      <c r="E34" s="3">
        <v>0</v>
      </c>
      <c r="F34" s="1">
        <v>43399</v>
      </c>
      <c r="G34" s="6">
        <f t="shared" si="0"/>
        <v>10</v>
      </c>
      <c r="H34" t="s">
        <v>86</v>
      </c>
      <c r="I34" t="s">
        <v>15</v>
      </c>
      <c r="J34" t="s">
        <v>25</v>
      </c>
      <c r="K34">
        <f t="shared" si="1"/>
        <v>96</v>
      </c>
      <c r="L34" t="str">
        <f t="shared" si="8"/>
        <v>Yes</v>
      </c>
      <c r="M34" s="3">
        <f t="shared" si="2"/>
        <v>0</v>
      </c>
      <c r="N34" s="3">
        <f t="shared" si="3"/>
        <v>73500</v>
      </c>
      <c r="O34" t="str">
        <f t="shared" si="4"/>
        <v>I_Beige</v>
      </c>
      <c r="P34" t="str">
        <f t="shared" si="5"/>
        <v>P_Blue</v>
      </c>
      <c r="Y34" t="s">
        <v>492</v>
      </c>
      <c r="Z34" t="s">
        <v>36</v>
      </c>
      <c r="AA34">
        <f t="shared" ref="AA34:AA62" si="11">COUNTIFS(H:H,Z34,D:D,0,E:E,0)</f>
        <v>37</v>
      </c>
      <c r="AB34">
        <f t="shared" ref="AB34:AB62" si="12">COUNTIFS(H:H,Z34,L:L,"Yes",D:D,0,E:E,0)</f>
        <v>3</v>
      </c>
      <c r="AC34" s="7">
        <f t="shared" si="9"/>
        <v>8.1081081081081086E-2</v>
      </c>
      <c r="AD34">
        <v>42700</v>
      </c>
    </row>
    <row r="35" spans="1:30" x14ac:dyDescent="0.25">
      <c r="A35" t="s">
        <v>416</v>
      </c>
      <c r="B35" s="1">
        <v>43495</v>
      </c>
      <c r="C35">
        <v>83070</v>
      </c>
      <c r="D35" s="3">
        <v>0</v>
      </c>
      <c r="E35" s="3">
        <v>0</v>
      </c>
      <c r="F35" s="1">
        <v>43417</v>
      </c>
      <c r="G35" s="6">
        <f t="shared" si="0"/>
        <v>11</v>
      </c>
      <c r="H35" t="s">
        <v>415</v>
      </c>
      <c r="I35" t="s">
        <v>11</v>
      </c>
      <c r="J35" t="s">
        <v>22</v>
      </c>
      <c r="K35">
        <f t="shared" si="1"/>
        <v>78</v>
      </c>
      <c r="L35" t="str">
        <f t="shared" si="8"/>
        <v>No</v>
      </c>
      <c r="M35" s="3">
        <f t="shared" si="2"/>
        <v>0</v>
      </c>
      <c r="N35" s="3">
        <f t="shared" si="3"/>
        <v>83070</v>
      </c>
      <c r="O35" t="str">
        <f t="shared" si="4"/>
        <v>I_Black</v>
      </c>
      <c r="P35" t="str">
        <f t="shared" si="5"/>
        <v>P_Silver</v>
      </c>
      <c r="Z35" t="s">
        <v>245</v>
      </c>
      <c r="AA35">
        <f t="shared" si="11"/>
        <v>1</v>
      </c>
      <c r="AB35">
        <f t="shared" si="12"/>
        <v>1</v>
      </c>
      <c r="AC35" s="7">
        <f t="shared" si="9"/>
        <v>1</v>
      </c>
    </row>
    <row r="36" spans="1:30" x14ac:dyDescent="0.25">
      <c r="A36" t="s">
        <v>417</v>
      </c>
      <c r="B36" s="1">
        <v>43495</v>
      </c>
      <c r="C36">
        <v>52315</v>
      </c>
      <c r="D36" s="3">
        <v>0</v>
      </c>
      <c r="E36" s="3">
        <v>0</v>
      </c>
      <c r="F36" s="1">
        <v>43465</v>
      </c>
      <c r="G36" s="6">
        <f t="shared" si="0"/>
        <v>12</v>
      </c>
      <c r="H36" t="s">
        <v>36</v>
      </c>
      <c r="I36" t="s">
        <v>31</v>
      </c>
      <c r="J36" t="s">
        <v>25</v>
      </c>
      <c r="K36">
        <f t="shared" si="1"/>
        <v>30</v>
      </c>
      <c r="L36" t="str">
        <f t="shared" si="8"/>
        <v>No</v>
      </c>
      <c r="M36" s="3">
        <f t="shared" si="2"/>
        <v>0</v>
      </c>
      <c r="N36" s="3">
        <f t="shared" si="3"/>
        <v>42700</v>
      </c>
      <c r="O36" t="str">
        <f t="shared" si="4"/>
        <v>I_Brown</v>
      </c>
      <c r="P36" t="str">
        <f t="shared" si="5"/>
        <v>P_Blue</v>
      </c>
      <c r="Z36" t="s">
        <v>300</v>
      </c>
      <c r="AA36">
        <f t="shared" si="11"/>
        <v>1</v>
      </c>
      <c r="AB36">
        <f t="shared" si="12"/>
        <v>0</v>
      </c>
      <c r="AC36" s="7">
        <f t="shared" si="9"/>
        <v>0</v>
      </c>
    </row>
    <row r="37" spans="1:30" x14ac:dyDescent="0.25">
      <c r="A37" t="s">
        <v>418</v>
      </c>
      <c r="B37" s="1">
        <v>43495</v>
      </c>
      <c r="C37">
        <v>38525</v>
      </c>
      <c r="D37" s="3">
        <v>0</v>
      </c>
      <c r="E37" s="3">
        <v>0</v>
      </c>
      <c r="F37" s="1">
        <v>43384</v>
      </c>
      <c r="G37" s="6">
        <f t="shared" si="0"/>
        <v>10</v>
      </c>
      <c r="H37" t="s">
        <v>142</v>
      </c>
      <c r="I37" t="s">
        <v>11</v>
      </c>
      <c r="J37" t="s">
        <v>11</v>
      </c>
      <c r="K37">
        <f t="shared" si="1"/>
        <v>111</v>
      </c>
      <c r="L37" t="str">
        <f t="shared" si="8"/>
        <v>Yes</v>
      </c>
      <c r="M37" s="3">
        <f t="shared" si="2"/>
        <v>0</v>
      </c>
      <c r="N37" s="3">
        <f t="shared" si="3"/>
        <v>0</v>
      </c>
      <c r="O37" t="str">
        <f t="shared" si="4"/>
        <v>I_Black</v>
      </c>
      <c r="P37" t="str">
        <f t="shared" si="5"/>
        <v>P_Black</v>
      </c>
      <c r="Z37" t="s">
        <v>46</v>
      </c>
      <c r="AA37">
        <f t="shared" si="11"/>
        <v>1</v>
      </c>
      <c r="AB37">
        <f t="shared" si="12"/>
        <v>1</v>
      </c>
      <c r="AC37" s="7">
        <f t="shared" si="9"/>
        <v>1</v>
      </c>
    </row>
    <row r="38" spans="1:30" x14ac:dyDescent="0.25">
      <c r="A38" t="s">
        <v>402</v>
      </c>
      <c r="B38" s="1">
        <v>43496</v>
      </c>
      <c r="C38">
        <v>157995</v>
      </c>
      <c r="D38" s="3">
        <v>0</v>
      </c>
      <c r="E38" s="3">
        <v>1</v>
      </c>
      <c r="F38" s="1">
        <v>43496</v>
      </c>
      <c r="G38" s="6">
        <f t="shared" si="0"/>
        <v>1</v>
      </c>
      <c r="H38" t="s">
        <v>54</v>
      </c>
      <c r="I38" t="s">
        <v>18</v>
      </c>
      <c r="J38" t="s">
        <v>18</v>
      </c>
      <c r="K38">
        <f t="shared" si="1"/>
        <v>0</v>
      </c>
      <c r="L38" t="str">
        <f t="shared" si="8"/>
        <v>No</v>
      </c>
      <c r="M38" s="3">
        <f t="shared" si="2"/>
        <v>1</v>
      </c>
      <c r="N38" s="3">
        <f t="shared" si="3"/>
        <v>157995</v>
      </c>
      <c r="O38" t="str">
        <f t="shared" si="4"/>
        <v>I_White</v>
      </c>
      <c r="P38" t="str">
        <f t="shared" si="5"/>
        <v>P_White</v>
      </c>
      <c r="Y38" t="s">
        <v>492</v>
      </c>
      <c r="Z38" t="s">
        <v>12</v>
      </c>
      <c r="AA38">
        <f t="shared" si="11"/>
        <v>33</v>
      </c>
      <c r="AB38">
        <f t="shared" si="12"/>
        <v>1</v>
      </c>
      <c r="AC38" s="7">
        <f t="shared" si="9"/>
        <v>3.0303030303030304E-2</v>
      </c>
      <c r="AD38">
        <v>56200</v>
      </c>
    </row>
    <row r="39" spans="1:30" x14ac:dyDescent="0.25">
      <c r="A39" t="s">
        <v>403</v>
      </c>
      <c r="B39" s="1">
        <v>43496</v>
      </c>
      <c r="C39">
        <v>161265</v>
      </c>
      <c r="D39" s="3">
        <v>0</v>
      </c>
      <c r="E39" s="3">
        <v>1</v>
      </c>
      <c r="F39" s="1">
        <v>43496</v>
      </c>
      <c r="G39" s="6">
        <f t="shared" si="0"/>
        <v>1</v>
      </c>
      <c r="H39" t="s">
        <v>54</v>
      </c>
      <c r="I39" t="s">
        <v>35</v>
      </c>
      <c r="J39" t="s">
        <v>11</v>
      </c>
      <c r="K39">
        <f t="shared" si="1"/>
        <v>0</v>
      </c>
      <c r="L39" t="str">
        <f t="shared" si="8"/>
        <v>No</v>
      </c>
      <c r="M39" s="3">
        <f t="shared" si="2"/>
        <v>1</v>
      </c>
      <c r="N39" s="3">
        <f t="shared" si="3"/>
        <v>161265</v>
      </c>
      <c r="O39" t="str">
        <f t="shared" si="4"/>
        <v>I_Red</v>
      </c>
      <c r="P39" t="str">
        <f t="shared" si="5"/>
        <v>P_Black</v>
      </c>
      <c r="Z39" t="s">
        <v>377</v>
      </c>
      <c r="AA39">
        <f t="shared" si="11"/>
        <v>4</v>
      </c>
      <c r="AB39">
        <f t="shared" si="12"/>
        <v>2</v>
      </c>
      <c r="AC39" s="7">
        <f t="shared" si="9"/>
        <v>0.5</v>
      </c>
    </row>
    <row r="40" spans="1:30" x14ac:dyDescent="0.25">
      <c r="A40" t="s">
        <v>404</v>
      </c>
      <c r="B40" s="1">
        <v>43496</v>
      </c>
      <c r="C40">
        <v>164295</v>
      </c>
      <c r="D40" s="3">
        <v>0</v>
      </c>
      <c r="E40" s="3">
        <v>1</v>
      </c>
      <c r="F40" s="1">
        <v>43496</v>
      </c>
      <c r="G40" s="6">
        <f t="shared" si="0"/>
        <v>1</v>
      </c>
      <c r="H40" t="s">
        <v>54</v>
      </c>
      <c r="I40" t="s">
        <v>35</v>
      </c>
      <c r="J40" t="s">
        <v>11</v>
      </c>
      <c r="K40">
        <f t="shared" si="1"/>
        <v>0</v>
      </c>
      <c r="L40" t="str">
        <f t="shared" si="8"/>
        <v>No</v>
      </c>
      <c r="M40" s="3">
        <f t="shared" si="2"/>
        <v>1</v>
      </c>
      <c r="N40" s="3">
        <f t="shared" si="3"/>
        <v>164295</v>
      </c>
      <c r="O40" t="str">
        <f t="shared" si="4"/>
        <v>I_Red</v>
      </c>
      <c r="P40" t="str">
        <f t="shared" si="5"/>
        <v>P_Black</v>
      </c>
      <c r="Z40" t="s">
        <v>9</v>
      </c>
      <c r="AA40">
        <f t="shared" si="11"/>
        <v>4</v>
      </c>
      <c r="AB40">
        <f t="shared" si="12"/>
        <v>1</v>
      </c>
      <c r="AC40" s="7">
        <f t="shared" si="9"/>
        <v>0.25</v>
      </c>
    </row>
    <row r="41" spans="1:30" x14ac:dyDescent="0.25">
      <c r="A41" t="s">
        <v>405</v>
      </c>
      <c r="B41" s="1">
        <v>43496</v>
      </c>
      <c r="C41">
        <v>163645</v>
      </c>
      <c r="D41" s="3">
        <v>0</v>
      </c>
      <c r="E41" s="3">
        <v>1</v>
      </c>
      <c r="F41" s="1">
        <v>43496</v>
      </c>
      <c r="G41" s="6">
        <f t="shared" si="0"/>
        <v>1</v>
      </c>
      <c r="H41" t="s">
        <v>54</v>
      </c>
      <c r="I41" t="s">
        <v>35</v>
      </c>
      <c r="J41" t="s">
        <v>11</v>
      </c>
      <c r="K41">
        <f t="shared" si="1"/>
        <v>0</v>
      </c>
      <c r="L41" t="str">
        <f t="shared" si="8"/>
        <v>No</v>
      </c>
      <c r="M41" s="3">
        <f t="shared" si="2"/>
        <v>1</v>
      </c>
      <c r="N41" s="3">
        <f t="shared" si="3"/>
        <v>163645</v>
      </c>
      <c r="O41" t="str">
        <f t="shared" si="4"/>
        <v>I_Red</v>
      </c>
      <c r="P41" t="str">
        <f t="shared" si="5"/>
        <v>P_Black</v>
      </c>
      <c r="Z41" t="s">
        <v>415</v>
      </c>
      <c r="AA41">
        <f t="shared" si="11"/>
        <v>2</v>
      </c>
      <c r="AB41">
        <f t="shared" si="12"/>
        <v>0</v>
      </c>
      <c r="AC41" s="7">
        <f t="shared" si="9"/>
        <v>0</v>
      </c>
    </row>
    <row r="42" spans="1:30" x14ac:dyDescent="0.25">
      <c r="A42" t="s">
        <v>407</v>
      </c>
      <c r="B42" s="1">
        <v>43496</v>
      </c>
      <c r="C42">
        <v>180825</v>
      </c>
      <c r="D42" s="3">
        <v>0</v>
      </c>
      <c r="E42" s="3">
        <v>0</v>
      </c>
      <c r="F42" s="1">
        <v>43477</v>
      </c>
      <c r="G42" s="6">
        <f t="shared" si="0"/>
        <v>1</v>
      </c>
      <c r="H42" t="s">
        <v>406</v>
      </c>
      <c r="I42" t="s">
        <v>18</v>
      </c>
      <c r="J42" t="s">
        <v>11</v>
      </c>
      <c r="K42">
        <f t="shared" si="1"/>
        <v>19</v>
      </c>
      <c r="L42" t="str">
        <f t="shared" si="8"/>
        <v>No</v>
      </c>
      <c r="M42" s="3">
        <f t="shared" si="2"/>
        <v>0</v>
      </c>
      <c r="N42" s="3">
        <f t="shared" si="3"/>
        <v>180825</v>
      </c>
      <c r="O42" t="str">
        <f t="shared" si="4"/>
        <v>I_White</v>
      </c>
      <c r="P42" t="str">
        <f t="shared" si="5"/>
        <v>P_Black</v>
      </c>
      <c r="Z42" t="s">
        <v>27</v>
      </c>
      <c r="AA42">
        <f t="shared" si="11"/>
        <v>8</v>
      </c>
      <c r="AB42">
        <f t="shared" si="12"/>
        <v>0</v>
      </c>
      <c r="AC42" s="7">
        <f t="shared" si="9"/>
        <v>0</v>
      </c>
    </row>
    <row r="43" spans="1:30" x14ac:dyDescent="0.25">
      <c r="A43" t="s">
        <v>408</v>
      </c>
      <c r="B43" s="1">
        <v>43496</v>
      </c>
      <c r="C43">
        <v>48640</v>
      </c>
      <c r="D43" s="3">
        <v>0</v>
      </c>
      <c r="E43" s="3">
        <v>0</v>
      </c>
      <c r="F43" s="1">
        <v>43439</v>
      </c>
      <c r="G43" s="6">
        <f t="shared" si="0"/>
        <v>12</v>
      </c>
      <c r="H43" t="s">
        <v>36</v>
      </c>
      <c r="I43" t="s">
        <v>15</v>
      </c>
      <c r="J43" t="s">
        <v>18</v>
      </c>
      <c r="K43">
        <f t="shared" si="1"/>
        <v>57</v>
      </c>
      <c r="L43" t="str">
        <f t="shared" si="8"/>
        <v>No</v>
      </c>
      <c r="M43" s="3">
        <f t="shared" si="2"/>
        <v>0</v>
      </c>
      <c r="N43" s="3">
        <f t="shared" si="3"/>
        <v>42700</v>
      </c>
      <c r="O43" t="str">
        <f t="shared" si="4"/>
        <v>I_Beige</v>
      </c>
      <c r="P43" t="str">
        <f t="shared" si="5"/>
        <v>P_White</v>
      </c>
      <c r="Z43" t="s">
        <v>243</v>
      </c>
      <c r="AA43">
        <f t="shared" si="11"/>
        <v>2</v>
      </c>
      <c r="AB43">
        <f t="shared" si="12"/>
        <v>2</v>
      </c>
      <c r="AC43" s="7">
        <f t="shared" si="9"/>
        <v>1</v>
      </c>
    </row>
    <row r="44" spans="1:30" x14ac:dyDescent="0.25">
      <c r="A44" t="s">
        <v>409</v>
      </c>
      <c r="B44" s="1">
        <v>43496</v>
      </c>
      <c r="C44">
        <v>40945</v>
      </c>
      <c r="D44" s="3">
        <v>0</v>
      </c>
      <c r="E44" s="3">
        <v>0</v>
      </c>
      <c r="F44" s="1">
        <v>43373</v>
      </c>
      <c r="G44" s="6">
        <f t="shared" si="0"/>
        <v>9</v>
      </c>
      <c r="H44" t="s">
        <v>142</v>
      </c>
      <c r="I44" t="s">
        <v>11</v>
      </c>
      <c r="J44" t="s">
        <v>11</v>
      </c>
      <c r="K44">
        <f t="shared" si="1"/>
        <v>123</v>
      </c>
      <c r="L44" t="str">
        <f t="shared" si="8"/>
        <v>Yes</v>
      </c>
      <c r="M44" s="3">
        <f t="shared" si="2"/>
        <v>0</v>
      </c>
      <c r="N44" s="3">
        <f t="shared" si="3"/>
        <v>0</v>
      </c>
      <c r="O44" t="str">
        <f t="shared" si="4"/>
        <v>I_Black</v>
      </c>
      <c r="P44" t="str">
        <f t="shared" si="5"/>
        <v>P_Black</v>
      </c>
      <c r="Z44" t="s">
        <v>129</v>
      </c>
      <c r="AA44">
        <f t="shared" si="11"/>
        <v>7</v>
      </c>
      <c r="AB44">
        <f t="shared" si="12"/>
        <v>6</v>
      </c>
      <c r="AC44" s="7">
        <f t="shared" si="9"/>
        <v>0.8571428571428571</v>
      </c>
    </row>
    <row r="45" spans="1:30" x14ac:dyDescent="0.25">
      <c r="A45" t="s">
        <v>410</v>
      </c>
      <c r="B45" s="1">
        <v>43496</v>
      </c>
      <c r="C45">
        <v>126040</v>
      </c>
      <c r="D45" s="3">
        <v>1</v>
      </c>
      <c r="E45" s="3">
        <v>0</v>
      </c>
      <c r="F45" s="1">
        <v>43496</v>
      </c>
      <c r="G45" s="6">
        <f t="shared" si="0"/>
        <v>1</v>
      </c>
      <c r="H45" t="s">
        <v>208</v>
      </c>
      <c r="I45" t="s">
        <v>11</v>
      </c>
      <c r="J45" t="s">
        <v>11</v>
      </c>
      <c r="K45">
        <f t="shared" si="1"/>
        <v>0</v>
      </c>
      <c r="L45" t="str">
        <f t="shared" si="8"/>
        <v>No</v>
      </c>
      <c r="M45" s="3">
        <f t="shared" si="2"/>
        <v>1</v>
      </c>
      <c r="N45" s="3">
        <f t="shared" si="3"/>
        <v>126040</v>
      </c>
      <c r="O45" t="str">
        <f t="shared" si="4"/>
        <v>I_Black</v>
      </c>
      <c r="P45" t="str">
        <f t="shared" si="5"/>
        <v>P_Black</v>
      </c>
      <c r="Z45" t="s">
        <v>273</v>
      </c>
      <c r="AA45">
        <f t="shared" si="11"/>
        <v>1</v>
      </c>
      <c r="AB45">
        <f t="shared" si="12"/>
        <v>0</v>
      </c>
      <c r="AC45" s="7">
        <f t="shared" si="9"/>
        <v>0</v>
      </c>
    </row>
    <row r="46" spans="1:30" x14ac:dyDescent="0.25">
      <c r="A46" t="s">
        <v>411</v>
      </c>
      <c r="B46" s="1">
        <v>43496</v>
      </c>
      <c r="C46">
        <v>51775</v>
      </c>
      <c r="D46" s="3">
        <v>0</v>
      </c>
      <c r="E46" s="3">
        <v>0</v>
      </c>
      <c r="F46" s="1">
        <v>43431</v>
      </c>
      <c r="G46" s="6">
        <f t="shared" si="0"/>
        <v>11</v>
      </c>
      <c r="H46" t="s">
        <v>36</v>
      </c>
      <c r="I46" t="s">
        <v>15</v>
      </c>
      <c r="J46" t="s">
        <v>11</v>
      </c>
      <c r="K46">
        <f t="shared" si="1"/>
        <v>65</v>
      </c>
      <c r="L46" t="str">
        <f t="shared" si="8"/>
        <v>No</v>
      </c>
      <c r="M46" s="3">
        <f t="shared" si="2"/>
        <v>0</v>
      </c>
      <c r="N46" s="3">
        <f t="shared" si="3"/>
        <v>42700</v>
      </c>
      <c r="O46" t="str">
        <f t="shared" si="4"/>
        <v>I_Beige</v>
      </c>
      <c r="P46" t="str">
        <f t="shared" si="5"/>
        <v>P_Black</v>
      </c>
      <c r="Z46" t="s">
        <v>156</v>
      </c>
      <c r="AA46">
        <f t="shared" si="11"/>
        <v>1</v>
      </c>
      <c r="AB46">
        <f t="shared" si="12"/>
        <v>1</v>
      </c>
      <c r="AC46" s="7">
        <f t="shared" si="9"/>
        <v>1</v>
      </c>
    </row>
    <row r="47" spans="1:30" x14ac:dyDescent="0.25">
      <c r="A47" t="s">
        <v>413</v>
      </c>
      <c r="B47" s="1">
        <v>43496</v>
      </c>
      <c r="C47">
        <v>175340</v>
      </c>
      <c r="D47" s="3">
        <v>0</v>
      </c>
      <c r="E47" s="3">
        <v>0</v>
      </c>
      <c r="F47" s="1">
        <v>43431</v>
      </c>
      <c r="G47" s="6">
        <f t="shared" si="0"/>
        <v>11</v>
      </c>
      <c r="H47" t="s">
        <v>412</v>
      </c>
      <c r="I47" t="s">
        <v>11</v>
      </c>
      <c r="J47" t="s">
        <v>22</v>
      </c>
      <c r="K47">
        <f t="shared" si="1"/>
        <v>65</v>
      </c>
      <c r="L47" t="str">
        <f t="shared" si="8"/>
        <v>No</v>
      </c>
      <c r="M47" s="3">
        <f t="shared" si="2"/>
        <v>0</v>
      </c>
      <c r="N47" s="3">
        <f t="shared" si="3"/>
        <v>175340</v>
      </c>
      <c r="O47" t="str">
        <f t="shared" si="4"/>
        <v>I_Black</v>
      </c>
      <c r="P47" t="str">
        <f t="shared" si="5"/>
        <v>P_Silver</v>
      </c>
      <c r="Z47" t="s">
        <v>63</v>
      </c>
      <c r="AA47">
        <f t="shared" si="11"/>
        <v>3</v>
      </c>
      <c r="AB47">
        <f t="shared" si="12"/>
        <v>0</v>
      </c>
      <c r="AC47" s="7">
        <f t="shared" si="9"/>
        <v>0</v>
      </c>
    </row>
    <row r="48" spans="1:30" x14ac:dyDescent="0.25">
      <c r="A48" t="s">
        <v>400</v>
      </c>
      <c r="B48" s="1">
        <v>43502</v>
      </c>
      <c r="C48">
        <v>87045</v>
      </c>
      <c r="D48" s="3">
        <v>0</v>
      </c>
      <c r="E48" s="3">
        <v>0</v>
      </c>
      <c r="F48" s="1">
        <v>43421</v>
      </c>
      <c r="G48" s="6">
        <f t="shared" si="0"/>
        <v>11</v>
      </c>
      <c r="H48" t="s">
        <v>148</v>
      </c>
      <c r="I48" t="s">
        <v>11</v>
      </c>
      <c r="J48" t="s">
        <v>16</v>
      </c>
      <c r="K48">
        <f t="shared" si="1"/>
        <v>81</v>
      </c>
      <c r="L48" t="str">
        <f t="shared" si="8"/>
        <v>No</v>
      </c>
      <c r="M48" s="3">
        <f t="shared" si="2"/>
        <v>0</v>
      </c>
      <c r="N48" s="3">
        <f t="shared" si="3"/>
        <v>87045</v>
      </c>
      <c r="O48" t="str">
        <f t="shared" si="4"/>
        <v>I_Black</v>
      </c>
      <c r="P48" t="str">
        <f t="shared" si="5"/>
        <v>P_Grey</v>
      </c>
      <c r="Z48" t="s">
        <v>90</v>
      </c>
      <c r="AA48">
        <f t="shared" si="11"/>
        <v>6</v>
      </c>
      <c r="AB48">
        <f t="shared" si="12"/>
        <v>0</v>
      </c>
      <c r="AC48" s="7">
        <f t="shared" si="9"/>
        <v>0</v>
      </c>
    </row>
    <row r="49" spans="1:30" x14ac:dyDescent="0.25">
      <c r="A49" t="s">
        <v>401</v>
      </c>
      <c r="B49" s="1">
        <v>43502</v>
      </c>
      <c r="C49">
        <v>88945</v>
      </c>
      <c r="D49" s="3">
        <v>0</v>
      </c>
      <c r="E49" s="3">
        <v>0</v>
      </c>
      <c r="F49" s="1">
        <v>43419</v>
      </c>
      <c r="G49" s="6">
        <f t="shared" si="0"/>
        <v>11</v>
      </c>
      <c r="H49" t="s">
        <v>57</v>
      </c>
      <c r="I49" t="s">
        <v>11</v>
      </c>
      <c r="J49" t="s">
        <v>11</v>
      </c>
      <c r="K49">
        <f t="shared" si="1"/>
        <v>83</v>
      </c>
      <c r="L49" t="str">
        <f t="shared" si="8"/>
        <v>No</v>
      </c>
      <c r="M49" s="3">
        <f t="shared" si="2"/>
        <v>0</v>
      </c>
      <c r="N49" s="3">
        <f t="shared" si="3"/>
        <v>88945</v>
      </c>
      <c r="O49" t="str">
        <f t="shared" si="4"/>
        <v>I_Black</v>
      </c>
      <c r="P49" t="str">
        <f t="shared" si="5"/>
        <v>P_Black</v>
      </c>
      <c r="Z49" t="s">
        <v>179</v>
      </c>
      <c r="AA49">
        <f t="shared" si="11"/>
        <v>2</v>
      </c>
      <c r="AB49">
        <f t="shared" si="12"/>
        <v>0</v>
      </c>
      <c r="AC49" s="7">
        <f t="shared" si="9"/>
        <v>0</v>
      </c>
    </row>
    <row r="50" spans="1:30" x14ac:dyDescent="0.25">
      <c r="A50" t="s">
        <v>399</v>
      </c>
      <c r="B50" s="1">
        <v>43503</v>
      </c>
      <c r="C50">
        <v>43690</v>
      </c>
      <c r="D50" s="3">
        <v>0</v>
      </c>
      <c r="E50" s="3">
        <v>0</v>
      </c>
      <c r="F50" s="1">
        <v>43465</v>
      </c>
      <c r="G50" s="6">
        <f t="shared" si="0"/>
        <v>12</v>
      </c>
      <c r="H50" t="s">
        <v>48</v>
      </c>
      <c r="I50" t="s">
        <v>11</v>
      </c>
      <c r="J50" t="s">
        <v>11</v>
      </c>
      <c r="K50">
        <f t="shared" si="1"/>
        <v>38</v>
      </c>
      <c r="L50" t="str">
        <f t="shared" si="8"/>
        <v>No</v>
      </c>
      <c r="M50" s="3">
        <f t="shared" si="2"/>
        <v>0</v>
      </c>
      <c r="N50" s="3">
        <f t="shared" si="3"/>
        <v>35950</v>
      </c>
      <c r="O50" t="str">
        <f t="shared" si="4"/>
        <v>I_Black</v>
      </c>
      <c r="P50" t="str">
        <f t="shared" si="5"/>
        <v>P_Black</v>
      </c>
      <c r="Z50" t="s">
        <v>214</v>
      </c>
      <c r="AA50">
        <f t="shared" si="11"/>
        <v>1</v>
      </c>
      <c r="AB50">
        <f t="shared" si="12"/>
        <v>1</v>
      </c>
      <c r="AC50" s="7">
        <f t="shared" si="9"/>
        <v>1</v>
      </c>
    </row>
    <row r="51" spans="1:30" x14ac:dyDescent="0.25">
      <c r="A51" t="s">
        <v>397</v>
      </c>
      <c r="B51" s="1">
        <v>43508</v>
      </c>
      <c r="C51">
        <v>175945</v>
      </c>
      <c r="D51" s="3">
        <v>0</v>
      </c>
      <c r="E51" s="3">
        <v>1</v>
      </c>
      <c r="F51" s="1">
        <v>43507</v>
      </c>
      <c r="G51" s="6">
        <f t="shared" si="0"/>
        <v>2</v>
      </c>
      <c r="H51" t="s">
        <v>54</v>
      </c>
      <c r="I51" t="s">
        <v>11</v>
      </c>
      <c r="J51" t="s">
        <v>11</v>
      </c>
      <c r="K51">
        <f t="shared" si="1"/>
        <v>1</v>
      </c>
      <c r="L51" t="str">
        <f t="shared" si="8"/>
        <v>No</v>
      </c>
      <c r="M51" s="3">
        <f t="shared" si="2"/>
        <v>1</v>
      </c>
      <c r="N51" s="3">
        <f t="shared" si="3"/>
        <v>175945</v>
      </c>
      <c r="O51" t="str">
        <f t="shared" si="4"/>
        <v>I_Black</v>
      </c>
      <c r="P51" t="str">
        <f t="shared" si="5"/>
        <v>P_Black</v>
      </c>
      <c r="Z51" t="s">
        <v>76</v>
      </c>
      <c r="AA51">
        <f t="shared" si="11"/>
        <v>1</v>
      </c>
      <c r="AB51">
        <f t="shared" si="12"/>
        <v>1</v>
      </c>
      <c r="AC51" s="7">
        <f t="shared" si="9"/>
        <v>1</v>
      </c>
    </row>
    <row r="52" spans="1:30" x14ac:dyDescent="0.25">
      <c r="A52" t="s">
        <v>398</v>
      </c>
      <c r="B52" s="1">
        <v>43508</v>
      </c>
      <c r="C52">
        <v>162815</v>
      </c>
      <c r="D52" s="3">
        <v>0</v>
      </c>
      <c r="E52" s="3">
        <v>1</v>
      </c>
      <c r="F52" s="1">
        <v>43496</v>
      </c>
      <c r="G52" s="6">
        <f t="shared" si="0"/>
        <v>1</v>
      </c>
      <c r="H52" t="s">
        <v>54</v>
      </c>
      <c r="I52" t="s">
        <v>35</v>
      </c>
      <c r="J52" t="s">
        <v>18</v>
      </c>
      <c r="K52">
        <f t="shared" si="1"/>
        <v>12</v>
      </c>
      <c r="L52" t="str">
        <f t="shared" si="8"/>
        <v>No</v>
      </c>
      <c r="M52" s="3">
        <f t="shared" si="2"/>
        <v>1</v>
      </c>
      <c r="N52" s="3">
        <f t="shared" si="3"/>
        <v>162815</v>
      </c>
      <c r="O52" t="str">
        <f t="shared" si="4"/>
        <v>I_Red</v>
      </c>
      <c r="P52" t="str">
        <f t="shared" si="5"/>
        <v>P_White</v>
      </c>
      <c r="Z52" t="s">
        <v>412</v>
      </c>
      <c r="AA52">
        <f t="shared" si="11"/>
        <v>1</v>
      </c>
      <c r="AB52">
        <f t="shared" si="12"/>
        <v>0</v>
      </c>
      <c r="AC52" s="7">
        <f t="shared" si="9"/>
        <v>0</v>
      </c>
    </row>
    <row r="53" spans="1:30" x14ac:dyDescent="0.25">
      <c r="A53" t="s">
        <v>396</v>
      </c>
      <c r="B53" s="1">
        <v>43509</v>
      </c>
      <c r="C53">
        <v>134150</v>
      </c>
      <c r="D53" s="3">
        <v>0</v>
      </c>
      <c r="E53" s="3">
        <v>1</v>
      </c>
      <c r="F53" s="1">
        <v>43507</v>
      </c>
      <c r="G53" s="6">
        <f t="shared" si="0"/>
        <v>2</v>
      </c>
      <c r="H53" t="s">
        <v>208</v>
      </c>
      <c r="I53" t="s">
        <v>31</v>
      </c>
      <c r="J53" t="s">
        <v>25</v>
      </c>
      <c r="K53">
        <f t="shared" si="1"/>
        <v>2</v>
      </c>
      <c r="L53" t="str">
        <f t="shared" si="8"/>
        <v>No</v>
      </c>
      <c r="M53" s="3">
        <f t="shared" si="2"/>
        <v>1</v>
      </c>
      <c r="N53" s="3">
        <f t="shared" si="3"/>
        <v>134150</v>
      </c>
      <c r="O53" t="str">
        <f t="shared" si="4"/>
        <v>I_Brown</v>
      </c>
      <c r="P53" t="str">
        <f t="shared" si="5"/>
        <v>P_Blue</v>
      </c>
      <c r="Z53" t="s">
        <v>322</v>
      </c>
      <c r="AA53">
        <f t="shared" si="11"/>
        <v>1</v>
      </c>
      <c r="AB53">
        <f t="shared" si="12"/>
        <v>1</v>
      </c>
      <c r="AC53" s="7">
        <f t="shared" si="9"/>
        <v>1</v>
      </c>
    </row>
    <row r="54" spans="1:30" x14ac:dyDescent="0.25">
      <c r="A54" t="s">
        <v>394</v>
      </c>
      <c r="B54" s="1">
        <v>43512</v>
      </c>
      <c r="C54">
        <v>60245</v>
      </c>
      <c r="D54" s="3">
        <v>0</v>
      </c>
      <c r="E54" s="3">
        <v>0</v>
      </c>
      <c r="F54" s="1">
        <v>42939</v>
      </c>
      <c r="G54" s="6">
        <f t="shared" si="0"/>
        <v>7</v>
      </c>
      <c r="H54" t="s">
        <v>393</v>
      </c>
      <c r="I54" t="s">
        <v>15</v>
      </c>
      <c r="J54" t="s">
        <v>25</v>
      </c>
      <c r="K54">
        <f t="shared" si="1"/>
        <v>573</v>
      </c>
      <c r="L54" t="str">
        <f t="shared" si="8"/>
        <v>Yes</v>
      </c>
      <c r="M54" s="3">
        <f t="shared" si="2"/>
        <v>0</v>
      </c>
      <c r="N54" s="3">
        <f t="shared" si="3"/>
        <v>60245</v>
      </c>
      <c r="O54" t="str">
        <f t="shared" si="4"/>
        <v>I_Beige</v>
      </c>
      <c r="P54" t="str">
        <f t="shared" si="5"/>
        <v>P_Blue</v>
      </c>
      <c r="Y54" t="s">
        <v>492</v>
      </c>
      <c r="Z54" t="s">
        <v>68</v>
      </c>
      <c r="AA54">
        <f t="shared" si="11"/>
        <v>3</v>
      </c>
      <c r="AB54">
        <f t="shared" si="12"/>
        <v>2</v>
      </c>
      <c r="AC54" s="7">
        <f t="shared" si="9"/>
        <v>0.66666666666666663</v>
      </c>
      <c r="AD54">
        <v>94250</v>
      </c>
    </row>
    <row r="55" spans="1:30" x14ac:dyDescent="0.25">
      <c r="A55" t="s">
        <v>395</v>
      </c>
      <c r="B55" s="1">
        <v>43512</v>
      </c>
      <c r="C55">
        <v>54825</v>
      </c>
      <c r="D55" s="3">
        <v>1</v>
      </c>
      <c r="E55" s="3">
        <v>0</v>
      </c>
      <c r="F55" s="1">
        <v>43508</v>
      </c>
      <c r="G55" s="6">
        <f t="shared" si="0"/>
        <v>2</v>
      </c>
      <c r="H55" t="s">
        <v>43</v>
      </c>
      <c r="I55" t="s">
        <v>35</v>
      </c>
      <c r="J55" t="s">
        <v>18</v>
      </c>
      <c r="K55">
        <f t="shared" si="1"/>
        <v>4</v>
      </c>
      <c r="L55" t="str">
        <f t="shared" si="8"/>
        <v>No</v>
      </c>
      <c r="M55" s="3">
        <f t="shared" si="2"/>
        <v>1</v>
      </c>
      <c r="N55" s="3">
        <f t="shared" si="3"/>
        <v>47300</v>
      </c>
      <c r="O55" t="str">
        <f t="shared" si="4"/>
        <v>I_Red</v>
      </c>
      <c r="P55" t="str">
        <f t="shared" si="5"/>
        <v>P_White</v>
      </c>
      <c r="Z55" t="s">
        <v>146</v>
      </c>
      <c r="AA55">
        <f t="shared" si="11"/>
        <v>2</v>
      </c>
      <c r="AB55">
        <f t="shared" si="12"/>
        <v>1</v>
      </c>
      <c r="AC55" s="7">
        <f t="shared" si="9"/>
        <v>0.5</v>
      </c>
    </row>
    <row r="56" spans="1:30" x14ac:dyDescent="0.25">
      <c r="A56" t="s">
        <v>390</v>
      </c>
      <c r="B56" s="1">
        <v>43515</v>
      </c>
      <c r="C56">
        <v>55075</v>
      </c>
      <c r="D56" s="3">
        <v>0</v>
      </c>
      <c r="E56" s="3">
        <v>0</v>
      </c>
      <c r="F56" s="1">
        <v>43431</v>
      </c>
      <c r="G56" s="6">
        <f t="shared" si="0"/>
        <v>11</v>
      </c>
      <c r="H56" t="s">
        <v>36</v>
      </c>
      <c r="I56" t="s">
        <v>11</v>
      </c>
      <c r="J56" t="s">
        <v>22</v>
      </c>
      <c r="K56">
        <f t="shared" si="1"/>
        <v>84</v>
      </c>
      <c r="L56" t="str">
        <f t="shared" si="8"/>
        <v>No</v>
      </c>
      <c r="M56" s="3">
        <f t="shared" si="2"/>
        <v>0</v>
      </c>
      <c r="N56" s="3">
        <f t="shared" si="3"/>
        <v>42700</v>
      </c>
      <c r="O56" t="str">
        <f t="shared" si="4"/>
        <v>I_Black</v>
      </c>
      <c r="P56" t="str">
        <f t="shared" si="5"/>
        <v>P_Silver</v>
      </c>
      <c r="Y56" t="s">
        <v>492</v>
      </c>
      <c r="Z56" t="s">
        <v>70</v>
      </c>
      <c r="AA56">
        <f t="shared" si="11"/>
        <v>5</v>
      </c>
      <c r="AB56">
        <f t="shared" si="12"/>
        <v>2</v>
      </c>
      <c r="AC56" s="7">
        <f t="shared" si="9"/>
        <v>0.4</v>
      </c>
      <c r="AD56">
        <v>104350</v>
      </c>
    </row>
    <row r="57" spans="1:30" x14ac:dyDescent="0.25">
      <c r="A57" t="s">
        <v>391</v>
      </c>
      <c r="B57" s="1">
        <v>43515</v>
      </c>
      <c r="C57">
        <v>45325</v>
      </c>
      <c r="D57" s="3">
        <v>0</v>
      </c>
      <c r="E57" s="3">
        <v>0</v>
      </c>
      <c r="F57" s="1">
        <v>43343</v>
      </c>
      <c r="G57" s="6">
        <f t="shared" si="0"/>
        <v>8</v>
      </c>
      <c r="H57" t="s">
        <v>142</v>
      </c>
      <c r="I57" t="s">
        <v>15</v>
      </c>
      <c r="J57" t="s">
        <v>18</v>
      </c>
      <c r="K57">
        <f t="shared" si="1"/>
        <v>172</v>
      </c>
      <c r="L57" t="str">
        <f t="shared" si="8"/>
        <v>Yes</v>
      </c>
      <c r="M57" s="3">
        <f t="shared" si="2"/>
        <v>0</v>
      </c>
      <c r="N57" s="3">
        <f t="shared" si="3"/>
        <v>0</v>
      </c>
      <c r="O57" t="str">
        <f t="shared" si="4"/>
        <v>I_Beige</v>
      </c>
      <c r="P57" t="str">
        <f t="shared" si="5"/>
        <v>P_White</v>
      </c>
      <c r="Z57" t="s">
        <v>406</v>
      </c>
      <c r="AA57">
        <f t="shared" si="11"/>
        <v>2</v>
      </c>
      <c r="AB57">
        <f t="shared" si="12"/>
        <v>0</v>
      </c>
      <c r="AC57" s="7">
        <f t="shared" si="9"/>
        <v>0</v>
      </c>
    </row>
    <row r="58" spans="1:30" x14ac:dyDescent="0.25">
      <c r="A58" t="s">
        <v>392</v>
      </c>
      <c r="B58" s="1">
        <v>43515</v>
      </c>
      <c r="C58">
        <v>41700</v>
      </c>
      <c r="D58" s="3">
        <v>0</v>
      </c>
      <c r="E58" s="3">
        <v>0</v>
      </c>
      <c r="F58" s="1">
        <v>43496</v>
      </c>
      <c r="G58" s="6">
        <f t="shared" si="0"/>
        <v>1</v>
      </c>
      <c r="H58" t="s">
        <v>59</v>
      </c>
      <c r="I58" t="s">
        <v>11</v>
      </c>
      <c r="J58" t="s">
        <v>11</v>
      </c>
      <c r="K58">
        <f t="shared" si="1"/>
        <v>19</v>
      </c>
      <c r="L58" t="str">
        <f t="shared" si="8"/>
        <v>No</v>
      </c>
      <c r="M58" s="3">
        <f t="shared" si="2"/>
        <v>0</v>
      </c>
      <c r="N58" s="3">
        <f t="shared" si="3"/>
        <v>34500</v>
      </c>
      <c r="O58" t="str">
        <f t="shared" si="4"/>
        <v>I_Black</v>
      </c>
      <c r="P58" t="str">
        <f t="shared" si="5"/>
        <v>P_Black</v>
      </c>
      <c r="Z58" t="s">
        <v>433</v>
      </c>
      <c r="AA58">
        <f t="shared" si="11"/>
        <v>1</v>
      </c>
      <c r="AB58">
        <f t="shared" si="12"/>
        <v>0</v>
      </c>
      <c r="AC58" s="7">
        <f t="shared" si="9"/>
        <v>0</v>
      </c>
    </row>
    <row r="59" spans="1:30" x14ac:dyDescent="0.25">
      <c r="A59" t="s">
        <v>389</v>
      </c>
      <c r="B59" s="1">
        <v>43516</v>
      </c>
      <c r="C59">
        <v>56080</v>
      </c>
      <c r="D59" s="3">
        <v>0</v>
      </c>
      <c r="E59" s="3">
        <v>0</v>
      </c>
      <c r="F59" s="1">
        <v>43465</v>
      </c>
      <c r="G59" s="6">
        <f t="shared" si="0"/>
        <v>12</v>
      </c>
      <c r="H59" t="s">
        <v>36</v>
      </c>
      <c r="I59" t="s">
        <v>15</v>
      </c>
      <c r="J59" t="s">
        <v>18</v>
      </c>
      <c r="K59">
        <f t="shared" si="1"/>
        <v>51</v>
      </c>
      <c r="L59" t="str">
        <f t="shared" si="8"/>
        <v>No</v>
      </c>
      <c r="M59" s="3">
        <f t="shared" si="2"/>
        <v>0</v>
      </c>
      <c r="N59" s="3">
        <f t="shared" si="3"/>
        <v>42700</v>
      </c>
      <c r="O59" t="str">
        <f t="shared" si="4"/>
        <v>I_Beige</v>
      </c>
      <c r="P59" t="str">
        <f t="shared" si="5"/>
        <v>P_White</v>
      </c>
      <c r="Z59" t="s">
        <v>199</v>
      </c>
      <c r="AA59">
        <f t="shared" si="11"/>
        <v>4</v>
      </c>
      <c r="AB59">
        <f t="shared" si="12"/>
        <v>2</v>
      </c>
      <c r="AC59" s="7">
        <f t="shared" si="9"/>
        <v>0.5</v>
      </c>
    </row>
    <row r="60" spans="1:30" x14ac:dyDescent="0.25">
      <c r="A60" t="s">
        <v>382</v>
      </c>
      <c r="B60" s="1">
        <v>43519</v>
      </c>
      <c r="C60">
        <v>100130</v>
      </c>
      <c r="D60" s="3">
        <v>1</v>
      </c>
      <c r="E60" s="3">
        <v>0</v>
      </c>
      <c r="F60" s="1">
        <v>43516</v>
      </c>
      <c r="G60" s="6">
        <f t="shared" si="0"/>
        <v>2</v>
      </c>
      <c r="H60" t="s">
        <v>273</v>
      </c>
      <c r="I60" t="s">
        <v>11</v>
      </c>
      <c r="J60" t="s">
        <v>18</v>
      </c>
      <c r="K60">
        <f t="shared" si="1"/>
        <v>3</v>
      </c>
      <c r="L60" t="str">
        <f t="shared" si="8"/>
        <v>No</v>
      </c>
      <c r="M60" s="3">
        <f t="shared" si="2"/>
        <v>1</v>
      </c>
      <c r="N60" s="3">
        <f t="shared" si="3"/>
        <v>100130</v>
      </c>
      <c r="O60" t="str">
        <f t="shared" si="4"/>
        <v>I_Black</v>
      </c>
      <c r="P60" t="str">
        <f t="shared" si="5"/>
        <v>P_White</v>
      </c>
      <c r="Z60" t="s">
        <v>253</v>
      </c>
      <c r="AA60">
        <f t="shared" si="11"/>
        <v>2</v>
      </c>
      <c r="AB60">
        <f t="shared" si="12"/>
        <v>2</v>
      </c>
      <c r="AC60" s="7">
        <f t="shared" si="9"/>
        <v>1</v>
      </c>
    </row>
    <row r="61" spans="1:30" x14ac:dyDescent="0.25">
      <c r="A61" t="s">
        <v>383</v>
      </c>
      <c r="B61" s="1">
        <v>43519</v>
      </c>
      <c r="C61">
        <v>71675</v>
      </c>
      <c r="D61" s="3">
        <v>0</v>
      </c>
      <c r="E61" s="3">
        <v>1</v>
      </c>
      <c r="F61" s="1">
        <v>43514</v>
      </c>
      <c r="G61" s="6">
        <f t="shared" si="0"/>
        <v>2</v>
      </c>
      <c r="H61" t="s">
        <v>300</v>
      </c>
      <c r="I61" t="s">
        <v>35</v>
      </c>
      <c r="J61" t="s">
        <v>11</v>
      </c>
      <c r="K61">
        <f t="shared" si="1"/>
        <v>5</v>
      </c>
      <c r="L61" t="str">
        <f t="shared" si="8"/>
        <v>No</v>
      </c>
      <c r="M61" s="3">
        <f t="shared" si="2"/>
        <v>1</v>
      </c>
      <c r="N61" s="3">
        <f t="shared" si="3"/>
        <v>71675</v>
      </c>
      <c r="O61" t="str">
        <f t="shared" si="4"/>
        <v>I_Red</v>
      </c>
      <c r="P61" t="str">
        <f t="shared" si="5"/>
        <v>P_Black</v>
      </c>
      <c r="Z61" t="s">
        <v>364</v>
      </c>
      <c r="AA61">
        <f t="shared" si="11"/>
        <v>0</v>
      </c>
      <c r="AB61">
        <f t="shared" si="12"/>
        <v>0</v>
      </c>
      <c r="AC61" s="7">
        <f t="shared" si="9"/>
        <v>0</v>
      </c>
    </row>
    <row r="62" spans="1:30" x14ac:dyDescent="0.25">
      <c r="A62" t="s">
        <v>384</v>
      </c>
      <c r="B62" s="1">
        <v>43519</v>
      </c>
      <c r="C62">
        <v>63325</v>
      </c>
      <c r="D62" s="3">
        <v>0</v>
      </c>
      <c r="E62" s="3">
        <v>0</v>
      </c>
      <c r="F62" s="1">
        <v>43220</v>
      </c>
      <c r="G62" s="6">
        <f t="shared" si="0"/>
        <v>4</v>
      </c>
      <c r="H62" t="s">
        <v>160</v>
      </c>
      <c r="I62" t="s">
        <v>11</v>
      </c>
      <c r="J62" t="s">
        <v>18</v>
      </c>
      <c r="K62">
        <f t="shared" si="1"/>
        <v>299</v>
      </c>
      <c r="L62" t="str">
        <f t="shared" si="8"/>
        <v>Yes</v>
      </c>
      <c r="M62" s="3">
        <f t="shared" si="2"/>
        <v>0</v>
      </c>
      <c r="N62" s="3">
        <f t="shared" si="3"/>
        <v>63325</v>
      </c>
      <c r="O62" t="str">
        <f t="shared" si="4"/>
        <v>I_Black</v>
      </c>
      <c r="P62" t="str">
        <f t="shared" si="5"/>
        <v>P_White</v>
      </c>
      <c r="Z62" t="s">
        <v>66</v>
      </c>
      <c r="AA62">
        <f t="shared" si="11"/>
        <v>5</v>
      </c>
      <c r="AB62">
        <f t="shared" si="12"/>
        <v>2</v>
      </c>
      <c r="AC62" s="7">
        <f t="shared" si="9"/>
        <v>0.4</v>
      </c>
    </row>
    <row r="63" spans="1:30" x14ac:dyDescent="0.25">
      <c r="A63" t="s">
        <v>385</v>
      </c>
      <c r="B63" s="1">
        <v>43519</v>
      </c>
      <c r="C63">
        <v>142065</v>
      </c>
      <c r="D63" s="3">
        <v>0</v>
      </c>
      <c r="E63" s="3">
        <v>1</v>
      </c>
      <c r="F63" s="1">
        <v>43507</v>
      </c>
      <c r="G63" s="6">
        <f t="shared" si="0"/>
        <v>2</v>
      </c>
      <c r="H63" t="s">
        <v>222</v>
      </c>
      <c r="I63" t="s">
        <v>18</v>
      </c>
      <c r="J63" t="s">
        <v>35</v>
      </c>
      <c r="K63">
        <f t="shared" si="1"/>
        <v>12</v>
      </c>
      <c r="L63" t="str">
        <f t="shared" si="8"/>
        <v>No</v>
      </c>
      <c r="M63" s="3">
        <f t="shared" si="2"/>
        <v>1</v>
      </c>
      <c r="N63" s="3">
        <f t="shared" si="3"/>
        <v>142065</v>
      </c>
      <c r="O63" t="str">
        <f t="shared" si="4"/>
        <v>I_White</v>
      </c>
      <c r="P63" t="str">
        <f t="shared" si="5"/>
        <v>P_Red</v>
      </c>
      <c r="AA63">
        <f>SUM(AA2:AA62)</f>
        <v>249</v>
      </c>
      <c r="AB63">
        <f>SUM(AB2:AB62)</f>
        <v>86</v>
      </c>
      <c r="AC63" s="7">
        <f>AB63/AA63</f>
        <v>0.34538152610441769</v>
      </c>
    </row>
    <row r="64" spans="1:30" x14ac:dyDescent="0.25">
      <c r="A64" t="s">
        <v>386</v>
      </c>
      <c r="B64" s="1">
        <v>43519</v>
      </c>
      <c r="C64">
        <v>45020</v>
      </c>
      <c r="D64" s="3">
        <v>0</v>
      </c>
      <c r="E64" s="3">
        <v>0</v>
      </c>
      <c r="F64" s="1">
        <v>43465</v>
      </c>
      <c r="G64" s="6">
        <f t="shared" si="0"/>
        <v>12</v>
      </c>
      <c r="H64" t="s">
        <v>48</v>
      </c>
      <c r="I64" t="s">
        <v>15</v>
      </c>
      <c r="J64" t="s">
        <v>18</v>
      </c>
      <c r="K64">
        <f t="shared" si="1"/>
        <v>54</v>
      </c>
      <c r="L64" t="str">
        <f t="shared" si="8"/>
        <v>No</v>
      </c>
      <c r="M64" s="3">
        <f t="shared" si="2"/>
        <v>0</v>
      </c>
      <c r="N64" s="3">
        <f t="shared" si="3"/>
        <v>35950</v>
      </c>
      <c r="O64" t="str">
        <f t="shared" si="4"/>
        <v>I_Beige</v>
      </c>
      <c r="P64" t="str">
        <f t="shared" si="5"/>
        <v>P_White</v>
      </c>
    </row>
    <row r="65" spans="1:16" x14ac:dyDescent="0.25">
      <c r="A65" t="s">
        <v>387</v>
      </c>
      <c r="B65" s="1">
        <v>43519</v>
      </c>
      <c r="C65">
        <v>47795</v>
      </c>
      <c r="D65" s="3">
        <v>0</v>
      </c>
      <c r="E65" s="3">
        <v>1</v>
      </c>
      <c r="F65" s="1">
        <v>43513</v>
      </c>
      <c r="G65" s="6">
        <f t="shared" si="0"/>
        <v>2</v>
      </c>
      <c r="H65" t="s">
        <v>32</v>
      </c>
      <c r="I65" t="s">
        <v>16</v>
      </c>
      <c r="J65" t="s">
        <v>25</v>
      </c>
      <c r="K65">
        <f t="shared" si="1"/>
        <v>6</v>
      </c>
      <c r="L65" t="str">
        <f t="shared" si="8"/>
        <v>No</v>
      </c>
      <c r="M65" s="3">
        <f t="shared" si="2"/>
        <v>1</v>
      </c>
      <c r="N65" s="3">
        <f t="shared" si="3"/>
        <v>43400</v>
      </c>
      <c r="O65" t="str">
        <f t="shared" si="4"/>
        <v>I_Grey</v>
      </c>
      <c r="P65" t="str">
        <f t="shared" si="5"/>
        <v>P_Blue</v>
      </c>
    </row>
    <row r="66" spans="1:16" x14ac:dyDescent="0.25">
      <c r="A66" t="s">
        <v>388</v>
      </c>
      <c r="B66" s="1">
        <v>43519</v>
      </c>
      <c r="C66">
        <v>42525</v>
      </c>
      <c r="D66" s="3">
        <v>0</v>
      </c>
      <c r="E66" s="3">
        <v>0</v>
      </c>
      <c r="F66" s="1">
        <v>43493</v>
      </c>
      <c r="G66" s="6">
        <f t="shared" ref="G66:G129" si="13">MONTH(F66)</f>
        <v>1</v>
      </c>
      <c r="H66" t="s">
        <v>59</v>
      </c>
      <c r="I66" t="s">
        <v>15</v>
      </c>
      <c r="J66" t="s">
        <v>22</v>
      </c>
      <c r="K66">
        <f t="shared" ref="K66:K129" si="14">B66-F66</f>
        <v>26</v>
      </c>
      <c r="L66" t="str">
        <f t="shared" si="8"/>
        <v>No</v>
      </c>
      <c r="M66" s="3">
        <f t="shared" ref="M66:M129" si="15">D66+E66</f>
        <v>0</v>
      </c>
      <c r="N66" s="3">
        <f t="shared" ref="N66:N129" si="16">IF(LOOKUP(H66,$Z$2:$Z$62,$Y$2:$Y$62)="x",LOOKUP(H66,$Z$2:$Z$62,$AD$2:$AD$62),C66)</f>
        <v>34500</v>
      </c>
      <c r="O66" t="str">
        <f t="shared" ref="O66:O129" si="17">LOOKUP(I66,$U$2:$U$7,$V$2:$V$7)</f>
        <v>I_Beige</v>
      </c>
      <c r="P66" t="str">
        <f t="shared" ref="P66:P129" si="18">LOOKUP(J66,$W$2:$W$8,$X$2:$X$8)</f>
        <v>P_Silver</v>
      </c>
    </row>
    <row r="67" spans="1:16" x14ac:dyDescent="0.25">
      <c r="A67" t="s">
        <v>376</v>
      </c>
      <c r="B67" s="1">
        <v>43521</v>
      </c>
      <c r="C67">
        <v>140260</v>
      </c>
      <c r="D67" s="3">
        <v>0</v>
      </c>
      <c r="E67" s="3">
        <v>0</v>
      </c>
      <c r="F67" s="1">
        <v>43434</v>
      </c>
      <c r="G67" s="6">
        <f t="shared" si="13"/>
        <v>11</v>
      </c>
      <c r="H67" t="s">
        <v>208</v>
      </c>
      <c r="I67" t="s">
        <v>11</v>
      </c>
      <c r="J67" t="s">
        <v>16</v>
      </c>
      <c r="K67">
        <f t="shared" si="14"/>
        <v>87</v>
      </c>
      <c r="L67" t="str">
        <f t="shared" ref="L67:L130" si="19">IF(K67&gt;90,"Yes","No")</f>
        <v>No</v>
      </c>
      <c r="M67" s="3">
        <f t="shared" si="15"/>
        <v>0</v>
      </c>
      <c r="N67" s="3">
        <f t="shared" si="16"/>
        <v>140260</v>
      </c>
      <c r="O67" t="str">
        <f t="shared" si="17"/>
        <v>I_Black</v>
      </c>
      <c r="P67" t="str">
        <f t="shared" si="18"/>
        <v>P_Grey</v>
      </c>
    </row>
    <row r="68" spans="1:16" x14ac:dyDescent="0.25">
      <c r="A68" t="s">
        <v>378</v>
      </c>
      <c r="B68" s="1">
        <v>43521</v>
      </c>
      <c r="C68">
        <v>61910</v>
      </c>
      <c r="D68" s="3">
        <v>0</v>
      </c>
      <c r="E68" s="3">
        <v>0</v>
      </c>
      <c r="F68" s="1">
        <v>43356</v>
      </c>
      <c r="G68" s="6">
        <f t="shared" si="13"/>
        <v>9</v>
      </c>
      <c r="H68" t="s">
        <v>377</v>
      </c>
      <c r="I68" t="s">
        <v>11</v>
      </c>
      <c r="J68" t="s">
        <v>11</v>
      </c>
      <c r="K68">
        <f t="shared" si="14"/>
        <v>165</v>
      </c>
      <c r="L68" t="str">
        <f t="shared" si="19"/>
        <v>Yes</v>
      </c>
      <c r="M68" s="3">
        <f t="shared" si="15"/>
        <v>0</v>
      </c>
      <c r="N68" s="3">
        <f t="shared" si="16"/>
        <v>61910</v>
      </c>
      <c r="O68" t="str">
        <f t="shared" si="17"/>
        <v>I_Black</v>
      </c>
      <c r="P68" t="str">
        <f t="shared" si="18"/>
        <v>P_Black</v>
      </c>
    </row>
    <row r="69" spans="1:16" x14ac:dyDescent="0.25">
      <c r="A69" t="s">
        <v>379</v>
      </c>
      <c r="B69" s="1">
        <v>43521</v>
      </c>
      <c r="C69">
        <v>96250</v>
      </c>
      <c r="D69" s="3">
        <v>0</v>
      </c>
      <c r="E69" s="3">
        <v>1</v>
      </c>
      <c r="F69" s="1">
        <v>43514</v>
      </c>
      <c r="G69" s="6">
        <f t="shared" si="13"/>
        <v>2</v>
      </c>
      <c r="H69" t="s">
        <v>110</v>
      </c>
      <c r="I69" t="s">
        <v>16</v>
      </c>
      <c r="J69" t="s">
        <v>16</v>
      </c>
      <c r="K69">
        <f t="shared" si="14"/>
        <v>7</v>
      </c>
      <c r="L69" t="str">
        <f t="shared" si="19"/>
        <v>No</v>
      </c>
      <c r="M69" s="3">
        <f t="shared" si="15"/>
        <v>1</v>
      </c>
      <c r="N69" s="3">
        <f t="shared" si="16"/>
        <v>96250</v>
      </c>
      <c r="O69" t="str">
        <f t="shared" si="17"/>
        <v>I_Grey</v>
      </c>
      <c r="P69" t="str">
        <f t="shared" si="18"/>
        <v>P_Grey</v>
      </c>
    </row>
    <row r="70" spans="1:16" x14ac:dyDescent="0.25">
      <c r="A70" t="s">
        <v>380</v>
      </c>
      <c r="B70" s="1">
        <v>43521</v>
      </c>
      <c r="C70">
        <v>54325</v>
      </c>
      <c r="D70" s="3">
        <v>1</v>
      </c>
      <c r="E70" s="3">
        <v>0</v>
      </c>
      <c r="F70" s="1">
        <v>43514</v>
      </c>
      <c r="G70" s="6">
        <f t="shared" si="13"/>
        <v>2</v>
      </c>
      <c r="H70" t="s">
        <v>32</v>
      </c>
      <c r="I70" t="s">
        <v>11</v>
      </c>
      <c r="J70" t="s">
        <v>35</v>
      </c>
      <c r="K70">
        <f t="shared" si="14"/>
        <v>7</v>
      </c>
      <c r="L70" t="str">
        <f t="shared" si="19"/>
        <v>No</v>
      </c>
      <c r="M70" s="3">
        <f t="shared" si="15"/>
        <v>1</v>
      </c>
      <c r="N70" s="3">
        <f t="shared" si="16"/>
        <v>43400</v>
      </c>
      <c r="O70" t="str">
        <f t="shared" si="17"/>
        <v>I_Black</v>
      </c>
      <c r="P70" t="str">
        <f t="shared" si="18"/>
        <v>P_Red</v>
      </c>
    </row>
    <row r="71" spans="1:16" x14ac:dyDescent="0.25">
      <c r="A71" t="s">
        <v>381</v>
      </c>
      <c r="B71" s="1">
        <v>43521</v>
      </c>
      <c r="C71">
        <v>47745</v>
      </c>
      <c r="D71" s="3">
        <v>0</v>
      </c>
      <c r="E71" s="3">
        <v>0</v>
      </c>
      <c r="F71" s="1">
        <v>43418</v>
      </c>
      <c r="G71" s="6">
        <f t="shared" si="13"/>
        <v>11</v>
      </c>
      <c r="H71" t="s">
        <v>32</v>
      </c>
      <c r="I71" t="s">
        <v>16</v>
      </c>
      <c r="J71" t="s">
        <v>11</v>
      </c>
      <c r="K71">
        <f t="shared" si="14"/>
        <v>103</v>
      </c>
      <c r="L71" t="str">
        <f t="shared" si="19"/>
        <v>Yes</v>
      </c>
      <c r="M71" s="3">
        <f t="shared" si="15"/>
        <v>0</v>
      </c>
      <c r="N71" s="3">
        <f t="shared" si="16"/>
        <v>43400</v>
      </c>
      <c r="O71" t="str">
        <f t="shared" si="17"/>
        <v>I_Grey</v>
      </c>
      <c r="P71" t="str">
        <f t="shared" si="18"/>
        <v>P_Black</v>
      </c>
    </row>
    <row r="72" spans="1:16" x14ac:dyDescent="0.25">
      <c r="A72" t="s">
        <v>375</v>
      </c>
      <c r="B72" s="1">
        <v>43523</v>
      </c>
      <c r="C72">
        <v>56775</v>
      </c>
      <c r="D72" s="3">
        <v>0</v>
      </c>
      <c r="E72" s="3">
        <v>0</v>
      </c>
      <c r="F72" s="1">
        <v>43511</v>
      </c>
      <c r="G72" s="6">
        <f t="shared" si="13"/>
        <v>2</v>
      </c>
      <c r="H72" t="s">
        <v>12</v>
      </c>
      <c r="I72" t="s">
        <v>11</v>
      </c>
      <c r="J72" t="s">
        <v>18</v>
      </c>
      <c r="K72">
        <f t="shared" si="14"/>
        <v>12</v>
      </c>
      <c r="L72" t="str">
        <f t="shared" si="19"/>
        <v>No</v>
      </c>
      <c r="M72" s="3">
        <f t="shared" si="15"/>
        <v>0</v>
      </c>
      <c r="N72" s="3">
        <f t="shared" si="16"/>
        <v>56200</v>
      </c>
      <c r="O72" t="str">
        <f t="shared" si="17"/>
        <v>I_Black</v>
      </c>
      <c r="P72" t="str">
        <f t="shared" si="18"/>
        <v>P_White</v>
      </c>
    </row>
    <row r="73" spans="1:16" x14ac:dyDescent="0.25">
      <c r="A73" t="s">
        <v>363</v>
      </c>
      <c r="B73" s="1">
        <v>43524</v>
      </c>
      <c r="C73">
        <v>60895</v>
      </c>
      <c r="D73" s="3">
        <v>0</v>
      </c>
      <c r="E73" s="3">
        <v>1</v>
      </c>
      <c r="F73" s="1">
        <v>43523</v>
      </c>
      <c r="G73" s="6">
        <f t="shared" si="13"/>
        <v>2</v>
      </c>
      <c r="H73" t="s">
        <v>66</v>
      </c>
      <c r="I73" t="s">
        <v>35</v>
      </c>
      <c r="J73" t="s">
        <v>22</v>
      </c>
      <c r="K73">
        <f t="shared" si="14"/>
        <v>1</v>
      </c>
      <c r="L73" t="str">
        <f t="shared" si="19"/>
        <v>No</v>
      </c>
      <c r="M73" s="3">
        <f t="shared" si="15"/>
        <v>1</v>
      </c>
      <c r="N73" s="3">
        <f t="shared" si="16"/>
        <v>60895</v>
      </c>
      <c r="O73" t="str">
        <f t="shared" si="17"/>
        <v>I_Red</v>
      </c>
      <c r="P73" t="str">
        <f t="shared" si="18"/>
        <v>P_Silver</v>
      </c>
    </row>
    <row r="74" spans="1:16" x14ac:dyDescent="0.25">
      <c r="A74" t="s">
        <v>365</v>
      </c>
      <c r="B74" s="1">
        <v>43524</v>
      </c>
      <c r="C74">
        <v>171145</v>
      </c>
      <c r="D74" s="3">
        <v>0</v>
      </c>
      <c r="E74" s="3">
        <v>1</v>
      </c>
      <c r="F74" s="1">
        <v>43517</v>
      </c>
      <c r="G74" s="6">
        <f t="shared" si="13"/>
        <v>2</v>
      </c>
      <c r="H74" t="s">
        <v>364</v>
      </c>
      <c r="I74" t="s">
        <v>11</v>
      </c>
      <c r="J74" t="s">
        <v>16</v>
      </c>
      <c r="K74">
        <f t="shared" si="14"/>
        <v>7</v>
      </c>
      <c r="L74" t="str">
        <f t="shared" si="19"/>
        <v>No</v>
      </c>
      <c r="M74" s="3">
        <f t="shared" si="15"/>
        <v>1</v>
      </c>
      <c r="N74" s="3">
        <f t="shared" si="16"/>
        <v>171145</v>
      </c>
      <c r="O74" t="str">
        <f t="shared" si="17"/>
        <v>I_Black</v>
      </c>
      <c r="P74" t="str">
        <f t="shared" si="18"/>
        <v>P_Grey</v>
      </c>
    </row>
    <row r="75" spans="1:16" x14ac:dyDescent="0.25">
      <c r="A75" t="s">
        <v>366</v>
      </c>
      <c r="B75" s="1">
        <v>43524</v>
      </c>
      <c r="C75">
        <v>65835</v>
      </c>
      <c r="D75" s="3">
        <v>0</v>
      </c>
      <c r="E75" s="3">
        <v>0</v>
      </c>
      <c r="F75" s="1">
        <v>43434</v>
      </c>
      <c r="G75" s="6">
        <f t="shared" si="13"/>
        <v>11</v>
      </c>
      <c r="H75" t="s">
        <v>78</v>
      </c>
      <c r="I75" t="s">
        <v>11</v>
      </c>
      <c r="J75" t="s">
        <v>11</v>
      </c>
      <c r="K75">
        <f t="shared" si="14"/>
        <v>90</v>
      </c>
      <c r="L75" t="str">
        <f t="shared" si="19"/>
        <v>No</v>
      </c>
      <c r="M75" s="3">
        <f t="shared" si="15"/>
        <v>0</v>
      </c>
      <c r="N75" s="3">
        <f t="shared" si="16"/>
        <v>56000</v>
      </c>
      <c r="O75" t="str">
        <f t="shared" si="17"/>
        <v>I_Black</v>
      </c>
      <c r="P75" t="str">
        <f t="shared" si="18"/>
        <v>P_Black</v>
      </c>
    </row>
    <row r="76" spans="1:16" x14ac:dyDescent="0.25">
      <c r="A76" t="s">
        <v>367</v>
      </c>
      <c r="B76" s="1">
        <v>43524</v>
      </c>
      <c r="C76">
        <v>43325</v>
      </c>
      <c r="D76" s="3">
        <v>1</v>
      </c>
      <c r="E76" s="3">
        <v>0</v>
      </c>
      <c r="F76" s="1">
        <v>43521</v>
      </c>
      <c r="G76" s="6">
        <f t="shared" si="13"/>
        <v>2</v>
      </c>
      <c r="H76" t="s">
        <v>142</v>
      </c>
      <c r="I76" t="s">
        <v>16</v>
      </c>
      <c r="J76" t="s">
        <v>11</v>
      </c>
      <c r="K76">
        <f t="shared" si="14"/>
        <v>3</v>
      </c>
      <c r="L76" t="str">
        <f t="shared" si="19"/>
        <v>No</v>
      </c>
      <c r="M76" s="3">
        <f t="shared" si="15"/>
        <v>1</v>
      </c>
      <c r="N76" s="3">
        <f t="shared" si="16"/>
        <v>0</v>
      </c>
      <c r="O76" t="str">
        <f t="shared" si="17"/>
        <v>I_Grey</v>
      </c>
      <c r="P76" t="str">
        <f t="shared" si="18"/>
        <v>P_Black</v>
      </c>
    </row>
    <row r="77" spans="1:16" x14ac:dyDescent="0.25">
      <c r="A77" t="s">
        <v>368</v>
      </c>
      <c r="B77" s="1">
        <v>43524</v>
      </c>
      <c r="C77">
        <v>42645</v>
      </c>
      <c r="D77" s="3">
        <v>1</v>
      </c>
      <c r="E77" s="3">
        <v>0</v>
      </c>
      <c r="F77" s="1">
        <v>43524</v>
      </c>
      <c r="G77" s="6">
        <f t="shared" si="13"/>
        <v>2</v>
      </c>
      <c r="H77" t="s">
        <v>142</v>
      </c>
      <c r="I77" t="s">
        <v>15</v>
      </c>
      <c r="J77" t="s">
        <v>11</v>
      </c>
      <c r="K77">
        <f t="shared" si="14"/>
        <v>0</v>
      </c>
      <c r="L77" t="str">
        <f t="shared" si="19"/>
        <v>No</v>
      </c>
      <c r="M77" s="3">
        <f t="shared" si="15"/>
        <v>1</v>
      </c>
      <c r="N77" s="3">
        <f t="shared" si="16"/>
        <v>0</v>
      </c>
      <c r="O77" t="str">
        <f t="shared" si="17"/>
        <v>I_Beige</v>
      </c>
      <c r="P77" t="str">
        <f t="shared" si="18"/>
        <v>P_Black</v>
      </c>
    </row>
    <row r="78" spans="1:16" x14ac:dyDescent="0.25">
      <c r="A78" t="s">
        <v>369</v>
      </c>
      <c r="B78" s="1">
        <v>43524</v>
      </c>
      <c r="C78">
        <v>53080</v>
      </c>
      <c r="D78" s="3">
        <v>0</v>
      </c>
      <c r="E78" s="3">
        <v>0</v>
      </c>
      <c r="F78" s="1">
        <v>43476</v>
      </c>
      <c r="G78" s="6">
        <f t="shared" si="13"/>
        <v>1</v>
      </c>
      <c r="H78" t="s">
        <v>32</v>
      </c>
      <c r="I78" t="s">
        <v>11</v>
      </c>
      <c r="J78" t="s">
        <v>18</v>
      </c>
      <c r="K78">
        <f t="shared" si="14"/>
        <v>48</v>
      </c>
      <c r="L78" t="str">
        <f t="shared" si="19"/>
        <v>No</v>
      </c>
      <c r="M78" s="3">
        <f t="shared" si="15"/>
        <v>0</v>
      </c>
      <c r="N78" s="3">
        <f t="shared" si="16"/>
        <v>43400</v>
      </c>
      <c r="O78" t="str">
        <f t="shared" si="17"/>
        <v>I_Black</v>
      </c>
      <c r="P78" t="str">
        <f t="shared" si="18"/>
        <v>P_White</v>
      </c>
    </row>
    <row r="79" spans="1:16" x14ac:dyDescent="0.25">
      <c r="A79" t="s">
        <v>370</v>
      </c>
      <c r="B79" s="1">
        <v>43524</v>
      </c>
      <c r="C79">
        <v>64550</v>
      </c>
      <c r="D79" s="3">
        <v>0</v>
      </c>
      <c r="E79" s="3">
        <v>0</v>
      </c>
      <c r="F79" s="1">
        <v>43522</v>
      </c>
      <c r="G79" s="6">
        <f t="shared" si="13"/>
        <v>2</v>
      </c>
      <c r="H79" t="s">
        <v>12</v>
      </c>
      <c r="I79" t="s">
        <v>11</v>
      </c>
      <c r="J79" t="s">
        <v>11</v>
      </c>
      <c r="K79">
        <f t="shared" si="14"/>
        <v>2</v>
      </c>
      <c r="L79" t="str">
        <f t="shared" si="19"/>
        <v>No</v>
      </c>
      <c r="M79" s="3">
        <f t="shared" si="15"/>
        <v>0</v>
      </c>
      <c r="N79" s="3">
        <f t="shared" si="16"/>
        <v>56200</v>
      </c>
      <c r="O79" t="str">
        <f t="shared" si="17"/>
        <v>I_Black</v>
      </c>
      <c r="P79" t="str">
        <f t="shared" si="18"/>
        <v>P_Black</v>
      </c>
    </row>
    <row r="80" spans="1:16" x14ac:dyDescent="0.25">
      <c r="A80" t="s">
        <v>371</v>
      </c>
      <c r="B80" s="1">
        <v>43524</v>
      </c>
      <c r="C80">
        <v>72305</v>
      </c>
      <c r="D80" s="3">
        <v>0</v>
      </c>
      <c r="E80" s="3">
        <v>1</v>
      </c>
      <c r="F80" s="1">
        <v>43514</v>
      </c>
      <c r="G80" s="6">
        <f t="shared" si="13"/>
        <v>2</v>
      </c>
      <c r="H80" t="s">
        <v>78</v>
      </c>
      <c r="I80" t="s">
        <v>15</v>
      </c>
      <c r="J80" t="s">
        <v>11</v>
      </c>
      <c r="K80">
        <f t="shared" si="14"/>
        <v>10</v>
      </c>
      <c r="L80" t="str">
        <f t="shared" si="19"/>
        <v>No</v>
      </c>
      <c r="M80" s="3">
        <f t="shared" si="15"/>
        <v>1</v>
      </c>
      <c r="N80" s="3">
        <f t="shared" si="16"/>
        <v>56000</v>
      </c>
      <c r="O80" t="str">
        <f t="shared" si="17"/>
        <v>I_Beige</v>
      </c>
      <c r="P80" t="str">
        <f t="shared" si="18"/>
        <v>P_Black</v>
      </c>
    </row>
    <row r="81" spans="1:16" x14ac:dyDescent="0.25">
      <c r="A81" t="s">
        <v>372</v>
      </c>
      <c r="B81" s="1">
        <v>43524</v>
      </c>
      <c r="C81">
        <v>123805</v>
      </c>
      <c r="D81" s="3">
        <v>0</v>
      </c>
      <c r="E81" s="3">
        <v>0</v>
      </c>
      <c r="F81" s="1">
        <v>43442</v>
      </c>
      <c r="G81" s="6">
        <f t="shared" si="13"/>
        <v>12</v>
      </c>
      <c r="H81" t="s">
        <v>70</v>
      </c>
      <c r="I81" t="s">
        <v>18</v>
      </c>
      <c r="J81" t="s">
        <v>11</v>
      </c>
      <c r="K81">
        <f t="shared" si="14"/>
        <v>82</v>
      </c>
      <c r="L81" t="str">
        <f t="shared" si="19"/>
        <v>No</v>
      </c>
      <c r="M81" s="3">
        <f t="shared" si="15"/>
        <v>0</v>
      </c>
      <c r="N81" s="3">
        <f t="shared" si="16"/>
        <v>104350</v>
      </c>
      <c r="O81" t="str">
        <f t="shared" si="17"/>
        <v>I_White</v>
      </c>
      <c r="P81" t="str">
        <f t="shared" si="18"/>
        <v>P_Black</v>
      </c>
    </row>
    <row r="82" spans="1:16" x14ac:dyDescent="0.25">
      <c r="A82" t="s">
        <v>373</v>
      </c>
      <c r="B82" s="1">
        <v>43524</v>
      </c>
      <c r="C82">
        <v>47215</v>
      </c>
      <c r="D82" s="3">
        <v>0</v>
      </c>
      <c r="E82" s="3">
        <v>0</v>
      </c>
      <c r="F82" s="1">
        <v>43514</v>
      </c>
      <c r="G82" s="6">
        <f t="shared" si="13"/>
        <v>2</v>
      </c>
      <c r="H82" t="s">
        <v>36</v>
      </c>
      <c r="I82" t="s">
        <v>11</v>
      </c>
      <c r="J82" t="s">
        <v>18</v>
      </c>
      <c r="K82">
        <f t="shared" si="14"/>
        <v>10</v>
      </c>
      <c r="L82" t="str">
        <f t="shared" si="19"/>
        <v>No</v>
      </c>
      <c r="M82" s="3">
        <f t="shared" si="15"/>
        <v>0</v>
      </c>
      <c r="N82" s="3">
        <f t="shared" si="16"/>
        <v>42700</v>
      </c>
      <c r="O82" t="str">
        <f t="shared" si="17"/>
        <v>I_Black</v>
      </c>
      <c r="P82" t="str">
        <f t="shared" si="18"/>
        <v>P_White</v>
      </c>
    </row>
    <row r="83" spans="1:16" x14ac:dyDescent="0.25">
      <c r="A83" t="s">
        <v>374</v>
      </c>
      <c r="B83" s="1">
        <v>43524</v>
      </c>
      <c r="C83">
        <v>44145</v>
      </c>
      <c r="D83" s="3">
        <v>0</v>
      </c>
      <c r="E83" s="3">
        <v>0</v>
      </c>
      <c r="F83" s="1">
        <v>43442</v>
      </c>
      <c r="G83" s="6">
        <f t="shared" si="13"/>
        <v>12</v>
      </c>
      <c r="H83" t="s">
        <v>142</v>
      </c>
      <c r="I83" t="s">
        <v>11</v>
      </c>
      <c r="J83" t="s">
        <v>35</v>
      </c>
      <c r="K83">
        <f t="shared" si="14"/>
        <v>82</v>
      </c>
      <c r="L83" t="str">
        <f t="shared" si="19"/>
        <v>No</v>
      </c>
      <c r="M83" s="3">
        <f t="shared" si="15"/>
        <v>0</v>
      </c>
      <c r="N83" s="3">
        <f t="shared" si="16"/>
        <v>0</v>
      </c>
      <c r="O83" t="str">
        <f t="shared" si="17"/>
        <v>I_Black</v>
      </c>
      <c r="P83" t="str">
        <f t="shared" si="18"/>
        <v>P_Red</v>
      </c>
    </row>
    <row r="84" spans="1:16" x14ac:dyDescent="0.25">
      <c r="A84" t="s">
        <v>362</v>
      </c>
      <c r="B84" s="1">
        <v>43526</v>
      </c>
      <c r="C84">
        <v>51625</v>
      </c>
      <c r="D84" s="3">
        <v>0</v>
      </c>
      <c r="E84" s="3">
        <v>0</v>
      </c>
      <c r="F84" s="1">
        <v>43384</v>
      </c>
      <c r="G84" s="6">
        <f t="shared" si="13"/>
        <v>10</v>
      </c>
      <c r="H84" t="s">
        <v>32</v>
      </c>
      <c r="I84" t="s">
        <v>15</v>
      </c>
      <c r="J84" t="s">
        <v>18</v>
      </c>
      <c r="K84">
        <f t="shared" si="14"/>
        <v>142</v>
      </c>
      <c r="L84" t="str">
        <f t="shared" si="19"/>
        <v>Yes</v>
      </c>
      <c r="M84" s="3">
        <f t="shared" si="15"/>
        <v>0</v>
      </c>
      <c r="N84" s="3">
        <f t="shared" si="16"/>
        <v>43400</v>
      </c>
      <c r="O84" t="str">
        <f t="shared" si="17"/>
        <v>I_Beige</v>
      </c>
      <c r="P84" t="str">
        <f t="shared" si="18"/>
        <v>P_White</v>
      </c>
    </row>
    <row r="85" spans="1:16" x14ac:dyDescent="0.25">
      <c r="A85" t="s">
        <v>361</v>
      </c>
      <c r="B85" s="1">
        <v>43529</v>
      </c>
      <c r="C85">
        <v>64900</v>
      </c>
      <c r="D85" s="3">
        <v>0</v>
      </c>
      <c r="E85" s="3">
        <v>0</v>
      </c>
      <c r="F85" s="1">
        <v>43522</v>
      </c>
      <c r="G85" s="6">
        <f t="shared" si="13"/>
        <v>2</v>
      </c>
      <c r="H85" t="s">
        <v>27</v>
      </c>
      <c r="I85" t="s">
        <v>11</v>
      </c>
      <c r="J85" t="s">
        <v>18</v>
      </c>
      <c r="K85">
        <f t="shared" si="14"/>
        <v>7</v>
      </c>
      <c r="L85" t="str">
        <f t="shared" si="19"/>
        <v>No</v>
      </c>
      <c r="M85" s="3">
        <f t="shared" si="15"/>
        <v>0</v>
      </c>
      <c r="N85" s="3">
        <f t="shared" si="16"/>
        <v>64900</v>
      </c>
      <c r="O85" t="str">
        <f t="shared" si="17"/>
        <v>I_Black</v>
      </c>
      <c r="P85" t="str">
        <f t="shared" si="18"/>
        <v>P_White</v>
      </c>
    </row>
    <row r="86" spans="1:16" x14ac:dyDescent="0.25">
      <c r="A86" t="s">
        <v>359</v>
      </c>
      <c r="B86" s="1">
        <v>43530</v>
      </c>
      <c r="C86">
        <v>40575</v>
      </c>
      <c r="D86" s="3">
        <v>0</v>
      </c>
      <c r="E86" s="3">
        <v>0</v>
      </c>
      <c r="F86" s="1">
        <v>43443</v>
      </c>
      <c r="G86" s="6">
        <f t="shared" si="13"/>
        <v>12</v>
      </c>
      <c r="H86" t="s">
        <v>142</v>
      </c>
      <c r="I86" t="s">
        <v>11</v>
      </c>
      <c r="J86" t="s">
        <v>11</v>
      </c>
      <c r="K86">
        <f t="shared" si="14"/>
        <v>87</v>
      </c>
      <c r="L86" t="str">
        <f t="shared" si="19"/>
        <v>No</v>
      </c>
      <c r="M86" s="3">
        <f t="shared" si="15"/>
        <v>0</v>
      </c>
      <c r="N86" s="3">
        <f t="shared" si="16"/>
        <v>0</v>
      </c>
      <c r="O86" t="str">
        <f t="shared" si="17"/>
        <v>I_Black</v>
      </c>
      <c r="P86" t="str">
        <f t="shared" si="18"/>
        <v>P_Black</v>
      </c>
    </row>
    <row r="87" spans="1:16" x14ac:dyDescent="0.25">
      <c r="A87" t="s">
        <v>360</v>
      </c>
      <c r="B87" s="1">
        <v>43530</v>
      </c>
      <c r="C87">
        <v>83950</v>
      </c>
      <c r="D87" s="3">
        <v>0</v>
      </c>
      <c r="E87" s="3">
        <v>0</v>
      </c>
      <c r="F87" s="1">
        <v>43437</v>
      </c>
      <c r="G87" s="6">
        <f t="shared" si="13"/>
        <v>12</v>
      </c>
      <c r="H87" t="s">
        <v>129</v>
      </c>
      <c r="I87" t="s">
        <v>15</v>
      </c>
      <c r="J87" t="s">
        <v>25</v>
      </c>
      <c r="K87">
        <f t="shared" si="14"/>
        <v>93</v>
      </c>
      <c r="L87" t="str">
        <f t="shared" si="19"/>
        <v>Yes</v>
      </c>
      <c r="M87" s="3">
        <f t="shared" si="15"/>
        <v>0</v>
      </c>
      <c r="N87" s="3">
        <f t="shared" si="16"/>
        <v>83950</v>
      </c>
      <c r="O87" t="str">
        <f t="shared" si="17"/>
        <v>I_Beige</v>
      </c>
      <c r="P87" t="str">
        <f t="shared" si="18"/>
        <v>P_Blue</v>
      </c>
    </row>
    <row r="88" spans="1:16" x14ac:dyDescent="0.25">
      <c r="A88" t="s">
        <v>357</v>
      </c>
      <c r="B88" s="1">
        <v>43532</v>
      </c>
      <c r="C88">
        <v>51735</v>
      </c>
      <c r="D88" s="3">
        <v>0</v>
      </c>
      <c r="E88" s="3">
        <v>0</v>
      </c>
      <c r="F88" s="5">
        <v>43530</v>
      </c>
      <c r="G88" s="6">
        <f t="shared" si="13"/>
        <v>3</v>
      </c>
      <c r="H88" t="s">
        <v>36</v>
      </c>
      <c r="I88" t="s">
        <v>15</v>
      </c>
      <c r="J88" t="s">
        <v>25</v>
      </c>
      <c r="K88">
        <f t="shared" si="14"/>
        <v>2</v>
      </c>
      <c r="L88" t="str">
        <f t="shared" si="19"/>
        <v>No</v>
      </c>
      <c r="M88" s="3">
        <f t="shared" si="15"/>
        <v>0</v>
      </c>
      <c r="N88" s="3">
        <f t="shared" si="16"/>
        <v>42700</v>
      </c>
      <c r="O88" t="str">
        <f t="shared" si="17"/>
        <v>I_Beige</v>
      </c>
      <c r="P88" t="str">
        <f t="shared" si="18"/>
        <v>P_Blue</v>
      </c>
    </row>
    <row r="89" spans="1:16" x14ac:dyDescent="0.25">
      <c r="A89" t="s">
        <v>358</v>
      </c>
      <c r="B89" s="1">
        <v>43532</v>
      </c>
      <c r="C89">
        <v>200495</v>
      </c>
      <c r="D89" s="3">
        <v>0</v>
      </c>
      <c r="E89" s="3">
        <v>1</v>
      </c>
      <c r="F89" s="1">
        <v>43524</v>
      </c>
      <c r="G89" s="6">
        <f t="shared" si="13"/>
        <v>2</v>
      </c>
      <c r="H89" t="s">
        <v>179</v>
      </c>
      <c r="I89" t="s">
        <v>16</v>
      </c>
      <c r="J89" t="s">
        <v>16</v>
      </c>
      <c r="K89">
        <f t="shared" si="14"/>
        <v>8</v>
      </c>
      <c r="L89" t="str">
        <f t="shared" si="19"/>
        <v>No</v>
      </c>
      <c r="M89" s="3">
        <f t="shared" si="15"/>
        <v>1</v>
      </c>
      <c r="N89" s="3">
        <f t="shared" si="16"/>
        <v>200495</v>
      </c>
      <c r="O89" t="str">
        <f t="shared" si="17"/>
        <v>I_Grey</v>
      </c>
      <c r="P89" t="str">
        <f t="shared" si="18"/>
        <v>P_Grey</v>
      </c>
    </row>
    <row r="90" spans="1:16" x14ac:dyDescent="0.25">
      <c r="A90" t="s">
        <v>356</v>
      </c>
      <c r="B90" s="1">
        <v>43537</v>
      </c>
      <c r="C90">
        <v>162315</v>
      </c>
      <c r="D90" s="3">
        <v>0</v>
      </c>
      <c r="E90" s="3">
        <v>1</v>
      </c>
      <c r="F90" s="1">
        <v>43531</v>
      </c>
      <c r="G90" s="6">
        <f t="shared" si="13"/>
        <v>3</v>
      </c>
      <c r="H90" t="s">
        <v>54</v>
      </c>
      <c r="I90" t="s">
        <v>31</v>
      </c>
      <c r="J90" t="s">
        <v>16</v>
      </c>
      <c r="K90">
        <f t="shared" si="14"/>
        <v>6</v>
      </c>
      <c r="L90" t="str">
        <f t="shared" si="19"/>
        <v>No</v>
      </c>
      <c r="M90" s="3">
        <f t="shared" si="15"/>
        <v>1</v>
      </c>
      <c r="N90" s="3">
        <f t="shared" si="16"/>
        <v>162315</v>
      </c>
      <c r="O90" t="str">
        <f t="shared" si="17"/>
        <v>I_Brown</v>
      </c>
      <c r="P90" t="str">
        <f t="shared" si="18"/>
        <v>P_Grey</v>
      </c>
    </row>
    <row r="91" spans="1:16" x14ac:dyDescent="0.25">
      <c r="A91" t="s">
        <v>307</v>
      </c>
      <c r="B91" s="1">
        <v>43539</v>
      </c>
      <c r="C91">
        <v>143865</v>
      </c>
      <c r="D91" s="3">
        <v>0</v>
      </c>
      <c r="E91" s="3">
        <v>1</v>
      </c>
      <c r="F91" s="1">
        <v>43537</v>
      </c>
      <c r="G91" s="6">
        <f t="shared" si="13"/>
        <v>3</v>
      </c>
      <c r="H91" t="s">
        <v>52</v>
      </c>
      <c r="I91" t="s">
        <v>11</v>
      </c>
      <c r="J91" t="s">
        <v>22</v>
      </c>
      <c r="K91">
        <f t="shared" si="14"/>
        <v>2</v>
      </c>
      <c r="L91" t="str">
        <f t="shared" si="19"/>
        <v>No</v>
      </c>
      <c r="M91" s="3">
        <f t="shared" si="15"/>
        <v>1</v>
      </c>
      <c r="N91" s="3">
        <f t="shared" si="16"/>
        <v>143865</v>
      </c>
      <c r="O91" t="str">
        <f t="shared" si="17"/>
        <v>I_Black</v>
      </c>
      <c r="P91" t="str">
        <f t="shared" si="18"/>
        <v>P_Silver</v>
      </c>
    </row>
    <row r="92" spans="1:16" x14ac:dyDescent="0.25">
      <c r="A92" t="s">
        <v>354</v>
      </c>
      <c r="B92" s="1">
        <v>43539</v>
      </c>
      <c r="C92">
        <v>131920</v>
      </c>
      <c r="D92" s="3">
        <v>1</v>
      </c>
      <c r="E92" s="3">
        <v>0</v>
      </c>
      <c r="F92" s="1">
        <v>43533</v>
      </c>
      <c r="G92" s="6">
        <f t="shared" si="13"/>
        <v>3</v>
      </c>
      <c r="H92" t="s">
        <v>156</v>
      </c>
      <c r="I92" t="s">
        <v>31</v>
      </c>
      <c r="J92" t="s">
        <v>25</v>
      </c>
      <c r="K92">
        <f t="shared" si="14"/>
        <v>6</v>
      </c>
      <c r="L92" t="str">
        <f t="shared" si="19"/>
        <v>No</v>
      </c>
      <c r="M92" s="3">
        <f t="shared" si="15"/>
        <v>1</v>
      </c>
      <c r="N92" s="3">
        <f t="shared" si="16"/>
        <v>131920</v>
      </c>
      <c r="O92" t="str">
        <f t="shared" si="17"/>
        <v>I_Brown</v>
      </c>
      <c r="P92" t="str">
        <f t="shared" si="18"/>
        <v>P_Blue</v>
      </c>
    </row>
    <row r="93" spans="1:16" x14ac:dyDescent="0.25">
      <c r="A93" t="s">
        <v>355</v>
      </c>
      <c r="B93" s="1">
        <v>43539</v>
      </c>
      <c r="C93">
        <v>133435</v>
      </c>
      <c r="D93" s="3">
        <v>0</v>
      </c>
      <c r="E93" s="3">
        <v>1</v>
      </c>
      <c r="F93" s="1">
        <v>43537</v>
      </c>
      <c r="G93" s="6">
        <f t="shared" si="13"/>
        <v>3</v>
      </c>
      <c r="H93" t="s">
        <v>52</v>
      </c>
      <c r="I93" t="s">
        <v>11</v>
      </c>
      <c r="J93" t="s">
        <v>11</v>
      </c>
      <c r="K93">
        <f t="shared" si="14"/>
        <v>2</v>
      </c>
      <c r="L93" t="str">
        <f t="shared" si="19"/>
        <v>No</v>
      </c>
      <c r="M93" s="3">
        <f t="shared" si="15"/>
        <v>1</v>
      </c>
      <c r="N93" s="3">
        <f t="shared" si="16"/>
        <v>133435</v>
      </c>
      <c r="O93" t="str">
        <f t="shared" si="17"/>
        <v>I_Black</v>
      </c>
      <c r="P93" t="str">
        <f t="shared" si="18"/>
        <v>P_Black</v>
      </c>
    </row>
    <row r="94" spans="1:16" x14ac:dyDescent="0.25">
      <c r="A94" t="s">
        <v>353</v>
      </c>
      <c r="B94" s="1">
        <v>43542</v>
      </c>
      <c r="C94">
        <v>161375</v>
      </c>
      <c r="D94" s="3">
        <v>0</v>
      </c>
      <c r="E94" s="3">
        <v>0</v>
      </c>
      <c r="F94" s="1">
        <v>43411</v>
      </c>
      <c r="G94" s="6">
        <f t="shared" si="13"/>
        <v>11</v>
      </c>
      <c r="H94" t="s">
        <v>199</v>
      </c>
      <c r="I94" t="s">
        <v>11</v>
      </c>
      <c r="J94" t="s">
        <v>11</v>
      </c>
      <c r="K94">
        <f t="shared" si="14"/>
        <v>131</v>
      </c>
      <c r="L94" t="str">
        <f t="shared" si="19"/>
        <v>Yes</v>
      </c>
      <c r="M94" s="3">
        <f t="shared" si="15"/>
        <v>0</v>
      </c>
      <c r="N94" s="3">
        <f t="shared" si="16"/>
        <v>161375</v>
      </c>
      <c r="O94" t="str">
        <f t="shared" si="17"/>
        <v>I_Black</v>
      </c>
      <c r="P94" t="str">
        <f t="shared" si="18"/>
        <v>P_Black</v>
      </c>
    </row>
    <row r="95" spans="1:16" x14ac:dyDescent="0.25">
      <c r="A95" t="s">
        <v>349</v>
      </c>
      <c r="B95" s="1">
        <v>43543</v>
      </c>
      <c r="C95">
        <v>40995</v>
      </c>
      <c r="D95" s="3">
        <v>0</v>
      </c>
      <c r="E95" s="3">
        <v>0</v>
      </c>
      <c r="F95" s="1">
        <v>43531</v>
      </c>
      <c r="G95" s="6">
        <f t="shared" si="13"/>
        <v>3</v>
      </c>
      <c r="H95" t="s">
        <v>48</v>
      </c>
      <c r="I95" t="s">
        <v>11</v>
      </c>
      <c r="J95" t="s">
        <v>11</v>
      </c>
      <c r="K95">
        <f t="shared" si="14"/>
        <v>12</v>
      </c>
      <c r="L95" t="str">
        <f t="shared" si="19"/>
        <v>No</v>
      </c>
      <c r="M95" s="3">
        <f t="shared" si="15"/>
        <v>0</v>
      </c>
      <c r="N95" s="3">
        <f t="shared" si="16"/>
        <v>35950</v>
      </c>
      <c r="O95" t="str">
        <f t="shared" si="17"/>
        <v>I_Black</v>
      </c>
      <c r="P95" t="str">
        <f t="shared" si="18"/>
        <v>P_Black</v>
      </c>
    </row>
    <row r="96" spans="1:16" x14ac:dyDescent="0.25">
      <c r="A96" t="s">
        <v>350</v>
      </c>
      <c r="B96" s="1">
        <v>43543</v>
      </c>
      <c r="C96">
        <v>110325</v>
      </c>
      <c r="D96" s="3">
        <v>0</v>
      </c>
      <c r="E96" s="3">
        <v>0</v>
      </c>
      <c r="F96" s="1">
        <v>43442</v>
      </c>
      <c r="G96" s="6">
        <f t="shared" si="13"/>
        <v>12</v>
      </c>
      <c r="H96" t="s">
        <v>68</v>
      </c>
      <c r="I96" t="s">
        <v>11</v>
      </c>
      <c r="J96" t="s">
        <v>11</v>
      </c>
      <c r="K96">
        <f t="shared" si="14"/>
        <v>101</v>
      </c>
      <c r="L96" t="str">
        <f t="shared" si="19"/>
        <v>Yes</v>
      </c>
      <c r="M96" s="3">
        <f t="shared" si="15"/>
        <v>0</v>
      </c>
      <c r="N96" s="3">
        <f t="shared" si="16"/>
        <v>94250</v>
      </c>
      <c r="O96" t="str">
        <f t="shared" si="17"/>
        <v>I_Black</v>
      </c>
      <c r="P96" t="str">
        <f t="shared" si="18"/>
        <v>P_Black</v>
      </c>
    </row>
    <row r="97" spans="1:16" x14ac:dyDescent="0.25">
      <c r="A97" t="s">
        <v>351</v>
      </c>
      <c r="B97" s="1">
        <v>43543</v>
      </c>
      <c r="C97">
        <v>91515</v>
      </c>
      <c r="D97" s="3">
        <v>0</v>
      </c>
      <c r="E97" s="3">
        <v>0</v>
      </c>
      <c r="F97" s="1">
        <v>43493</v>
      </c>
      <c r="G97" s="6">
        <f t="shared" si="13"/>
        <v>1</v>
      </c>
      <c r="H97" t="s">
        <v>129</v>
      </c>
      <c r="I97" t="s">
        <v>11</v>
      </c>
      <c r="J97" t="s">
        <v>11</v>
      </c>
      <c r="K97">
        <f t="shared" si="14"/>
        <v>50</v>
      </c>
      <c r="L97" t="str">
        <f t="shared" si="19"/>
        <v>No</v>
      </c>
      <c r="M97" s="3">
        <f t="shared" si="15"/>
        <v>0</v>
      </c>
      <c r="N97" s="3">
        <f t="shared" si="16"/>
        <v>91515</v>
      </c>
      <c r="O97" t="str">
        <f t="shared" si="17"/>
        <v>I_Black</v>
      </c>
      <c r="P97" t="str">
        <f t="shared" si="18"/>
        <v>P_Black</v>
      </c>
    </row>
    <row r="98" spans="1:16" x14ac:dyDescent="0.25">
      <c r="A98" t="s">
        <v>352</v>
      </c>
      <c r="B98" s="1">
        <v>43543</v>
      </c>
      <c r="C98">
        <v>65650</v>
      </c>
      <c r="D98" s="3">
        <v>1</v>
      </c>
      <c r="E98" s="3">
        <v>0</v>
      </c>
      <c r="F98" s="1">
        <v>43536</v>
      </c>
      <c r="G98" s="6">
        <f t="shared" si="13"/>
        <v>3</v>
      </c>
      <c r="H98" t="s">
        <v>12</v>
      </c>
      <c r="I98" t="s">
        <v>15</v>
      </c>
      <c r="J98" t="s">
        <v>22</v>
      </c>
      <c r="K98">
        <f t="shared" si="14"/>
        <v>7</v>
      </c>
      <c r="L98" t="str">
        <f t="shared" si="19"/>
        <v>No</v>
      </c>
      <c r="M98" s="3">
        <f t="shared" si="15"/>
        <v>1</v>
      </c>
      <c r="N98" s="3">
        <f t="shared" si="16"/>
        <v>56200</v>
      </c>
      <c r="O98" t="str">
        <f t="shared" si="17"/>
        <v>I_Beige</v>
      </c>
      <c r="P98" t="str">
        <f t="shared" si="18"/>
        <v>P_Silver</v>
      </c>
    </row>
    <row r="99" spans="1:16" ht="13.5" customHeight="1" x14ac:dyDescent="0.25">
      <c r="A99" t="s">
        <v>347</v>
      </c>
      <c r="B99" s="1">
        <v>43544</v>
      </c>
      <c r="C99">
        <v>129980</v>
      </c>
      <c r="D99" s="3">
        <v>0</v>
      </c>
      <c r="E99" s="3">
        <v>0</v>
      </c>
      <c r="F99" s="1">
        <v>43371</v>
      </c>
      <c r="G99" s="6">
        <f t="shared" si="13"/>
        <v>9</v>
      </c>
      <c r="H99" t="s">
        <v>253</v>
      </c>
      <c r="I99" t="s">
        <v>11</v>
      </c>
      <c r="J99" t="s">
        <v>18</v>
      </c>
      <c r="K99">
        <f t="shared" si="14"/>
        <v>173</v>
      </c>
      <c r="L99" t="str">
        <f t="shared" si="19"/>
        <v>Yes</v>
      </c>
      <c r="M99" s="3">
        <f t="shared" si="15"/>
        <v>0</v>
      </c>
      <c r="N99" s="3">
        <f t="shared" si="16"/>
        <v>129980</v>
      </c>
      <c r="O99" t="str">
        <f t="shared" si="17"/>
        <v>I_Black</v>
      </c>
      <c r="P99" t="str">
        <f t="shared" si="18"/>
        <v>P_White</v>
      </c>
    </row>
    <row r="100" spans="1:16" x14ac:dyDescent="0.25">
      <c r="A100" t="s">
        <v>348</v>
      </c>
      <c r="B100" s="1">
        <v>43544</v>
      </c>
      <c r="C100">
        <v>59360</v>
      </c>
      <c r="D100" s="3">
        <v>1</v>
      </c>
      <c r="E100" s="3">
        <v>0</v>
      </c>
      <c r="F100" s="1">
        <v>43542</v>
      </c>
      <c r="G100" s="6">
        <f t="shared" si="13"/>
        <v>3</v>
      </c>
      <c r="H100" t="s">
        <v>12</v>
      </c>
      <c r="I100" t="s">
        <v>15</v>
      </c>
      <c r="J100" t="s">
        <v>18</v>
      </c>
      <c r="K100">
        <f t="shared" si="14"/>
        <v>2</v>
      </c>
      <c r="L100" t="str">
        <f t="shared" si="19"/>
        <v>No</v>
      </c>
      <c r="M100" s="3">
        <f t="shared" si="15"/>
        <v>1</v>
      </c>
      <c r="N100" s="3">
        <f t="shared" si="16"/>
        <v>56200</v>
      </c>
      <c r="O100" t="str">
        <f t="shared" si="17"/>
        <v>I_Beige</v>
      </c>
      <c r="P100" t="str">
        <f t="shared" si="18"/>
        <v>P_White</v>
      </c>
    </row>
    <row r="101" spans="1:16" x14ac:dyDescent="0.25">
      <c r="A101" t="s">
        <v>343</v>
      </c>
      <c r="B101" s="1">
        <v>43551</v>
      </c>
      <c r="C101">
        <v>49895</v>
      </c>
      <c r="D101" s="3">
        <v>0</v>
      </c>
      <c r="E101" s="3">
        <v>0</v>
      </c>
      <c r="F101" s="1">
        <v>43455</v>
      </c>
      <c r="G101" s="6">
        <f t="shared" si="13"/>
        <v>12</v>
      </c>
      <c r="H101" t="s">
        <v>32</v>
      </c>
      <c r="I101" t="s">
        <v>15</v>
      </c>
      <c r="J101" t="s">
        <v>22</v>
      </c>
      <c r="K101">
        <f t="shared" si="14"/>
        <v>96</v>
      </c>
      <c r="L101" t="str">
        <f t="shared" si="19"/>
        <v>Yes</v>
      </c>
      <c r="M101" s="3">
        <f t="shared" si="15"/>
        <v>0</v>
      </c>
      <c r="N101" s="3">
        <f t="shared" si="16"/>
        <v>43400</v>
      </c>
      <c r="O101" t="str">
        <f t="shared" si="17"/>
        <v>I_Beige</v>
      </c>
      <c r="P101" t="str">
        <f t="shared" si="18"/>
        <v>P_Silver</v>
      </c>
    </row>
    <row r="102" spans="1:16" x14ac:dyDescent="0.25">
      <c r="A102" t="s">
        <v>344</v>
      </c>
      <c r="B102" s="1">
        <v>43551</v>
      </c>
      <c r="C102">
        <v>77000</v>
      </c>
      <c r="D102" s="3">
        <v>0</v>
      </c>
      <c r="E102" s="3">
        <v>0</v>
      </c>
      <c r="F102" s="1">
        <v>43354</v>
      </c>
      <c r="G102" s="6">
        <f t="shared" si="13"/>
        <v>9</v>
      </c>
      <c r="H102" t="s">
        <v>138</v>
      </c>
      <c r="I102" t="s">
        <v>15</v>
      </c>
      <c r="J102" t="s">
        <v>18</v>
      </c>
      <c r="K102">
        <f t="shared" si="14"/>
        <v>197</v>
      </c>
      <c r="L102" t="str">
        <f t="shared" si="19"/>
        <v>Yes</v>
      </c>
      <c r="M102" s="3">
        <f t="shared" si="15"/>
        <v>0</v>
      </c>
      <c r="N102" s="3">
        <f t="shared" si="16"/>
        <v>77000</v>
      </c>
      <c r="O102" t="str">
        <f t="shared" si="17"/>
        <v>I_Beige</v>
      </c>
      <c r="P102" t="str">
        <f t="shared" si="18"/>
        <v>P_White</v>
      </c>
    </row>
    <row r="103" spans="1:16" x14ac:dyDescent="0.25">
      <c r="A103" t="s">
        <v>346</v>
      </c>
      <c r="B103" s="1">
        <v>43551</v>
      </c>
      <c r="C103">
        <v>63140</v>
      </c>
      <c r="D103" s="3">
        <v>0</v>
      </c>
      <c r="E103" s="3">
        <v>0</v>
      </c>
      <c r="F103" s="1">
        <v>43270</v>
      </c>
      <c r="G103" s="6">
        <f t="shared" si="13"/>
        <v>6</v>
      </c>
      <c r="H103" t="s">
        <v>345</v>
      </c>
      <c r="I103" t="s">
        <v>11</v>
      </c>
      <c r="J103" t="s">
        <v>11</v>
      </c>
      <c r="K103">
        <f t="shared" si="14"/>
        <v>281</v>
      </c>
      <c r="L103" t="str">
        <f t="shared" si="19"/>
        <v>Yes</v>
      </c>
      <c r="M103" s="3">
        <f t="shared" si="15"/>
        <v>0</v>
      </c>
      <c r="N103" s="3">
        <f t="shared" si="16"/>
        <v>63140</v>
      </c>
      <c r="O103" t="str">
        <f t="shared" si="17"/>
        <v>I_Black</v>
      </c>
      <c r="P103" t="str">
        <f t="shared" si="18"/>
        <v>P_Black</v>
      </c>
    </row>
    <row r="104" spans="1:16" x14ac:dyDescent="0.25">
      <c r="A104" t="s">
        <v>329</v>
      </c>
      <c r="B104" s="1">
        <v>43552</v>
      </c>
      <c r="C104">
        <v>89985</v>
      </c>
      <c r="D104" s="3">
        <v>0</v>
      </c>
      <c r="E104" s="3">
        <v>0</v>
      </c>
      <c r="F104" s="1">
        <v>43454</v>
      </c>
      <c r="G104" s="6">
        <f t="shared" si="13"/>
        <v>12</v>
      </c>
      <c r="H104" t="s">
        <v>271</v>
      </c>
      <c r="I104" t="s">
        <v>330</v>
      </c>
      <c r="J104" t="s">
        <v>16</v>
      </c>
      <c r="K104">
        <f t="shared" si="14"/>
        <v>98</v>
      </c>
      <c r="L104" t="str">
        <f t="shared" si="19"/>
        <v>Yes</v>
      </c>
      <c r="M104" s="3">
        <f t="shared" si="15"/>
        <v>0</v>
      </c>
      <c r="N104" s="3">
        <f t="shared" si="16"/>
        <v>89985</v>
      </c>
      <c r="O104" t="str">
        <f t="shared" si="17"/>
        <v>I_Red</v>
      </c>
      <c r="P104" t="str">
        <f t="shared" si="18"/>
        <v>P_Grey</v>
      </c>
    </row>
    <row r="105" spans="1:16" x14ac:dyDescent="0.25">
      <c r="A105" t="s">
        <v>331</v>
      </c>
      <c r="B105" s="1">
        <v>43552</v>
      </c>
      <c r="C105">
        <v>47565</v>
      </c>
      <c r="D105" s="3">
        <v>0</v>
      </c>
      <c r="E105" s="3">
        <v>0</v>
      </c>
      <c r="F105" s="1">
        <v>43523</v>
      </c>
      <c r="G105" s="6">
        <f t="shared" si="13"/>
        <v>2</v>
      </c>
      <c r="H105" t="s">
        <v>36</v>
      </c>
      <c r="I105" t="s">
        <v>15</v>
      </c>
      <c r="J105" t="s">
        <v>18</v>
      </c>
      <c r="K105">
        <f t="shared" si="14"/>
        <v>29</v>
      </c>
      <c r="L105" t="str">
        <f t="shared" si="19"/>
        <v>No</v>
      </c>
      <c r="M105" s="3">
        <f t="shared" si="15"/>
        <v>0</v>
      </c>
      <c r="N105" s="3">
        <f t="shared" si="16"/>
        <v>42700</v>
      </c>
      <c r="O105" t="str">
        <f t="shared" si="17"/>
        <v>I_Beige</v>
      </c>
      <c r="P105" t="str">
        <f t="shared" si="18"/>
        <v>P_White</v>
      </c>
    </row>
    <row r="106" spans="1:16" x14ac:dyDescent="0.25">
      <c r="A106" t="s">
        <v>332</v>
      </c>
      <c r="B106" s="1">
        <v>43552</v>
      </c>
      <c r="C106">
        <v>81355</v>
      </c>
      <c r="D106" s="3">
        <v>0</v>
      </c>
      <c r="E106" s="3">
        <v>1</v>
      </c>
      <c r="F106" s="1">
        <v>43537</v>
      </c>
      <c r="G106" s="6">
        <f t="shared" si="13"/>
        <v>3</v>
      </c>
      <c r="H106" t="s">
        <v>122</v>
      </c>
      <c r="I106" t="s">
        <v>31</v>
      </c>
      <c r="J106" t="s">
        <v>16</v>
      </c>
      <c r="K106">
        <f t="shared" si="14"/>
        <v>15</v>
      </c>
      <c r="L106" t="str">
        <f t="shared" si="19"/>
        <v>No</v>
      </c>
      <c r="M106" s="3">
        <f t="shared" si="15"/>
        <v>1</v>
      </c>
      <c r="N106" s="3">
        <f t="shared" si="16"/>
        <v>81355</v>
      </c>
      <c r="O106" t="str">
        <f t="shared" si="17"/>
        <v>I_Brown</v>
      </c>
      <c r="P106" t="str">
        <f t="shared" si="18"/>
        <v>P_Grey</v>
      </c>
    </row>
    <row r="107" spans="1:16" x14ac:dyDescent="0.25">
      <c r="A107" t="s">
        <v>333</v>
      </c>
      <c r="B107" s="1">
        <v>43552</v>
      </c>
      <c r="C107">
        <v>179450</v>
      </c>
      <c r="D107" s="3">
        <v>0</v>
      </c>
      <c r="E107" s="3">
        <v>0</v>
      </c>
      <c r="F107" s="1">
        <v>43531</v>
      </c>
      <c r="G107" s="6">
        <f t="shared" si="13"/>
        <v>3</v>
      </c>
      <c r="H107" t="s">
        <v>179</v>
      </c>
      <c r="I107" t="s">
        <v>35</v>
      </c>
      <c r="J107" t="s">
        <v>16</v>
      </c>
      <c r="K107">
        <f t="shared" si="14"/>
        <v>21</v>
      </c>
      <c r="L107" t="str">
        <f t="shared" si="19"/>
        <v>No</v>
      </c>
      <c r="M107" s="3">
        <f t="shared" si="15"/>
        <v>0</v>
      </c>
      <c r="N107" s="3">
        <f t="shared" si="16"/>
        <v>179450</v>
      </c>
      <c r="O107" t="str">
        <f t="shared" si="17"/>
        <v>I_Red</v>
      </c>
      <c r="P107" t="str">
        <f t="shared" si="18"/>
        <v>P_Grey</v>
      </c>
    </row>
    <row r="108" spans="1:16" x14ac:dyDescent="0.25">
      <c r="A108" t="s">
        <v>334</v>
      </c>
      <c r="B108" s="1">
        <v>43552</v>
      </c>
      <c r="C108">
        <v>177565</v>
      </c>
      <c r="D108" s="3">
        <v>0</v>
      </c>
      <c r="E108" s="3">
        <v>0</v>
      </c>
      <c r="F108" s="1">
        <v>43422</v>
      </c>
      <c r="G108" s="6">
        <f t="shared" si="13"/>
        <v>11</v>
      </c>
      <c r="H108" t="s">
        <v>199</v>
      </c>
      <c r="I108" t="s">
        <v>11</v>
      </c>
      <c r="J108" t="s">
        <v>18</v>
      </c>
      <c r="K108">
        <f t="shared" si="14"/>
        <v>130</v>
      </c>
      <c r="L108" t="str">
        <f t="shared" si="19"/>
        <v>Yes</v>
      </c>
      <c r="M108" s="3">
        <f t="shared" si="15"/>
        <v>0</v>
      </c>
      <c r="N108" s="3">
        <f t="shared" si="16"/>
        <v>177565</v>
      </c>
      <c r="O108" t="str">
        <f t="shared" si="17"/>
        <v>I_Black</v>
      </c>
      <c r="P108" t="str">
        <f t="shared" si="18"/>
        <v>P_White</v>
      </c>
    </row>
    <row r="109" spans="1:16" x14ac:dyDescent="0.25">
      <c r="A109" t="s">
        <v>335</v>
      </c>
      <c r="B109" s="1">
        <v>43552</v>
      </c>
      <c r="C109">
        <v>63535</v>
      </c>
      <c r="D109" s="3">
        <v>0</v>
      </c>
      <c r="E109" s="3">
        <v>0</v>
      </c>
      <c r="F109" s="1">
        <v>43462</v>
      </c>
      <c r="G109" s="6">
        <f t="shared" si="13"/>
        <v>12</v>
      </c>
      <c r="H109" t="s">
        <v>196</v>
      </c>
      <c r="I109" t="s">
        <v>15</v>
      </c>
      <c r="J109" t="s">
        <v>25</v>
      </c>
      <c r="K109">
        <f t="shared" si="14"/>
        <v>90</v>
      </c>
      <c r="L109" t="str">
        <f t="shared" si="19"/>
        <v>No</v>
      </c>
      <c r="M109" s="3">
        <f t="shared" si="15"/>
        <v>0</v>
      </c>
      <c r="N109" s="3">
        <f t="shared" si="16"/>
        <v>63535</v>
      </c>
      <c r="O109" t="str">
        <f t="shared" si="17"/>
        <v>I_Beige</v>
      </c>
      <c r="P109" t="str">
        <f t="shared" si="18"/>
        <v>P_Blue</v>
      </c>
    </row>
    <row r="110" spans="1:16" x14ac:dyDescent="0.25">
      <c r="A110" t="s">
        <v>336</v>
      </c>
      <c r="B110" s="1">
        <v>43552</v>
      </c>
      <c r="C110">
        <v>55005</v>
      </c>
      <c r="D110" s="3">
        <v>0</v>
      </c>
      <c r="E110" s="3">
        <v>0</v>
      </c>
      <c r="F110" s="1">
        <v>43369</v>
      </c>
      <c r="G110" s="6">
        <f t="shared" si="13"/>
        <v>9</v>
      </c>
      <c r="H110" t="s">
        <v>32</v>
      </c>
      <c r="I110" t="s">
        <v>15</v>
      </c>
      <c r="J110" t="s">
        <v>35</v>
      </c>
      <c r="K110">
        <f t="shared" si="14"/>
        <v>183</v>
      </c>
      <c r="L110" t="str">
        <f t="shared" si="19"/>
        <v>Yes</v>
      </c>
      <c r="M110" s="3">
        <f t="shared" si="15"/>
        <v>0</v>
      </c>
      <c r="N110" s="3">
        <f t="shared" si="16"/>
        <v>43400</v>
      </c>
      <c r="O110" t="str">
        <f t="shared" si="17"/>
        <v>I_Beige</v>
      </c>
      <c r="P110" t="str">
        <f t="shared" si="18"/>
        <v>P_Red</v>
      </c>
    </row>
    <row r="111" spans="1:16" x14ac:dyDescent="0.25">
      <c r="A111" t="s">
        <v>337</v>
      </c>
      <c r="B111" s="1">
        <v>43552</v>
      </c>
      <c r="C111">
        <v>49465</v>
      </c>
      <c r="D111" s="3">
        <v>0</v>
      </c>
      <c r="E111" s="3">
        <v>0</v>
      </c>
      <c r="F111" s="1">
        <v>43531</v>
      </c>
      <c r="G111" s="6">
        <f t="shared" si="13"/>
        <v>3</v>
      </c>
      <c r="H111" t="s">
        <v>36</v>
      </c>
      <c r="I111" t="s">
        <v>15</v>
      </c>
      <c r="J111" t="s">
        <v>25</v>
      </c>
      <c r="K111">
        <f t="shared" si="14"/>
        <v>21</v>
      </c>
      <c r="L111" t="str">
        <f t="shared" si="19"/>
        <v>No</v>
      </c>
      <c r="M111" s="3">
        <f t="shared" si="15"/>
        <v>0</v>
      </c>
      <c r="N111" s="3">
        <f t="shared" si="16"/>
        <v>42700</v>
      </c>
      <c r="O111" t="str">
        <f t="shared" si="17"/>
        <v>I_Beige</v>
      </c>
      <c r="P111" t="str">
        <f t="shared" si="18"/>
        <v>P_Blue</v>
      </c>
    </row>
    <row r="112" spans="1:16" x14ac:dyDescent="0.25">
      <c r="A112" t="s">
        <v>338</v>
      </c>
      <c r="B112" s="1">
        <v>43552</v>
      </c>
      <c r="C112">
        <v>84315</v>
      </c>
      <c r="D112" s="3">
        <v>0</v>
      </c>
      <c r="E112" s="3">
        <v>0</v>
      </c>
      <c r="F112" s="1">
        <v>43462</v>
      </c>
      <c r="G112" s="6">
        <f t="shared" si="13"/>
        <v>12</v>
      </c>
      <c r="H112" t="s">
        <v>119</v>
      </c>
      <c r="I112" t="s">
        <v>11</v>
      </c>
      <c r="J112" t="s">
        <v>11</v>
      </c>
      <c r="K112">
        <f t="shared" si="14"/>
        <v>90</v>
      </c>
      <c r="L112" t="str">
        <f t="shared" si="19"/>
        <v>No</v>
      </c>
      <c r="M112" s="3">
        <f t="shared" si="15"/>
        <v>0</v>
      </c>
      <c r="N112" s="3">
        <f t="shared" si="16"/>
        <v>84315</v>
      </c>
      <c r="O112" t="str">
        <f t="shared" si="17"/>
        <v>I_Black</v>
      </c>
      <c r="P112" t="str">
        <f t="shared" si="18"/>
        <v>P_Black</v>
      </c>
    </row>
    <row r="113" spans="1:16" x14ac:dyDescent="0.25">
      <c r="A113" t="s">
        <v>339</v>
      </c>
      <c r="B113" s="1">
        <v>43552</v>
      </c>
      <c r="C113">
        <v>162670</v>
      </c>
      <c r="D113" s="3">
        <v>0</v>
      </c>
      <c r="E113" s="3">
        <v>0</v>
      </c>
      <c r="F113" s="1">
        <v>43531</v>
      </c>
      <c r="G113" s="6">
        <f t="shared" si="13"/>
        <v>3</v>
      </c>
      <c r="H113" t="s">
        <v>90</v>
      </c>
      <c r="I113" t="s">
        <v>31</v>
      </c>
      <c r="J113" t="s">
        <v>18</v>
      </c>
      <c r="K113">
        <f t="shared" si="14"/>
        <v>21</v>
      </c>
      <c r="L113" t="str">
        <f t="shared" si="19"/>
        <v>No</v>
      </c>
      <c r="M113" s="3">
        <f t="shared" si="15"/>
        <v>0</v>
      </c>
      <c r="N113" s="3">
        <f t="shared" si="16"/>
        <v>162670</v>
      </c>
      <c r="O113" t="str">
        <f t="shared" si="17"/>
        <v>I_Brown</v>
      </c>
      <c r="P113" t="str">
        <f t="shared" si="18"/>
        <v>P_White</v>
      </c>
    </row>
    <row r="114" spans="1:16" x14ac:dyDescent="0.25">
      <c r="A114" t="s">
        <v>340</v>
      </c>
      <c r="B114" s="1">
        <v>43552</v>
      </c>
      <c r="C114">
        <v>47215</v>
      </c>
      <c r="D114" s="3">
        <v>0</v>
      </c>
      <c r="E114" s="3">
        <v>0</v>
      </c>
      <c r="F114" s="1">
        <v>43517</v>
      </c>
      <c r="G114" s="6">
        <f t="shared" si="13"/>
        <v>2</v>
      </c>
      <c r="H114" t="s">
        <v>36</v>
      </c>
      <c r="I114" t="s">
        <v>15</v>
      </c>
      <c r="J114" t="s">
        <v>18</v>
      </c>
      <c r="K114">
        <f t="shared" si="14"/>
        <v>35</v>
      </c>
      <c r="L114" t="str">
        <f t="shared" si="19"/>
        <v>No</v>
      </c>
      <c r="M114" s="3">
        <f t="shared" si="15"/>
        <v>0</v>
      </c>
      <c r="N114" s="3">
        <f t="shared" si="16"/>
        <v>42700</v>
      </c>
      <c r="O114" t="str">
        <f t="shared" si="17"/>
        <v>I_Beige</v>
      </c>
      <c r="P114" t="str">
        <f t="shared" si="18"/>
        <v>P_White</v>
      </c>
    </row>
    <row r="115" spans="1:16" x14ac:dyDescent="0.25">
      <c r="A115" t="s">
        <v>341</v>
      </c>
      <c r="B115" s="1">
        <v>43552</v>
      </c>
      <c r="C115">
        <v>59360</v>
      </c>
      <c r="D115" s="3">
        <v>1</v>
      </c>
      <c r="E115" s="3">
        <v>0</v>
      </c>
      <c r="F115" s="1">
        <v>43545</v>
      </c>
      <c r="G115" s="6">
        <f t="shared" si="13"/>
        <v>3</v>
      </c>
      <c r="H115" t="s">
        <v>12</v>
      </c>
      <c r="I115" t="s">
        <v>15</v>
      </c>
      <c r="J115" t="s">
        <v>18</v>
      </c>
      <c r="K115">
        <f t="shared" si="14"/>
        <v>7</v>
      </c>
      <c r="L115" t="str">
        <f t="shared" si="19"/>
        <v>No</v>
      </c>
      <c r="M115" s="3">
        <f t="shared" si="15"/>
        <v>1</v>
      </c>
      <c r="N115" s="3">
        <f t="shared" si="16"/>
        <v>56200</v>
      </c>
      <c r="O115" t="str">
        <f t="shared" si="17"/>
        <v>I_Beige</v>
      </c>
      <c r="P115" t="str">
        <f t="shared" si="18"/>
        <v>P_White</v>
      </c>
    </row>
    <row r="116" spans="1:16" x14ac:dyDescent="0.25">
      <c r="A116" t="s">
        <v>342</v>
      </c>
      <c r="B116" s="1">
        <v>43552</v>
      </c>
      <c r="C116">
        <v>62695</v>
      </c>
      <c r="D116" s="3">
        <v>0</v>
      </c>
      <c r="E116" s="3">
        <v>0</v>
      </c>
      <c r="F116" s="1">
        <v>43437</v>
      </c>
      <c r="G116" s="6">
        <f t="shared" si="13"/>
        <v>12</v>
      </c>
      <c r="H116" t="s">
        <v>29</v>
      </c>
      <c r="I116" t="s">
        <v>11</v>
      </c>
      <c r="J116" t="s">
        <v>18</v>
      </c>
      <c r="K116">
        <f t="shared" si="14"/>
        <v>115</v>
      </c>
      <c r="L116" t="str">
        <f t="shared" si="19"/>
        <v>Yes</v>
      </c>
      <c r="M116" s="3">
        <f t="shared" si="15"/>
        <v>0</v>
      </c>
      <c r="N116" s="3">
        <f t="shared" si="16"/>
        <v>62695</v>
      </c>
      <c r="O116" t="str">
        <f t="shared" si="17"/>
        <v>I_Black</v>
      </c>
      <c r="P116" t="str">
        <f t="shared" si="18"/>
        <v>P_White</v>
      </c>
    </row>
    <row r="117" spans="1:16" x14ac:dyDescent="0.25">
      <c r="A117" t="s">
        <v>323</v>
      </c>
      <c r="B117" s="1">
        <v>43553</v>
      </c>
      <c r="C117">
        <v>102265</v>
      </c>
      <c r="D117" s="3">
        <v>0</v>
      </c>
      <c r="E117" s="3">
        <v>0</v>
      </c>
      <c r="F117" s="1">
        <v>43447</v>
      </c>
      <c r="G117" s="6">
        <f t="shared" si="13"/>
        <v>12</v>
      </c>
      <c r="H117" t="s">
        <v>322</v>
      </c>
      <c r="I117" t="s">
        <v>11</v>
      </c>
      <c r="J117" t="s">
        <v>11</v>
      </c>
      <c r="K117">
        <f t="shared" si="14"/>
        <v>106</v>
      </c>
      <c r="L117" t="str">
        <f t="shared" si="19"/>
        <v>Yes</v>
      </c>
      <c r="M117" s="3">
        <f t="shared" si="15"/>
        <v>0</v>
      </c>
      <c r="N117" s="3">
        <f t="shared" si="16"/>
        <v>102265</v>
      </c>
      <c r="O117" t="str">
        <f t="shared" si="17"/>
        <v>I_Black</v>
      </c>
      <c r="P117" t="str">
        <f t="shared" si="18"/>
        <v>P_Black</v>
      </c>
    </row>
    <row r="118" spans="1:16" x14ac:dyDescent="0.25">
      <c r="A118" t="s">
        <v>324</v>
      </c>
      <c r="B118" s="1">
        <v>43553</v>
      </c>
      <c r="C118">
        <v>60935</v>
      </c>
      <c r="D118" s="3">
        <v>0</v>
      </c>
      <c r="E118" s="3">
        <v>0</v>
      </c>
      <c r="F118" s="1">
        <v>43447</v>
      </c>
      <c r="G118" s="6">
        <f t="shared" si="13"/>
        <v>12</v>
      </c>
      <c r="H118" t="s">
        <v>43</v>
      </c>
      <c r="I118" t="s">
        <v>35</v>
      </c>
      <c r="J118" t="s">
        <v>11</v>
      </c>
      <c r="K118">
        <f t="shared" si="14"/>
        <v>106</v>
      </c>
      <c r="L118" t="str">
        <f t="shared" si="19"/>
        <v>Yes</v>
      </c>
      <c r="M118" s="3">
        <f t="shared" si="15"/>
        <v>0</v>
      </c>
      <c r="N118" s="3">
        <f t="shared" si="16"/>
        <v>47300</v>
      </c>
      <c r="O118" t="str">
        <f t="shared" si="17"/>
        <v>I_Red</v>
      </c>
      <c r="P118" t="str">
        <f t="shared" si="18"/>
        <v>P_Black</v>
      </c>
    </row>
    <row r="119" spans="1:16" x14ac:dyDescent="0.25">
      <c r="A119" t="s">
        <v>325</v>
      </c>
      <c r="B119" s="1">
        <v>43553</v>
      </c>
      <c r="C119">
        <v>57060</v>
      </c>
      <c r="D119" s="3">
        <v>0</v>
      </c>
      <c r="E119" s="3">
        <v>1</v>
      </c>
      <c r="F119" s="1">
        <v>43544</v>
      </c>
      <c r="G119" s="6">
        <f t="shared" si="13"/>
        <v>3</v>
      </c>
      <c r="H119" t="s">
        <v>36</v>
      </c>
      <c r="I119" t="s">
        <v>11</v>
      </c>
      <c r="J119" t="s">
        <v>18</v>
      </c>
      <c r="K119">
        <f t="shared" si="14"/>
        <v>9</v>
      </c>
      <c r="L119" t="str">
        <f t="shared" si="19"/>
        <v>No</v>
      </c>
      <c r="M119" s="3">
        <f t="shared" si="15"/>
        <v>1</v>
      </c>
      <c r="N119" s="3">
        <f t="shared" si="16"/>
        <v>42700</v>
      </c>
      <c r="O119" t="str">
        <f t="shared" si="17"/>
        <v>I_Black</v>
      </c>
      <c r="P119" t="str">
        <f t="shared" si="18"/>
        <v>P_White</v>
      </c>
    </row>
    <row r="120" spans="1:16" x14ac:dyDescent="0.25">
      <c r="A120" t="s">
        <v>326</v>
      </c>
      <c r="B120" s="1">
        <v>43553</v>
      </c>
      <c r="C120">
        <v>49415</v>
      </c>
      <c r="D120" s="3">
        <v>0</v>
      </c>
      <c r="E120" s="3">
        <v>0</v>
      </c>
      <c r="F120" s="1">
        <v>43523</v>
      </c>
      <c r="G120" s="6">
        <f t="shared" si="13"/>
        <v>2</v>
      </c>
      <c r="H120" t="s">
        <v>36</v>
      </c>
      <c r="I120" t="s">
        <v>11</v>
      </c>
      <c r="J120" t="s">
        <v>11</v>
      </c>
      <c r="K120">
        <f t="shared" si="14"/>
        <v>30</v>
      </c>
      <c r="L120" t="str">
        <f t="shared" si="19"/>
        <v>No</v>
      </c>
      <c r="M120" s="3">
        <f t="shared" si="15"/>
        <v>0</v>
      </c>
      <c r="N120" s="3">
        <f t="shared" si="16"/>
        <v>42700</v>
      </c>
      <c r="O120" t="str">
        <f t="shared" si="17"/>
        <v>I_Black</v>
      </c>
      <c r="P120" t="str">
        <f t="shared" si="18"/>
        <v>P_Black</v>
      </c>
    </row>
    <row r="121" spans="1:16" x14ac:dyDescent="0.25">
      <c r="A121" t="s">
        <v>327</v>
      </c>
      <c r="B121" s="1">
        <v>43553</v>
      </c>
      <c r="C121">
        <v>47415</v>
      </c>
      <c r="D121" s="3">
        <v>0</v>
      </c>
      <c r="E121" s="3">
        <v>0</v>
      </c>
      <c r="F121" s="1">
        <v>43434</v>
      </c>
      <c r="G121" s="6">
        <f t="shared" si="13"/>
        <v>11</v>
      </c>
      <c r="H121" t="s">
        <v>36</v>
      </c>
      <c r="I121" t="s">
        <v>15</v>
      </c>
      <c r="J121" t="s">
        <v>18</v>
      </c>
      <c r="K121">
        <f t="shared" si="14"/>
        <v>119</v>
      </c>
      <c r="L121" t="str">
        <f t="shared" si="19"/>
        <v>Yes</v>
      </c>
      <c r="M121" s="3">
        <f t="shared" si="15"/>
        <v>0</v>
      </c>
      <c r="N121" s="3">
        <f t="shared" si="16"/>
        <v>42700</v>
      </c>
      <c r="O121" t="str">
        <f t="shared" si="17"/>
        <v>I_Beige</v>
      </c>
      <c r="P121" t="str">
        <f t="shared" si="18"/>
        <v>P_White</v>
      </c>
    </row>
    <row r="122" spans="1:16" x14ac:dyDescent="0.25">
      <c r="A122" t="s">
        <v>328</v>
      </c>
      <c r="B122" s="1">
        <v>43553</v>
      </c>
      <c r="C122">
        <v>65270</v>
      </c>
      <c r="D122" s="3">
        <v>0</v>
      </c>
      <c r="E122" s="3">
        <v>0</v>
      </c>
      <c r="F122" s="1">
        <v>43522</v>
      </c>
      <c r="G122" s="6">
        <f t="shared" si="13"/>
        <v>2</v>
      </c>
      <c r="H122" t="s">
        <v>12</v>
      </c>
      <c r="I122" t="s">
        <v>15</v>
      </c>
      <c r="J122" t="s">
        <v>16</v>
      </c>
      <c r="K122">
        <f t="shared" si="14"/>
        <v>31</v>
      </c>
      <c r="L122" t="str">
        <f t="shared" si="19"/>
        <v>No</v>
      </c>
      <c r="M122" s="3">
        <f t="shared" si="15"/>
        <v>0</v>
      </c>
      <c r="N122" s="3">
        <f t="shared" si="16"/>
        <v>56200</v>
      </c>
      <c r="O122" t="str">
        <f t="shared" si="17"/>
        <v>I_Beige</v>
      </c>
      <c r="P122" t="str">
        <f t="shared" si="18"/>
        <v>P_Grey</v>
      </c>
    </row>
    <row r="123" spans="1:16" x14ac:dyDescent="0.25">
      <c r="A123" t="s">
        <v>309</v>
      </c>
      <c r="B123" s="1">
        <v>43554</v>
      </c>
      <c r="C123">
        <v>123575</v>
      </c>
      <c r="D123" s="3">
        <v>0</v>
      </c>
      <c r="E123" s="3">
        <v>1</v>
      </c>
      <c r="F123" s="1">
        <v>43554</v>
      </c>
      <c r="G123" s="6">
        <f t="shared" si="13"/>
        <v>3</v>
      </c>
      <c r="H123" t="s">
        <v>70</v>
      </c>
      <c r="I123" t="s">
        <v>31</v>
      </c>
      <c r="J123" t="s">
        <v>25</v>
      </c>
      <c r="K123">
        <f t="shared" si="14"/>
        <v>0</v>
      </c>
      <c r="L123" t="str">
        <f t="shared" si="19"/>
        <v>No</v>
      </c>
      <c r="M123" s="3">
        <f t="shared" si="15"/>
        <v>1</v>
      </c>
      <c r="N123" s="3">
        <f t="shared" si="16"/>
        <v>104350</v>
      </c>
      <c r="O123" t="str">
        <f t="shared" si="17"/>
        <v>I_Brown</v>
      </c>
      <c r="P123" t="str">
        <f t="shared" si="18"/>
        <v>P_Blue</v>
      </c>
    </row>
    <row r="124" spans="1:16" x14ac:dyDescent="0.25">
      <c r="A124" t="s">
        <v>310</v>
      </c>
      <c r="B124" s="1">
        <v>43554</v>
      </c>
      <c r="C124">
        <v>65105</v>
      </c>
      <c r="D124" s="3">
        <v>0</v>
      </c>
      <c r="E124" s="3">
        <v>1</v>
      </c>
      <c r="F124" s="1">
        <v>43554</v>
      </c>
      <c r="G124" s="6">
        <f t="shared" si="13"/>
        <v>3</v>
      </c>
      <c r="H124" t="s">
        <v>78</v>
      </c>
      <c r="I124" t="s">
        <v>15</v>
      </c>
      <c r="J124" t="s">
        <v>18</v>
      </c>
      <c r="K124">
        <f t="shared" si="14"/>
        <v>0</v>
      </c>
      <c r="L124" t="str">
        <f t="shared" si="19"/>
        <v>No</v>
      </c>
      <c r="M124" s="3">
        <f t="shared" si="15"/>
        <v>1</v>
      </c>
      <c r="N124" s="3">
        <f t="shared" si="16"/>
        <v>56000</v>
      </c>
      <c r="O124" t="str">
        <f t="shared" si="17"/>
        <v>I_Beige</v>
      </c>
      <c r="P124" t="str">
        <f t="shared" si="18"/>
        <v>P_White</v>
      </c>
    </row>
    <row r="125" spans="1:16" x14ac:dyDescent="0.25">
      <c r="A125" t="s">
        <v>311</v>
      </c>
      <c r="B125" s="1">
        <v>43554</v>
      </c>
      <c r="C125">
        <v>53930</v>
      </c>
      <c r="D125" s="3">
        <v>0</v>
      </c>
      <c r="E125" s="3">
        <v>0</v>
      </c>
      <c r="F125" s="1">
        <v>43550</v>
      </c>
      <c r="G125" s="6">
        <f t="shared" si="13"/>
        <v>3</v>
      </c>
      <c r="H125" t="s">
        <v>36</v>
      </c>
      <c r="I125" t="s">
        <v>31</v>
      </c>
      <c r="J125" t="s">
        <v>25</v>
      </c>
      <c r="K125">
        <f t="shared" si="14"/>
        <v>4</v>
      </c>
      <c r="L125" t="str">
        <f t="shared" si="19"/>
        <v>No</v>
      </c>
      <c r="M125" s="3">
        <f t="shared" si="15"/>
        <v>0</v>
      </c>
      <c r="N125" s="3">
        <f t="shared" si="16"/>
        <v>42700</v>
      </c>
      <c r="O125" t="str">
        <f t="shared" si="17"/>
        <v>I_Brown</v>
      </c>
      <c r="P125" t="str">
        <f t="shared" si="18"/>
        <v>P_Blue</v>
      </c>
    </row>
    <row r="126" spans="1:16" x14ac:dyDescent="0.25">
      <c r="A126" t="s">
        <v>312</v>
      </c>
      <c r="B126" s="1">
        <v>43554</v>
      </c>
      <c r="C126">
        <v>106370</v>
      </c>
      <c r="D126" s="3">
        <v>0</v>
      </c>
      <c r="E126" s="3">
        <v>0</v>
      </c>
      <c r="F126" s="1">
        <v>43522</v>
      </c>
      <c r="G126" s="6">
        <f t="shared" si="13"/>
        <v>2</v>
      </c>
      <c r="H126" t="s">
        <v>273</v>
      </c>
      <c r="I126" t="s">
        <v>31</v>
      </c>
      <c r="J126" t="s">
        <v>18</v>
      </c>
      <c r="K126">
        <f t="shared" si="14"/>
        <v>32</v>
      </c>
      <c r="L126" t="str">
        <f t="shared" si="19"/>
        <v>No</v>
      </c>
      <c r="M126" s="3">
        <f t="shared" si="15"/>
        <v>0</v>
      </c>
      <c r="N126" s="3">
        <f t="shared" si="16"/>
        <v>106370</v>
      </c>
      <c r="O126" t="str">
        <f t="shared" si="17"/>
        <v>I_Brown</v>
      </c>
      <c r="P126" t="str">
        <f t="shared" si="18"/>
        <v>P_White</v>
      </c>
    </row>
    <row r="127" spans="1:16" x14ac:dyDescent="0.25">
      <c r="A127" t="s">
        <v>313</v>
      </c>
      <c r="B127" s="1">
        <v>43554</v>
      </c>
      <c r="C127">
        <v>87590</v>
      </c>
      <c r="D127" s="3">
        <v>0</v>
      </c>
      <c r="E127" s="3">
        <v>0</v>
      </c>
      <c r="F127" s="1">
        <v>43544</v>
      </c>
      <c r="G127" s="6">
        <f t="shared" si="13"/>
        <v>3</v>
      </c>
      <c r="H127" t="s">
        <v>81</v>
      </c>
      <c r="I127" t="s">
        <v>11</v>
      </c>
      <c r="J127" t="s">
        <v>11</v>
      </c>
      <c r="K127">
        <f t="shared" si="14"/>
        <v>10</v>
      </c>
      <c r="L127" t="str">
        <f t="shared" si="19"/>
        <v>No</v>
      </c>
      <c r="M127" s="3">
        <f t="shared" si="15"/>
        <v>0</v>
      </c>
      <c r="N127" s="3">
        <f t="shared" si="16"/>
        <v>87590</v>
      </c>
      <c r="O127" t="str">
        <f t="shared" si="17"/>
        <v>I_Black</v>
      </c>
      <c r="P127" t="str">
        <f t="shared" si="18"/>
        <v>P_Black</v>
      </c>
    </row>
    <row r="128" spans="1:16" x14ac:dyDescent="0.25">
      <c r="A128" t="s">
        <v>314</v>
      </c>
      <c r="B128" s="1">
        <v>43554</v>
      </c>
      <c r="C128">
        <v>148315</v>
      </c>
      <c r="D128" s="3">
        <v>0</v>
      </c>
      <c r="E128" s="3">
        <v>1</v>
      </c>
      <c r="F128" s="1">
        <v>43554</v>
      </c>
      <c r="G128" s="6">
        <f t="shared" si="13"/>
        <v>3</v>
      </c>
      <c r="H128" t="s">
        <v>52</v>
      </c>
      <c r="I128" t="s">
        <v>11</v>
      </c>
      <c r="J128" t="s">
        <v>11</v>
      </c>
      <c r="K128">
        <f t="shared" si="14"/>
        <v>0</v>
      </c>
      <c r="L128" t="str">
        <f t="shared" si="19"/>
        <v>No</v>
      </c>
      <c r="M128" s="3">
        <f t="shared" si="15"/>
        <v>1</v>
      </c>
      <c r="N128" s="3">
        <f t="shared" si="16"/>
        <v>148315</v>
      </c>
      <c r="O128" t="str">
        <f t="shared" si="17"/>
        <v>I_Black</v>
      </c>
      <c r="P128" t="str">
        <f t="shared" si="18"/>
        <v>P_Black</v>
      </c>
    </row>
    <row r="129" spans="1:16" x14ac:dyDescent="0.25">
      <c r="A129" t="s">
        <v>315</v>
      </c>
      <c r="B129" s="1">
        <v>43554</v>
      </c>
      <c r="C129">
        <v>69305</v>
      </c>
      <c r="D129" s="3">
        <v>0</v>
      </c>
      <c r="E129" s="3">
        <v>1</v>
      </c>
      <c r="F129" s="1">
        <v>43550</v>
      </c>
      <c r="G129" s="6">
        <f t="shared" si="13"/>
        <v>3</v>
      </c>
      <c r="H129" t="s">
        <v>138</v>
      </c>
      <c r="I129" t="s">
        <v>31</v>
      </c>
      <c r="J129" t="s">
        <v>35</v>
      </c>
      <c r="K129">
        <f t="shared" si="14"/>
        <v>4</v>
      </c>
      <c r="L129" t="str">
        <f t="shared" si="19"/>
        <v>No</v>
      </c>
      <c r="M129" s="3">
        <f t="shared" si="15"/>
        <v>1</v>
      </c>
      <c r="N129" s="3">
        <f t="shared" si="16"/>
        <v>69305</v>
      </c>
      <c r="O129" t="str">
        <f t="shared" si="17"/>
        <v>I_Brown</v>
      </c>
      <c r="P129" t="str">
        <f t="shared" si="18"/>
        <v>P_Red</v>
      </c>
    </row>
    <row r="130" spans="1:16" x14ac:dyDescent="0.25">
      <c r="A130" t="s">
        <v>316</v>
      </c>
      <c r="B130" s="1">
        <v>43554</v>
      </c>
      <c r="C130">
        <v>78610</v>
      </c>
      <c r="D130" s="3">
        <v>0</v>
      </c>
      <c r="E130" s="3">
        <v>0</v>
      </c>
      <c r="F130" s="1">
        <v>43539</v>
      </c>
      <c r="G130" s="6">
        <f t="shared" ref="G130:G193" si="20">MONTH(F130)</f>
        <v>3</v>
      </c>
      <c r="H130" t="s">
        <v>27</v>
      </c>
      <c r="I130" t="s">
        <v>16</v>
      </c>
      <c r="J130" t="s">
        <v>18</v>
      </c>
      <c r="K130">
        <f t="shared" ref="K130:K193" si="21">B130-F130</f>
        <v>15</v>
      </c>
      <c r="L130" t="str">
        <f t="shared" si="19"/>
        <v>No</v>
      </c>
      <c r="M130" s="3">
        <f t="shared" ref="M130:M193" si="22">D130+E130</f>
        <v>0</v>
      </c>
      <c r="N130" s="3">
        <f t="shared" ref="N130:N193" si="23">IF(LOOKUP(H130,$Z$2:$Z$62,$Y$2:$Y$62)="x",LOOKUP(H130,$Z$2:$Z$62,$AD$2:$AD$62),C130)</f>
        <v>78610</v>
      </c>
      <c r="O130" t="str">
        <f t="shared" ref="O130:O193" si="24">LOOKUP(I130,$U$2:$U$7,$V$2:$V$7)</f>
        <v>I_Grey</v>
      </c>
      <c r="P130" t="str">
        <f t="shared" ref="P130:P193" si="25">LOOKUP(J130,$W$2:$W$8,$X$2:$X$8)</f>
        <v>P_White</v>
      </c>
    </row>
    <row r="131" spans="1:16" x14ac:dyDescent="0.25">
      <c r="A131" t="s">
        <v>317</v>
      </c>
      <c r="B131" s="1">
        <v>43554</v>
      </c>
      <c r="C131">
        <v>52920</v>
      </c>
      <c r="D131" s="3">
        <v>1</v>
      </c>
      <c r="E131" s="3">
        <v>0</v>
      </c>
      <c r="F131" s="1">
        <v>43528</v>
      </c>
      <c r="G131" s="6">
        <f t="shared" si="20"/>
        <v>3</v>
      </c>
      <c r="H131" t="s">
        <v>36</v>
      </c>
      <c r="I131" t="s">
        <v>11</v>
      </c>
      <c r="J131" t="s">
        <v>16</v>
      </c>
      <c r="K131">
        <f t="shared" si="21"/>
        <v>26</v>
      </c>
      <c r="L131" t="str">
        <f t="shared" ref="L131:L194" si="26">IF(K131&gt;90,"Yes","No")</f>
        <v>No</v>
      </c>
      <c r="M131" s="3">
        <f t="shared" si="22"/>
        <v>1</v>
      </c>
      <c r="N131" s="3">
        <f t="shared" si="23"/>
        <v>42700</v>
      </c>
      <c r="O131" t="str">
        <f t="shared" si="24"/>
        <v>I_Black</v>
      </c>
      <c r="P131" t="str">
        <f t="shared" si="25"/>
        <v>P_Grey</v>
      </c>
    </row>
    <row r="132" spans="1:16" x14ac:dyDescent="0.25">
      <c r="A132" t="s">
        <v>318</v>
      </c>
      <c r="B132" s="1">
        <v>43554</v>
      </c>
      <c r="C132">
        <v>84130</v>
      </c>
      <c r="D132" s="3">
        <v>0</v>
      </c>
      <c r="E132" s="3">
        <v>0</v>
      </c>
      <c r="F132" s="1">
        <v>43539</v>
      </c>
      <c r="G132" s="6">
        <f t="shared" si="20"/>
        <v>3</v>
      </c>
      <c r="H132" t="s">
        <v>9</v>
      </c>
      <c r="I132" t="s">
        <v>18</v>
      </c>
      <c r="J132" t="s">
        <v>16</v>
      </c>
      <c r="K132">
        <f t="shared" si="21"/>
        <v>15</v>
      </c>
      <c r="L132" t="str">
        <f t="shared" si="26"/>
        <v>No</v>
      </c>
      <c r="M132" s="3">
        <f t="shared" si="22"/>
        <v>0</v>
      </c>
      <c r="N132" s="3">
        <f t="shared" si="23"/>
        <v>84130</v>
      </c>
      <c r="O132" t="str">
        <f t="shared" si="24"/>
        <v>I_White</v>
      </c>
      <c r="P132" t="str">
        <f t="shared" si="25"/>
        <v>P_Grey</v>
      </c>
    </row>
    <row r="133" spans="1:16" x14ac:dyDescent="0.25">
      <c r="A133" t="s">
        <v>319</v>
      </c>
      <c r="B133" s="1">
        <v>43554</v>
      </c>
      <c r="C133">
        <v>133435</v>
      </c>
      <c r="D133" s="3">
        <v>0</v>
      </c>
      <c r="E133" s="3">
        <v>1</v>
      </c>
      <c r="F133" s="1">
        <v>43544</v>
      </c>
      <c r="G133" s="6">
        <f t="shared" si="20"/>
        <v>3</v>
      </c>
      <c r="H133" t="s">
        <v>52</v>
      </c>
      <c r="I133" t="s">
        <v>11</v>
      </c>
      <c r="J133" t="s">
        <v>18</v>
      </c>
      <c r="K133">
        <f t="shared" si="21"/>
        <v>10</v>
      </c>
      <c r="L133" t="str">
        <f t="shared" si="26"/>
        <v>No</v>
      </c>
      <c r="M133" s="3">
        <f t="shared" si="22"/>
        <v>1</v>
      </c>
      <c r="N133" s="3">
        <f t="shared" si="23"/>
        <v>133435</v>
      </c>
      <c r="O133" t="str">
        <f t="shared" si="24"/>
        <v>I_Black</v>
      </c>
      <c r="P133" t="str">
        <f t="shared" si="25"/>
        <v>P_White</v>
      </c>
    </row>
    <row r="134" spans="1:16" x14ac:dyDescent="0.25">
      <c r="A134" t="s">
        <v>320</v>
      </c>
      <c r="B134" s="1">
        <v>43554</v>
      </c>
      <c r="C134">
        <v>55730</v>
      </c>
      <c r="D134" s="3">
        <v>0</v>
      </c>
      <c r="E134" s="3">
        <v>0</v>
      </c>
      <c r="F134" s="1">
        <v>43550</v>
      </c>
      <c r="G134" s="6">
        <f t="shared" si="20"/>
        <v>3</v>
      </c>
      <c r="H134" t="s">
        <v>32</v>
      </c>
      <c r="I134" t="s">
        <v>35</v>
      </c>
      <c r="J134" t="s">
        <v>18</v>
      </c>
      <c r="K134">
        <f t="shared" si="21"/>
        <v>4</v>
      </c>
      <c r="L134" t="str">
        <f t="shared" si="26"/>
        <v>No</v>
      </c>
      <c r="M134" s="3">
        <f t="shared" si="22"/>
        <v>0</v>
      </c>
      <c r="N134" s="3">
        <f t="shared" si="23"/>
        <v>43400</v>
      </c>
      <c r="O134" t="str">
        <f t="shared" si="24"/>
        <v>I_Red</v>
      </c>
      <c r="P134" t="str">
        <f t="shared" si="25"/>
        <v>P_White</v>
      </c>
    </row>
    <row r="135" spans="1:16" x14ac:dyDescent="0.25">
      <c r="A135" t="s">
        <v>321</v>
      </c>
      <c r="B135" s="1">
        <v>43554</v>
      </c>
      <c r="C135">
        <v>50955</v>
      </c>
      <c r="D135" s="3">
        <v>1</v>
      </c>
      <c r="E135" s="3">
        <v>0</v>
      </c>
      <c r="F135" s="1">
        <v>43547</v>
      </c>
      <c r="G135" s="6">
        <f t="shared" si="20"/>
        <v>3</v>
      </c>
      <c r="H135" t="s">
        <v>32</v>
      </c>
      <c r="I135" t="s">
        <v>31</v>
      </c>
      <c r="J135" t="s">
        <v>11</v>
      </c>
      <c r="K135">
        <f t="shared" si="21"/>
        <v>7</v>
      </c>
      <c r="L135" t="str">
        <f t="shared" si="26"/>
        <v>No</v>
      </c>
      <c r="M135" s="3">
        <f t="shared" si="22"/>
        <v>1</v>
      </c>
      <c r="N135" s="3">
        <f t="shared" si="23"/>
        <v>43400</v>
      </c>
      <c r="O135" t="str">
        <f t="shared" si="24"/>
        <v>I_Brown</v>
      </c>
      <c r="P135" t="str">
        <f t="shared" si="25"/>
        <v>P_Black</v>
      </c>
    </row>
    <row r="136" spans="1:16" x14ac:dyDescent="0.25">
      <c r="A136" t="s">
        <v>308</v>
      </c>
      <c r="B136" s="1">
        <v>43555</v>
      </c>
      <c r="C136">
        <v>170045</v>
      </c>
      <c r="D136" s="3">
        <v>0</v>
      </c>
      <c r="E136" s="3">
        <v>1</v>
      </c>
      <c r="F136" s="5">
        <v>43554</v>
      </c>
      <c r="G136" s="6">
        <f t="shared" si="20"/>
        <v>3</v>
      </c>
      <c r="H136" t="s">
        <v>54</v>
      </c>
      <c r="I136" t="s">
        <v>11</v>
      </c>
      <c r="J136" t="s">
        <v>18</v>
      </c>
      <c r="K136">
        <f t="shared" si="21"/>
        <v>1</v>
      </c>
      <c r="L136" t="str">
        <f t="shared" si="26"/>
        <v>No</v>
      </c>
      <c r="M136" s="3">
        <f t="shared" si="22"/>
        <v>1</v>
      </c>
      <c r="N136" s="3">
        <f t="shared" si="23"/>
        <v>170045</v>
      </c>
      <c r="O136" t="str">
        <f t="shared" si="24"/>
        <v>I_Black</v>
      </c>
      <c r="P136" t="str">
        <f t="shared" si="25"/>
        <v>P_White</v>
      </c>
    </row>
    <row r="137" spans="1:16" x14ac:dyDescent="0.25">
      <c r="A137" t="s">
        <v>299</v>
      </c>
      <c r="B137" s="1">
        <v>43556</v>
      </c>
      <c r="C137">
        <v>48845</v>
      </c>
      <c r="D137" s="3">
        <v>0</v>
      </c>
      <c r="E137" s="3">
        <v>0</v>
      </c>
      <c r="F137" s="1">
        <v>43468</v>
      </c>
      <c r="G137" s="6">
        <f t="shared" si="20"/>
        <v>1</v>
      </c>
      <c r="H137" t="s">
        <v>32</v>
      </c>
      <c r="I137" t="s">
        <v>15</v>
      </c>
      <c r="J137" t="s">
        <v>11</v>
      </c>
      <c r="K137">
        <f t="shared" si="21"/>
        <v>88</v>
      </c>
      <c r="L137" t="str">
        <f t="shared" si="26"/>
        <v>No</v>
      </c>
      <c r="M137" s="3">
        <f t="shared" si="22"/>
        <v>0</v>
      </c>
      <c r="N137" s="3">
        <f t="shared" si="23"/>
        <v>43400</v>
      </c>
      <c r="O137" t="str">
        <f t="shared" si="24"/>
        <v>I_Beige</v>
      </c>
      <c r="P137" t="str">
        <f t="shared" si="25"/>
        <v>P_Black</v>
      </c>
    </row>
    <row r="138" spans="1:16" x14ac:dyDescent="0.25">
      <c r="A138" t="s">
        <v>301</v>
      </c>
      <c r="B138" s="1">
        <v>43556</v>
      </c>
      <c r="C138">
        <v>73210</v>
      </c>
      <c r="D138" s="3">
        <v>0</v>
      </c>
      <c r="E138" s="3">
        <v>1</v>
      </c>
      <c r="F138" s="1">
        <v>43554</v>
      </c>
      <c r="G138" s="6">
        <f t="shared" si="20"/>
        <v>3</v>
      </c>
      <c r="H138" t="s">
        <v>300</v>
      </c>
      <c r="I138" t="s">
        <v>11</v>
      </c>
      <c r="J138" t="s">
        <v>11</v>
      </c>
      <c r="K138">
        <f t="shared" si="21"/>
        <v>2</v>
      </c>
      <c r="L138" t="str">
        <f t="shared" si="26"/>
        <v>No</v>
      </c>
      <c r="M138" s="3">
        <f t="shared" si="22"/>
        <v>1</v>
      </c>
      <c r="N138" s="3">
        <f t="shared" si="23"/>
        <v>73210</v>
      </c>
      <c r="O138" t="str">
        <f t="shared" si="24"/>
        <v>I_Black</v>
      </c>
      <c r="P138" t="str">
        <f t="shared" si="25"/>
        <v>P_Black</v>
      </c>
    </row>
    <row r="139" spans="1:16" x14ac:dyDescent="0.25">
      <c r="A139" t="s">
        <v>302</v>
      </c>
      <c r="B139" s="1">
        <v>43556</v>
      </c>
      <c r="C139">
        <v>74915</v>
      </c>
      <c r="D139" s="3">
        <v>0</v>
      </c>
      <c r="E139" s="3">
        <v>0</v>
      </c>
      <c r="F139" s="1">
        <v>43454</v>
      </c>
      <c r="G139" s="6">
        <f t="shared" si="20"/>
        <v>12</v>
      </c>
      <c r="H139" t="s">
        <v>138</v>
      </c>
      <c r="I139" t="s">
        <v>31</v>
      </c>
      <c r="J139" t="s">
        <v>25</v>
      </c>
      <c r="K139">
        <f t="shared" si="21"/>
        <v>102</v>
      </c>
      <c r="L139" t="str">
        <f t="shared" si="26"/>
        <v>Yes</v>
      </c>
      <c r="M139" s="3">
        <f t="shared" si="22"/>
        <v>0</v>
      </c>
      <c r="N139" s="3">
        <f t="shared" si="23"/>
        <v>74915</v>
      </c>
      <c r="O139" t="str">
        <f t="shared" si="24"/>
        <v>I_Brown</v>
      </c>
      <c r="P139" t="str">
        <f t="shared" si="25"/>
        <v>P_Blue</v>
      </c>
    </row>
    <row r="140" spans="1:16" x14ac:dyDescent="0.25">
      <c r="A140" t="s">
        <v>303</v>
      </c>
      <c r="B140" s="1">
        <v>43556</v>
      </c>
      <c r="C140">
        <v>44165</v>
      </c>
      <c r="D140" s="3">
        <v>0</v>
      </c>
      <c r="E140" s="3">
        <v>0</v>
      </c>
      <c r="F140" s="1">
        <v>43439</v>
      </c>
      <c r="G140" s="6">
        <f t="shared" si="20"/>
        <v>12</v>
      </c>
      <c r="H140" t="s">
        <v>142</v>
      </c>
      <c r="I140" t="s">
        <v>16</v>
      </c>
      <c r="J140" t="s">
        <v>25</v>
      </c>
      <c r="K140">
        <f t="shared" si="21"/>
        <v>117</v>
      </c>
      <c r="L140" t="str">
        <f t="shared" si="26"/>
        <v>Yes</v>
      </c>
      <c r="M140" s="3">
        <f t="shared" si="22"/>
        <v>0</v>
      </c>
      <c r="N140" s="3">
        <f t="shared" si="23"/>
        <v>0</v>
      </c>
      <c r="O140" t="str">
        <f t="shared" si="24"/>
        <v>I_Grey</v>
      </c>
      <c r="P140" t="str">
        <f t="shared" si="25"/>
        <v>P_Blue</v>
      </c>
    </row>
    <row r="141" spans="1:16" x14ac:dyDescent="0.25">
      <c r="A141" t="s">
        <v>304</v>
      </c>
      <c r="B141" s="1">
        <v>43556</v>
      </c>
      <c r="C141">
        <v>75500</v>
      </c>
      <c r="D141" s="3">
        <v>0</v>
      </c>
      <c r="E141" s="3">
        <v>0</v>
      </c>
      <c r="F141" s="1">
        <v>43447</v>
      </c>
      <c r="G141" s="6">
        <f t="shared" si="20"/>
        <v>12</v>
      </c>
      <c r="H141" t="s">
        <v>78</v>
      </c>
      <c r="I141" t="s">
        <v>11</v>
      </c>
      <c r="J141" t="s">
        <v>11</v>
      </c>
      <c r="K141">
        <f t="shared" si="21"/>
        <v>109</v>
      </c>
      <c r="L141" t="str">
        <f t="shared" si="26"/>
        <v>Yes</v>
      </c>
      <c r="M141" s="3">
        <f t="shared" si="22"/>
        <v>0</v>
      </c>
      <c r="N141" s="3">
        <f t="shared" si="23"/>
        <v>56000</v>
      </c>
      <c r="O141" t="str">
        <f t="shared" si="24"/>
        <v>I_Black</v>
      </c>
      <c r="P141" t="str">
        <f t="shared" si="25"/>
        <v>P_Black</v>
      </c>
    </row>
    <row r="142" spans="1:16" x14ac:dyDescent="0.25">
      <c r="A142" t="s">
        <v>305</v>
      </c>
      <c r="B142" s="1">
        <v>43556</v>
      </c>
      <c r="C142">
        <v>42345</v>
      </c>
      <c r="D142" s="3">
        <v>0</v>
      </c>
      <c r="E142" s="3">
        <v>0</v>
      </c>
      <c r="F142" s="1">
        <v>43431</v>
      </c>
      <c r="G142" s="6">
        <f t="shared" si="20"/>
        <v>11</v>
      </c>
      <c r="H142" t="s">
        <v>48</v>
      </c>
      <c r="I142" t="s">
        <v>16</v>
      </c>
      <c r="J142" t="s">
        <v>18</v>
      </c>
      <c r="K142">
        <f t="shared" si="21"/>
        <v>125</v>
      </c>
      <c r="L142" t="str">
        <f t="shared" si="26"/>
        <v>Yes</v>
      </c>
      <c r="M142" s="3">
        <f t="shared" si="22"/>
        <v>0</v>
      </c>
      <c r="N142" s="3">
        <f t="shared" si="23"/>
        <v>35950</v>
      </c>
      <c r="O142" t="str">
        <f t="shared" si="24"/>
        <v>I_Grey</v>
      </c>
      <c r="P142" t="str">
        <f t="shared" si="25"/>
        <v>P_White</v>
      </c>
    </row>
    <row r="143" spans="1:16" x14ac:dyDescent="0.25">
      <c r="A143" t="s">
        <v>306</v>
      </c>
      <c r="B143" s="1">
        <v>43556</v>
      </c>
      <c r="C143">
        <v>162670</v>
      </c>
      <c r="D143" s="3">
        <v>0</v>
      </c>
      <c r="E143" s="3">
        <v>0</v>
      </c>
      <c r="F143" s="1">
        <v>43524</v>
      </c>
      <c r="G143" s="6">
        <f t="shared" si="20"/>
        <v>2</v>
      </c>
      <c r="H143" t="s">
        <v>90</v>
      </c>
      <c r="I143" t="s">
        <v>31</v>
      </c>
      <c r="J143" t="s">
        <v>18</v>
      </c>
      <c r="K143">
        <f t="shared" si="21"/>
        <v>32</v>
      </c>
      <c r="L143" t="str">
        <f t="shared" si="26"/>
        <v>No</v>
      </c>
      <c r="M143" s="3">
        <f t="shared" si="22"/>
        <v>0</v>
      </c>
      <c r="N143" s="3">
        <f t="shared" si="23"/>
        <v>162670</v>
      </c>
      <c r="O143" t="str">
        <f t="shared" si="24"/>
        <v>I_Brown</v>
      </c>
      <c r="P143" t="str">
        <f t="shared" si="25"/>
        <v>P_White</v>
      </c>
    </row>
    <row r="144" spans="1:16" x14ac:dyDescent="0.25">
      <c r="A144" t="s">
        <v>307</v>
      </c>
      <c r="B144" s="1">
        <v>43556</v>
      </c>
      <c r="C144">
        <v>143865</v>
      </c>
      <c r="D144" s="3">
        <v>0</v>
      </c>
      <c r="E144" s="3">
        <v>1</v>
      </c>
      <c r="F144" s="1">
        <v>43537</v>
      </c>
      <c r="G144" s="6">
        <f t="shared" si="20"/>
        <v>3</v>
      </c>
      <c r="H144" t="s">
        <v>52</v>
      </c>
      <c r="I144" t="s">
        <v>11</v>
      </c>
      <c r="J144" t="s">
        <v>22</v>
      </c>
      <c r="K144">
        <f t="shared" si="21"/>
        <v>19</v>
      </c>
      <c r="L144" t="str">
        <f t="shared" si="26"/>
        <v>No</v>
      </c>
      <c r="M144" s="3">
        <f t="shared" si="22"/>
        <v>1</v>
      </c>
      <c r="N144" s="3">
        <f t="shared" si="23"/>
        <v>143865</v>
      </c>
      <c r="O144" t="str">
        <f t="shared" si="24"/>
        <v>I_Black</v>
      </c>
      <c r="P144" t="str">
        <f t="shared" si="25"/>
        <v>P_Silver</v>
      </c>
    </row>
    <row r="145" spans="1:16" x14ac:dyDescent="0.25">
      <c r="A145" t="s">
        <v>297</v>
      </c>
      <c r="B145" s="1">
        <v>43563</v>
      </c>
      <c r="C145">
        <v>47795</v>
      </c>
      <c r="D145" s="3">
        <v>0</v>
      </c>
      <c r="E145" s="3">
        <v>0</v>
      </c>
      <c r="F145" s="1">
        <v>43511</v>
      </c>
      <c r="G145" s="6">
        <f t="shared" si="20"/>
        <v>2</v>
      </c>
      <c r="H145" t="s">
        <v>32</v>
      </c>
      <c r="I145" t="s">
        <v>11</v>
      </c>
      <c r="J145" t="s">
        <v>11</v>
      </c>
      <c r="K145">
        <f t="shared" si="21"/>
        <v>52</v>
      </c>
      <c r="L145" t="str">
        <f t="shared" si="26"/>
        <v>No</v>
      </c>
      <c r="M145" s="3">
        <f t="shared" si="22"/>
        <v>0</v>
      </c>
      <c r="N145" s="3">
        <f t="shared" si="23"/>
        <v>43400</v>
      </c>
      <c r="O145" t="str">
        <f t="shared" si="24"/>
        <v>I_Black</v>
      </c>
      <c r="P145" t="str">
        <f t="shared" si="25"/>
        <v>P_Black</v>
      </c>
    </row>
    <row r="146" spans="1:16" x14ac:dyDescent="0.25">
      <c r="A146" t="s">
        <v>298</v>
      </c>
      <c r="B146" s="1">
        <v>43563</v>
      </c>
      <c r="C146">
        <v>41685</v>
      </c>
      <c r="D146" s="3">
        <v>0</v>
      </c>
      <c r="E146" s="3">
        <v>0</v>
      </c>
      <c r="F146" s="1">
        <v>43524</v>
      </c>
      <c r="G146" s="6">
        <f t="shared" si="20"/>
        <v>2</v>
      </c>
      <c r="H146" t="s">
        <v>59</v>
      </c>
      <c r="I146" t="s">
        <v>11</v>
      </c>
      <c r="J146" t="s">
        <v>16</v>
      </c>
      <c r="K146">
        <f t="shared" si="21"/>
        <v>39</v>
      </c>
      <c r="L146" t="str">
        <f t="shared" si="26"/>
        <v>No</v>
      </c>
      <c r="M146" s="3">
        <f t="shared" si="22"/>
        <v>0</v>
      </c>
      <c r="N146" s="3">
        <f t="shared" si="23"/>
        <v>34500</v>
      </c>
      <c r="O146" t="str">
        <f t="shared" si="24"/>
        <v>I_Black</v>
      </c>
      <c r="P146" t="str">
        <f t="shared" si="25"/>
        <v>P_Grey</v>
      </c>
    </row>
    <row r="147" spans="1:16" x14ac:dyDescent="0.25">
      <c r="A147" t="s">
        <v>293</v>
      </c>
      <c r="B147" s="1">
        <v>43565</v>
      </c>
      <c r="C147">
        <v>168915</v>
      </c>
      <c r="D147" s="3">
        <v>0</v>
      </c>
      <c r="E147" s="3">
        <v>0</v>
      </c>
      <c r="F147" s="1">
        <v>43493</v>
      </c>
      <c r="G147" s="6">
        <f t="shared" si="20"/>
        <v>1</v>
      </c>
      <c r="H147" t="s">
        <v>199</v>
      </c>
      <c r="I147" t="s">
        <v>31</v>
      </c>
      <c r="J147" t="s">
        <v>25</v>
      </c>
      <c r="K147">
        <f t="shared" si="21"/>
        <v>72</v>
      </c>
      <c r="L147" t="str">
        <f t="shared" si="26"/>
        <v>No</v>
      </c>
      <c r="M147" s="3">
        <f t="shared" si="22"/>
        <v>0</v>
      </c>
      <c r="N147" s="3">
        <f t="shared" si="23"/>
        <v>168915</v>
      </c>
      <c r="O147" t="str">
        <f t="shared" si="24"/>
        <v>I_Brown</v>
      </c>
      <c r="P147" t="str">
        <f t="shared" si="25"/>
        <v>P_Blue</v>
      </c>
    </row>
    <row r="148" spans="1:16" x14ac:dyDescent="0.25">
      <c r="A148" t="s">
        <v>294</v>
      </c>
      <c r="B148" s="1">
        <v>43565</v>
      </c>
      <c r="C148">
        <v>67260</v>
      </c>
      <c r="D148" s="3">
        <v>0</v>
      </c>
      <c r="E148" s="3">
        <v>0</v>
      </c>
      <c r="F148" s="1">
        <v>43507</v>
      </c>
      <c r="G148" s="6">
        <f t="shared" si="20"/>
        <v>2</v>
      </c>
      <c r="H148" t="s">
        <v>78</v>
      </c>
      <c r="I148" t="s">
        <v>11</v>
      </c>
      <c r="J148" t="s">
        <v>11</v>
      </c>
      <c r="K148">
        <f t="shared" si="21"/>
        <v>58</v>
      </c>
      <c r="L148" t="str">
        <f t="shared" si="26"/>
        <v>No</v>
      </c>
      <c r="M148" s="3">
        <f t="shared" si="22"/>
        <v>0</v>
      </c>
      <c r="N148" s="3">
        <f t="shared" si="23"/>
        <v>56000</v>
      </c>
      <c r="O148" t="str">
        <f t="shared" si="24"/>
        <v>I_Black</v>
      </c>
      <c r="P148" t="str">
        <f t="shared" si="25"/>
        <v>P_Black</v>
      </c>
    </row>
    <row r="149" spans="1:16" x14ac:dyDescent="0.25">
      <c r="A149" t="s">
        <v>295</v>
      </c>
      <c r="B149" s="1">
        <v>43565</v>
      </c>
      <c r="C149">
        <v>64550</v>
      </c>
      <c r="D149" s="3">
        <v>0</v>
      </c>
      <c r="E149" s="3">
        <v>0</v>
      </c>
      <c r="F149" s="1">
        <v>43539</v>
      </c>
      <c r="G149" s="6">
        <f t="shared" si="20"/>
        <v>3</v>
      </c>
      <c r="H149" t="s">
        <v>12</v>
      </c>
      <c r="I149" t="s">
        <v>11</v>
      </c>
      <c r="J149" t="s">
        <v>11</v>
      </c>
      <c r="K149">
        <f t="shared" si="21"/>
        <v>26</v>
      </c>
      <c r="L149" t="str">
        <f t="shared" si="26"/>
        <v>No</v>
      </c>
      <c r="M149" s="3">
        <f t="shared" si="22"/>
        <v>0</v>
      </c>
      <c r="N149" s="3">
        <f t="shared" si="23"/>
        <v>56200</v>
      </c>
      <c r="O149" t="str">
        <f t="shared" si="24"/>
        <v>I_Black</v>
      </c>
      <c r="P149" t="str">
        <f t="shared" si="25"/>
        <v>P_Black</v>
      </c>
    </row>
    <row r="150" spans="1:16" x14ac:dyDescent="0.25">
      <c r="A150" t="s">
        <v>296</v>
      </c>
      <c r="B150" s="1">
        <v>43565</v>
      </c>
      <c r="C150">
        <v>71550</v>
      </c>
      <c r="D150" s="3">
        <v>0</v>
      </c>
      <c r="E150" s="3">
        <v>0</v>
      </c>
      <c r="F150" s="1">
        <v>43500</v>
      </c>
      <c r="G150" s="6">
        <f t="shared" si="20"/>
        <v>2</v>
      </c>
      <c r="H150" t="s">
        <v>27</v>
      </c>
      <c r="I150" t="s">
        <v>11</v>
      </c>
      <c r="J150" t="s">
        <v>11</v>
      </c>
      <c r="K150">
        <f t="shared" si="21"/>
        <v>65</v>
      </c>
      <c r="L150" t="str">
        <f t="shared" si="26"/>
        <v>No</v>
      </c>
      <c r="M150" s="3">
        <f t="shared" si="22"/>
        <v>0</v>
      </c>
      <c r="N150" s="3">
        <f t="shared" si="23"/>
        <v>71550</v>
      </c>
      <c r="O150" t="str">
        <f t="shared" si="24"/>
        <v>I_Black</v>
      </c>
      <c r="P150" t="str">
        <f t="shared" si="25"/>
        <v>P_Black</v>
      </c>
    </row>
    <row r="151" spans="1:16" x14ac:dyDescent="0.25">
      <c r="A151" t="s">
        <v>292</v>
      </c>
      <c r="B151" s="1">
        <v>43567</v>
      </c>
      <c r="C151">
        <v>83230</v>
      </c>
      <c r="D151" s="3">
        <v>0</v>
      </c>
      <c r="E151" s="3">
        <v>0</v>
      </c>
      <c r="F151" s="1">
        <v>43348</v>
      </c>
      <c r="G151" s="6">
        <f t="shared" si="20"/>
        <v>9</v>
      </c>
      <c r="H151" t="s">
        <v>129</v>
      </c>
      <c r="I151" t="s">
        <v>11</v>
      </c>
      <c r="J151" t="s">
        <v>11</v>
      </c>
      <c r="K151">
        <f t="shared" si="21"/>
        <v>219</v>
      </c>
      <c r="L151" t="str">
        <f t="shared" si="26"/>
        <v>Yes</v>
      </c>
      <c r="M151" s="3">
        <f t="shared" si="22"/>
        <v>0</v>
      </c>
      <c r="N151" s="3">
        <f t="shared" si="23"/>
        <v>83230</v>
      </c>
      <c r="O151" t="str">
        <f t="shared" si="24"/>
        <v>I_Black</v>
      </c>
      <c r="P151" t="str">
        <f t="shared" si="25"/>
        <v>P_Black</v>
      </c>
    </row>
    <row r="152" spans="1:16" x14ac:dyDescent="0.25">
      <c r="A152" t="s">
        <v>288</v>
      </c>
      <c r="B152" s="1">
        <v>43568</v>
      </c>
      <c r="C152">
        <v>63210</v>
      </c>
      <c r="D152" s="3">
        <v>0</v>
      </c>
      <c r="E152" s="3">
        <v>0</v>
      </c>
      <c r="F152" s="1">
        <v>43496</v>
      </c>
      <c r="G152" s="6">
        <f t="shared" si="20"/>
        <v>1</v>
      </c>
      <c r="H152" t="s">
        <v>43</v>
      </c>
      <c r="I152" t="s">
        <v>35</v>
      </c>
      <c r="J152" t="s">
        <v>18</v>
      </c>
      <c r="K152">
        <f t="shared" si="21"/>
        <v>72</v>
      </c>
      <c r="L152" t="str">
        <f t="shared" si="26"/>
        <v>No</v>
      </c>
      <c r="M152" s="3">
        <f t="shared" si="22"/>
        <v>0</v>
      </c>
      <c r="N152" s="3">
        <f t="shared" si="23"/>
        <v>47300</v>
      </c>
      <c r="O152" t="str">
        <f t="shared" si="24"/>
        <v>I_Red</v>
      </c>
      <c r="P152" t="str">
        <f t="shared" si="25"/>
        <v>P_White</v>
      </c>
    </row>
    <row r="153" spans="1:16" x14ac:dyDescent="0.25">
      <c r="A153" t="s">
        <v>289</v>
      </c>
      <c r="B153" s="1">
        <v>43568</v>
      </c>
      <c r="C153">
        <v>172095</v>
      </c>
      <c r="D153" s="3">
        <v>0</v>
      </c>
      <c r="E153" s="3">
        <v>1</v>
      </c>
      <c r="F153" s="1">
        <v>43565</v>
      </c>
      <c r="G153" s="6">
        <f t="shared" si="20"/>
        <v>4</v>
      </c>
      <c r="H153" t="s">
        <v>54</v>
      </c>
      <c r="I153" t="s">
        <v>11</v>
      </c>
      <c r="J153" t="s">
        <v>22</v>
      </c>
      <c r="K153">
        <f t="shared" si="21"/>
        <v>3</v>
      </c>
      <c r="L153" t="str">
        <f t="shared" si="26"/>
        <v>No</v>
      </c>
      <c r="M153" s="3">
        <f t="shared" si="22"/>
        <v>1</v>
      </c>
      <c r="N153" s="3">
        <f t="shared" si="23"/>
        <v>172095</v>
      </c>
      <c r="O153" t="str">
        <f t="shared" si="24"/>
        <v>I_Black</v>
      </c>
      <c r="P153" t="str">
        <f t="shared" si="25"/>
        <v>P_Silver</v>
      </c>
    </row>
    <row r="154" spans="1:16" x14ac:dyDescent="0.25">
      <c r="A154" t="s">
        <v>290</v>
      </c>
      <c r="B154" s="1">
        <v>43568</v>
      </c>
      <c r="C154">
        <v>161215</v>
      </c>
      <c r="D154" s="3">
        <v>0</v>
      </c>
      <c r="E154" s="3">
        <v>1</v>
      </c>
      <c r="F154" s="1">
        <v>43565</v>
      </c>
      <c r="G154" s="6">
        <f t="shared" si="20"/>
        <v>4</v>
      </c>
      <c r="H154" t="s">
        <v>54</v>
      </c>
      <c r="I154" t="s">
        <v>15</v>
      </c>
      <c r="J154" t="s">
        <v>18</v>
      </c>
      <c r="K154">
        <f t="shared" si="21"/>
        <v>3</v>
      </c>
      <c r="L154" t="str">
        <f t="shared" si="26"/>
        <v>No</v>
      </c>
      <c r="M154" s="3">
        <f t="shared" si="22"/>
        <v>1</v>
      </c>
      <c r="N154" s="3">
        <f t="shared" si="23"/>
        <v>161215</v>
      </c>
      <c r="O154" t="str">
        <f t="shared" si="24"/>
        <v>I_Beige</v>
      </c>
      <c r="P154" t="str">
        <f t="shared" si="25"/>
        <v>P_White</v>
      </c>
    </row>
    <row r="155" spans="1:16" x14ac:dyDescent="0.25">
      <c r="A155" t="s">
        <v>291</v>
      </c>
      <c r="B155" s="1">
        <v>43568</v>
      </c>
      <c r="C155">
        <v>164915</v>
      </c>
      <c r="D155" s="3">
        <v>0</v>
      </c>
      <c r="E155" s="3">
        <v>1</v>
      </c>
      <c r="F155" s="1">
        <v>43567</v>
      </c>
      <c r="G155" s="6">
        <f t="shared" si="20"/>
        <v>4</v>
      </c>
      <c r="H155" t="s">
        <v>54</v>
      </c>
      <c r="I155" t="s">
        <v>18</v>
      </c>
      <c r="J155" t="s">
        <v>25</v>
      </c>
      <c r="K155">
        <f t="shared" si="21"/>
        <v>1</v>
      </c>
      <c r="L155" t="str">
        <f t="shared" si="26"/>
        <v>No</v>
      </c>
      <c r="M155" s="3">
        <f t="shared" si="22"/>
        <v>1</v>
      </c>
      <c r="N155" s="3">
        <f t="shared" si="23"/>
        <v>164915</v>
      </c>
      <c r="O155" t="str">
        <f t="shared" si="24"/>
        <v>I_White</v>
      </c>
      <c r="P155" t="str">
        <f t="shared" si="25"/>
        <v>P_Blue</v>
      </c>
    </row>
    <row r="156" spans="1:16" x14ac:dyDescent="0.25">
      <c r="A156" t="s">
        <v>282</v>
      </c>
      <c r="B156" s="1">
        <v>43571</v>
      </c>
      <c r="C156">
        <v>121045</v>
      </c>
      <c r="D156" s="3">
        <v>0</v>
      </c>
      <c r="E156" s="3">
        <v>0</v>
      </c>
      <c r="F156" s="1">
        <v>43424</v>
      </c>
      <c r="G156" s="6">
        <f t="shared" si="20"/>
        <v>11</v>
      </c>
      <c r="H156" t="s">
        <v>70</v>
      </c>
      <c r="I156" t="s">
        <v>16</v>
      </c>
      <c r="J156" t="s">
        <v>11</v>
      </c>
      <c r="K156">
        <f t="shared" si="21"/>
        <v>147</v>
      </c>
      <c r="L156" t="str">
        <f t="shared" si="26"/>
        <v>Yes</v>
      </c>
      <c r="M156" s="3">
        <f t="shared" si="22"/>
        <v>0</v>
      </c>
      <c r="N156" s="3">
        <f t="shared" si="23"/>
        <v>104350</v>
      </c>
      <c r="O156" t="str">
        <f t="shared" si="24"/>
        <v>I_Grey</v>
      </c>
      <c r="P156" t="str">
        <f t="shared" si="25"/>
        <v>P_Black</v>
      </c>
    </row>
    <row r="157" spans="1:16" x14ac:dyDescent="0.25">
      <c r="A157" t="s">
        <v>283</v>
      </c>
      <c r="B157" s="1">
        <v>43571</v>
      </c>
      <c r="C157">
        <v>72660</v>
      </c>
      <c r="D157" s="3">
        <v>0</v>
      </c>
      <c r="E157" s="3">
        <v>0</v>
      </c>
      <c r="F157" s="1">
        <v>43511</v>
      </c>
      <c r="G157" s="6">
        <f t="shared" si="20"/>
        <v>2</v>
      </c>
      <c r="H157" t="s">
        <v>12</v>
      </c>
      <c r="I157" t="s">
        <v>16</v>
      </c>
      <c r="J157" t="s">
        <v>11</v>
      </c>
      <c r="K157">
        <f t="shared" si="21"/>
        <v>60</v>
      </c>
      <c r="L157" t="str">
        <f t="shared" si="26"/>
        <v>No</v>
      </c>
      <c r="M157" s="3">
        <f t="shared" si="22"/>
        <v>0</v>
      </c>
      <c r="N157" s="3">
        <f t="shared" si="23"/>
        <v>56200</v>
      </c>
      <c r="O157" t="str">
        <f t="shared" si="24"/>
        <v>I_Grey</v>
      </c>
      <c r="P157" t="str">
        <f t="shared" si="25"/>
        <v>P_Black</v>
      </c>
    </row>
    <row r="158" spans="1:16" x14ac:dyDescent="0.25">
      <c r="A158" t="s">
        <v>284</v>
      </c>
      <c r="B158" s="1">
        <v>43571</v>
      </c>
      <c r="C158">
        <v>47955</v>
      </c>
      <c r="D158" s="3">
        <v>0</v>
      </c>
      <c r="E158" s="3">
        <v>0</v>
      </c>
      <c r="F158" s="1">
        <v>43555</v>
      </c>
      <c r="G158" s="6">
        <f t="shared" si="20"/>
        <v>3</v>
      </c>
      <c r="H158" t="s">
        <v>59</v>
      </c>
      <c r="I158" t="s">
        <v>35</v>
      </c>
      <c r="J158" t="s">
        <v>18</v>
      </c>
      <c r="K158">
        <f t="shared" si="21"/>
        <v>16</v>
      </c>
      <c r="L158" t="str">
        <f t="shared" si="26"/>
        <v>No</v>
      </c>
      <c r="M158" s="3">
        <f t="shared" si="22"/>
        <v>0</v>
      </c>
      <c r="N158" s="3">
        <f t="shared" si="23"/>
        <v>34500</v>
      </c>
      <c r="O158" t="str">
        <f t="shared" si="24"/>
        <v>I_Red</v>
      </c>
      <c r="P158" t="str">
        <f t="shared" si="25"/>
        <v>P_White</v>
      </c>
    </row>
    <row r="159" spans="1:16" x14ac:dyDescent="0.25">
      <c r="A159" t="s">
        <v>285</v>
      </c>
      <c r="B159" s="1">
        <v>43571</v>
      </c>
      <c r="C159">
        <v>52595</v>
      </c>
      <c r="D159" s="3">
        <v>0</v>
      </c>
      <c r="E159" s="3">
        <v>0</v>
      </c>
      <c r="F159" s="1">
        <v>43476</v>
      </c>
      <c r="G159" s="6">
        <f t="shared" si="20"/>
        <v>1</v>
      </c>
      <c r="H159" t="s">
        <v>32</v>
      </c>
      <c r="I159" t="s">
        <v>15</v>
      </c>
      <c r="J159" t="s">
        <v>35</v>
      </c>
      <c r="K159">
        <f t="shared" si="21"/>
        <v>95</v>
      </c>
      <c r="L159" t="str">
        <f t="shared" si="26"/>
        <v>Yes</v>
      </c>
      <c r="M159" s="3">
        <f t="shared" si="22"/>
        <v>0</v>
      </c>
      <c r="N159" s="3">
        <f t="shared" si="23"/>
        <v>43400</v>
      </c>
      <c r="O159" t="str">
        <f t="shared" si="24"/>
        <v>I_Beige</v>
      </c>
      <c r="P159" t="str">
        <f t="shared" si="25"/>
        <v>P_Red</v>
      </c>
    </row>
    <row r="160" spans="1:16" x14ac:dyDescent="0.25">
      <c r="A160" t="s">
        <v>286</v>
      </c>
      <c r="B160" s="1">
        <v>43571</v>
      </c>
      <c r="C160">
        <v>42025</v>
      </c>
      <c r="D160" s="3">
        <v>0</v>
      </c>
      <c r="E160" s="3">
        <v>0</v>
      </c>
      <c r="F160" s="1">
        <v>43447</v>
      </c>
      <c r="G160" s="6">
        <f t="shared" si="20"/>
        <v>12</v>
      </c>
      <c r="H160" t="s">
        <v>142</v>
      </c>
      <c r="I160" t="s">
        <v>11</v>
      </c>
      <c r="J160" t="s">
        <v>11</v>
      </c>
      <c r="K160">
        <f t="shared" si="21"/>
        <v>124</v>
      </c>
      <c r="L160" t="str">
        <f t="shared" si="26"/>
        <v>Yes</v>
      </c>
      <c r="M160" s="3">
        <f t="shared" si="22"/>
        <v>0</v>
      </c>
      <c r="N160" s="3">
        <f t="shared" si="23"/>
        <v>0</v>
      </c>
      <c r="O160" t="str">
        <f t="shared" si="24"/>
        <v>I_Black</v>
      </c>
      <c r="P160" t="str">
        <f t="shared" si="25"/>
        <v>P_Black</v>
      </c>
    </row>
    <row r="161" spans="1:16" x14ac:dyDescent="0.25">
      <c r="A161" t="s">
        <v>287</v>
      </c>
      <c r="B161" s="1">
        <v>43571</v>
      </c>
      <c r="C161">
        <v>51985</v>
      </c>
      <c r="D161" s="3">
        <v>0</v>
      </c>
      <c r="E161" s="3">
        <v>0</v>
      </c>
      <c r="F161" s="1">
        <v>43447</v>
      </c>
      <c r="G161" s="6">
        <f t="shared" si="20"/>
        <v>12</v>
      </c>
      <c r="H161" t="s">
        <v>36</v>
      </c>
      <c r="I161" t="s">
        <v>11</v>
      </c>
      <c r="J161" t="s">
        <v>16</v>
      </c>
      <c r="K161">
        <f t="shared" si="21"/>
        <v>124</v>
      </c>
      <c r="L161" t="str">
        <f t="shared" si="26"/>
        <v>Yes</v>
      </c>
      <c r="M161" s="3">
        <f t="shared" si="22"/>
        <v>0</v>
      </c>
      <c r="N161" s="3">
        <f t="shared" si="23"/>
        <v>42700</v>
      </c>
      <c r="O161" t="str">
        <f t="shared" si="24"/>
        <v>I_Black</v>
      </c>
      <c r="P161" t="str">
        <f t="shared" si="25"/>
        <v>P_Grey</v>
      </c>
    </row>
    <row r="162" spans="1:16" x14ac:dyDescent="0.25">
      <c r="A162" t="s">
        <v>280</v>
      </c>
      <c r="B162" s="1">
        <v>43572</v>
      </c>
      <c r="C162">
        <v>90000</v>
      </c>
      <c r="D162" s="3">
        <v>0</v>
      </c>
      <c r="E162" s="3">
        <v>0</v>
      </c>
      <c r="F162" s="1">
        <v>43549</v>
      </c>
      <c r="G162" s="6">
        <f t="shared" si="20"/>
        <v>3</v>
      </c>
      <c r="H162" t="s">
        <v>81</v>
      </c>
      <c r="I162" t="s">
        <v>11</v>
      </c>
      <c r="J162" t="s">
        <v>18</v>
      </c>
      <c r="K162">
        <f t="shared" si="21"/>
        <v>23</v>
      </c>
      <c r="L162" t="str">
        <f t="shared" si="26"/>
        <v>No</v>
      </c>
      <c r="M162" s="3">
        <f t="shared" si="22"/>
        <v>0</v>
      </c>
      <c r="N162" s="3">
        <f t="shared" si="23"/>
        <v>90000</v>
      </c>
      <c r="O162" t="str">
        <f t="shared" si="24"/>
        <v>I_Black</v>
      </c>
      <c r="P162" t="str">
        <f t="shared" si="25"/>
        <v>P_White</v>
      </c>
    </row>
    <row r="163" spans="1:16" x14ac:dyDescent="0.25">
      <c r="A163" t="s">
        <v>281</v>
      </c>
      <c r="B163" s="1">
        <v>43572</v>
      </c>
      <c r="C163">
        <v>60495</v>
      </c>
      <c r="D163" s="3">
        <v>0</v>
      </c>
      <c r="E163" s="3">
        <v>0</v>
      </c>
      <c r="F163" s="1">
        <v>43514</v>
      </c>
      <c r="G163" s="6">
        <f t="shared" si="20"/>
        <v>2</v>
      </c>
      <c r="H163" t="s">
        <v>66</v>
      </c>
      <c r="I163" t="s">
        <v>15</v>
      </c>
      <c r="J163" t="s">
        <v>25</v>
      </c>
      <c r="K163">
        <f t="shared" si="21"/>
        <v>58</v>
      </c>
      <c r="L163" t="str">
        <f t="shared" si="26"/>
        <v>No</v>
      </c>
      <c r="M163" s="3">
        <f t="shared" si="22"/>
        <v>0</v>
      </c>
      <c r="N163" s="3">
        <f t="shared" si="23"/>
        <v>60495</v>
      </c>
      <c r="O163" t="str">
        <f t="shared" si="24"/>
        <v>I_Beige</v>
      </c>
      <c r="P163" t="str">
        <f t="shared" si="25"/>
        <v>P_Blue</v>
      </c>
    </row>
    <row r="164" spans="1:16" x14ac:dyDescent="0.25">
      <c r="A164" t="s">
        <v>278</v>
      </c>
      <c r="B164" s="1">
        <v>43573</v>
      </c>
      <c r="C164">
        <v>105265</v>
      </c>
      <c r="D164" s="3">
        <v>0</v>
      </c>
      <c r="E164" s="3">
        <v>0</v>
      </c>
      <c r="F164" s="1">
        <v>43453</v>
      </c>
      <c r="G164" s="6">
        <f t="shared" si="20"/>
        <v>12</v>
      </c>
      <c r="H164" t="s">
        <v>68</v>
      </c>
      <c r="I164" t="s">
        <v>11</v>
      </c>
      <c r="J164" t="s">
        <v>11</v>
      </c>
      <c r="K164">
        <f t="shared" si="21"/>
        <v>120</v>
      </c>
      <c r="L164" t="str">
        <f t="shared" si="26"/>
        <v>Yes</v>
      </c>
      <c r="M164" s="3">
        <f t="shared" si="22"/>
        <v>0</v>
      </c>
      <c r="N164" s="3">
        <f t="shared" si="23"/>
        <v>94250</v>
      </c>
      <c r="O164" t="str">
        <f t="shared" si="24"/>
        <v>I_Black</v>
      </c>
      <c r="P164" t="str">
        <f t="shared" si="25"/>
        <v>P_Black</v>
      </c>
    </row>
    <row r="165" spans="1:16" x14ac:dyDescent="0.25">
      <c r="A165" t="s">
        <v>279</v>
      </c>
      <c r="B165" s="1">
        <v>43573</v>
      </c>
      <c r="C165">
        <v>179450</v>
      </c>
      <c r="D165" s="3">
        <v>0</v>
      </c>
      <c r="E165" s="3">
        <v>1</v>
      </c>
      <c r="F165" s="1">
        <v>43531</v>
      </c>
      <c r="G165" s="6">
        <f t="shared" si="20"/>
        <v>3</v>
      </c>
      <c r="H165" t="s">
        <v>179</v>
      </c>
      <c r="I165" t="s">
        <v>35</v>
      </c>
      <c r="J165" t="s">
        <v>16</v>
      </c>
      <c r="K165">
        <f t="shared" si="21"/>
        <v>42</v>
      </c>
      <c r="L165" t="str">
        <f t="shared" si="26"/>
        <v>No</v>
      </c>
      <c r="M165" s="3">
        <f t="shared" si="22"/>
        <v>1</v>
      </c>
      <c r="N165" s="3">
        <f t="shared" si="23"/>
        <v>179450</v>
      </c>
      <c r="O165" t="str">
        <f t="shared" si="24"/>
        <v>I_Red</v>
      </c>
      <c r="P165" t="str">
        <f t="shared" si="25"/>
        <v>P_Grey</v>
      </c>
    </row>
    <row r="166" spans="1:16" x14ac:dyDescent="0.25">
      <c r="A166" t="s">
        <v>270</v>
      </c>
      <c r="B166" s="1">
        <v>43574</v>
      </c>
      <c r="C166">
        <v>52845</v>
      </c>
      <c r="D166" s="3">
        <v>1</v>
      </c>
      <c r="E166" s="3">
        <v>0</v>
      </c>
      <c r="F166" s="1">
        <v>43573</v>
      </c>
      <c r="G166" s="6">
        <f t="shared" si="20"/>
        <v>4</v>
      </c>
      <c r="H166" t="s">
        <v>43</v>
      </c>
      <c r="I166" t="s">
        <v>11</v>
      </c>
      <c r="J166" t="s">
        <v>11</v>
      </c>
      <c r="K166">
        <f t="shared" si="21"/>
        <v>1</v>
      </c>
      <c r="L166" t="str">
        <f t="shared" si="26"/>
        <v>No</v>
      </c>
      <c r="M166" s="3">
        <f t="shared" si="22"/>
        <v>1</v>
      </c>
      <c r="N166" s="3">
        <f t="shared" si="23"/>
        <v>47300</v>
      </c>
      <c r="O166" t="str">
        <f t="shared" si="24"/>
        <v>I_Black</v>
      </c>
      <c r="P166" t="str">
        <f t="shared" si="25"/>
        <v>P_Black</v>
      </c>
    </row>
    <row r="167" spans="1:16" x14ac:dyDescent="0.25">
      <c r="A167" t="s">
        <v>272</v>
      </c>
      <c r="B167" s="1">
        <v>43574</v>
      </c>
      <c r="C167">
        <v>82215</v>
      </c>
      <c r="D167" s="3">
        <v>0</v>
      </c>
      <c r="E167" s="3">
        <v>0</v>
      </c>
      <c r="F167" s="1">
        <v>43537</v>
      </c>
      <c r="G167" s="6">
        <f t="shared" si="20"/>
        <v>3</v>
      </c>
      <c r="H167" t="s">
        <v>271</v>
      </c>
      <c r="I167" t="s">
        <v>11</v>
      </c>
      <c r="J167" t="s">
        <v>35</v>
      </c>
      <c r="K167">
        <f t="shared" si="21"/>
        <v>37</v>
      </c>
      <c r="L167" t="str">
        <f t="shared" si="26"/>
        <v>No</v>
      </c>
      <c r="M167" s="3">
        <f t="shared" si="22"/>
        <v>0</v>
      </c>
      <c r="N167" s="3">
        <f t="shared" si="23"/>
        <v>82215</v>
      </c>
      <c r="O167" t="str">
        <f t="shared" si="24"/>
        <v>I_Black</v>
      </c>
      <c r="P167" t="str">
        <f t="shared" si="25"/>
        <v>P_Red</v>
      </c>
    </row>
    <row r="168" spans="1:16" x14ac:dyDescent="0.25">
      <c r="A168" t="s">
        <v>274</v>
      </c>
      <c r="B168" s="1">
        <v>43574</v>
      </c>
      <c r="C168">
        <v>101855</v>
      </c>
      <c r="D168" s="3">
        <v>1</v>
      </c>
      <c r="E168" s="3">
        <v>0</v>
      </c>
      <c r="F168" s="1">
        <v>43559</v>
      </c>
      <c r="G168" s="6">
        <f t="shared" si="20"/>
        <v>4</v>
      </c>
      <c r="H168" t="s">
        <v>273</v>
      </c>
      <c r="I168" t="s">
        <v>11</v>
      </c>
      <c r="J168" t="s">
        <v>16</v>
      </c>
      <c r="K168">
        <f t="shared" si="21"/>
        <v>15</v>
      </c>
      <c r="L168" t="str">
        <f t="shared" si="26"/>
        <v>No</v>
      </c>
      <c r="M168" s="3">
        <f t="shared" si="22"/>
        <v>1</v>
      </c>
      <c r="N168" s="3">
        <f t="shared" si="23"/>
        <v>101855</v>
      </c>
      <c r="O168" t="str">
        <f t="shared" si="24"/>
        <v>I_Black</v>
      </c>
      <c r="P168" t="str">
        <f t="shared" si="25"/>
        <v>P_Grey</v>
      </c>
    </row>
    <row r="169" spans="1:16" x14ac:dyDescent="0.25">
      <c r="A169" t="s">
        <v>275</v>
      </c>
      <c r="B169" s="1">
        <v>43574</v>
      </c>
      <c r="C169">
        <v>52745</v>
      </c>
      <c r="D169" s="3">
        <v>0</v>
      </c>
      <c r="E169" s="3">
        <v>0</v>
      </c>
      <c r="F169" s="1">
        <v>43537</v>
      </c>
      <c r="G169" s="6">
        <f t="shared" si="20"/>
        <v>3</v>
      </c>
      <c r="H169" t="s">
        <v>36</v>
      </c>
      <c r="I169" t="s">
        <v>15</v>
      </c>
      <c r="J169" t="s">
        <v>25</v>
      </c>
      <c r="K169">
        <f t="shared" si="21"/>
        <v>37</v>
      </c>
      <c r="L169" t="str">
        <f t="shared" si="26"/>
        <v>No</v>
      </c>
      <c r="M169" s="3">
        <f t="shared" si="22"/>
        <v>0</v>
      </c>
      <c r="N169" s="3">
        <f t="shared" si="23"/>
        <v>42700</v>
      </c>
      <c r="O169" t="str">
        <f t="shared" si="24"/>
        <v>I_Beige</v>
      </c>
      <c r="P169" t="str">
        <f t="shared" si="25"/>
        <v>P_Blue</v>
      </c>
    </row>
    <row r="170" spans="1:16" x14ac:dyDescent="0.25">
      <c r="A170" t="s">
        <v>276</v>
      </c>
      <c r="B170" s="1">
        <v>43574</v>
      </c>
      <c r="C170">
        <v>175895</v>
      </c>
      <c r="D170" s="3">
        <v>0</v>
      </c>
      <c r="E170" s="3">
        <v>1</v>
      </c>
      <c r="F170" s="1">
        <v>43573</v>
      </c>
      <c r="G170" s="6">
        <f t="shared" si="20"/>
        <v>4</v>
      </c>
      <c r="H170" t="s">
        <v>54</v>
      </c>
      <c r="I170" t="s">
        <v>35</v>
      </c>
      <c r="J170" t="s">
        <v>22</v>
      </c>
      <c r="K170">
        <f t="shared" si="21"/>
        <v>1</v>
      </c>
      <c r="L170" t="str">
        <f t="shared" si="26"/>
        <v>No</v>
      </c>
      <c r="M170" s="3">
        <f t="shared" si="22"/>
        <v>1</v>
      </c>
      <c r="N170" s="3">
        <f t="shared" si="23"/>
        <v>175895</v>
      </c>
      <c r="O170" t="str">
        <f t="shared" si="24"/>
        <v>I_Red</v>
      </c>
      <c r="P170" t="str">
        <f t="shared" si="25"/>
        <v>P_Silver</v>
      </c>
    </row>
    <row r="171" spans="1:16" x14ac:dyDescent="0.25">
      <c r="A171" t="s">
        <v>277</v>
      </c>
      <c r="B171" s="1">
        <v>43574</v>
      </c>
      <c r="C171">
        <v>175895</v>
      </c>
      <c r="D171" s="3">
        <v>0</v>
      </c>
      <c r="E171" s="3">
        <v>1</v>
      </c>
      <c r="F171" s="1">
        <v>43567</v>
      </c>
      <c r="G171" s="6">
        <f t="shared" si="20"/>
        <v>4</v>
      </c>
      <c r="H171" t="s">
        <v>54</v>
      </c>
      <c r="I171" t="s">
        <v>11</v>
      </c>
      <c r="J171" t="s">
        <v>11</v>
      </c>
      <c r="K171">
        <f t="shared" si="21"/>
        <v>7</v>
      </c>
      <c r="L171" t="str">
        <f t="shared" si="26"/>
        <v>No</v>
      </c>
      <c r="M171" s="3">
        <f t="shared" si="22"/>
        <v>1</v>
      </c>
      <c r="N171" s="3">
        <f t="shared" si="23"/>
        <v>175895</v>
      </c>
      <c r="O171" t="str">
        <f t="shared" si="24"/>
        <v>I_Black</v>
      </c>
      <c r="P171" t="str">
        <f t="shared" si="25"/>
        <v>P_Black</v>
      </c>
    </row>
    <row r="172" spans="1:16" x14ac:dyDescent="0.25">
      <c r="A172" t="s">
        <v>265</v>
      </c>
      <c r="B172" s="1">
        <v>43575</v>
      </c>
      <c r="C172">
        <v>83230</v>
      </c>
      <c r="D172" s="3">
        <v>0</v>
      </c>
      <c r="E172" s="3">
        <v>0</v>
      </c>
      <c r="F172" s="1">
        <v>43437</v>
      </c>
      <c r="G172" s="6">
        <f t="shared" si="20"/>
        <v>12</v>
      </c>
      <c r="H172" t="s">
        <v>129</v>
      </c>
      <c r="I172" t="s">
        <v>15</v>
      </c>
      <c r="J172" t="s">
        <v>11</v>
      </c>
      <c r="K172">
        <f t="shared" si="21"/>
        <v>138</v>
      </c>
      <c r="L172" t="str">
        <f t="shared" si="26"/>
        <v>Yes</v>
      </c>
      <c r="M172" s="3">
        <f t="shared" si="22"/>
        <v>0</v>
      </c>
      <c r="N172" s="3">
        <f t="shared" si="23"/>
        <v>83230</v>
      </c>
      <c r="O172" t="str">
        <f t="shared" si="24"/>
        <v>I_Beige</v>
      </c>
      <c r="P172" t="str">
        <f t="shared" si="25"/>
        <v>P_Black</v>
      </c>
    </row>
    <row r="173" spans="1:16" x14ac:dyDescent="0.25">
      <c r="A173" t="s">
        <v>266</v>
      </c>
      <c r="B173" s="1">
        <v>43575</v>
      </c>
      <c r="C173">
        <v>60995</v>
      </c>
      <c r="D173" s="3">
        <v>0</v>
      </c>
      <c r="E173" s="3">
        <v>0</v>
      </c>
      <c r="F173" s="1">
        <v>43430</v>
      </c>
      <c r="G173" s="6">
        <f t="shared" si="20"/>
        <v>11</v>
      </c>
      <c r="H173" t="s">
        <v>245</v>
      </c>
      <c r="I173" t="s">
        <v>11</v>
      </c>
      <c r="J173" t="s">
        <v>11</v>
      </c>
      <c r="K173">
        <f t="shared" si="21"/>
        <v>145</v>
      </c>
      <c r="L173" t="str">
        <f t="shared" si="26"/>
        <v>Yes</v>
      </c>
      <c r="M173" s="3">
        <f t="shared" si="22"/>
        <v>0</v>
      </c>
      <c r="N173" s="3">
        <f t="shared" si="23"/>
        <v>60995</v>
      </c>
      <c r="O173" t="str">
        <f t="shared" si="24"/>
        <v>I_Black</v>
      </c>
      <c r="P173" t="str">
        <f t="shared" si="25"/>
        <v>P_Black</v>
      </c>
    </row>
    <row r="174" spans="1:16" x14ac:dyDescent="0.25">
      <c r="A174" t="s">
        <v>268</v>
      </c>
      <c r="B174" s="1">
        <v>43575</v>
      </c>
      <c r="C174">
        <v>75210</v>
      </c>
      <c r="D174" s="3">
        <v>0</v>
      </c>
      <c r="E174" s="3">
        <v>0</v>
      </c>
      <c r="F174" s="1">
        <v>43503</v>
      </c>
      <c r="G174" s="6">
        <f t="shared" si="20"/>
        <v>2</v>
      </c>
      <c r="H174" t="s">
        <v>267</v>
      </c>
      <c r="I174" t="s">
        <v>11</v>
      </c>
      <c r="J174" t="s">
        <v>25</v>
      </c>
      <c r="K174">
        <f t="shared" si="21"/>
        <v>72</v>
      </c>
      <c r="L174" t="str">
        <f t="shared" si="26"/>
        <v>No</v>
      </c>
      <c r="M174" s="3">
        <f t="shared" si="22"/>
        <v>0</v>
      </c>
      <c r="N174" s="3">
        <f t="shared" si="23"/>
        <v>75210</v>
      </c>
      <c r="O174" t="str">
        <f t="shared" si="24"/>
        <v>I_Black</v>
      </c>
      <c r="P174" t="str">
        <f t="shared" si="25"/>
        <v>P_Blue</v>
      </c>
    </row>
    <row r="175" spans="1:16" x14ac:dyDescent="0.25">
      <c r="A175" t="s">
        <v>269</v>
      </c>
      <c r="B175" s="1">
        <v>43575</v>
      </c>
      <c r="C175">
        <v>59835</v>
      </c>
      <c r="D175" s="3">
        <v>0</v>
      </c>
      <c r="E175" s="3">
        <v>0</v>
      </c>
      <c r="F175" s="1">
        <v>43462</v>
      </c>
      <c r="G175" s="6">
        <f t="shared" si="20"/>
        <v>12</v>
      </c>
      <c r="H175" t="s">
        <v>66</v>
      </c>
      <c r="I175" t="s">
        <v>15</v>
      </c>
      <c r="J175" t="s">
        <v>35</v>
      </c>
      <c r="K175">
        <f t="shared" si="21"/>
        <v>113</v>
      </c>
      <c r="L175" t="str">
        <f t="shared" si="26"/>
        <v>Yes</v>
      </c>
      <c r="M175" s="3">
        <f t="shared" si="22"/>
        <v>0</v>
      </c>
      <c r="N175" s="3">
        <f t="shared" si="23"/>
        <v>59835</v>
      </c>
      <c r="O175" t="str">
        <f t="shared" si="24"/>
        <v>I_Beige</v>
      </c>
      <c r="P175" t="str">
        <f t="shared" si="25"/>
        <v>P_Red</v>
      </c>
    </row>
    <row r="176" spans="1:16" x14ac:dyDescent="0.25">
      <c r="A176" t="s">
        <v>263</v>
      </c>
      <c r="B176" s="1">
        <v>43579</v>
      </c>
      <c r="C176">
        <v>114520</v>
      </c>
      <c r="D176" s="3">
        <v>0</v>
      </c>
      <c r="E176" s="3">
        <v>0</v>
      </c>
      <c r="F176" s="1">
        <v>43573</v>
      </c>
      <c r="G176" s="6">
        <f t="shared" si="20"/>
        <v>4</v>
      </c>
      <c r="H176" t="s">
        <v>63</v>
      </c>
      <c r="I176" t="s">
        <v>16</v>
      </c>
      <c r="J176" t="s">
        <v>16</v>
      </c>
      <c r="K176">
        <f t="shared" si="21"/>
        <v>6</v>
      </c>
      <c r="L176" t="str">
        <f t="shared" si="26"/>
        <v>No</v>
      </c>
      <c r="M176" s="3">
        <f t="shared" si="22"/>
        <v>0</v>
      </c>
      <c r="N176" s="3">
        <f t="shared" si="23"/>
        <v>114520</v>
      </c>
      <c r="O176" t="str">
        <f t="shared" si="24"/>
        <v>I_Grey</v>
      </c>
      <c r="P176" t="str">
        <f t="shared" si="25"/>
        <v>P_Grey</v>
      </c>
    </row>
    <row r="177" spans="1:16" x14ac:dyDescent="0.25">
      <c r="A177" t="s">
        <v>264</v>
      </c>
      <c r="B177" s="1">
        <v>43579</v>
      </c>
      <c r="C177">
        <v>45770</v>
      </c>
      <c r="D177" s="3">
        <v>0</v>
      </c>
      <c r="E177" s="3">
        <v>0</v>
      </c>
      <c r="F177" s="1">
        <v>43465</v>
      </c>
      <c r="G177" s="6">
        <f t="shared" si="20"/>
        <v>12</v>
      </c>
      <c r="H177" t="s">
        <v>48</v>
      </c>
      <c r="I177" t="s">
        <v>31</v>
      </c>
      <c r="J177" t="s">
        <v>18</v>
      </c>
      <c r="K177">
        <f t="shared" si="21"/>
        <v>114</v>
      </c>
      <c r="L177" t="str">
        <f t="shared" si="26"/>
        <v>Yes</v>
      </c>
      <c r="M177" s="3">
        <f t="shared" si="22"/>
        <v>0</v>
      </c>
      <c r="N177" s="3">
        <f t="shared" si="23"/>
        <v>35950</v>
      </c>
      <c r="O177" t="str">
        <f t="shared" si="24"/>
        <v>I_Brown</v>
      </c>
      <c r="P177" t="str">
        <f t="shared" si="25"/>
        <v>P_White</v>
      </c>
    </row>
    <row r="178" spans="1:16" x14ac:dyDescent="0.25">
      <c r="A178" t="s">
        <v>257</v>
      </c>
      <c r="B178" s="1">
        <v>43581</v>
      </c>
      <c r="C178">
        <v>194065</v>
      </c>
      <c r="D178" s="3">
        <v>0</v>
      </c>
      <c r="E178" s="3">
        <v>0</v>
      </c>
      <c r="F178" s="1">
        <v>43535</v>
      </c>
      <c r="G178" s="6">
        <f t="shared" si="20"/>
        <v>3</v>
      </c>
      <c r="H178" t="s">
        <v>179</v>
      </c>
      <c r="I178" t="s">
        <v>16</v>
      </c>
      <c r="J178" t="s">
        <v>16</v>
      </c>
      <c r="K178">
        <f t="shared" si="21"/>
        <v>46</v>
      </c>
      <c r="L178" t="str">
        <f t="shared" si="26"/>
        <v>No</v>
      </c>
      <c r="M178" s="3">
        <f t="shared" si="22"/>
        <v>0</v>
      </c>
      <c r="N178" s="3">
        <f t="shared" si="23"/>
        <v>194065</v>
      </c>
      <c r="O178" t="str">
        <f t="shared" si="24"/>
        <v>I_Grey</v>
      </c>
      <c r="P178" t="str">
        <f t="shared" si="25"/>
        <v>P_Grey</v>
      </c>
    </row>
    <row r="179" spans="1:16" x14ac:dyDescent="0.25">
      <c r="A179" t="s">
        <v>258</v>
      </c>
      <c r="B179" s="1">
        <v>43581</v>
      </c>
      <c r="C179">
        <v>111145</v>
      </c>
      <c r="D179" s="3">
        <v>0</v>
      </c>
      <c r="E179" s="3">
        <v>0</v>
      </c>
      <c r="F179" s="1">
        <v>43419</v>
      </c>
      <c r="G179" s="6">
        <f t="shared" si="20"/>
        <v>11</v>
      </c>
      <c r="H179" t="s">
        <v>243</v>
      </c>
      <c r="I179" t="s">
        <v>15</v>
      </c>
      <c r="J179" t="s">
        <v>18</v>
      </c>
      <c r="K179">
        <f t="shared" si="21"/>
        <v>162</v>
      </c>
      <c r="L179" t="str">
        <f t="shared" si="26"/>
        <v>Yes</v>
      </c>
      <c r="M179" s="3">
        <f t="shared" si="22"/>
        <v>0</v>
      </c>
      <c r="N179" s="3">
        <f t="shared" si="23"/>
        <v>111145</v>
      </c>
      <c r="O179" t="str">
        <f t="shared" si="24"/>
        <v>I_Beige</v>
      </c>
      <c r="P179" t="str">
        <f t="shared" si="25"/>
        <v>P_White</v>
      </c>
    </row>
    <row r="180" spans="1:16" x14ac:dyDescent="0.25">
      <c r="A180" t="s">
        <v>259</v>
      </c>
      <c r="B180" s="1">
        <v>43581</v>
      </c>
      <c r="C180">
        <v>48915</v>
      </c>
      <c r="D180" s="3">
        <v>0</v>
      </c>
      <c r="E180" s="3">
        <v>0</v>
      </c>
      <c r="F180" s="1">
        <v>43523</v>
      </c>
      <c r="G180" s="6">
        <f t="shared" si="20"/>
        <v>2</v>
      </c>
      <c r="H180" t="s">
        <v>36</v>
      </c>
      <c r="I180" t="s">
        <v>15</v>
      </c>
      <c r="J180" t="s">
        <v>18</v>
      </c>
      <c r="K180">
        <f t="shared" si="21"/>
        <v>58</v>
      </c>
      <c r="L180" t="str">
        <f t="shared" si="26"/>
        <v>No</v>
      </c>
      <c r="M180" s="3">
        <f t="shared" si="22"/>
        <v>0</v>
      </c>
      <c r="N180" s="3">
        <f t="shared" si="23"/>
        <v>42700</v>
      </c>
      <c r="O180" t="str">
        <f t="shared" si="24"/>
        <v>I_Beige</v>
      </c>
      <c r="P180" t="str">
        <f t="shared" si="25"/>
        <v>P_White</v>
      </c>
    </row>
    <row r="181" spans="1:16" x14ac:dyDescent="0.25">
      <c r="A181" t="s">
        <v>260</v>
      </c>
      <c r="B181" s="1">
        <v>43581</v>
      </c>
      <c r="C181">
        <v>119295</v>
      </c>
      <c r="D181" s="3">
        <v>0</v>
      </c>
      <c r="E181" s="3">
        <v>1</v>
      </c>
      <c r="F181" s="1">
        <v>43574</v>
      </c>
      <c r="G181" s="6">
        <f t="shared" si="20"/>
        <v>4</v>
      </c>
      <c r="H181" t="s">
        <v>70</v>
      </c>
      <c r="I181" t="s">
        <v>18</v>
      </c>
      <c r="J181" t="s">
        <v>11</v>
      </c>
      <c r="K181">
        <f t="shared" si="21"/>
        <v>7</v>
      </c>
      <c r="L181" t="str">
        <f t="shared" si="26"/>
        <v>No</v>
      </c>
      <c r="M181" s="3">
        <f t="shared" si="22"/>
        <v>1</v>
      </c>
      <c r="N181" s="3">
        <f t="shared" si="23"/>
        <v>104350</v>
      </c>
      <c r="O181" t="str">
        <f t="shared" si="24"/>
        <v>I_White</v>
      </c>
      <c r="P181" t="str">
        <f t="shared" si="25"/>
        <v>P_Black</v>
      </c>
    </row>
    <row r="182" spans="1:16" x14ac:dyDescent="0.25">
      <c r="A182" t="s">
        <v>261</v>
      </c>
      <c r="B182" s="1">
        <v>43581</v>
      </c>
      <c r="C182">
        <v>128515</v>
      </c>
      <c r="D182" s="3">
        <v>0</v>
      </c>
      <c r="E182" s="3">
        <v>1</v>
      </c>
      <c r="F182" s="1">
        <v>43573</v>
      </c>
      <c r="G182" s="6">
        <f t="shared" si="20"/>
        <v>4</v>
      </c>
      <c r="H182" t="s">
        <v>208</v>
      </c>
      <c r="I182" t="s">
        <v>18</v>
      </c>
      <c r="J182" t="s">
        <v>11</v>
      </c>
      <c r="K182">
        <f t="shared" si="21"/>
        <v>8</v>
      </c>
      <c r="L182" t="str">
        <f t="shared" si="26"/>
        <v>No</v>
      </c>
      <c r="M182" s="3">
        <f t="shared" si="22"/>
        <v>1</v>
      </c>
      <c r="N182" s="3">
        <f t="shared" si="23"/>
        <v>128515</v>
      </c>
      <c r="O182" t="str">
        <f t="shared" si="24"/>
        <v>I_White</v>
      </c>
      <c r="P182" t="str">
        <f t="shared" si="25"/>
        <v>P_Black</v>
      </c>
    </row>
    <row r="183" spans="1:16" x14ac:dyDescent="0.25">
      <c r="A183" t="s">
        <v>262</v>
      </c>
      <c r="B183" s="1">
        <v>43581</v>
      </c>
      <c r="C183">
        <v>83540</v>
      </c>
      <c r="D183" s="3">
        <v>0</v>
      </c>
      <c r="E183" s="3">
        <v>0</v>
      </c>
      <c r="F183" s="1">
        <v>43489</v>
      </c>
      <c r="G183" s="6">
        <f t="shared" si="20"/>
        <v>1</v>
      </c>
      <c r="H183" t="s">
        <v>129</v>
      </c>
      <c r="I183" t="s">
        <v>15</v>
      </c>
      <c r="J183" t="s">
        <v>25</v>
      </c>
      <c r="K183">
        <f t="shared" si="21"/>
        <v>92</v>
      </c>
      <c r="L183" t="str">
        <f t="shared" si="26"/>
        <v>Yes</v>
      </c>
      <c r="M183" s="3">
        <f t="shared" si="22"/>
        <v>0</v>
      </c>
      <c r="N183" s="3">
        <f t="shared" si="23"/>
        <v>83540</v>
      </c>
      <c r="O183" t="str">
        <f t="shared" si="24"/>
        <v>I_Beige</v>
      </c>
      <c r="P183" t="str">
        <f t="shared" si="25"/>
        <v>P_Blue</v>
      </c>
    </row>
    <row r="184" spans="1:16" x14ac:dyDescent="0.25">
      <c r="A184" t="s">
        <v>248</v>
      </c>
      <c r="B184" s="1">
        <v>43582</v>
      </c>
      <c r="C184">
        <v>49975</v>
      </c>
      <c r="D184" s="3">
        <v>0</v>
      </c>
      <c r="E184" s="3">
        <v>0</v>
      </c>
      <c r="F184" s="1">
        <v>43428</v>
      </c>
      <c r="G184" s="6">
        <f t="shared" si="20"/>
        <v>11</v>
      </c>
      <c r="H184" t="s">
        <v>32</v>
      </c>
      <c r="I184" t="s">
        <v>11</v>
      </c>
      <c r="J184" t="s">
        <v>11</v>
      </c>
      <c r="K184">
        <f t="shared" si="21"/>
        <v>154</v>
      </c>
      <c r="L184" t="str">
        <f t="shared" si="26"/>
        <v>Yes</v>
      </c>
      <c r="M184" s="3">
        <f t="shared" si="22"/>
        <v>0</v>
      </c>
      <c r="N184" s="3">
        <f t="shared" si="23"/>
        <v>43400</v>
      </c>
      <c r="O184" t="str">
        <f t="shared" si="24"/>
        <v>I_Black</v>
      </c>
      <c r="P184" t="str">
        <f t="shared" si="25"/>
        <v>P_Black</v>
      </c>
    </row>
    <row r="185" spans="1:16" x14ac:dyDescent="0.25">
      <c r="A185" t="s">
        <v>250</v>
      </c>
      <c r="B185" s="1">
        <v>43582</v>
      </c>
      <c r="C185">
        <v>93880</v>
      </c>
      <c r="D185" s="3">
        <v>1</v>
      </c>
      <c r="E185" s="3">
        <v>0</v>
      </c>
      <c r="F185" s="1">
        <v>43579</v>
      </c>
      <c r="G185" s="6">
        <f t="shared" si="20"/>
        <v>4</v>
      </c>
      <c r="H185" t="s">
        <v>249</v>
      </c>
      <c r="I185" t="s">
        <v>11</v>
      </c>
      <c r="J185" t="s">
        <v>16</v>
      </c>
      <c r="K185">
        <f t="shared" si="21"/>
        <v>3</v>
      </c>
      <c r="L185" t="str">
        <f t="shared" si="26"/>
        <v>No</v>
      </c>
      <c r="M185" s="3">
        <f t="shared" si="22"/>
        <v>1</v>
      </c>
      <c r="N185" s="3">
        <f t="shared" si="23"/>
        <v>93880</v>
      </c>
      <c r="O185" t="str">
        <f t="shared" si="24"/>
        <v>I_Black</v>
      </c>
      <c r="P185" t="str">
        <f t="shared" si="25"/>
        <v>P_Grey</v>
      </c>
    </row>
    <row r="186" spans="1:16" x14ac:dyDescent="0.25">
      <c r="A186" t="s">
        <v>251</v>
      </c>
      <c r="B186" s="1">
        <v>43582</v>
      </c>
      <c r="C186">
        <v>54515</v>
      </c>
      <c r="D186" s="3">
        <v>0</v>
      </c>
      <c r="E186" s="3">
        <v>0</v>
      </c>
      <c r="F186" s="1">
        <v>43437</v>
      </c>
      <c r="G186" s="6">
        <f t="shared" si="20"/>
        <v>12</v>
      </c>
      <c r="H186" t="s">
        <v>32</v>
      </c>
      <c r="I186" t="s">
        <v>31</v>
      </c>
      <c r="J186" t="s">
        <v>25</v>
      </c>
      <c r="K186">
        <f t="shared" si="21"/>
        <v>145</v>
      </c>
      <c r="L186" t="str">
        <f t="shared" si="26"/>
        <v>Yes</v>
      </c>
      <c r="M186" s="3">
        <f t="shared" si="22"/>
        <v>0</v>
      </c>
      <c r="N186" s="3">
        <f t="shared" si="23"/>
        <v>43400</v>
      </c>
      <c r="O186" t="str">
        <f t="shared" si="24"/>
        <v>I_Brown</v>
      </c>
      <c r="P186" t="str">
        <f t="shared" si="25"/>
        <v>P_Blue</v>
      </c>
    </row>
    <row r="187" spans="1:16" x14ac:dyDescent="0.25">
      <c r="A187" t="s">
        <v>252</v>
      </c>
      <c r="B187" s="1">
        <v>43582</v>
      </c>
      <c r="C187">
        <v>48915</v>
      </c>
      <c r="D187" s="3">
        <v>0</v>
      </c>
      <c r="E187" s="3">
        <v>0</v>
      </c>
      <c r="F187" s="1">
        <v>43523</v>
      </c>
      <c r="G187" s="6">
        <f t="shared" si="20"/>
        <v>2</v>
      </c>
      <c r="H187" t="s">
        <v>36</v>
      </c>
      <c r="I187" t="s">
        <v>15</v>
      </c>
      <c r="J187" t="s">
        <v>18</v>
      </c>
      <c r="K187">
        <f t="shared" si="21"/>
        <v>59</v>
      </c>
      <c r="L187" t="str">
        <f t="shared" si="26"/>
        <v>No</v>
      </c>
      <c r="M187" s="3">
        <f t="shared" si="22"/>
        <v>0</v>
      </c>
      <c r="N187" s="3">
        <f t="shared" si="23"/>
        <v>42700</v>
      </c>
      <c r="O187" t="str">
        <f t="shared" si="24"/>
        <v>I_Beige</v>
      </c>
      <c r="P187" t="str">
        <f t="shared" si="25"/>
        <v>P_White</v>
      </c>
    </row>
    <row r="188" spans="1:16" x14ac:dyDescent="0.25">
      <c r="A188" t="s">
        <v>254</v>
      </c>
      <c r="B188" s="1">
        <v>43582</v>
      </c>
      <c r="C188">
        <v>120940</v>
      </c>
      <c r="D188" s="3">
        <v>0</v>
      </c>
      <c r="E188" s="3">
        <v>0</v>
      </c>
      <c r="F188" s="1">
        <v>43465</v>
      </c>
      <c r="G188" s="6">
        <f t="shared" si="20"/>
        <v>12</v>
      </c>
      <c r="H188" t="s">
        <v>253</v>
      </c>
      <c r="I188" t="s">
        <v>31</v>
      </c>
      <c r="J188" t="s">
        <v>18</v>
      </c>
      <c r="K188">
        <f t="shared" si="21"/>
        <v>117</v>
      </c>
      <c r="L188" t="str">
        <f t="shared" si="26"/>
        <v>Yes</v>
      </c>
      <c r="M188" s="3">
        <f t="shared" si="22"/>
        <v>0</v>
      </c>
      <c r="N188" s="3">
        <f t="shared" si="23"/>
        <v>120940</v>
      </c>
      <c r="O188" t="str">
        <f t="shared" si="24"/>
        <v>I_Brown</v>
      </c>
      <c r="P188" t="str">
        <f t="shared" si="25"/>
        <v>P_White</v>
      </c>
    </row>
    <row r="189" spans="1:16" x14ac:dyDescent="0.25">
      <c r="A189" t="s">
        <v>255</v>
      </c>
      <c r="B189" s="1">
        <v>43582</v>
      </c>
      <c r="C189">
        <v>48285</v>
      </c>
      <c r="D189" s="3">
        <v>0</v>
      </c>
      <c r="E189" s="3">
        <v>0</v>
      </c>
      <c r="F189" s="1">
        <v>43523</v>
      </c>
      <c r="G189" s="6">
        <f t="shared" si="20"/>
        <v>2</v>
      </c>
      <c r="H189" t="s">
        <v>36</v>
      </c>
      <c r="I189" t="s">
        <v>15</v>
      </c>
      <c r="J189" t="s">
        <v>25</v>
      </c>
      <c r="K189">
        <f t="shared" si="21"/>
        <v>59</v>
      </c>
      <c r="L189" t="str">
        <f t="shared" si="26"/>
        <v>No</v>
      </c>
      <c r="M189" s="3">
        <f t="shared" si="22"/>
        <v>0</v>
      </c>
      <c r="N189" s="3">
        <f t="shared" si="23"/>
        <v>42700</v>
      </c>
      <c r="O189" t="str">
        <f t="shared" si="24"/>
        <v>I_Beige</v>
      </c>
      <c r="P189" t="str">
        <f t="shared" si="25"/>
        <v>P_Blue</v>
      </c>
    </row>
    <row r="190" spans="1:16" x14ac:dyDescent="0.25">
      <c r="A190" t="s">
        <v>256</v>
      </c>
      <c r="B190" s="1">
        <v>43582</v>
      </c>
      <c r="C190">
        <v>84080</v>
      </c>
      <c r="D190" s="3">
        <v>0</v>
      </c>
      <c r="E190" s="3">
        <v>0</v>
      </c>
      <c r="F190" s="1">
        <v>43422</v>
      </c>
      <c r="G190" s="6">
        <f t="shared" si="20"/>
        <v>11</v>
      </c>
      <c r="H190" t="s">
        <v>148</v>
      </c>
      <c r="I190" t="s">
        <v>16</v>
      </c>
      <c r="J190" t="s">
        <v>25</v>
      </c>
      <c r="K190">
        <f t="shared" si="21"/>
        <v>160</v>
      </c>
      <c r="L190" t="str">
        <f t="shared" si="26"/>
        <v>Yes</v>
      </c>
      <c r="M190" s="3">
        <f t="shared" si="22"/>
        <v>0</v>
      </c>
      <c r="N190" s="3">
        <f t="shared" si="23"/>
        <v>84080</v>
      </c>
      <c r="O190" t="str">
        <f t="shared" si="24"/>
        <v>I_Grey</v>
      </c>
      <c r="P190" t="str">
        <f t="shared" si="25"/>
        <v>P_Blue</v>
      </c>
    </row>
    <row r="191" spans="1:16" x14ac:dyDescent="0.25">
      <c r="A191" t="s">
        <v>242</v>
      </c>
      <c r="B191" s="1">
        <v>43584</v>
      </c>
      <c r="C191">
        <v>49935</v>
      </c>
      <c r="D191" s="3">
        <v>1</v>
      </c>
      <c r="E191" s="3">
        <v>0</v>
      </c>
      <c r="F191" s="1">
        <v>43581</v>
      </c>
      <c r="G191" s="6">
        <f t="shared" si="20"/>
        <v>4</v>
      </c>
      <c r="H191" t="s">
        <v>36</v>
      </c>
      <c r="I191" t="s">
        <v>15</v>
      </c>
      <c r="J191" t="s">
        <v>25</v>
      </c>
      <c r="K191">
        <f t="shared" si="21"/>
        <v>3</v>
      </c>
      <c r="L191" t="str">
        <f t="shared" si="26"/>
        <v>No</v>
      </c>
      <c r="M191" s="3">
        <f t="shared" si="22"/>
        <v>1</v>
      </c>
      <c r="N191" s="3">
        <f t="shared" si="23"/>
        <v>42700</v>
      </c>
      <c r="O191" t="str">
        <f t="shared" si="24"/>
        <v>I_Beige</v>
      </c>
      <c r="P191" t="str">
        <f t="shared" si="25"/>
        <v>P_Blue</v>
      </c>
    </row>
    <row r="192" spans="1:16" x14ac:dyDescent="0.25">
      <c r="A192" t="s">
        <v>244</v>
      </c>
      <c r="B192" s="1">
        <v>43584</v>
      </c>
      <c r="C192">
        <v>114875</v>
      </c>
      <c r="D192" s="3">
        <v>0</v>
      </c>
      <c r="E192" s="3">
        <v>0</v>
      </c>
      <c r="F192" s="1">
        <v>43419</v>
      </c>
      <c r="G192" s="6">
        <f t="shared" si="20"/>
        <v>11</v>
      </c>
      <c r="H192" t="s">
        <v>243</v>
      </c>
      <c r="I192" t="s">
        <v>11</v>
      </c>
      <c r="J192" t="s">
        <v>11</v>
      </c>
      <c r="K192">
        <f t="shared" si="21"/>
        <v>165</v>
      </c>
      <c r="L192" t="str">
        <f t="shared" si="26"/>
        <v>Yes</v>
      </c>
      <c r="M192" s="3">
        <f t="shared" si="22"/>
        <v>0</v>
      </c>
      <c r="N192" s="3">
        <f t="shared" si="23"/>
        <v>114875</v>
      </c>
      <c r="O192" t="str">
        <f t="shared" si="24"/>
        <v>I_Black</v>
      </c>
      <c r="P192" t="str">
        <f t="shared" si="25"/>
        <v>P_Black</v>
      </c>
    </row>
    <row r="193" spans="1:16" x14ac:dyDescent="0.25">
      <c r="A193" t="s">
        <v>246</v>
      </c>
      <c r="B193" s="1">
        <v>43584</v>
      </c>
      <c r="C193">
        <v>61195</v>
      </c>
      <c r="D193" s="3">
        <v>1</v>
      </c>
      <c r="E193" s="3">
        <v>0</v>
      </c>
      <c r="F193" s="1">
        <v>43579</v>
      </c>
      <c r="G193" s="6">
        <f t="shared" si="20"/>
        <v>4</v>
      </c>
      <c r="H193" t="s">
        <v>245</v>
      </c>
      <c r="I193" t="s">
        <v>15</v>
      </c>
      <c r="J193" t="s">
        <v>22</v>
      </c>
      <c r="K193">
        <f t="shared" si="21"/>
        <v>5</v>
      </c>
      <c r="L193" t="str">
        <f t="shared" si="26"/>
        <v>No</v>
      </c>
      <c r="M193" s="3">
        <f t="shared" si="22"/>
        <v>1</v>
      </c>
      <c r="N193" s="3">
        <f t="shared" si="23"/>
        <v>61195</v>
      </c>
      <c r="O193" t="str">
        <f t="shared" si="24"/>
        <v>I_Beige</v>
      </c>
      <c r="P193" t="str">
        <f t="shared" si="25"/>
        <v>P_Silver</v>
      </c>
    </row>
    <row r="194" spans="1:16" x14ac:dyDescent="0.25">
      <c r="A194" t="s">
        <v>247</v>
      </c>
      <c r="B194" s="1">
        <v>43584</v>
      </c>
      <c r="C194">
        <v>48915</v>
      </c>
      <c r="D194" s="3">
        <v>0</v>
      </c>
      <c r="E194" s="3">
        <v>0</v>
      </c>
      <c r="F194" s="1">
        <v>43523</v>
      </c>
      <c r="G194" s="6">
        <f t="shared" ref="G194:G257" si="27">MONTH(F194)</f>
        <v>2</v>
      </c>
      <c r="H194" t="s">
        <v>36</v>
      </c>
      <c r="I194" t="s">
        <v>15</v>
      </c>
      <c r="J194" t="s">
        <v>11</v>
      </c>
      <c r="K194">
        <f t="shared" ref="K194:K257" si="28">B194-F194</f>
        <v>61</v>
      </c>
      <c r="L194" t="str">
        <f t="shared" si="26"/>
        <v>No</v>
      </c>
      <c r="M194" s="3">
        <f t="shared" ref="M194:M257" si="29">D194+E194</f>
        <v>0</v>
      </c>
      <c r="N194" s="3">
        <f t="shared" ref="N194:N257" si="30">IF(LOOKUP(H194,$Z$2:$Z$62,$Y$2:$Y$62)="x",LOOKUP(H194,$Z$2:$Z$62,$AD$2:$AD$62),C194)</f>
        <v>42700</v>
      </c>
      <c r="O194" t="str">
        <f t="shared" ref="O194:O257" si="31">LOOKUP(I194,$U$2:$U$7,$V$2:$V$7)</f>
        <v>I_Beige</v>
      </c>
      <c r="P194" t="str">
        <f t="shared" ref="P194:P257" si="32">LOOKUP(J194,$W$2:$W$8,$X$2:$X$8)</f>
        <v>P_Black</v>
      </c>
    </row>
    <row r="195" spans="1:16" x14ac:dyDescent="0.25">
      <c r="A195" t="s">
        <v>238</v>
      </c>
      <c r="B195" s="1">
        <v>43585</v>
      </c>
      <c r="C195">
        <v>88010</v>
      </c>
      <c r="D195" s="3">
        <v>0</v>
      </c>
      <c r="E195" s="3">
        <v>1</v>
      </c>
      <c r="F195" s="1">
        <v>43581</v>
      </c>
      <c r="G195" s="6">
        <f t="shared" si="27"/>
        <v>4</v>
      </c>
      <c r="H195" t="s">
        <v>27</v>
      </c>
      <c r="I195" t="s">
        <v>11</v>
      </c>
      <c r="J195" t="s">
        <v>11</v>
      </c>
      <c r="K195">
        <f t="shared" si="28"/>
        <v>4</v>
      </c>
      <c r="L195" t="str">
        <f t="shared" ref="L195:L258" si="33">IF(K195&gt;90,"Yes","No")</f>
        <v>No</v>
      </c>
      <c r="M195" s="3">
        <f t="shared" si="29"/>
        <v>1</v>
      </c>
      <c r="N195" s="3">
        <f t="shared" si="30"/>
        <v>88010</v>
      </c>
      <c r="O195" t="str">
        <f t="shared" si="31"/>
        <v>I_Black</v>
      </c>
      <c r="P195" t="str">
        <f t="shared" si="32"/>
        <v>P_Black</v>
      </c>
    </row>
    <row r="196" spans="1:16" x14ac:dyDescent="0.25">
      <c r="A196" t="s">
        <v>239</v>
      </c>
      <c r="B196" s="1">
        <v>43585</v>
      </c>
      <c r="C196">
        <v>161345</v>
      </c>
      <c r="D196" s="3">
        <v>0</v>
      </c>
      <c r="E196" s="3">
        <v>1</v>
      </c>
      <c r="F196" s="1">
        <v>43585</v>
      </c>
      <c r="G196" s="6">
        <f t="shared" si="27"/>
        <v>4</v>
      </c>
      <c r="H196" t="s">
        <v>54</v>
      </c>
      <c r="I196" t="s">
        <v>11</v>
      </c>
      <c r="J196" t="s">
        <v>11</v>
      </c>
      <c r="K196">
        <f t="shared" si="28"/>
        <v>0</v>
      </c>
      <c r="L196" t="str">
        <f t="shared" si="33"/>
        <v>No</v>
      </c>
      <c r="M196" s="3">
        <f t="shared" si="29"/>
        <v>1</v>
      </c>
      <c r="N196" s="3">
        <f t="shared" si="30"/>
        <v>161345</v>
      </c>
      <c r="O196" t="str">
        <f t="shared" si="31"/>
        <v>I_Black</v>
      </c>
      <c r="P196" t="str">
        <f t="shared" si="32"/>
        <v>P_Black</v>
      </c>
    </row>
    <row r="197" spans="1:16" x14ac:dyDescent="0.25">
      <c r="A197" t="s">
        <v>240</v>
      </c>
      <c r="B197" s="1">
        <v>43585</v>
      </c>
      <c r="C197">
        <v>81370</v>
      </c>
      <c r="D197" s="3">
        <v>0</v>
      </c>
      <c r="E197" s="3">
        <v>1</v>
      </c>
      <c r="F197" s="1">
        <v>43585</v>
      </c>
      <c r="G197" s="6">
        <f t="shared" si="27"/>
        <v>4</v>
      </c>
      <c r="H197" t="s">
        <v>122</v>
      </c>
      <c r="I197" t="s">
        <v>15</v>
      </c>
      <c r="J197" t="s">
        <v>18</v>
      </c>
      <c r="K197">
        <f t="shared" si="28"/>
        <v>0</v>
      </c>
      <c r="L197" t="str">
        <f t="shared" si="33"/>
        <v>No</v>
      </c>
      <c r="M197" s="3">
        <f t="shared" si="29"/>
        <v>1</v>
      </c>
      <c r="N197" s="3">
        <f t="shared" si="30"/>
        <v>81370</v>
      </c>
      <c r="O197" t="str">
        <f t="shared" si="31"/>
        <v>I_Beige</v>
      </c>
      <c r="P197" t="str">
        <f t="shared" si="32"/>
        <v>P_White</v>
      </c>
    </row>
    <row r="198" spans="1:16" x14ac:dyDescent="0.25">
      <c r="A198" t="s">
        <v>241</v>
      </c>
      <c r="B198" s="1">
        <v>43585</v>
      </c>
      <c r="C198">
        <v>61645</v>
      </c>
      <c r="D198" s="3">
        <v>0</v>
      </c>
      <c r="E198" s="3">
        <v>0</v>
      </c>
      <c r="F198" s="1">
        <v>43174</v>
      </c>
      <c r="G198" s="6">
        <f t="shared" si="27"/>
        <v>3</v>
      </c>
      <c r="H198" t="s">
        <v>160</v>
      </c>
      <c r="I198" t="s">
        <v>11</v>
      </c>
      <c r="J198" t="s">
        <v>11</v>
      </c>
      <c r="K198">
        <f t="shared" si="28"/>
        <v>411</v>
      </c>
      <c r="L198" t="str">
        <f t="shared" si="33"/>
        <v>Yes</v>
      </c>
      <c r="M198" s="3">
        <f t="shared" si="29"/>
        <v>0</v>
      </c>
      <c r="N198" s="3">
        <f t="shared" si="30"/>
        <v>61645</v>
      </c>
      <c r="O198" t="str">
        <f t="shared" si="31"/>
        <v>I_Black</v>
      </c>
      <c r="P198" t="str">
        <f t="shared" si="32"/>
        <v>P_Black</v>
      </c>
    </row>
    <row r="199" spans="1:16" x14ac:dyDescent="0.25">
      <c r="A199" t="s">
        <v>235</v>
      </c>
      <c r="B199" s="1">
        <v>43589</v>
      </c>
      <c r="C199" s="4">
        <v>77660</v>
      </c>
      <c r="D199" s="3">
        <v>0</v>
      </c>
      <c r="E199" s="3">
        <v>0</v>
      </c>
      <c r="F199" s="1">
        <v>43545</v>
      </c>
      <c r="G199" s="6">
        <f t="shared" si="27"/>
        <v>3</v>
      </c>
      <c r="H199" t="s">
        <v>27</v>
      </c>
      <c r="I199" t="s">
        <v>16</v>
      </c>
      <c r="J199" t="s">
        <v>18</v>
      </c>
      <c r="K199">
        <f t="shared" si="28"/>
        <v>44</v>
      </c>
      <c r="L199" t="str">
        <f t="shared" si="33"/>
        <v>No</v>
      </c>
      <c r="M199" s="3">
        <f t="shared" si="29"/>
        <v>0</v>
      </c>
      <c r="N199" s="3">
        <f t="shared" si="30"/>
        <v>77660</v>
      </c>
      <c r="O199" t="str">
        <f t="shared" si="31"/>
        <v>I_Grey</v>
      </c>
      <c r="P199" t="str">
        <f t="shared" si="32"/>
        <v>P_White</v>
      </c>
    </row>
    <row r="200" spans="1:16" x14ac:dyDescent="0.25">
      <c r="A200" t="s">
        <v>236</v>
      </c>
      <c r="B200" s="1">
        <v>43589</v>
      </c>
      <c r="C200" s="4">
        <v>68095</v>
      </c>
      <c r="D200" s="3">
        <v>0</v>
      </c>
      <c r="E200" s="3">
        <v>1</v>
      </c>
      <c r="F200" s="1">
        <v>43586</v>
      </c>
      <c r="G200" s="6">
        <f t="shared" si="27"/>
        <v>5</v>
      </c>
      <c r="H200" t="s">
        <v>12</v>
      </c>
      <c r="I200" t="s">
        <v>15</v>
      </c>
      <c r="J200" t="s">
        <v>25</v>
      </c>
      <c r="K200">
        <f t="shared" si="28"/>
        <v>3</v>
      </c>
      <c r="L200" t="str">
        <f t="shared" si="33"/>
        <v>No</v>
      </c>
      <c r="M200" s="3">
        <f t="shared" si="29"/>
        <v>1</v>
      </c>
      <c r="N200" s="3">
        <f t="shared" si="30"/>
        <v>56200</v>
      </c>
      <c r="O200" t="str">
        <f t="shared" si="31"/>
        <v>I_Beige</v>
      </c>
      <c r="P200" t="str">
        <f t="shared" si="32"/>
        <v>P_Blue</v>
      </c>
    </row>
    <row r="201" spans="1:16" x14ac:dyDescent="0.25">
      <c r="A201" t="s">
        <v>237</v>
      </c>
      <c r="B201" s="1">
        <v>43589</v>
      </c>
      <c r="C201">
        <v>65025</v>
      </c>
      <c r="D201" s="3">
        <v>0</v>
      </c>
      <c r="E201" s="3">
        <v>0</v>
      </c>
      <c r="F201" s="1">
        <v>42999</v>
      </c>
      <c r="G201" s="6">
        <f t="shared" si="27"/>
        <v>9</v>
      </c>
      <c r="H201" t="s">
        <v>160</v>
      </c>
      <c r="I201" t="s">
        <v>11</v>
      </c>
      <c r="J201" t="s">
        <v>35</v>
      </c>
      <c r="K201">
        <f t="shared" si="28"/>
        <v>590</v>
      </c>
      <c r="L201" t="str">
        <f t="shared" si="33"/>
        <v>Yes</v>
      </c>
      <c r="M201" s="3">
        <f t="shared" si="29"/>
        <v>0</v>
      </c>
      <c r="N201" s="3">
        <f t="shared" si="30"/>
        <v>65025</v>
      </c>
      <c r="O201" t="str">
        <f t="shared" si="31"/>
        <v>I_Black</v>
      </c>
      <c r="P201" t="str">
        <f t="shared" si="32"/>
        <v>P_Red</v>
      </c>
    </row>
    <row r="202" spans="1:16" x14ac:dyDescent="0.25">
      <c r="A202" t="s">
        <v>232</v>
      </c>
      <c r="B202" s="1">
        <v>43594</v>
      </c>
      <c r="C202" s="4">
        <v>69105</v>
      </c>
      <c r="D202" s="3">
        <v>0</v>
      </c>
      <c r="E202" s="3">
        <v>0</v>
      </c>
      <c r="F202" s="1">
        <v>43397</v>
      </c>
      <c r="G202" s="6">
        <f t="shared" si="27"/>
        <v>10</v>
      </c>
      <c r="H202" t="s">
        <v>196</v>
      </c>
      <c r="I202" t="s">
        <v>35</v>
      </c>
      <c r="J202" t="s">
        <v>11</v>
      </c>
      <c r="K202">
        <f t="shared" si="28"/>
        <v>197</v>
      </c>
      <c r="L202" t="str">
        <f t="shared" si="33"/>
        <v>Yes</v>
      </c>
      <c r="M202" s="3">
        <f t="shared" si="29"/>
        <v>0</v>
      </c>
      <c r="N202" s="3">
        <f t="shared" si="30"/>
        <v>69105</v>
      </c>
      <c r="O202" t="str">
        <f t="shared" si="31"/>
        <v>I_Red</v>
      </c>
      <c r="P202" t="str">
        <f t="shared" si="32"/>
        <v>P_Black</v>
      </c>
    </row>
    <row r="203" spans="1:16" x14ac:dyDescent="0.25">
      <c r="A203" t="s">
        <v>233</v>
      </c>
      <c r="B203" s="1">
        <v>43594</v>
      </c>
      <c r="C203" s="4">
        <v>69065</v>
      </c>
      <c r="D203" s="3">
        <v>0</v>
      </c>
      <c r="E203" s="3">
        <v>0</v>
      </c>
      <c r="F203" s="1">
        <v>43586</v>
      </c>
      <c r="G203" s="6">
        <f t="shared" si="27"/>
        <v>5</v>
      </c>
      <c r="H203" t="s">
        <v>12</v>
      </c>
      <c r="I203" t="s">
        <v>11</v>
      </c>
      <c r="J203" t="s">
        <v>18</v>
      </c>
      <c r="K203">
        <f t="shared" si="28"/>
        <v>8</v>
      </c>
      <c r="L203" t="str">
        <f t="shared" si="33"/>
        <v>No</v>
      </c>
      <c r="M203" s="3">
        <f t="shared" si="29"/>
        <v>0</v>
      </c>
      <c r="N203" s="3">
        <f t="shared" si="30"/>
        <v>56200</v>
      </c>
      <c r="O203" t="str">
        <f t="shared" si="31"/>
        <v>I_Black</v>
      </c>
      <c r="P203" t="str">
        <f t="shared" si="32"/>
        <v>P_White</v>
      </c>
    </row>
    <row r="204" spans="1:16" x14ac:dyDescent="0.25">
      <c r="A204" t="s">
        <v>234</v>
      </c>
      <c r="B204" s="1">
        <v>43594</v>
      </c>
      <c r="C204" s="4">
        <v>174215</v>
      </c>
      <c r="D204" s="3">
        <v>1</v>
      </c>
      <c r="E204" s="3">
        <v>0</v>
      </c>
      <c r="F204" s="1">
        <v>43579</v>
      </c>
      <c r="G204" s="6">
        <f t="shared" si="27"/>
        <v>4</v>
      </c>
      <c r="H204" t="s">
        <v>199</v>
      </c>
      <c r="I204" t="s">
        <v>18</v>
      </c>
      <c r="J204" t="s">
        <v>18</v>
      </c>
      <c r="K204">
        <f t="shared" si="28"/>
        <v>15</v>
      </c>
      <c r="L204" t="str">
        <f t="shared" si="33"/>
        <v>No</v>
      </c>
      <c r="M204" s="3">
        <f t="shared" si="29"/>
        <v>1</v>
      </c>
      <c r="N204" s="3">
        <f t="shared" si="30"/>
        <v>174215</v>
      </c>
      <c r="O204" t="str">
        <f t="shared" si="31"/>
        <v>I_White</v>
      </c>
      <c r="P204" t="str">
        <f t="shared" si="32"/>
        <v>P_White</v>
      </c>
    </row>
    <row r="205" spans="1:16" x14ac:dyDescent="0.25">
      <c r="A205" t="s">
        <v>230</v>
      </c>
      <c r="B205" s="1">
        <v>43595</v>
      </c>
      <c r="C205" s="4">
        <v>146165</v>
      </c>
      <c r="D205" s="3">
        <v>0</v>
      </c>
      <c r="E205" s="3">
        <v>1</v>
      </c>
      <c r="F205" s="1">
        <v>43591</v>
      </c>
      <c r="G205" s="6">
        <f t="shared" si="27"/>
        <v>5</v>
      </c>
      <c r="H205" t="s">
        <v>52</v>
      </c>
      <c r="I205" t="s">
        <v>15</v>
      </c>
      <c r="J205" t="s">
        <v>35</v>
      </c>
      <c r="K205">
        <f t="shared" si="28"/>
        <v>4</v>
      </c>
      <c r="L205" t="str">
        <f t="shared" si="33"/>
        <v>No</v>
      </c>
      <c r="M205" s="3">
        <f t="shared" si="29"/>
        <v>1</v>
      </c>
      <c r="N205" s="3">
        <f t="shared" si="30"/>
        <v>146165</v>
      </c>
      <c r="O205" t="str">
        <f t="shared" si="31"/>
        <v>I_Beige</v>
      </c>
      <c r="P205" t="str">
        <f t="shared" si="32"/>
        <v>P_Red</v>
      </c>
    </row>
    <row r="206" spans="1:16" x14ac:dyDescent="0.25">
      <c r="A206" t="s">
        <v>231</v>
      </c>
      <c r="B206" s="1">
        <v>43595</v>
      </c>
      <c r="C206" s="4">
        <v>48170</v>
      </c>
      <c r="D206" s="3">
        <v>0</v>
      </c>
      <c r="E206" s="3">
        <v>0</v>
      </c>
      <c r="F206" s="1">
        <v>43571</v>
      </c>
      <c r="G206" s="6">
        <f t="shared" si="27"/>
        <v>4</v>
      </c>
      <c r="H206" t="s">
        <v>36</v>
      </c>
      <c r="I206" t="s">
        <v>15</v>
      </c>
      <c r="J206" t="s">
        <v>18</v>
      </c>
      <c r="K206">
        <f t="shared" si="28"/>
        <v>24</v>
      </c>
      <c r="L206" t="str">
        <f t="shared" si="33"/>
        <v>No</v>
      </c>
      <c r="M206" s="3">
        <f t="shared" si="29"/>
        <v>0</v>
      </c>
      <c r="N206" s="3">
        <f t="shared" si="30"/>
        <v>42700</v>
      </c>
      <c r="O206" t="str">
        <f t="shared" si="31"/>
        <v>I_Beige</v>
      </c>
      <c r="P206" t="str">
        <f t="shared" si="32"/>
        <v>P_White</v>
      </c>
    </row>
    <row r="207" spans="1:16" x14ac:dyDescent="0.25">
      <c r="A207" t="s">
        <v>228</v>
      </c>
      <c r="B207" s="1">
        <v>43596</v>
      </c>
      <c r="C207" s="4">
        <v>49740</v>
      </c>
      <c r="D207" s="3">
        <v>0</v>
      </c>
      <c r="E207" s="3">
        <v>0</v>
      </c>
      <c r="F207" s="1">
        <v>43585</v>
      </c>
      <c r="G207" s="6">
        <f t="shared" si="27"/>
        <v>4</v>
      </c>
      <c r="H207" t="s">
        <v>36</v>
      </c>
      <c r="I207" t="s">
        <v>15</v>
      </c>
      <c r="J207" t="s">
        <v>25</v>
      </c>
      <c r="K207">
        <f t="shared" si="28"/>
        <v>11</v>
      </c>
      <c r="L207" t="str">
        <f t="shared" si="33"/>
        <v>No</v>
      </c>
      <c r="M207" s="3">
        <f t="shared" si="29"/>
        <v>0</v>
      </c>
      <c r="N207" s="3">
        <f t="shared" si="30"/>
        <v>42700</v>
      </c>
      <c r="O207" t="str">
        <f t="shared" si="31"/>
        <v>I_Beige</v>
      </c>
      <c r="P207" t="str">
        <f t="shared" si="32"/>
        <v>P_Blue</v>
      </c>
    </row>
    <row r="208" spans="1:16" x14ac:dyDescent="0.25">
      <c r="A208" t="s">
        <v>229</v>
      </c>
      <c r="B208" s="1">
        <v>43596</v>
      </c>
      <c r="C208" s="4">
        <v>40640</v>
      </c>
      <c r="D208" s="3">
        <v>1</v>
      </c>
      <c r="E208" s="3">
        <v>0</v>
      </c>
      <c r="F208" s="1">
        <v>43589</v>
      </c>
      <c r="G208" s="6">
        <f t="shared" si="27"/>
        <v>5</v>
      </c>
      <c r="H208" t="s">
        <v>142</v>
      </c>
      <c r="I208" t="s">
        <v>15</v>
      </c>
      <c r="J208" t="s">
        <v>18</v>
      </c>
      <c r="K208">
        <f t="shared" si="28"/>
        <v>7</v>
      </c>
      <c r="L208" t="str">
        <f t="shared" si="33"/>
        <v>No</v>
      </c>
      <c r="M208" s="3">
        <f t="shared" si="29"/>
        <v>1</v>
      </c>
      <c r="N208" s="3">
        <f t="shared" si="30"/>
        <v>0</v>
      </c>
      <c r="O208" t="str">
        <f t="shared" si="31"/>
        <v>I_Beige</v>
      </c>
      <c r="P208" t="str">
        <f t="shared" si="32"/>
        <v>P_White</v>
      </c>
    </row>
    <row r="209" spans="1:16" x14ac:dyDescent="0.25">
      <c r="A209" t="s">
        <v>226</v>
      </c>
      <c r="B209" s="1">
        <v>43598</v>
      </c>
      <c r="C209" s="4">
        <v>97090</v>
      </c>
      <c r="D209" s="3">
        <v>0</v>
      </c>
      <c r="E209" s="3">
        <v>1</v>
      </c>
      <c r="F209" s="1">
        <v>43585</v>
      </c>
      <c r="G209" s="6">
        <f t="shared" si="27"/>
        <v>4</v>
      </c>
      <c r="H209" t="s">
        <v>225</v>
      </c>
      <c r="I209" t="s">
        <v>18</v>
      </c>
      <c r="J209" t="s">
        <v>18</v>
      </c>
      <c r="K209">
        <f t="shared" si="28"/>
        <v>13</v>
      </c>
      <c r="L209" t="str">
        <f t="shared" si="33"/>
        <v>No</v>
      </c>
      <c r="M209" s="3">
        <f t="shared" si="29"/>
        <v>1</v>
      </c>
      <c r="N209" s="3">
        <f t="shared" si="30"/>
        <v>97090</v>
      </c>
      <c r="O209" t="str">
        <f t="shared" si="31"/>
        <v>I_White</v>
      </c>
      <c r="P209" t="str">
        <f t="shared" si="32"/>
        <v>P_White</v>
      </c>
    </row>
    <row r="210" spans="1:16" x14ac:dyDescent="0.25">
      <c r="A210" t="s">
        <v>227</v>
      </c>
      <c r="B210" s="1">
        <v>43598</v>
      </c>
      <c r="C210" s="4">
        <v>106320</v>
      </c>
      <c r="D210" s="3">
        <v>0</v>
      </c>
      <c r="E210" s="3">
        <v>1</v>
      </c>
      <c r="F210" s="1">
        <v>43591</v>
      </c>
      <c r="G210" s="6">
        <f t="shared" si="27"/>
        <v>5</v>
      </c>
      <c r="H210" t="s">
        <v>225</v>
      </c>
      <c r="I210" t="s">
        <v>35</v>
      </c>
      <c r="J210" t="s">
        <v>11</v>
      </c>
      <c r="K210">
        <f t="shared" si="28"/>
        <v>7</v>
      </c>
      <c r="L210" t="str">
        <f t="shared" si="33"/>
        <v>No</v>
      </c>
      <c r="M210" s="3">
        <f t="shared" si="29"/>
        <v>1</v>
      </c>
      <c r="N210" s="3">
        <f t="shared" si="30"/>
        <v>106320</v>
      </c>
      <c r="O210" t="str">
        <f t="shared" si="31"/>
        <v>I_Red</v>
      </c>
      <c r="P210" t="str">
        <f t="shared" si="32"/>
        <v>P_Black</v>
      </c>
    </row>
    <row r="211" spans="1:16" x14ac:dyDescent="0.25">
      <c r="A211" t="s">
        <v>221</v>
      </c>
      <c r="B211" s="1">
        <v>43599</v>
      </c>
      <c r="C211" s="4">
        <v>52355</v>
      </c>
      <c r="D211" s="3">
        <v>0</v>
      </c>
      <c r="E211" s="3">
        <v>1</v>
      </c>
      <c r="F211" s="1">
        <v>43549</v>
      </c>
      <c r="G211" s="6">
        <f t="shared" si="27"/>
        <v>3</v>
      </c>
      <c r="H211" t="s">
        <v>32</v>
      </c>
      <c r="I211" t="s">
        <v>11</v>
      </c>
      <c r="J211" t="s">
        <v>22</v>
      </c>
      <c r="K211">
        <f t="shared" si="28"/>
        <v>50</v>
      </c>
      <c r="L211" t="str">
        <f t="shared" si="33"/>
        <v>No</v>
      </c>
      <c r="M211" s="3">
        <f t="shared" si="29"/>
        <v>1</v>
      </c>
      <c r="N211" s="3">
        <f t="shared" si="30"/>
        <v>43400</v>
      </c>
      <c r="O211" t="str">
        <f t="shared" si="31"/>
        <v>I_Black</v>
      </c>
      <c r="P211" t="str">
        <f t="shared" si="32"/>
        <v>P_Silver</v>
      </c>
    </row>
    <row r="212" spans="1:16" x14ac:dyDescent="0.25">
      <c r="A212" t="s">
        <v>223</v>
      </c>
      <c r="B212" s="1">
        <v>43599</v>
      </c>
      <c r="C212" s="4">
        <v>121355</v>
      </c>
      <c r="D212" s="3">
        <v>0</v>
      </c>
      <c r="E212" s="3">
        <v>0</v>
      </c>
      <c r="F212" s="1">
        <v>43430</v>
      </c>
      <c r="G212" s="6">
        <f t="shared" si="27"/>
        <v>11</v>
      </c>
      <c r="H212" t="s">
        <v>222</v>
      </c>
      <c r="I212" t="s">
        <v>11</v>
      </c>
      <c r="J212" t="s">
        <v>11</v>
      </c>
      <c r="K212">
        <f t="shared" si="28"/>
        <v>169</v>
      </c>
      <c r="L212" t="str">
        <f t="shared" si="33"/>
        <v>Yes</v>
      </c>
      <c r="M212" s="3">
        <f t="shared" si="29"/>
        <v>0</v>
      </c>
      <c r="N212" s="3">
        <f t="shared" si="30"/>
        <v>121355</v>
      </c>
      <c r="O212" t="str">
        <f t="shared" si="31"/>
        <v>I_Black</v>
      </c>
      <c r="P212" t="str">
        <f t="shared" si="32"/>
        <v>P_Black</v>
      </c>
    </row>
    <row r="213" spans="1:16" x14ac:dyDescent="0.25">
      <c r="A213" t="s">
        <v>224</v>
      </c>
      <c r="B213" s="1">
        <v>43599</v>
      </c>
      <c r="C213" s="4">
        <v>41470</v>
      </c>
      <c r="D213" s="3">
        <v>0</v>
      </c>
      <c r="E213" s="3">
        <v>0</v>
      </c>
      <c r="F213" s="1">
        <v>43560</v>
      </c>
      <c r="G213" s="6">
        <f t="shared" si="27"/>
        <v>4</v>
      </c>
      <c r="H213" t="s">
        <v>48</v>
      </c>
      <c r="I213" t="s">
        <v>15</v>
      </c>
      <c r="J213" t="s">
        <v>18</v>
      </c>
      <c r="K213">
        <f t="shared" si="28"/>
        <v>39</v>
      </c>
      <c r="L213" t="str">
        <f t="shared" si="33"/>
        <v>No</v>
      </c>
      <c r="M213" s="3">
        <f t="shared" si="29"/>
        <v>0</v>
      </c>
      <c r="N213" s="3">
        <f t="shared" si="30"/>
        <v>35950</v>
      </c>
      <c r="O213" t="str">
        <f t="shared" si="31"/>
        <v>I_Beige</v>
      </c>
      <c r="P213" t="str">
        <f t="shared" si="32"/>
        <v>P_White</v>
      </c>
    </row>
    <row r="214" spans="1:16" x14ac:dyDescent="0.25">
      <c r="A214" t="s">
        <v>215</v>
      </c>
      <c r="B214" s="1">
        <v>43601</v>
      </c>
      <c r="C214" s="4">
        <v>147105</v>
      </c>
      <c r="D214" s="3">
        <v>0</v>
      </c>
      <c r="E214" s="3">
        <v>0</v>
      </c>
      <c r="F214" s="1">
        <v>43390</v>
      </c>
      <c r="G214" s="6">
        <f t="shared" si="27"/>
        <v>10</v>
      </c>
      <c r="H214" t="s">
        <v>214</v>
      </c>
      <c r="I214" t="s">
        <v>18</v>
      </c>
      <c r="J214" t="s">
        <v>18</v>
      </c>
      <c r="K214">
        <f t="shared" si="28"/>
        <v>211</v>
      </c>
      <c r="L214" t="str">
        <f t="shared" si="33"/>
        <v>Yes</v>
      </c>
      <c r="M214" s="3">
        <f t="shared" si="29"/>
        <v>0</v>
      </c>
      <c r="N214" s="3">
        <f t="shared" si="30"/>
        <v>147105</v>
      </c>
      <c r="O214" t="str">
        <f t="shared" si="31"/>
        <v>I_White</v>
      </c>
      <c r="P214" t="str">
        <f t="shared" si="32"/>
        <v>P_White</v>
      </c>
    </row>
    <row r="215" spans="1:16" x14ac:dyDescent="0.25">
      <c r="A215" t="s">
        <v>216</v>
      </c>
      <c r="B215" s="1">
        <v>43601</v>
      </c>
      <c r="C215" s="4">
        <v>68780</v>
      </c>
      <c r="D215" s="3">
        <v>0</v>
      </c>
      <c r="E215" s="3">
        <v>1</v>
      </c>
      <c r="F215" s="1">
        <v>43595</v>
      </c>
      <c r="G215" s="6">
        <f t="shared" si="27"/>
        <v>5</v>
      </c>
      <c r="H215" t="s">
        <v>78</v>
      </c>
      <c r="I215" t="s">
        <v>31</v>
      </c>
      <c r="J215" t="s">
        <v>18</v>
      </c>
      <c r="K215">
        <f t="shared" si="28"/>
        <v>6</v>
      </c>
      <c r="L215" t="str">
        <f t="shared" si="33"/>
        <v>No</v>
      </c>
      <c r="M215" s="3">
        <f t="shared" si="29"/>
        <v>1</v>
      </c>
      <c r="N215" s="3">
        <f t="shared" si="30"/>
        <v>56000</v>
      </c>
      <c r="O215" t="str">
        <f t="shared" si="31"/>
        <v>I_Brown</v>
      </c>
      <c r="P215" t="str">
        <f t="shared" si="32"/>
        <v>P_White</v>
      </c>
    </row>
    <row r="216" spans="1:16" x14ac:dyDescent="0.25">
      <c r="A216" t="s">
        <v>217</v>
      </c>
      <c r="B216" s="1">
        <v>43601</v>
      </c>
      <c r="C216" s="4">
        <v>67035</v>
      </c>
      <c r="D216" s="3">
        <v>0</v>
      </c>
      <c r="E216" s="3">
        <v>0</v>
      </c>
      <c r="F216" s="1">
        <v>43397</v>
      </c>
      <c r="G216" s="6">
        <f t="shared" si="27"/>
        <v>10</v>
      </c>
      <c r="H216" t="s">
        <v>196</v>
      </c>
      <c r="I216" t="s">
        <v>18</v>
      </c>
      <c r="J216" t="s">
        <v>22</v>
      </c>
      <c r="K216">
        <f t="shared" si="28"/>
        <v>204</v>
      </c>
      <c r="L216" t="str">
        <f t="shared" si="33"/>
        <v>Yes</v>
      </c>
      <c r="M216" s="3">
        <f t="shared" si="29"/>
        <v>0</v>
      </c>
      <c r="N216" s="3">
        <f t="shared" si="30"/>
        <v>67035</v>
      </c>
      <c r="O216" t="str">
        <f t="shared" si="31"/>
        <v>I_White</v>
      </c>
      <c r="P216" t="str">
        <f t="shared" si="32"/>
        <v>P_Silver</v>
      </c>
    </row>
    <row r="217" spans="1:16" x14ac:dyDescent="0.25">
      <c r="A217" t="s">
        <v>218</v>
      </c>
      <c r="B217" s="1">
        <v>43601</v>
      </c>
      <c r="C217" s="4">
        <v>75625</v>
      </c>
      <c r="D217" s="3">
        <v>0</v>
      </c>
      <c r="E217" s="3">
        <v>0</v>
      </c>
      <c r="F217" s="1">
        <v>43589</v>
      </c>
      <c r="G217" s="6">
        <f t="shared" si="27"/>
        <v>5</v>
      </c>
      <c r="H217" t="s">
        <v>78</v>
      </c>
      <c r="I217" t="s">
        <v>11</v>
      </c>
      <c r="J217" t="s">
        <v>11</v>
      </c>
      <c r="K217">
        <f t="shared" si="28"/>
        <v>12</v>
      </c>
      <c r="L217" t="str">
        <f t="shared" si="33"/>
        <v>No</v>
      </c>
      <c r="M217" s="3">
        <f t="shared" si="29"/>
        <v>0</v>
      </c>
      <c r="N217" s="3">
        <f t="shared" si="30"/>
        <v>56000</v>
      </c>
      <c r="O217" t="str">
        <f t="shared" si="31"/>
        <v>I_Black</v>
      </c>
      <c r="P217" t="str">
        <f t="shared" si="32"/>
        <v>P_Black</v>
      </c>
    </row>
    <row r="218" spans="1:16" x14ac:dyDescent="0.25">
      <c r="A218" t="s">
        <v>219</v>
      </c>
      <c r="B218" s="1">
        <v>43601</v>
      </c>
      <c r="C218" s="4">
        <v>52865</v>
      </c>
      <c r="D218" s="3">
        <v>0</v>
      </c>
      <c r="E218" s="3">
        <v>0</v>
      </c>
      <c r="F218" s="1">
        <v>43517</v>
      </c>
      <c r="G218" s="6">
        <f t="shared" si="27"/>
        <v>2</v>
      </c>
      <c r="H218" t="s">
        <v>36</v>
      </c>
      <c r="I218" t="s">
        <v>11</v>
      </c>
      <c r="J218" t="s">
        <v>18</v>
      </c>
      <c r="K218">
        <f t="shared" si="28"/>
        <v>84</v>
      </c>
      <c r="L218" t="str">
        <f t="shared" si="33"/>
        <v>No</v>
      </c>
      <c r="M218" s="3">
        <f t="shared" si="29"/>
        <v>0</v>
      </c>
      <c r="N218" s="3">
        <f t="shared" si="30"/>
        <v>42700</v>
      </c>
      <c r="O218" t="str">
        <f t="shared" si="31"/>
        <v>I_Black</v>
      </c>
      <c r="P218" t="str">
        <f t="shared" si="32"/>
        <v>P_White</v>
      </c>
    </row>
    <row r="219" spans="1:16" x14ac:dyDescent="0.25">
      <c r="A219" t="s">
        <v>220</v>
      </c>
      <c r="B219" s="1">
        <v>43601</v>
      </c>
      <c r="C219" s="4">
        <v>65755</v>
      </c>
      <c r="D219" s="3">
        <v>0</v>
      </c>
      <c r="E219" s="3">
        <v>1</v>
      </c>
      <c r="F219" s="1">
        <v>43588</v>
      </c>
      <c r="G219" s="6">
        <f t="shared" si="27"/>
        <v>5</v>
      </c>
      <c r="H219" t="s">
        <v>78</v>
      </c>
      <c r="I219" t="s">
        <v>31</v>
      </c>
      <c r="J219" t="s">
        <v>25</v>
      </c>
      <c r="K219">
        <f t="shared" si="28"/>
        <v>13</v>
      </c>
      <c r="L219" t="str">
        <f t="shared" si="33"/>
        <v>No</v>
      </c>
      <c r="M219" s="3">
        <f t="shared" si="29"/>
        <v>1</v>
      </c>
      <c r="N219" s="3">
        <f t="shared" si="30"/>
        <v>56000</v>
      </c>
      <c r="O219" t="str">
        <f t="shared" si="31"/>
        <v>I_Brown</v>
      </c>
      <c r="P219" t="str">
        <f t="shared" si="32"/>
        <v>P_Blue</v>
      </c>
    </row>
    <row r="220" spans="1:16" x14ac:dyDescent="0.25">
      <c r="A220" t="s">
        <v>211</v>
      </c>
      <c r="B220" s="1">
        <v>43603</v>
      </c>
      <c r="C220" s="4">
        <v>114095</v>
      </c>
      <c r="D220" s="3">
        <v>0</v>
      </c>
      <c r="E220" s="3">
        <v>0</v>
      </c>
      <c r="F220" s="1">
        <v>43594</v>
      </c>
      <c r="G220" s="6">
        <f t="shared" si="27"/>
        <v>5</v>
      </c>
      <c r="H220" t="s">
        <v>70</v>
      </c>
      <c r="I220" t="s">
        <v>11</v>
      </c>
      <c r="J220" t="s">
        <v>11</v>
      </c>
      <c r="K220">
        <f t="shared" si="28"/>
        <v>9</v>
      </c>
      <c r="L220" t="str">
        <f t="shared" si="33"/>
        <v>No</v>
      </c>
      <c r="M220" s="3">
        <f t="shared" si="29"/>
        <v>0</v>
      </c>
      <c r="N220" s="3">
        <f t="shared" si="30"/>
        <v>104350</v>
      </c>
      <c r="O220" t="str">
        <f t="shared" si="31"/>
        <v>I_Black</v>
      </c>
      <c r="P220" t="str">
        <f t="shared" si="32"/>
        <v>P_Black</v>
      </c>
    </row>
    <row r="221" spans="1:16" x14ac:dyDescent="0.25">
      <c r="A221" t="s">
        <v>212</v>
      </c>
      <c r="B221" s="1">
        <v>43603</v>
      </c>
      <c r="C221" s="4">
        <v>51175</v>
      </c>
      <c r="D221" s="3">
        <v>0</v>
      </c>
      <c r="E221" s="3">
        <v>0</v>
      </c>
      <c r="F221" s="1">
        <v>43447</v>
      </c>
      <c r="G221" s="6">
        <f t="shared" si="27"/>
        <v>12</v>
      </c>
      <c r="H221" t="s">
        <v>36</v>
      </c>
      <c r="I221" t="s">
        <v>15</v>
      </c>
      <c r="J221" t="s">
        <v>25</v>
      </c>
      <c r="K221">
        <f t="shared" si="28"/>
        <v>156</v>
      </c>
      <c r="L221" t="str">
        <f t="shared" si="33"/>
        <v>Yes</v>
      </c>
      <c r="M221" s="3">
        <f t="shared" si="29"/>
        <v>0</v>
      </c>
      <c r="N221" s="3">
        <f t="shared" si="30"/>
        <v>42700</v>
      </c>
      <c r="O221" t="str">
        <f t="shared" si="31"/>
        <v>I_Beige</v>
      </c>
      <c r="P221" t="str">
        <f t="shared" si="32"/>
        <v>P_Blue</v>
      </c>
    </row>
    <row r="222" spans="1:16" x14ac:dyDescent="0.25">
      <c r="A222" t="s">
        <v>213</v>
      </c>
      <c r="B222" s="1">
        <v>43603</v>
      </c>
      <c r="C222" s="4">
        <v>66120</v>
      </c>
      <c r="D222" s="3">
        <v>0</v>
      </c>
      <c r="E222" s="3">
        <v>0</v>
      </c>
      <c r="F222" s="1">
        <v>43586</v>
      </c>
      <c r="G222" s="6">
        <f t="shared" si="27"/>
        <v>5</v>
      </c>
      <c r="H222" t="s">
        <v>12</v>
      </c>
      <c r="I222" t="s">
        <v>11</v>
      </c>
      <c r="J222" t="s">
        <v>11</v>
      </c>
      <c r="K222">
        <f t="shared" si="28"/>
        <v>17</v>
      </c>
      <c r="L222" t="str">
        <f t="shared" si="33"/>
        <v>No</v>
      </c>
      <c r="M222" s="3">
        <f t="shared" si="29"/>
        <v>0</v>
      </c>
      <c r="N222" s="3">
        <f t="shared" si="30"/>
        <v>56200</v>
      </c>
      <c r="O222" t="str">
        <f t="shared" si="31"/>
        <v>I_Black</v>
      </c>
      <c r="P222" t="str">
        <f t="shared" si="32"/>
        <v>P_Black</v>
      </c>
    </row>
    <row r="223" spans="1:16" x14ac:dyDescent="0.25">
      <c r="A223" t="s">
        <v>210</v>
      </c>
      <c r="B223" s="1">
        <v>43606</v>
      </c>
      <c r="C223" s="4">
        <v>67990</v>
      </c>
      <c r="D223" s="3">
        <v>0</v>
      </c>
      <c r="E223" s="3">
        <v>0</v>
      </c>
      <c r="F223" s="1">
        <v>43507</v>
      </c>
      <c r="G223" s="6">
        <f t="shared" si="27"/>
        <v>2</v>
      </c>
      <c r="H223" t="s">
        <v>29</v>
      </c>
      <c r="I223" t="s">
        <v>35</v>
      </c>
      <c r="J223" t="s">
        <v>11</v>
      </c>
      <c r="K223">
        <f t="shared" si="28"/>
        <v>99</v>
      </c>
      <c r="L223" t="str">
        <f t="shared" si="33"/>
        <v>Yes</v>
      </c>
      <c r="M223" s="3">
        <f t="shared" si="29"/>
        <v>0</v>
      </c>
      <c r="N223" s="3">
        <f t="shared" si="30"/>
        <v>67990</v>
      </c>
      <c r="O223" t="str">
        <f t="shared" si="31"/>
        <v>I_Red</v>
      </c>
      <c r="P223" t="str">
        <f t="shared" si="32"/>
        <v>P_Black</v>
      </c>
    </row>
    <row r="224" spans="1:16" x14ac:dyDescent="0.25">
      <c r="A224" t="s">
        <v>205</v>
      </c>
      <c r="B224" s="1">
        <v>43607</v>
      </c>
      <c r="C224" s="4">
        <v>47415</v>
      </c>
      <c r="D224" s="3">
        <v>0</v>
      </c>
      <c r="E224" s="3">
        <v>0</v>
      </c>
      <c r="F224" s="1">
        <v>43539</v>
      </c>
      <c r="G224" s="6">
        <f t="shared" si="27"/>
        <v>3</v>
      </c>
      <c r="H224" t="s">
        <v>32</v>
      </c>
      <c r="I224" t="s">
        <v>16</v>
      </c>
      <c r="J224" t="s">
        <v>16</v>
      </c>
      <c r="K224">
        <f t="shared" si="28"/>
        <v>68</v>
      </c>
      <c r="L224" t="str">
        <f t="shared" si="33"/>
        <v>No</v>
      </c>
      <c r="M224" s="3">
        <f t="shared" si="29"/>
        <v>0</v>
      </c>
      <c r="N224" s="3">
        <f t="shared" si="30"/>
        <v>43400</v>
      </c>
      <c r="O224" t="str">
        <f t="shared" si="31"/>
        <v>I_Grey</v>
      </c>
      <c r="P224" t="str">
        <f t="shared" si="32"/>
        <v>P_Grey</v>
      </c>
    </row>
    <row r="225" spans="1:16" x14ac:dyDescent="0.25">
      <c r="A225" t="s">
        <v>206</v>
      </c>
      <c r="B225" s="1">
        <v>43607</v>
      </c>
      <c r="C225" s="4">
        <v>51420</v>
      </c>
      <c r="D225" s="3">
        <v>0</v>
      </c>
      <c r="E225" s="3">
        <v>0</v>
      </c>
      <c r="F225" s="1">
        <v>43575</v>
      </c>
      <c r="G225" s="6">
        <f t="shared" si="27"/>
        <v>4</v>
      </c>
      <c r="H225" t="s">
        <v>36</v>
      </c>
      <c r="I225" t="s">
        <v>15</v>
      </c>
      <c r="J225" t="s">
        <v>18</v>
      </c>
      <c r="K225">
        <f t="shared" si="28"/>
        <v>32</v>
      </c>
      <c r="L225" t="str">
        <f t="shared" si="33"/>
        <v>No</v>
      </c>
      <c r="M225" s="3">
        <f t="shared" si="29"/>
        <v>0</v>
      </c>
      <c r="N225" s="3">
        <f t="shared" si="30"/>
        <v>42700</v>
      </c>
      <c r="O225" t="str">
        <f t="shared" si="31"/>
        <v>I_Beige</v>
      </c>
      <c r="P225" t="str">
        <f t="shared" si="32"/>
        <v>P_White</v>
      </c>
    </row>
    <row r="226" spans="1:16" x14ac:dyDescent="0.25">
      <c r="A226" t="s">
        <v>207</v>
      </c>
      <c r="B226" s="1">
        <v>43607</v>
      </c>
      <c r="C226" s="4">
        <v>62740</v>
      </c>
      <c r="D226" s="3">
        <v>1</v>
      </c>
      <c r="E226" s="3">
        <v>0</v>
      </c>
      <c r="F226" s="1">
        <v>43606</v>
      </c>
      <c r="G226" s="6">
        <f t="shared" si="27"/>
        <v>5</v>
      </c>
      <c r="H226" t="s">
        <v>12</v>
      </c>
      <c r="I226" t="s">
        <v>11</v>
      </c>
      <c r="J226" t="s">
        <v>16</v>
      </c>
      <c r="K226">
        <f t="shared" si="28"/>
        <v>1</v>
      </c>
      <c r="L226" t="str">
        <f t="shared" si="33"/>
        <v>No</v>
      </c>
      <c r="M226" s="3">
        <f t="shared" si="29"/>
        <v>1</v>
      </c>
      <c r="N226" s="3">
        <f t="shared" si="30"/>
        <v>56200</v>
      </c>
      <c r="O226" t="str">
        <f t="shared" si="31"/>
        <v>I_Black</v>
      </c>
      <c r="P226" t="str">
        <f t="shared" si="32"/>
        <v>P_Grey</v>
      </c>
    </row>
    <row r="227" spans="1:16" x14ac:dyDescent="0.25">
      <c r="A227" t="s">
        <v>209</v>
      </c>
      <c r="B227" s="1">
        <v>43607</v>
      </c>
      <c r="C227" s="4">
        <v>128530</v>
      </c>
      <c r="D227" s="3">
        <v>0</v>
      </c>
      <c r="E227" s="3">
        <v>1</v>
      </c>
      <c r="F227" s="1">
        <v>43591</v>
      </c>
      <c r="G227" s="6">
        <f t="shared" si="27"/>
        <v>5</v>
      </c>
      <c r="H227" t="s">
        <v>208</v>
      </c>
      <c r="I227" t="s">
        <v>11</v>
      </c>
      <c r="J227" t="s">
        <v>16</v>
      </c>
      <c r="K227">
        <f t="shared" si="28"/>
        <v>16</v>
      </c>
      <c r="L227" t="str">
        <f t="shared" si="33"/>
        <v>No</v>
      </c>
      <c r="M227" s="3">
        <f t="shared" si="29"/>
        <v>1</v>
      </c>
      <c r="N227" s="3">
        <f t="shared" si="30"/>
        <v>128530</v>
      </c>
      <c r="O227" t="str">
        <f t="shared" si="31"/>
        <v>I_Black</v>
      </c>
      <c r="P227" t="str">
        <f t="shared" si="32"/>
        <v>P_Grey</v>
      </c>
    </row>
    <row r="228" spans="1:16" x14ac:dyDescent="0.25">
      <c r="A228" t="s">
        <v>188</v>
      </c>
      <c r="B228" s="1">
        <v>43613</v>
      </c>
      <c r="C228" s="4">
        <v>47375</v>
      </c>
      <c r="D228" s="3">
        <v>1</v>
      </c>
      <c r="E228" s="3">
        <v>0</v>
      </c>
      <c r="F228" s="1">
        <v>43613</v>
      </c>
      <c r="G228" s="6">
        <f t="shared" si="27"/>
        <v>5</v>
      </c>
      <c r="H228" t="s">
        <v>32</v>
      </c>
      <c r="I228" t="s">
        <v>15</v>
      </c>
      <c r="J228" t="s">
        <v>18</v>
      </c>
      <c r="K228">
        <f t="shared" si="28"/>
        <v>0</v>
      </c>
      <c r="L228" t="str">
        <f t="shared" si="33"/>
        <v>No</v>
      </c>
      <c r="M228" s="3">
        <f t="shared" si="29"/>
        <v>1</v>
      </c>
      <c r="N228" s="3">
        <f t="shared" si="30"/>
        <v>43400</v>
      </c>
      <c r="O228" t="str">
        <f t="shared" si="31"/>
        <v>I_Beige</v>
      </c>
      <c r="P228" t="str">
        <f t="shared" si="32"/>
        <v>P_White</v>
      </c>
    </row>
    <row r="229" spans="1:16" x14ac:dyDescent="0.25">
      <c r="A229" t="s">
        <v>189</v>
      </c>
      <c r="B229" s="1">
        <v>43613</v>
      </c>
      <c r="C229" s="4">
        <v>80710</v>
      </c>
      <c r="D229" s="3">
        <v>1</v>
      </c>
      <c r="E229" s="3">
        <v>0</v>
      </c>
      <c r="F229" s="1">
        <v>43613</v>
      </c>
      <c r="G229" s="6">
        <f t="shared" si="27"/>
        <v>5</v>
      </c>
      <c r="H229" t="s">
        <v>57</v>
      </c>
      <c r="I229" t="s">
        <v>11</v>
      </c>
      <c r="J229" t="s">
        <v>18</v>
      </c>
      <c r="K229">
        <f t="shared" si="28"/>
        <v>0</v>
      </c>
      <c r="L229" t="str">
        <f t="shared" si="33"/>
        <v>No</v>
      </c>
      <c r="M229" s="3">
        <f t="shared" si="29"/>
        <v>1</v>
      </c>
      <c r="N229" s="3">
        <f t="shared" si="30"/>
        <v>80710</v>
      </c>
      <c r="O229" t="str">
        <f t="shared" si="31"/>
        <v>I_Black</v>
      </c>
      <c r="P229" t="str">
        <f t="shared" si="32"/>
        <v>P_White</v>
      </c>
    </row>
    <row r="230" spans="1:16" x14ac:dyDescent="0.25">
      <c r="A230" t="s">
        <v>190</v>
      </c>
      <c r="B230" s="1">
        <v>43613</v>
      </c>
      <c r="C230" s="4">
        <v>156515</v>
      </c>
      <c r="D230" s="3">
        <v>1</v>
      </c>
      <c r="E230" s="3">
        <v>0</v>
      </c>
      <c r="F230" s="1">
        <v>43613</v>
      </c>
      <c r="G230" s="6">
        <f t="shared" si="27"/>
        <v>5</v>
      </c>
      <c r="H230" t="s">
        <v>54</v>
      </c>
      <c r="I230" t="s">
        <v>31</v>
      </c>
      <c r="J230" t="s">
        <v>11</v>
      </c>
      <c r="K230">
        <f t="shared" si="28"/>
        <v>0</v>
      </c>
      <c r="L230" t="str">
        <f t="shared" si="33"/>
        <v>No</v>
      </c>
      <c r="M230" s="3">
        <f t="shared" si="29"/>
        <v>1</v>
      </c>
      <c r="N230" s="3">
        <f t="shared" si="30"/>
        <v>156515</v>
      </c>
      <c r="O230" t="str">
        <f t="shared" si="31"/>
        <v>I_Brown</v>
      </c>
      <c r="P230" t="str">
        <f t="shared" si="32"/>
        <v>P_Black</v>
      </c>
    </row>
    <row r="231" spans="1:16" x14ac:dyDescent="0.25">
      <c r="A231" t="s">
        <v>191</v>
      </c>
      <c r="B231" s="1">
        <v>43613</v>
      </c>
      <c r="C231" s="4">
        <v>83280</v>
      </c>
      <c r="D231" s="3">
        <v>0</v>
      </c>
      <c r="E231" s="3">
        <v>0</v>
      </c>
      <c r="F231" s="1">
        <v>43419</v>
      </c>
      <c r="G231" s="6">
        <f t="shared" si="27"/>
        <v>11</v>
      </c>
      <c r="H231" t="s">
        <v>148</v>
      </c>
      <c r="I231" t="s">
        <v>11</v>
      </c>
      <c r="J231" t="s">
        <v>11</v>
      </c>
      <c r="K231">
        <f t="shared" si="28"/>
        <v>194</v>
      </c>
      <c r="L231" t="str">
        <f t="shared" si="33"/>
        <v>Yes</v>
      </c>
      <c r="M231" s="3">
        <f t="shared" si="29"/>
        <v>0</v>
      </c>
      <c r="N231" s="3">
        <f t="shared" si="30"/>
        <v>83280</v>
      </c>
      <c r="O231" t="str">
        <f t="shared" si="31"/>
        <v>I_Black</v>
      </c>
      <c r="P231" t="str">
        <f t="shared" si="32"/>
        <v>P_Black</v>
      </c>
    </row>
    <row r="232" spans="1:16" x14ac:dyDescent="0.25">
      <c r="A232" t="s">
        <v>192</v>
      </c>
      <c r="B232" s="1">
        <v>43613</v>
      </c>
      <c r="C232" s="4">
        <v>148800</v>
      </c>
      <c r="D232" s="3">
        <v>0</v>
      </c>
      <c r="E232" s="3">
        <v>0</v>
      </c>
      <c r="F232" s="1">
        <v>43535</v>
      </c>
      <c r="G232" s="6">
        <f t="shared" si="27"/>
        <v>3</v>
      </c>
      <c r="H232" t="s">
        <v>90</v>
      </c>
      <c r="I232" t="s">
        <v>16</v>
      </c>
      <c r="J232" t="s">
        <v>11</v>
      </c>
      <c r="K232">
        <f t="shared" si="28"/>
        <v>78</v>
      </c>
      <c r="L232" t="str">
        <f t="shared" si="33"/>
        <v>No</v>
      </c>
      <c r="M232" s="3">
        <f t="shared" si="29"/>
        <v>0</v>
      </c>
      <c r="N232" s="3">
        <f t="shared" si="30"/>
        <v>148800</v>
      </c>
      <c r="O232" t="str">
        <f t="shared" si="31"/>
        <v>I_Grey</v>
      </c>
      <c r="P232" t="str">
        <f t="shared" si="32"/>
        <v>P_Black</v>
      </c>
    </row>
    <row r="233" spans="1:16" x14ac:dyDescent="0.25">
      <c r="A233" t="s">
        <v>193</v>
      </c>
      <c r="B233" s="1">
        <v>43613</v>
      </c>
      <c r="C233" s="4">
        <v>65860</v>
      </c>
      <c r="D233" s="3">
        <v>1</v>
      </c>
      <c r="E233" s="3">
        <v>0</v>
      </c>
      <c r="F233" s="1">
        <v>43602</v>
      </c>
      <c r="G233" s="6">
        <f t="shared" si="27"/>
        <v>5</v>
      </c>
      <c r="H233" t="s">
        <v>78</v>
      </c>
      <c r="I233" t="s">
        <v>15</v>
      </c>
      <c r="J233" t="s">
        <v>35</v>
      </c>
      <c r="K233">
        <f t="shared" si="28"/>
        <v>11</v>
      </c>
      <c r="L233" t="str">
        <f t="shared" si="33"/>
        <v>No</v>
      </c>
      <c r="M233" s="3">
        <f t="shared" si="29"/>
        <v>1</v>
      </c>
      <c r="N233" s="3">
        <f t="shared" si="30"/>
        <v>56000</v>
      </c>
      <c r="O233" t="str">
        <f t="shared" si="31"/>
        <v>I_Beige</v>
      </c>
      <c r="P233" t="str">
        <f t="shared" si="32"/>
        <v>P_Red</v>
      </c>
    </row>
    <row r="234" spans="1:16" x14ac:dyDescent="0.25">
      <c r="A234" t="s">
        <v>194</v>
      </c>
      <c r="B234" s="1">
        <v>43613</v>
      </c>
      <c r="C234" s="4">
        <v>59825</v>
      </c>
      <c r="D234" s="3">
        <v>1</v>
      </c>
      <c r="E234" s="3">
        <v>0</v>
      </c>
      <c r="F234" s="1">
        <v>43598</v>
      </c>
      <c r="G234" s="6">
        <f t="shared" si="27"/>
        <v>5</v>
      </c>
      <c r="H234" t="s">
        <v>36</v>
      </c>
      <c r="I234" t="s">
        <v>11</v>
      </c>
      <c r="J234" t="s">
        <v>25</v>
      </c>
      <c r="K234">
        <f t="shared" si="28"/>
        <v>15</v>
      </c>
      <c r="L234" t="str">
        <f t="shared" si="33"/>
        <v>No</v>
      </c>
      <c r="M234" s="3">
        <f t="shared" si="29"/>
        <v>1</v>
      </c>
      <c r="N234" s="3">
        <f t="shared" si="30"/>
        <v>42700</v>
      </c>
      <c r="O234" t="str">
        <f t="shared" si="31"/>
        <v>I_Black</v>
      </c>
      <c r="P234" t="str">
        <f t="shared" si="32"/>
        <v>P_Blue</v>
      </c>
    </row>
    <row r="235" spans="1:16" x14ac:dyDescent="0.25">
      <c r="A235" t="s">
        <v>195</v>
      </c>
      <c r="B235" s="1">
        <v>43613</v>
      </c>
      <c r="C235" s="4">
        <v>68190</v>
      </c>
      <c r="D235" s="3">
        <v>0</v>
      </c>
      <c r="E235" s="3">
        <v>0</v>
      </c>
      <c r="F235" s="1">
        <v>43587</v>
      </c>
      <c r="G235" s="6">
        <f t="shared" si="27"/>
        <v>5</v>
      </c>
      <c r="H235" t="s">
        <v>83</v>
      </c>
      <c r="I235" t="s">
        <v>11</v>
      </c>
      <c r="J235" t="s">
        <v>22</v>
      </c>
      <c r="K235">
        <f t="shared" si="28"/>
        <v>26</v>
      </c>
      <c r="L235" t="str">
        <f t="shared" si="33"/>
        <v>No</v>
      </c>
      <c r="M235" s="3">
        <f t="shared" si="29"/>
        <v>0</v>
      </c>
      <c r="N235" s="3">
        <f t="shared" si="30"/>
        <v>68190</v>
      </c>
      <c r="O235" t="str">
        <f t="shared" si="31"/>
        <v>I_Black</v>
      </c>
      <c r="P235" t="str">
        <f t="shared" si="32"/>
        <v>P_Silver</v>
      </c>
    </row>
    <row r="236" spans="1:16" x14ac:dyDescent="0.25">
      <c r="A236" t="s">
        <v>197</v>
      </c>
      <c r="B236" s="1">
        <v>43613</v>
      </c>
      <c r="C236" s="4">
        <v>65485</v>
      </c>
      <c r="D236" s="3">
        <v>1</v>
      </c>
      <c r="E236" s="3">
        <v>0</v>
      </c>
      <c r="F236" s="1">
        <v>43606</v>
      </c>
      <c r="G236" s="6">
        <f t="shared" si="27"/>
        <v>5</v>
      </c>
      <c r="H236" t="s">
        <v>196</v>
      </c>
      <c r="I236" t="s">
        <v>18</v>
      </c>
      <c r="J236" t="s">
        <v>25</v>
      </c>
      <c r="K236">
        <f t="shared" si="28"/>
        <v>7</v>
      </c>
      <c r="L236" t="str">
        <f t="shared" si="33"/>
        <v>No</v>
      </c>
      <c r="M236" s="3">
        <f t="shared" si="29"/>
        <v>1</v>
      </c>
      <c r="N236" s="3">
        <f t="shared" si="30"/>
        <v>65485</v>
      </c>
      <c r="O236" t="str">
        <f t="shared" si="31"/>
        <v>I_White</v>
      </c>
      <c r="P236" t="str">
        <f t="shared" si="32"/>
        <v>P_Blue</v>
      </c>
    </row>
    <row r="237" spans="1:16" x14ac:dyDescent="0.25">
      <c r="A237" t="s">
        <v>198</v>
      </c>
      <c r="B237" s="1">
        <v>43613</v>
      </c>
      <c r="C237" s="4">
        <v>69400</v>
      </c>
      <c r="D237" s="3">
        <v>0</v>
      </c>
      <c r="E237" s="3">
        <v>0</v>
      </c>
      <c r="F237" s="1">
        <v>43594</v>
      </c>
      <c r="G237" s="6">
        <f t="shared" si="27"/>
        <v>5</v>
      </c>
      <c r="H237" t="s">
        <v>12</v>
      </c>
      <c r="I237" t="s">
        <v>11</v>
      </c>
      <c r="J237" t="s">
        <v>11</v>
      </c>
      <c r="K237">
        <f t="shared" si="28"/>
        <v>19</v>
      </c>
      <c r="L237" t="str">
        <f t="shared" si="33"/>
        <v>No</v>
      </c>
      <c r="M237" s="3">
        <f t="shared" si="29"/>
        <v>0</v>
      </c>
      <c r="N237" s="3">
        <f t="shared" si="30"/>
        <v>56200</v>
      </c>
      <c r="O237" t="str">
        <f t="shared" si="31"/>
        <v>I_Black</v>
      </c>
      <c r="P237" t="str">
        <f t="shared" si="32"/>
        <v>P_Black</v>
      </c>
    </row>
    <row r="238" spans="1:16" x14ac:dyDescent="0.25">
      <c r="A238" t="s">
        <v>200</v>
      </c>
      <c r="B238" s="1">
        <v>43613</v>
      </c>
      <c r="C238" s="4">
        <v>178295</v>
      </c>
      <c r="D238" s="3">
        <v>0</v>
      </c>
      <c r="E238" s="3">
        <v>0</v>
      </c>
      <c r="F238" s="1">
        <v>43571</v>
      </c>
      <c r="G238" s="6">
        <f t="shared" si="27"/>
        <v>4</v>
      </c>
      <c r="H238" t="s">
        <v>199</v>
      </c>
      <c r="I238" t="s">
        <v>11</v>
      </c>
      <c r="J238" t="s">
        <v>11</v>
      </c>
      <c r="K238">
        <f t="shared" si="28"/>
        <v>42</v>
      </c>
      <c r="L238" t="str">
        <f t="shared" si="33"/>
        <v>No</v>
      </c>
      <c r="M238" s="3">
        <f t="shared" si="29"/>
        <v>0</v>
      </c>
      <c r="N238" s="3">
        <f t="shared" si="30"/>
        <v>178295</v>
      </c>
      <c r="O238" t="str">
        <f t="shared" si="31"/>
        <v>I_Black</v>
      </c>
      <c r="P238" t="str">
        <f t="shared" si="32"/>
        <v>P_Black</v>
      </c>
    </row>
    <row r="239" spans="1:16" x14ac:dyDescent="0.25">
      <c r="A239" t="s">
        <v>201</v>
      </c>
      <c r="B239" s="1">
        <v>43613</v>
      </c>
      <c r="C239" s="4">
        <v>59780</v>
      </c>
      <c r="D239" s="3">
        <v>0</v>
      </c>
      <c r="E239" s="3">
        <v>0</v>
      </c>
      <c r="F239" s="1">
        <v>43574</v>
      </c>
      <c r="G239" s="6">
        <f t="shared" si="27"/>
        <v>4</v>
      </c>
      <c r="H239" t="s">
        <v>36</v>
      </c>
      <c r="I239" t="s">
        <v>18</v>
      </c>
      <c r="J239" t="s">
        <v>22</v>
      </c>
      <c r="K239">
        <f t="shared" si="28"/>
        <v>39</v>
      </c>
      <c r="L239" t="str">
        <f t="shared" si="33"/>
        <v>No</v>
      </c>
      <c r="M239" s="3">
        <f t="shared" si="29"/>
        <v>0</v>
      </c>
      <c r="N239" s="3">
        <f t="shared" si="30"/>
        <v>42700</v>
      </c>
      <c r="O239" t="str">
        <f t="shared" si="31"/>
        <v>I_White</v>
      </c>
      <c r="P239" t="str">
        <f t="shared" si="32"/>
        <v>P_Silver</v>
      </c>
    </row>
    <row r="240" spans="1:16" x14ac:dyDescent="0.25">
      <c r="A240" t="s">
        <v>202</v>
      </c>
      <c r="B240" s="1">
        <v>43613</v>
      </c>
      <c r="C240" s="4">
        <v>115085</v>
      </c>
      <c r="D240" s="3">
        <v>1</v>
      </c>
      <c r="E240" s="3">
        <v>0</v>
      </c>
      <c r="F240" s="1">
        <v>43606</v>
      </c>
      <c r="G240" s="6">
        <f t="shared" si="27"/>
        <v>5</v>
      </c>
      <c r="H240" t="s">
        <v>70</v>
      </c>
      <c r="I240" t="s">
        <v>31</v>
      </c>
      <c r="J240" t="s">
        <v>11</v>
      </c>
      <c r="K240">
        <f t="shared" si="28"/>
        <v>7</v>
      </c>
      <c r="L240" t="str">
        <f t="shared" si="33"/>
        <v>No</v>
      </c>
      <c r="M240" s="3">
        <f t="shared" si="29"/>
        <v>1</v>
      </c>
      <c r="N240" s="3">
        <f t="shared" si="30"/>
        <v>104350</v>
      </c>
      <c r="O240" t="str">
        <f t="shared" si="31"/>
        <v>I_Brown</v>
      </c>
      <c r="P240" t="str">
        <f t="shared" si="32"/>
        <v>P_Black</v>
      </c>
    </row>
    <row r="241" spans="1:16" x14ac:dyDescent="0.25">
      <c r="A241" t="s">
        <v>203</v>
      </c>
      <c r="B241" s="1">
        <v>43613</v>
      </c>
      <c r="C241" s="4">
        <v>56685</v>
      </c>
      <c r="D241" s="3">
        <v>0</v>
      </c>
      <c r="E241" s="3">
        <v>1</v>
      </c>
      <c r="F241" s="1">
        <v>43601</v>
      </c>
      <c r="G241" s="6">
        <f t="shared" si="27"/>
        <v>5</v>
      </c>
      <c r="H241" t="s">
        <v>32</v>
      </c>
      <c r="I241" t="s">
        <v>35</v>
      </c>
      <c r="J241" t="s">
        <v>11</v>
      </c>
      <c r="K241">
        <f t="shared" si="28"/>
        <v>12</v>
      </c>
      <c r="L241" t="str">
        <f t="shared" si="33"/>
        <v>No</v>
      </c>
      <c r="M241" s="3">
        <f t="shared" si="29"/>
        <v>1</v>
      </c>
      <c r="N241" s="3">
        <f t="shared" si="30"/>
        <v>43400</v>
      </c>
      <c r="O241" t="str">
        <f t="shared" si="31"/>
        <v>I_Red</v>
      </c>
      <c r="P241" t="str">
        <f t="shared" si="32"/>
        <v>P_Black</v>
      </c>
    </row>
    <row r="242" spans="1:16" x14ac:dyDescent="0.25">
      <c r="A242" t="s">
        <v>204</v>
      </c>
      <c r="B242" s="1">
        <v>43613</v>
      </c>
      <c r="C242" s="4">
        <v>69580</v>
      </c>
      <c r="D242" s="3">
        <v>0</v>
      </c>
      <c r="E242" s="3">
        <v>0</v>
      </c>
      <c r="F242" s="1">
        <v>43411</v>
      </c>
      <c r="G242" s="6">
        <f t="shared" si="27"/>
        <v>11</v>
      </c>
      <c r="H242" t="s">
        <v>78</v>
      </c>
      <c r="I242" t="s">
        <v>11</v>
      </c>
      <c r="J242" t="s">
        <v>11</v>
      </c>
      <c r="K242">
        <f t="shared" si="28"/>
        <v>202</v>
      </c>
      <c r="L242" t="str">
        <f t="shared" si="33"/>
        <v>Yes</v>
      </c>
      <c r="M242" s="3">
        <f t="shared" si="29"/>
        <v>0</v>
      </c>
      <c r="N242" s="3">
        <f t="shared" si="30"/>
        <v>56000</v>
      </c>
      <c r="O242" t="str">
        <f t="shared" si="31"/>
        <v>I_Black</v>
      </c>
      <c r="P242" t="str">
        <f t="shared" si="32"/>
        <v>P_Black</v>
      </c>
    </row>
    <row r="243" spans="1:16" x14ac:dyDescent="0.25">
      <c r="A243" t="s">
        <v>176</v>
      </c>
      <c r="B243" s="1">
        <v>43615</v>
      </c>
      <c r="C243" s="4">
        <v>68610</v>
      </c>
      <c r="D243" s="3">
        <v>0</v>
      </c>
      <c r="E243" s="3">
        <v>0</v>
      </c>
      <c r="F243" s="1">
        <v>43607</v>
      </c>
      <c r="G243" s="6">
        <f t="shared" si="27"/>
        <v>5</v>
      </c>
      <c r="H243" t="s">
        <v>12</v>
      </c>
      <c r="I243" t="s">
        <v>15</v>
      </c>
      <c r="J243" t="s">
        <v>16</v>
      </c>
      <c r="K243">
        <f t="shared" si="28"/>
        <v>8</v>
      </c>
      <c r="L243" t="str">
        <f t="shared" si="33"/>
        <v>No</v>
      </c>
      <c r="M243" s="3">
        <f t="shared" si="29"/>
        <v>0</v>
      </c>
      <c r="N243" s="3">
        <f t="shared" si="30"/>
        <v>56200</v>
      </c>
      <c r="O243" t="str">
        <f t="shared" si="31"/>
        <v>I_Beige</v>
      </c>
      <c r="P243" t="str">
        <f t="shared" si="32"/>
        <v>P_Grey</v>
      </c>
    </row>
    <row r="244" spans="1:16" x14ac:dyDescent="0.25">
      <c r="A244" t="s">
        <v>177</v>
      </c>
      <c r="B244" s="1">
        <v>43615</v>
      </c>
      <c r="C244" s="4">
        <v>66960</v>
      </c>
      <c r="D244" s="3">
        <v>1</v>
      </c>
      <c r="E244" s="3">
        <v>0</v>
      </c>
      <c r="F244" s="1">
        <v>43613</v>
      </c>
      <c r="G244" s="6">
        <f t="shared" si="27"/>
        <v>5</v>
      </c>
      <c r="H244" t="s">
        <v>78</v>
      </c>
      <c r="I244" t="s">
        <v>15</v>
      </c>
      <c r="J244" t="s">
        <v>18</v>
      </c>
      <c r="K244">
        <f t="shared" si="28"/>
        <v>2</v>
      </c>
      <c r="L244" t="str">
        <f t="shared" si="33"/>
        <v>No</v>
      </c>
      <c r="M244" s="3">
        <f t="shared" si="29"/>
        <v>1</v>
      </c>
      <c r="N244" s="3">
        <f t="shared" si="30"/>
        <v>56000</v>
      </c>
      <c r="O244" t="str">
        <f t="shared" si="31"/>
        <v>I_Beige</v>
      </c>
      <c r="P244" t="str">
        <f t="shared" si="32"/>
        <v>P_White</v>
      </c>
    </row>
    <row r="245" spans="1:16" x14ac:dyDescent="0.25">
      <c r="A245" t="s">
        <v>178</v>
      </c>
      <c r="B245" s="1">
        <v>43615</v>
      </c>
      <c r="C245" s="4">
        <v>53375</v>
      </c>
      <c r="D245" s="3">
        <v>1</v>
      </c>
      <c r="E245" s="3">
        <v>0</v>
      </c>
      <c r="F245" s="1">
        <v>43613</v>
      </c>
      <c r="G245" s="6">
        <f t="shared" si="27"/>
        <v>5</v>
      </c>
      <c r="H245" t="s">
        <v>32</v>
      </c>
      <c r="I245" t="s">
        <v>15</v>
      </c>
      <c r="J245" t="s">
        <v>35</v>
      </c>
      <c r="K245">
        <f t="shared" si="28"/>
        <v>2</v>
      </c>
      <c r="L245" t="str">
        <f t="shared" si="33"/>
        <v>No</v>
      </c>
      <c r="M245" s="3">
        <f t="shared" si="29"/>
        <v>1</v>
      </c>
      <c r="N245" s="3">
        <f t="shared" si="30"/>
        <v>43400</v>
      </c>
      <c r="O245" t="str">
        <f t="shared" si="31"/>
        <v>I_Beige</v>
      </c>
      <c r="P245" t="str">
        <f t="shared" si="32"/>
        <v>P_Red</v>
      </c>
    </row>
    <row r="246" spans="1:16" x14ac:dyDescent="0.25">
      <c r="A246" t="s">
        <v>180</v>
      </c>
      <c r="B246" s="1">
        <v>43615</v>
      </c>
      <c r="C246" s="4">
        <v>177910</v>
      </c>
      <c r="D246" s="3">
        <v>0</v>
      </c>
      <c r="E246" s="3">
        <v>1</v>
      </c>
      <c r="F246" s="1">
        <v>43615</v>
      </c>
      <c r="G246" s="6">
        <f t="shared" si="27"/>
        <v>5</v>
      </c>
      <c r="H246" t="s">
        <v>179</v>
      </c>
      <c r="I246" t="s">
        <v>31</v>
      </c>
      <c r="J246" t="s">
        <v>18</v>
      </c>
      <c r="K246">
        <f t="shared" si="28"/>
        <v>0</v>
      </c>
      <c r="L246" t="str">
        <f t="shared" si="33"/>
        <v>No</v>
      </c>
      <c r="M246" s="3">
        <f t="shared" si="29"/>
        <v>1</v>
      </c>
      <c r="N246" s="3">
        <f t="shared" si="30"/>
        <v>177910</v>
      </c>
      <c r="O246" t="str">
        <f t="shared" si="31"/>
        <v>I_Brown</v>
      </c>
      <c r="P246" t="str">
        <f t="shared" si="32"/>
        <v>P_White</v>
      </c>
    </row>
    <row r="247" spans="1:16" x14ac:dyDescent="0.25">
      <c r="A247" t="s">
        <v>181</v>
      </c>
      <c r="B247" s="1">
        <v>43615</v>
      </c>
      <c r="C247" s="4">
        <v>153435</v>
      </c>
      <c r="D247" s="3">
        <v>0</v>
      </c>
      <c r="E247" s="3">
        <v>0</v>
      </c>
      <c r="F247" s="1">
        <v>43504</v>
      </c>
      <c r="G247" s="6">
        <f t="shared" si="27"/>
        <v>2</v>
      </c>
      <c r="H247" t="s">
        <v>146</v>
      </c>
      <c r="I247" t="s">
        <v>18</v>
      </c>
      <c r="J247" t="s">
        <v>25</v>
      </c>
      <c r="K247">
        <f t="shared" si="28"/>
        <v>111</v>
      </c>
      <c r="L247" t="str">
        <f t="shared" si="33"/>
        <v>Yes</v>
      </c>
      <c r="M247" s="3">
        <f t="shared" si="29"/>
        <v>0</v>
      </c>
      <c r="N247" s="3">
        <f t="shared" si="30"/>
        <v>153435</v>
      </c>
      <c r="O247" t="str">
        <f t="shared" si="31"/>
        <v>I_White</v>
      </c>
      <c r="P247" t="str">
        <f t="shared" si="32"/>
        <v>P_Blue</v>
      </c>
    </row>
    <row r="248" spans="1:16" x14ac:dyDescent="0.25">
      <c r="A248" t="s">
        <v>182</v>
      </c>
      <c r="B248" s="1">
        <v>43615</v>
      </c>
      <c r="C248" s="4">
        <v>164995</v>
      </c>
      <c r="D248" s="3">
        <v>0</v>
      </c>
      <c r="E248" s="3">
        <v>1</v>
      </c>
      <c r="F248" s="1">
        <v>43613</v>
      </c>
      <c r="G248" s="6">
        <f t="shared" si="27"/>
        <v>5</v>
      </c>
      <c r="H248" t="s">
        <v>54</v>
      </c>
      <c r="I248" t="s">
        <v>35</v>
      </c>
      <c r="J248" t="s">
        <v>11</v>
      </c>
      <c r="K248">
        <f t="shared" si="28"/>
        <v>2</v>
      </c>
      <c r="L248" t="str">
        <f t="shared" si="33"/>
        <v>No</v>
      </c>
      <c r="M248" s="3">
        <f t="shared" si="29"/>
        <v>1</v>
      </c>
      <c r="N248" s="3">
        <f t="shared" si="30"/>
        <v>164995</v>
      </c>
      <c r="O248" t="str">
        <f t="shared" si="31"/>
        <v>I_Red</v>
      </c>
      <c r="P248" t="str">
        <f t="shared" si="32"/>
        <v>P_Black</v>
      </c>
    </row>
    <row r="249" spans="1:16" x14ac:dyDescent="0.25">
      <c r="A249" t="s">
        <v>183</v>
      </c>
      <c r="B249" s="1">
        <v>43615</v>
      </c>
      <c r="C249" s="4">
        <v>139295</v>
      </c>
      <c r="D249" s="3">
        <v>0</v>
      </c>
      <c r="E249" s="3">
        <v>1</v>
      </c>
      <c r="F249" s="1">
        <v>43613</v>
      </c>
      <c r="G249" s="6">
        <f t="shared" si="27"/>
        <v>5</v>
      </c>
      <c r="H249" t="s">
        <v>52</v>
      </c>
      <c r="I249" t="s">
        <v>11</v>
      </c>
      <c r="J249" t="s">
        <v>22</v>
      </c>
      <c r="K249">
        <f t="shared" si="28"/>
        <v>2</v>
      </c>
      <c r="L249" t="str">
        <f t="shared" si="33"/>
        <v>No</v>
      </c>
      <c r="M249" s="3">
        <f t="shared" si="29"/>
        <v>1</v>
      </c>
      <c r="N249" s="3">
        <f t="shared" si="30"/>
        <v>139295</v>
      </c>
      <c r="O249" t="str">
        <f t="shared" si="31"/>
        <v>I_Black</v>
      </c>
      <c r="P249" t="str">
        <f t="shared" si="32"/>
        <v>P_Silver</v>
      </c>
    </row>
    <row r="250" spans="1:16" x14ac:dyDescent="0.25">
      <c r="A250" t="s">
        <v>184</v>
      </c>
      <c r="B250" s="1">
        <v>43615</v>
      </c>
      <c r="C250" s="4">
        <v>170995</v>
      </c>
      <c r="D250" s="3">
        <v>0</v>
      </c>
      <c r="E250" s="3">
        <v>1</v>
      </c>
      <c r="F250" s="1">
        <v>43613</v>
      </c>
      <c r="G250" s="6">
        <f t="shared" si="27"/>
        <v>5</v>
      </c>
      <c r="H250" t="s">
        <v>54</v>
      </c>
      <c r="I250" t="s">
        <v>35</v>
      </c>
      <c r="J250" t="s">
        <v>16</v>
      </c>
      <c r="K250">
        <f t="shared" si="28"/>
        <v>2</v>
      </c>
      <c r="L250" t="str">
        <f t="shared" si="33"/>
        <v>No</v>
      </c>
      <c r="M250" s="3">
        <f t="shared" si="29"/>
        <v>1</v>
      </c>
      <c r="N250" s="3">
        <f t="shared" si="30"/>
        <v>170995</v>
      </c>
      <c r="O250" t="str">
        <f t="shared" si="31"/>
        <v>I_Red</v>
      </c>
      <c r="P250" t="str">
        <f t="shared" si="32"/>
        <v>P_Grey</v>
      </c>
    </row>
    <row r="251" spans="1:16" x14ac:dyDescent="0.25">
      <c r="A251" t="s">
        <v>185</v>
      </c>
      <c r="B251" s="1">
        <v>43615</v>
      </c>
      <c r="C251" s="4">
        <v>165945</v>
      </c>
      <c r="D251" s="3">
        <v>0</v>
      </c>
      <c r="E251" s="3">
        <v>1</v>
      </c>
      <c r="F251" s="1">
        <v>43613</v>
      </c>
      <c r="G251" s="6">
        <f t="shared" si="27"/>
        <v>5</v>
      </c>
      <c r="H251" t="s">
        <v>54</v>
      </c>
      <c r="I251" t="s">
        <v>11</v>
      </c>
      <c r="J251" t="s">
        <v>18</v>
      </c>
      <c r="K251">
        <f t="shared" si="28"/>
        <v>2</v>
      </c>
      <c r="L251" t="str">
        <f t="shared" si="33"/>
        <v>No</v>
      </c>
      <c r="M251" s="3">
        <f t="shared" si="29"/>
        <v>1</v>
      </c>
      <c r="N251" s="3">
        <f t="shared" si="30"/>
        <v>165945</v>
      </c>
      <c r="O251" t="str">
        <f t="shared" si="31"/>
        <v>I_Black</v>
      </c>
      <c r="P251" t="str">
        <f t="shared" si="32"/>
        <v>P_White</v>
      </c>
    </row>
    <row r="252" spans="1:16" x14ac:dyDescent="0.25">
      <c r="A252" t="s">
        <v>186</v>
      </c>
      <c r="B252" s="1">
        <v>43615</v>
      </c>
      <c r="C252" s="4">
        <v>167345</v>
      </c>
      <c r="D252" s="3">
        <v>0</v>
      </c>
      <c r="E252" s="3">
        <v>1</v>
      </c>
      <c r="F252" s="1">
        <v>43608</v>
      </c>
      <c r="G252" s="6">
        <f t="shared" si="27"/>
        <v>5</v>
      </c>
      <c r="H252" t="s">
        <v>54</v>
      </c>
      <c r="I252" t="s">
        <v>18</v>
      </c>
      <c r="J252" t="s">
        <v>11</v>
      </c>
      <c r="K252">
        <f t="shared" si="28"/>
        <v>7</v>
      </c>
      <c r="L252" t="str">
        <f t="shared" si="33"/>
        <v>No</v>
      </c>
      <c r="M252" s="3">
        <f t="shared" si="29"/>
        <v>1</v>
      </c>
      <c r="N252" s="3">
        <f t="shared" si="30"/>
        <v>167345</v>
      </c>
      <c r="O252" t="str">
        <f t="shared" si="31"/>
        <v>I_White</v>
      </c>
      <c r="P252" t="str">
        <f t="shared" si="32"/>
        <v>P_Black</v>
      </c>
    </row>
    <row r="253" spans="1:16" x14ac:dyDescent="0.25">
      <c r="A253" t="s">
        <v>187</v>
      </c>
      <c r="B253" s="1">
        <v>43615</v>
      </c>
      <c r="C253" s="4">
        <v>43515</v>
      </c>
      <c r="D253" s="3">
        <v>0</v>
      </c>
      <c r="E253" s="3">
        <v>0</v>
      </c>
      <c r="F253" s="1">
        <v>43603</v>
      </c>
      <c r="G253" s="6">
        <f t="shared" si="27"/>
        <v>5</v>
      </c>
      <c r="H253" t="s">
        <v>59</v>
      </c>
      <c r="I253" t="s">
        <v>11</v>
      </c>
      <c r="J253" t="s">
        <v>18</v>
      </c>
      <c r="K253">
        <f t="shared" si="28"/>
        <v>12</v>
      </c>
      <c r="L253" t="str">
        <f t="shared" si="33"/>
        <v>No</v>
      </c>
      <c r="M253" s="3">
        <f t="shared" si="29"/>
        <v>0</v>
      </c>
      <c r="N253" s="3">
        <f t="shared" si="30"/>
        <v>34500</v>
      </c>
      <c r="O253" t="str">
        <f t="shared" si="31"/>
        <v>I_Black</v>
      </c>
      <c r="P253" t="str">
        <f t="shared" si="32"/>
        <v>P_White</v>
      </c>
    </row>
    <row r="254" spans="1:16" x14ac:dyDescent="0.25">
      <c r="A254" t="s">
        <v>164</v>
      </c>
      <c r="B254" s="1">
        <v>43616</v>
      </c>
      <c r="C254" s="4">
        <v>62615</v>
      </c>
      <c r="D254" s="3">
        <v>0</v>
      </c>
      <c r="E254" s="3">
        <v>0</v>
      </c>
      <c r="F254" s="1">
        <v>43442</v>
      </c>
      <c r="G254" s="6">
        <f t="shared" si="27"/>
        <v>12</v>
      </c>
      <c r="H254" t="s">
        <v>160</v>
      </c>
      <c r="I254" t="s">
        <v>11</v>
      </c>
      <c r="J254" t="s">
        <v>22</v>
      </c>
      <c r="K254">
        <f t="shared" si="28"/>
        <v>174</v>
      </c>
      <c r="L254" t="str">
        <f t="shared" si="33"/>
        <v>Yes</v>
      </c>
      <c r="M254" s="3">
        <f t="shared" si="29"/>
        <v>0</v>
      </c>
      <c r="N254" s="3">
        <f t="shared" si="30"/>
        <v>62615</v>
      </c>
      <c r="O254" t="str">
        <f t="shared" si="31"/>
        <v>I_Black</v>
      </c>
      <c r="P254" t="str">
        <f t="shared" si="32"/>
        <v>P_Silver</v>
      </c>
    </row>
    <row r="255" spans="1:16" x14ac:dyDescent="0.25">
      <c r="A255" t="s">
        <v>165</v>
      </c>
      <c r="B255" s="1">
        <v>43616</v>
      </c>
      <c r="C255" s="4">
        <v>69880</v>
      </c>
      <c r="D255" s="3">
        <v>0</v>
      </c>
      <c r="E255" s="3">
        <v>0</v>
      </c>
      <c r="F255" s="1">
        <v>43601</v>
      </c>
      <c r="G255" s="6">
        <f t="shared" si="27"/>
        <v>5</v>
      </c>
      <c r="H255" t="s">
        <v>12</v>
      </c>
      <c r="I255" t="s">
        <v>11</v>
      </c>
      <c r="J255" t="s">
        <v>16</v>
      </c>
      <c r="K255">
        <f t="shared" si="28"/>
        <v>15</v>
      </c>
      <c r="L255" t="str">
        <f t="shared" si="33"/>
        <v>No</v>
      </c>
      <c r="M255" s="3">
        <f t="shared" si="29"/>
        <v>0</v>
      </c>
      <c r="N255" s="3">
        <f t="shared" si="30"/>
        <v>56200</v>
      </c>
      <c r="O255" t="str">
        <f t="shared" si="31"/>
        <v>I_Black</v>
      </c>
      <c r="P255" t="str">
        <f t="shared" si="32"/>
        <v>P_Grey</v>
      </c>
    </row>
    <row r="256" spans="1:16" x14ac:dyDescent="0.25">
      <c r="A256" t="s">
        <v>166</v>
      </c>
      <c r="B256" s="1">
        <v>43616</v>
      </c>
      <c r="C256" s="4">
        <v>49020</v>
      </c>
      <c r="D256" s="3">
        <v>0</v>
      </c>
      <c r="E256" s="3">
        <v>0</v>
      </c>
      <c r="F256" s="1">
        <v>43580</v>
      </c>
      <c r="G256" s="6">
        <f t="shared" si="27"/>
        <v>4</v>
      </c>
      <c r="H256" t="s">
        <v>36</v>
      </c>
      <c r="I256" t="s">
        <v>15</v>
      </c>
      <c r="J256" t="s">
        <v>18</v>
      </c>
      <c r="K256">
        <f t="shared" si="28"/>
        <v>36</v>
      </c>
      <c r="L256" t="str">
        <f t="shared" si="33"/>
        <v>No</v>
      </c>
      <c r="M256" s="3">
        <f t="shared" si="29"/>
        <v>0</v>
      </c>
      <c r="N256" s="3">
        <f t="shared" si="30"/>
        <v>42700</v>
      </c>
      <c r="O256" t="str">
        <f t="shared" si="31"/>
        <v>I_Beige</v>
      </c>
      <c r="P256" t="str">
        <f t="shared" si="32"/>
        <v>P_White</v>
      </c>
    </row>
    <row r="257" spans="1:16" x14ac:dyDescent="0.25">
      <c r="A257" t="s">
        <v>167</v>
      </c>
      <c r="B257" s="1">
        <v>43616</v>
      </c>
      <c r="C257" s="4">
        <v>93225</v>
      </c>
      <c r="D257" s="3">
        <v>0</v>
      </c>
      <c r="E257" s="3">
        <v>0</v>
      </c>
      <c r="F257" s="1">
        <v>43574</v>
      </c>
      <c r="G257" s="6">
        <f t="shared" si="27"/>
        <v>4</v>
      </c>
      <c r="H257" t="s">
        <v>81</v>
      </c>
      <c r="I257" t="s">
        <v>11</v>
      </c>
      <c r="J257" t="s">
        <v>11</v>
      </c>
      <c r="K257">
        <f t="shared" si="28"/>
        <v>42</v>
      </c>
      <c r="L257" t="str">
        <f t="shared" si="33"/>
        <v>No</v>
      </c>
      <c r="M257" s="3">
        <f t="shared" si="29"/>
        <v>0</v>
      </c>
      <c r="N257" s="3">
        <f t="shared" si="30"/>
        <v>93225</v>
      </c>
      <c r="O257" t="str">
        <f t="shared" si="31"/>
        <v>I_Black</v>
      </c>
      <c r="P257" t="str">
        <f t="shared" si="32"/>
        <v>P_Black</v>
      </c>
    </row>
    <row r="258" spans="1:16" x14ac:dyDescent="0.25">
      <c r="A258" t="s">
        <v>168</v>
      </c>
      <c r="B258" s="1">
        <v>43616</v>
      </c>
      <c r="C258" s="4">
        <v>70160</v>
      </c>
      <c r="D258" s="3">
        <v>1</v>
      </c>
      <c r="E258" s="3">
        <v>0</v>
      </c>
      <c r="F258" s="1">
        <v>43615</v>
      </c>
      <c r="G258" s="6">
        <f t="shared" ref="G258:G321" si="34">MONTH(F258)</f>
        <v>5</v>
      </c>
      <c r="H258" t="s">
        <v>83</v>
      </c>
      <c r="I258" t="s">
        <v>15</v>
      </c>
      <c r="J258" t="s">
        <v>25</v>
      </c>
      <c r="K258">
        <f t="shared" ref="K258:K321" si="35">B258-F258</f>
        <v>1</v>
      </c>
      <c r="L258" t="str">
        <f t="shared" si="33"/>
        <v>No</v>
      </c>
      <c r="M258" s="3">
        <f t="shared" ref="M258:M321" si="36">D258+E258</f>
        <v>1</v>
      </c>
      <c r="N258" s="3">
        <f t="shared" ref="N258:N321" si="37">IF(LOOKUP(H258,$Z$2:$Z$62,$Y$2:$Y$62)="x",LOOKUP(H258,$Z$2:$Z$62,$AD$2:$AD$62),C258)</f>
        <v>70160</v>
      </c>
      <c r="O258" t="str">
        <f t="shared" ref="O258:O321" si="38">LOOKUP(I258,$U$2:$U$7,$V$2:$V$7)</f>
        <v>I_Beige</v>
      </c>
      <c r="P258" t="str">
        <f t="shared" ref="P258:P321" si="39">LOOKUP(J258,$W$2:$W$8,$X$2:$X$8)</f>
        <v>P_Blue</v>
      </c>
    </row>
    <row r="259" spans="1:16" x14ac:dyDescent="0.25">
      <c r="A259" t="s">
        <v>170</v>
      </c>
      <c r="B259" s="1">
        <v>43616</v>
      </c>
      <c r="C259" s="4">
        <v>70615</v>
      </c>
      <c r="D259" s="3">
        <v>0</v>
      </c>
      <c r="E259" s="3">
        <v>0</v>
      </c>
      <c r="F259" s="1">
        <v>43481</v>
      </c>
      <c r="G259" s="6">
        <f t="shared" si="34"/>
        <v>1</v>
      </c>
      <c r="H259" t="s">
        <v>169</v>
      </c>
      <c r="I259" t="s">
        <v>11</v>
      </c>
      <c r="J259" t="s">
        <v>11</v>
      </c>
      <c r="K259">
        <f t="shared" si="35"/>
        <v>135</v>
      </c>
      <c r="L259" t="str">
        <f t="shared" ref="L259:L322" si="40">IF(K259&gt;90,"Yes","No")</f>
        <v>Yes</v>
      </c>
      <c r="M259" s="3">
        <f t="shared" si="36"/>
        <v>0</v>
      </c>
      <c r="N259" s="3">
        <f t="shared" si="37"/>
        <v>70615</v>
      </c>
      <c r="O259" t="str">
        <f t="shared" si="38"/>
        <v>I_Black</v>
      </c>
      <c r="P259" t="str">
        <f t="shared" si="39"/>
        <v>P_Black</v>
      </c>
    </row>
    <row r="260" spans="1:16" x14ac:dyDescent="0.25">
      <c r="A260" t="s">
        <v>171</v>
      </c>
      <c r="B260" s="1">
        <v>43616</v>
      </c>
      <c r="C260" s="4">
        <v>69250</v>
      </c>
      <c r="D260" s="3">
        <v>0</v>
      </c>
      <c r="E260" s="3">
        <v>0</v>
      </c>
      <c r="F260" s="1">
        <v>43614</v>
      </c>
      <c r="G260" s="6">
        <f t="shared" si="34"/>
        <v>5</v>
      </c>
      <c r="H260" t="s">
        <v>12</v>
      </c>
      <c r="I260" t="s">
        <v>11</v>
      </c>
      <c r="J260" t="s">
        <v>18</v>
      </c>
      <c r="K260">
        <f t="shared" si="35"/>
        <v>2</v>
      </c>
      <c r="L260" t="str">
        <f t="shared" si="40"/>
        <v>No</v>
      </c>
      <c r="M260" s="3">
        <f t="shared" si="36"/>
        <v>0</v>
      </c>
      <c r="N260" s="3">
        <f t="shared" si="37"/>
        <v>56200</v>
      </c>
      <c r="O260" t="str">
        <f t="shared" si="38"/>
        <v>I_Black</v>
      </c>
      <c r="P260" t="str">
        <f t="shared" si="39"/>
        <v>P_White</v>
      </c>
    </row>
    <row r="261" spans="1:16" x14ac:dyDescent="0.25">
      <c r="A261" t="s">
        <v>172</v>
      </c>
      <c r="B261" s="1">
        <v>43616</v>
      </c>
      <c r="C261" s="4">
        <v>119170</v>
      </c>
      <c r="D261" s="3">
        <v>1</v>
      </c>
      <c r="E261" s="3">
        <v>0</v>
      </c>
      <c r="F261" s="1">
        <v>43613</v>
      </c>
      <c r="G261" s="6">
        <f t="shared" si="34"/>
        <v>5</v>
      </c>
      <c r="H261" t="s">
        <v>63</v>
      </c>
      <c r="I261" t="s">
        <v>11</v>
      </c>
      <c r="J261" t="s">
        <v>25</v>
      </c>
      <c r="K261">
        <f t="shared" si="35"/>
        <v>3</v>
      </c>
      <c r="L261" t="str">
        <f t="shared" si="40"/>
        <v>No</v>
      </c>
      <c r="M261" s="3">
        <f t="shared" si="36"/>
        <v>1</v>
      </c>
      <c r="N261" s="3">
        <f t="shared" si="37"/>
        <v>119170</v>
      </c>
      <c r="O261" t="str">
        <f t="shared" si="38"/>
        <v>I_Black</v>
      </c>
      <c r="P261" t="str">
        <f t="shared" si="39"/>
        <v>P_Blue</v>
      </c>
    </row>
    <row r="262" spans="1:16" x14ac:dyDescent="0.25">
      <c r="A262" t="s">
        <v>173</v>
      </c>
      <c r="B262" s="1">
        <v>43616</v>
      </c>
      <c r="C262" s="4">
        <v>77415</v>
      </c>
      <c r="D262" s="3">
        <v>0</v>
      </c>
      <c r="E262" s="3">
        <v>1</v>
      </c>
      <c r="F262" s="1">
        <v>43614</v>
      </c>
      <c r="G262" s="6">
        <f t="shared" si="34"/>
        <v>5</v>
      </c>
      <c r="H262" t="s">
        <v>27</v>
      </c>
      <c r="I262" t="s">
        <v>16</v>
      </c>
      <c r="J262" t="s">
        <v>18</v>
      </c>
      <c r="K262">
        <f t="shared" si="35"/>
        <v>2</v>
      </c>
      <c r="L262" t="str">
        <f t="shared" si="40"/>
        <v>No</v>
      </c>
      <c r="M262" s="3">
        <f t="shared" si="36"/>
        <v>1</v>
      </c>
      <c r="N262" s="3">
        <f t="shared" si="37"/>
        <v>77415</v>
      </c>
      <c r="O262" t="str">
        <f t="shared" si="38"/>
        <v>I_Grey</v>
      </c>
      <c r="P262" t="str">
        <f t="shared" si="39"/>
        <v>P_White</v>
      </c>
    </row>
    <row r="263" spans="1:16" x14ac:dyDescent="0.25">
      <c r="A263" t="s">
        <v>174</v>
      </c>
      <c r="B263" s="1">
        <v>43616</v>
      </c>
      <c r="C263" s="4">
        <v>69515</v>
      </c>
      <c r="D263" s="3">
        <v>0</v>
      </c>
      <c r="E263" s="3">
        <v>0</v>
      </c>
      <c r="F263" s="1">
        <v>43601</v>
      </c>
      <c r="G263" s="6">
        <f t="shared" si="34"/>
        <v>5</v>
      </c>
      <c r="H263" t="s">
        <v>12</v>
      </c>
      <c r="I263" t="s">
        <v>15</v>
      </c>
      <c r="J263" t="s">
        <v>16</v>
      </c>
      <c r="K263">
        <f t="shared" si="35"/>
        <v>15</v>
      </c>
      <c r="L263" t="str">
        <f t="shared" si="40"/>
        <v>No</v>
      </c>
      <c r="M263" s="3">
        <f t="shared" si="36"/>
        <v>0</v>
      </c>
      <c r="N263" s="3">
        <f t="shared" si="37"/>
        <v>56200</v>
      </c>
      <c r="O263" t="str">
        <f t="shared" si="38"/>
        <v>I_Beige</v>
      </c>
      <c r="P263" t="str">
        <f t="shared" si="39"/>
        <v>P_Grey</v>
      </c>
    </row>
    <row r="264" spans="1:16" x14ac:dyDescent="0.25">
      <c r="A264" t="s">
        <v>175</v>
      </c>
      <c r="B264" s="1">
        <v>43616</v>
      </c>
      <c r="C264" s="4">
        <v>133035</v>
      </c>
      <c r="D264" s="3">
        <v>0</v>
      </c>
      <c r="E264" s="3">
        <v>1</v>
      </c>
      <c r="F264" s="1">
        <v>43616</v>
      </c>
      <c r="G264" s="6">
        <f t="shared" si="34"/>
        <v>5</v>
      </c>
      <c r="H264" t="s">
        <v>52</v>
      </c>
      <c r="I264" t="s">
        <v>11</v>
      </c>
      <c r="J264" t="s">
        <v>18</v>
      </c>
      <c r="K264">
        <f t="shared" si="35"/>
        <v>0</v>
      </c>
      <c r="L264" t="str">
        <f t="shared" si="40"/>
        <v>No</v>
      </c>
      <c r="M264" s="3">
        <f t="shared" si="36"/>
        <v>1</v>
      </c>
      <c r="N264" s="3">
        <f t="shared" si="37"/>
        <v>133035</v>
      </c>
      <c r="O264" t="str">
        <f t="shared" si="38"/>
        <v>I_Black</v>
      </c>
      <c r="P264" t="str">
        <f t="shared" si="39"/>
        <v>P_White</v>
      </c>
    </row>
    <row r="265" spans="1:16" x14ac:dyDescent="0.25">
      <c r="A265" t="s">
        <v>154</v>
      </c>
      <c r="B265" s="1">
        <v>43620</v>
      </c>
      <c r="C265" s="2">
        <v>68770</v>
      </c>
      <c r="D265" s="3">
        <v>0</v>
      </c>
      <c r="E265" s="3">
        <v>0</v>
      </c>
      <c r="F265" s="1">
        <v>43593</v>
      </c>
      <c r="G265" s="6">
        <f t="shared" si="34"/>
        <v>5</v>
      </c>
      <c r="H265" t="s">
        <v>12</v>
      </c>
      <c r="I265" t="s">
        <v>11</v>
      </c>
      <c r="J265" t="s">
        <v>11</v>
      </c>
      <c r="K265">
        <f t="shared" si="35"/>
        <v>27</v>
      </c>
      <c r="L265" t="str">
        <f t="shared" si="40"/>
        <v>No</v>
      </c>
      <c r="M265" s="3">
        <f t="shared" si="36"/>
        <v>0</v>
      </c>
      <c r="N265" s="3">
        <f t="shared" si="37"/>
        <v>56200</v>
      </c>
      <c r="O265" t="str">
        <f t="shared" si="38"/>
        <v>I_Black</v>
      </c>
      <c r="P265" t="str">
        <f t="shared" si="39"/>
        <v>P_Black</v>
      </c>
    </row>
    <row r="266" spans="1:16" x14ac:dyDescent="0.25">
      <c r="A266" t="s">
        <v>155</v>
      </c>
      <c r="B266" s="1">
        <v>43620</v>
      </c>
      <c r="C266" s="2">
        <v>45870</v>
      </c>
      <c r="D266" s="3">
        <v>0</v>
      </c>
      <c r="E266" s="3">
        <v>0</v>
      </c>
      <c r="F266" s="1">
        <v>43598</v>
      </c>
      <c r="G266" s="6">
        <f t="shared" si="34"/>
        <v>5</v>
      </c>
      <c r="H266" t="s">
        <v>48</v>
      </c>
      <c r="I266" t="s">
        <v>16</v>
      </c>
      <c r="J266" t="s">
        <v>25</v>
      </c>
      <c r="K266">
        <f t="shared" si="35"/>
        <v>22</v>
      </c>
      <c r="L266" t="str">
        <f t="shared" si="40"/>
        <v>No</v>
      </c>
      <c r="M266" s="3">
        <f t="shared" si="36"/>
        <v>0</v>
      </c>
      <c r="N266" s="3">
        <f t="shared" si="37"/>
        <v>35950</v>
      </c>
      <c r="O266" t="str">
        <f t="shared" si="38"/>
        <v>I_Grey</v>
      </c>
      <c r="P266" t="str">
        <f t="shared" si="39"/>
        <v>P_Blue</v>
      </c>
    </row>
    <row r="267" spans="1:16" x14ac:dyDescent="0.25">
      <c r="A267" t="s">
        <v>157</v>
      </c>
      <c r="B267" s="1">
        <v>43620</v>
      </c>
      <c r="C267" s="2">
        <v>140300</v>
      </c>
      <c r="D267" s="3">
        <v>0</v>
      </c>
      <c r="E267" s="3">
        <v>0</v>
      </c>
      <c r="F267" s="1">
        <v>43476</v>
      </c>
      <c r="G267" s="6">
        <f t="shared" si="34"/>
        <v>1</v>
      </c>
      <c r="H267" t="s">
        <v>156</v>
      </c>
      <c r="I267" t="s">
        <v>11</v>
      </c>
      <c r="J267" t="s">
        <v>18</v>
      </c>
      <c r="K267">
        <f t="shared" si="35"/>
        <v>144</v>
      </c>
      <c r="L267" t="str">
        <f t="shared" si="40"/>
        <v>Yes</v>
      </c>
      <c r="M267" s="3">
        <f t="shared" si="36"/>
        <v>0</v>
      </c>
      <c r="N267" s="3">
        <f t="shared" si="37"/>
        <v>140300</v>
      </c>
      <c r="O267" t="str">
        <f t="shared" si="38"/>
        <v>I_Black</v>
      </c>
      <c r="P267" t="str">
        <f t="shared" si="39"/>
        <v>P_White</v>
      </c>
    </row>
    <row r="268" spans="1:16" x14ac:dyDescent="0.25">
      <c r="A268" t="s">
        <v>152</v>
      </c>
      <c r="B268" s="1">
        <v>43628</v>
      </c>
      <c r="C268" s="2">
        <v>161035</v>
      </c>
      <c r="D268" s="3">
        <v>0</v>
      </c>
      <c r="E268" s="3">
        <v>0</v>
      </c>
      <c r="F268" s="1">
        <v>43615</v>
      </c>
      <c r="G268" s="6">
        <f t="shared" si="34"/>
        <v>5</v>
      </c>
      <c r="H268" t="s">
        <v>90</v>
      </c>
      <c r="I268" t="s">
        <v>31</v>
      </c>
      <c r="J268" t="s">
        <v>16</v>
      </c>
      <c r="K268">
        <f t="shared" si="35"/>
        <v>13</v>
      </c>
      <c r="L268" t="str">
        <f t="shared" si="40"/>
        <v>No</v>
      </c>
      <c r="M268" s="3">
        <f t="shared" si="36"/>
        <v>0</v>
      </c>
      <c r="N268" s="3">
        <f t="shared" si="37"/>
        <v>161035</v>
      </c>
      <c r="O268" t="str">
        <f t="shared" si="38"/>
        <v>I_Brown</v>
      </c>
      <c r="P268" t="str">
        <f t="shared" si="39"/>
        <v>P_Grey</v>
      </c>
    </row>
    <row r="269" spans="1:16" x14ac:dyDescent="0.25">
      <c r="A269" t="s">
        <v>153</v>
      </c>
      <c r="B269" s="1">
        <v>43628</v>
      </c>
      <c r="C269" s="2">
        <v>88220</v>
      </c>
      <c r="D269" s="3">
        <v>0</v>
      </c>
      <c r="E269" s="3">
        <v>1</v>
      </c>
      <c r="F269" s="1">
        <v>43615</v>
      </c>
      <c r="G269" s="6">
        <f t="shared" si="34"/>
        <v>5</v>
      </c>
      <c r="H269" t="s">
        <v>27</v>
      </c>
      <c r="I269" t="s">
        <v>11</v>
      </c>
      <c r="J269" t="s">
        <v>11</v>
      </c>
      <c r="K269">
        <f t="shared" si="35"/>
        <v>13</v>
      </c>
      <c r="L269" t="str">
        <f t="shared" si="40"/>
        <v>No</v>
      </c>
      <c r="M269" s="3">
        <f t="shared" si="36"/>
        <v>1</v>
      </c>
      <c r="N269" s="3">
        <f t="shared" si="37"/>
        <v>88220</v>
      </c>
      <c r="O269" t="str">
        <f t="shared" si="38"/>
        <v>I_Black</v>
      </c>
      <c r="P269" t="str">
        <f t="shared" si="39"/>
        <v>P_Black</v>
      </c>
    </row>
    <row r="270" spans="1:16" ht="12.75" customHeight="1" x14ac:dyDescent="0.25">
      <c r="A270" t="s">
        <v>144</v>
      </c>
      <c r="B270" s="1">
        <v>43631</v>
      </c>
      <c r="C270" s="2">
        <v>71595</v>
      </c>
      <c r="D270" s="3">
        <v>0</v>
      </c>
      <c r="E270" s="3">
        <v>0</v>
      </c>
      <c r="F270" s="1">
        <v>43594</v>
      </c>
      <c r="G270" s="6">
        <f t="shared" si="34"/>
        <v>5</v>
      </c>
      <c r="H270" t="s">
        <v>12</v>
      </c>
      <c r="I270" t="s">
        <v>15</v>
      </c>
      <c r="J270" t="s">
        <v>18</v>
      </c>
      <c r="K270">
        <f t="shared" si="35"/>
        <v>37</v>
      </c>
      <c r="L270" t="str">
        <f t="shared" si="40"/>
        <v>No</v>
      </c>
      <c r="M270" s="3">
        <f t="shared" si="36"/>
        <v>0</v>
      </c>
      <c r="N270" s="3">
        <f t="shared" si="37"/>
        <v>56200</v>
      </c>
      <c r="O270" t="str">
        <f t="shared" si="38"/>
        <v>I_Beige</v>
      </c>
      <c r="P270" t="str">
        <f t="shared" si="39"/>
        <v>P_White</v>
      </c>
    </row>
    <row r="271" spans="1:16" x14ac:dyDescent="0.25">
      <c r="A271" t="s">
        <v>145</v>
      </c>
      <c r="B271" s="1">
        <v>43631</v>
      </c>
      <c r="C271" s="2">
        <v>61425</v>
      </c>
      <c r="D271" s="3">
        <v>0</v>
      </c>
      <c r="E271" s="3">
        <v>0</v>
      </c>
      <c r="F271" s="1">
        <v>43559</v>
      </c>
      <c r="G271" s="6">
        <f t="shared" si="34"/>
        <v>4</v>
      </c>
      <c r="H271" t="s">
        <v>66</v>
      </c>
      <c r="I271" t="s">
        <v>35</v>
      </c>
      <c r="J271" t="s">
        <v>22</v>
      </c>
      <c r="K271">
        <f t="shared" si="35"/>
        <v>72</v>
      </c>
      <c r="L271" t="str">
        <f t="shared" si="40"/>
        <v>No</v>
      </c>
      <c r="M271" s="3">
        <f t="shared" si="36"/>
        <v>0</v>
      </c>
      <c r="N271" s="3">
        <f t="shared" si="37"/>
        <v>61425</v>
      </c>
      <c r="O271" t="str">
        <f t="shared" si="38"/>
        <v>I_Red</v>
      </c>
      <c r="P271" t="str">
        <f t="shared" si="39"/>
        <v>P_Silver</v>
      </c>
    </row>
    <row r="272" spans="1:16" x14ac:dyDescent="0.25">
      <c r="A272" t="s">
        <v>147</v>
      </c>
      <c r="B272" s="1">
        <v>43631</v>
      </c>
      <c r="C272" s="2">
        <v>158240</v>
      </c>
      <c r="D272" s="3">
        <v>0</v>
      </c>
      <c r="E272" s="3">
        <v>0</v>
      </c>
      <c r="F272" s="1">
        <v>43589</v>
      </c>
      <c r="G272" s="6">
        <f t="shared" si="34"/>
        <v>5</v>
      </c>
      <c r="H272" t="s">
        <v>146</v>
      </c>
      <c r="I272" t="s">
        <v>18</v>
      </c>
      <c r="J272" t="s">
        <v>18</v>
      </c>
      <c r="K272">
        <f t="shared" si="35"/>
        <v>42</v>
      </c>
      <c r="L272" t="str">
        <f t="shared" si="40"/>
        <v>No</v>
      </c>
      <c r="M272" s="3">
        <f t="shared" si="36"/>
        <v>0</v>
      </c>
      <c r="N272" s="3">
        <f t="shared" si="37"/>
        <v>158240</v>
      </c>
      <c r="O272" t="str">
        <f t="shared" si="38"/>
        <v>I_White</v>
      </c>
      <c r="P272" t="str">
        <f t="shared" si="39"/>
        <v>P_White</v>
      </c>
    </row>
    <row r="273" spans="1:16" x14ac:dyDescent="0.25">
      <c r="A273" t="s">
        <v>149</v>
      </c>
      <c r="B273" s="1">
        <v>43631</v>
      </c>
      <c r="C273" s="2">
        <v>85910</v>
      </c>
      <c r="D273" s="3">
        <v>0</v>
      </c>
      <c r="E273" s="3">
        <v>0</v>
      </c>
      <c r="F273" s="1">
        <v>43419</v>
      </c>
      <c r="G273" s="6">
        <f t="shared" si="34"/>
        <v>11</v>
      </c>
      <c r="H273" t="s">
        <v>148</v>
      </c>
      <c r="I273" t="s">
        <v>11</v>
      </c>
      <c r="J273" t="s">
        <v>11</v>
      </c>
      <c r="K273">
        <f t="shared" si="35"/>
        <v>212</v>
      </c>
      <c r="L273" t="str">
        <f t="shared" si="40"/>
        <v>Yes</v>
      </c>
      <c r="M273" s="3">
        <f t="shared" si="36"/>
        <v>0</v>
      </c>
      <c r="N273" s="3">
        <f t="shared" si="37"/>
        <v>85910</v>
      </c>
      <c r="O273" t="str">
        <f t="shared" si="38"/>
        <v>I_Black</v>
      </c>
      <c r="P273" t="str">
        <f t="shared" si="39"/>
        <v>P_Black</v>
      </c>
    </row>
    <row r="274" spans="1:16" x14ac:dyDescent="0.25">
      <c r="A274" t="s">
        <v>150</v>
      </c>
      <c r="B274" s="1">
        <v>43631</v>
      </c>
      <c r="C274" s="2">
        <v>93045</v>
      </c>
      <c r="D274" s="3">
        <v>0</v>
      </c>
      <c r="E274" s="3">
        <v>0</v>
      </c>
      <c r="F274" s="1">
        <v>43431</v>
      </c>
      <c r="G274" s="6">
        <f t="shared" si="34"/>
        <v>11</v>
      </c>
      <c r="H274" t="s">
        <v>57</v>
      </c>
      <c r="I274" t="s">
        <v>11</v>
      </c>
      <c r="J274" t="s">
        <v>35</v>
      </c>
      <c r="K274">
        <f t="shared" si="35"/>
        <v>200</v>
      </c>
      <c r="L274" t="str">
        <f t="shared" si="40"/>
        <v>Yes</v>
      </c>
      <c r="M274" s="3">
        <f t="shared" si="36"/>
        <v>0</v>
      </c>
      <c r="N274" s="3">
        <f t="shared" si="37"/>
        <v>93045</v>
      </c>
      <c r="O274" t="str">
        <f t="shared" si="38"/>
        <v>I_Black</v>
      </c>
      <c r="P274" t="str">
        <f t="shared" si="39"/>
        <v>P_Red</v>
      </c>
    </row>
    <row r="275" spans="1:16" x14ac:dyDescent="0.25">
      <c r="A275" t="s">
        <v>151</v>
      </c>
      <c r="B275" s="1">
        <v>43631</v>
      </c>
      <c r="C275" s="2">
        <v>78315</v>
      </c>
      <c r="D275" s="3">
        <v>0</v>
      </c>
      <c r="E275" s="3">
        <v>1</v>
      </c>
      <c r="F275" s="1">
        <v>43616</v>
      </c>
      <c r="G275" s="6">
        <f t="shared" si="34"/>
        <v>5</v>
      </c>
      <c r="H275" t="s">
        <v>122</v>
      </c>
      <c r="I275" t="s">
        <v>15</v>
      </c>
      <c r="J275" t="s">
        <v>22</v>
      </c>
      <c r="K275">
        <f t="shared" si="35"/>
        <v>15</v>
      </c>
      <c r="L275" t="str">
        <f t="shared" si="40"/>
        <v>No</v>
      </c>
      <c r="M275" s="3">
        <f t="shared" si="36"/>
        <v>1</v>
      </c>
      <c r="N275" s="3">
        <f t="shared" si="37"/>
        <v>78315</v>
      </c>
      <c r="O275" t="str">
        <f t="shared" si="38"/>
        <v>I_Beige</v>
      </c>
      <c r="P275" t="str">
        <f t="shared" si="39"/>
        <v>P_Silver</v>
      </c>
    </row>
    <row r="276" spans="1:16" x14ac:dyDescent="0.25">
      <c r="A276" t="s">
        <v>137</v>
      </c>
      <c r="B276" s="1">
        <v>43634</v>
      </c>
      <c r="C276" s="2">
        <v>83205</v>
      </c>
      <c r="D276" s="3">
        <v>0</v>
      </c>
      <c r="E276" s="3">
        <v>0</v>
      </c>
      <c r="F276" s="1">
        <v>43621</v>
      </c>
      <c r="G276" s="6">
        <f t="shared" si="34"/>
        <v>6</v>
      </c>
      <c r="H276" t="s">
        <v>12</v>
      </c>
      <c r="I276" t="s">
        <v>11</v>
      </c>
      <c r="J276" t="s">
        <v>18</v>
      </c>
      <c r="K276">
        <f t="shared" si="35"/>
        <v>13</v>
      </c>
      <c r="L276" t="str">
        <f t="shared" si="40"/>
        <v>No</v>
      </c>
      <c r="M276" s="3">
        <f t="shared" si="36"/>
        <v>0</v>
      </c>
      <c r="N276" s="3">
        <f t="shared" si="37"/>
        <v>56200</v>
      </c>
      <c r="O276" t="str">
        <f t="shared" si="38"/>
        <v>I_Black</v>
      </c>
      <c r="P276" t="str">
        <f t="shared" si="39"/>
        <v>P_White</v>
      </c>
    </row>
    <row r="277" spans="1:16" x14ac:dyDescent="0.25">
      <c r="A277" t="s">
        <v>139</v>
      </c>
      <c r="B277" s="1">
        <v>43634</v>
      </c>
      <c r="C277" s="2">
        <v>75165</v>
      </c>
      <c r="D277" s="3">
        <v>0</v>
      </c>
      <c r="E277" s="3">
        <v>0</v>
      </c>
      <c r="F277" s="1">
        <v>43493</v>
      </c>
      <c r="G277" s="6">
        <f t="shared" si="34"/>
        <v>1</v>
      </c>
      <c r="H277" t="s">
        <v>138</v>
      </c>
      <c r="I277" t="s">
        <v>15</v>
      </c>
      <c r="J277" t="s">
        <v>35</v>
      </c>
      <c r="K277">
        <f t="shared" si="35"/>
        <v>141</v>
      </c>
      <c r="L277" t="str">
        <f t="shared" si="40"/>
        <v>Yes</v>
      </c>
      <c r="M277" s="3">
        <f t="shared" si="36"/>
        <v>0</v>
      </c>
      <c r="N277" s="3">
        <f t="shared" si="37"/>
        <v>75165</v>
      </c>
      <c r="O277" t="str">
        <f t="shared" si="38"/>
        <v>I_Beige</v>
      </c>
      <c r="P277" t="str">
        <f t="shared" si="39"/>
        <v>P_Red</v>
      </c>
    </row>
    <row r="278" spans="1:16" x14ac:dyDescent="0.25">
      <c r="A278" t="s">
        <v>140</v>
      </c>
      <c r="B278" s="1">
        <v>43634</v>
      </c>
      <c r="C278" s="2">
        <v>72770</v>
      </c>
      <c r="D278" s="3">
        <v>0</v>
      </c>
      <c r="E278" s="3">
        <v>0</v>
      </c>
      <c r="F278" s="1">
        <v>43616</v>
      </c>
      <c r="G278" s="6">
        <f t="shared" si="34"/>
        <v>5</v>
      </c>
      <c r="H278" t="s">
        <v>12</v>
      </c>
      <c r="I278" t="s">
        <v>31</v>
      </c>
      <c r="J278" t="s">
        <v>25</v>
      </c>
      <c r="K278">
        <f t="shared" si="35"/>
        <v>18</v>
      </c>
      <c r="L278" t="str">
        <f t="shared" si="40"/>
        <v>No</v>
      </c>
      <c r="M278" s="3">
        <f t="shared" si="36"/>
        <v>0</v>
      </c>
      <c r="N278" s="3">
        <f t="shared" si="37"/>
        <v>56200</v>
      </c>
      <c r="O278" t="str">
        <f t="shared" si="38"/>
        <v>I_Brown</v>
      </c>
      <c r="P278" t="str">
        <f t="shared" si="39"/>
        <v>P_Blue</v>
      </c>
    </row>
    <row r="279" spans="1:16" x14ac:dyDescent="0.25">
      <c r="A279" t="s">
        <v>141</v>
      </c>
      <c r="B279" s="1">
        <v>43634</v>
      </c>
      <c r="C279" s="2">
        <v>81080</v>
      </c>
      <c r="D279" s="3">
        <v>0</v>
      </c>
      <c r="E279" s="3">
        <v>0</v>
      </c>
      <c r="F279" s="1">
        <v>43434</v>
      </c>
      <c r="G279" s="6">
        <f t="shared" si="34"/>
        <v>11</v>
      </c>
      <c r="H279" t="s">
        <v>74</v>
      </c>
      <c r="I279" t="s">
        <v>35</v>
      </c>
      <c r="J279" t="s">
        <v>16</v>
      </c>
      <c r="K279">
        <f t="shared" si="35"/>
        <v>200</v>
      </c>
      <c r="L279" t="str">
        <f t="shared" si="40"/>
        <v>Yes</v>
      </c>
      <c r="M279" s="3">
        <f t="shared" si="36"/>
        <v>0</v>
      </c>
      <c r="N279" s="3">
        <f t="shared" si="37"/>
        <v>81080</v>
      </c>
      <c r="O279" t="str">
        <f t="shared" si="38"/>
        <v>I_Red</v>
      </c>
      <c r="P279" t="str">
        <f t="shared" si="39"/>
        <v>P_Grey</v>
      </c>
    </row>
    <row r="280" spans="1:16" x14ac:dyDescent="0.25">
      <c r="A280" t="s">
        <v>143</v>
      </c>
      <c r="B280" s="1">
        <v>43634</v>
      </c>
      <c r="C280" s="2">
        <v>42040</v>
      </c>
      <c r="D280" s="3">
        <v>1</v>
      </c>
      <c r="E280" s="3">
        <v>0</v>
      </c>
      <c r="F280" s="1">
        <v>43623</v>
      </c>
      <c r="G280" s="6">
        <f t="shared" si="34"/>
        <v>6</v>
      </c>
      <c r="H280" t="s">
        <v>142</v>
      </c>
      <c r="I280" t="s">
        <v>15</v>
      </c>
      <c r="J280" t="s">
        <v>16</v>
      </c>
      <c r="K280">
        <f t="shared" si="35"/>
        <v>11</v>
      </c>
      <c r="L280" t="str">
        <f t="shared" si="40"/>
        <v>No</v>
      </c>
      <c r="M280" s="3">
        <f t="shared" si="36"/>
        <v>1</v>
      </c>
      <c r="N280" s="3">
        <f t="shared" si="37"/>
        <v>0</v>
      </c>
      <c r="O280" t="str">
        <f t="shared" si="38"/>
        <v>I_Beige</v>
      </c>
      <c r="P280" t="str">
        <f t="shared" si="39"/>
        <v>P_Grey</v>
      </c>
    </row>
    <row r="281" spans="1:16" x14ac:dyDescent="0.25">
      <c r="A281" t="s">
        <v>134</v>
      </c>
      <c r="B281" s="1">
        <v>43635</v>
      </c>
      <c r="C281" s="2">
        <v>48310</v>
      </c>
      <c r="D281" s="3">
        <v>1</v>
      </c>
      <c r="E281" s="3">
        <v>0</v>
      </c>
      <c r="F281" s="1">
        <v>43630</v>
      </c>
      <c r="G281" s="6">
        <f t="shared" si="34"/>
        <v>6</v>
      </c>
      <c r="H281" t="s">
        <v>36</v>
      </c>
      <c r="I281" t="s">
        <v>11</v>
      </c>
      <c r="J281" t="s">
        <v>16</v>
      </c>
      <c r="K281">
        <f t="shared" si="35"/>
        <v>5</v>
      </c>
      <c r="L281" t="str">
        <f t="shared" si="40"/>
        <v>No</v>
      </c>
      <c r="M281" s="3">
        <f t="shared" si="36"/>
        <v>1</v>
      </c>
      <c r="N281" s="3">
        <f t="shared" si="37"/>
        <v>42700</v>
      </c>
      <c r="O281" t="str">
        <f t="shared" si="38"/>
        <v>I_Black</v>
      </c>
      <c r="P281" t="str">
        <f t="shared" si="39"/>
        <v>P_Grey</v>
      </c>
    </row>
    <row r="282" spans="1:16" x14ac:dyDescent="0.25">
      <c r="A282" t="s">
        <v>135</v>
      </c>
      <c r="B282" s="1">
        <v>43635</v>
      </c>
      <c r="C282" s="2">
        <v>51940</v>
      </c>
      <c r="D282" s="3">
        <v>0</v>
      </c>
      <c r="E282" s="3">
        <v>0</v>
      </c>
      <c r="F282" s="1">
        <v>43621</v>
      </c>
      <c r="G282" s="6">
        <f t="shared" si="34"/>
        <v>6</v>
      </c>
      <c r="H282" t="s">
        <v>32</v>
      </c>
      <c r="I282" t="s">
        <v>15</v>
      </c>
      <c r="J282" t="s">
        <v>25</v>
      </c>
      <c r="K282">
        <f t="shared" si="35"/>
        <v>14</v>
      </c>
      <c r="L282" t="str">
        <f t="shared" si="40"/>
        <v>No</v>
      </c>
      <c r="M282" s="3">
        <f t="shared" si="36"/>
        <v>0</v>
      </c>
      <c r="N282" s="3">
        <f t="shared" si="37"/>
        <v>43400</v>
      </c>
      <c r="O282" t="str">
        <f t="shared" si="38"/>
        <v>I_Beige</v>
      </c>
      <c r="P282" t="str">
        <f t="shared" si="39"/>
        <v>P_Blue</v>
      </c>
    </row>
    <row r="283" spans="1:16" x14ac:dyDescent="0.25">
      <c r="A283" t="s">
        <v>136</v>
      </c>
      <c r="B283" s="1">
        <v>43635</v>
      </c>
      <c r="C283" s="2">
        <v>95030</v>
      </c>
      <c r="D283" s="3">
        <v>0</v>
      </c>
      <c r="E283" s="3">
        <v>0</v>
      </c>
      <c r="F283" s="1">
        <v>43535</v>
      </c>
      <c r="G283" s="6">
        <f t="shared" si="34"/>
        <v>3</v>
      </c>
      <c r="H283" t="s">
        <v>129</v>
      </c>
      <c r="I283" t="s">
        <v>31</v>
      </c>
      <c r="J283" t="s">
        <v>35</v>
      </c>
      <c r="K283">
        <f t="shared" si="35"/>
        <v>100</v>
      </c>
      <c r="L283" t="str">
        <f t="shared" si="40"/>
        <v>Yes</v>
      </c>
      <c r="M283" s="3">
        <f t="shared" si="36"/>
        <v>0</v>
      </c>
      <c r="N283" s="3">
        <f t="shared" si="37"/>
        <v>95030</v>
      </c>
      <c r="O283" t="str">
        <f t="shared" si="38"/>
        <v>I_Brown</v>
      </c>
      <c r="P283" t="str">
        <f t="shared" si="39"/>
        <v>P_Red</v>
      </c>
    </row>
    <row r="284" spans="1:16" x14ac:dyDescent="0.25">
      <c r="A284" t="s">
        <v>131</v>
      </c>
      <c r="B284" s="1">
        <v>43638</v>
      </c>
      <c r="C284" s="2">
        <v>121485</v>
      </c>
      <c r="D284" s="3">
        <v>0</v>
      </c>
      <c r="E284" s="3">
        <v>1</v>
      </c>
      <c r="F284" s="1">
        <v>43634</v>
      </c>
      <c r="G284" s="6">
        <f t="shared" si="34"/>
        <v>6</v>
      </c>
      <c r="H284" t="s">
        <v>70</v>
      </c>
      <c r="I284" t="s">
        <v>11</v>
      </c>
      <c r="J284" t="s">
        <v>11</v>
      </c>
      <c r="K284">
        <f t="shared" si="35"/>
        <v>4</v>
      </c>
      <c r="L284" t="str">
        <f t="shared" si="40"/>
        <v>No</v>
      </c>
      <c r="M284" s="3">
        <f t="shared" si="36"/>
        <v>1</v>
      </c>
      <c r="N284" s="3">
        <f t="shared" si="37"/>
        <v>104350</v>
      </c>
      <c r="O284" t="str">
        <f t="shared" si="38"/>
        <v>I_Black</v>
      </c>
      <c r="P284" t="str">
        <f t="shared" si="39"/>
        <v>P_Black</v>
      </c>
    </row>
    <row r="285" spans="1:16" x14ac:dyDescent="0.25">
      <c r="A285" t="s">
        <v>132</v>
      </c>
      <c r="B285" s="1">
        <v>43638</v>
      </c>
      <c r="C285" s="2">
        <v>64085</v>
      </c>
      <c r="D285" s="3">
        <v>0</v>
      </c>
      <c r="E285" s="3">
        <v>0</v>
      </c>
      <c r="F285" s="1">
        <v>43609</v>
      </c>
      <c r="G285" s="6">
        <f t="shared" si="34"/>
        <v>5</v>
      </c>
      <c r="H285" t="s">
        <v>12</v>
      </c>
      <c r="I285" t="s">
        <v>15</v>
      </c>
      <c r="J285" t="s">
        <v>18</v>
      </c>
      <c r="K285">
        <f t="shared" si="35"/>
        <v>29</v>
      </c>
      <c r="L285" t="str">
        <f t="shared" si="40"/>
        <v>No</v>
      </c>
      <c r="M285" s="3">
        <f t="shared" si="36"/>
        <v>0</v>
      </c>
      <c r="N285" s="3">
        <f t="shared" si="37"/>
        <v>56200</v>
      </c>
      <c r="O285" t="str">
        <f t="shared" si="38"/>
        <v>I_Beige</v>
      </c>
      <c r="P285" t="str">
        <f t="shared" si="39"/>
        <v>P_White</v>
      </c>
    </row>
    <row r="286" spans="1:16" x14ac:dyDescent="0.25">
      <c r="A286" t="s">
        <v>133</v>
      </c>
      <c r="B286" s="1">
        <v>43638</v>
      </c>
      <c r="C286" s="2">
        <v>162340</v>
      </c>
      <c r="D286" s="3">
        <v>0</v>
      </c>
      <c r="E286" s="3">
        <v>0</v>
      </c>
      <c r="F286" s="1">
        <v>43553</v>
      </c>
      <c r="G286" s="6">
        <f t="shared" si="34"/>
        <v>3</v>
      </c>
      <c r="H286" t="s">
        <v>90</v>
      </c>
      <c r="I286" t="s">
        <v>16</v>
      </c>
      <c r="J286" t="s">
        <v>25</v>
      </c>
      <c r="K286">
        <f t="shared" si="35"/>
        <v>85</v>
      </c>
      <c r="L286" t="str">
        <f t="shared" si="40"/>
        <v>No</v>
      </c>
      <c r="M286" s="3">
        <f t="shared" si="36"/>
        <v>0</v>
      </c>
      <c r="N286" s="3">
        <f t="shared" si="37"/>
        <v>162340</v>
      </c>
      <c r="O286" t="str">
        <f t="shared" si="38"/>
        <v>I_Grey</v>
      </c>
      <c r="P286" t="str">
        <f t="shared" si="39"/>
        <v>P_Blue</v>
      </c>
    </row>
    <row r="287" spans="1:16" x14ac:dyDescent="0.25">
      <c r="A287" t="s">
        <v>126</v>
      </c>
      <c r="B287" s="1">
        <v>43640</v>
      </c>
      <c r="C287" s="2">
        <v>64930</v>
      </c>
      <c r="D287" s="3">
        <v>0</v>
      </c>
      <c r="E287" s="3">
        <v>0</v>
      </c>
      <c r="F287" s="1">
        <v>43614</v>
      </c>
      <c r="G287" s="6">
        <f t="shared" si="34"/>
        <v>5</v>
      </c>
      <c r="H287" t="s">
        <v>12</v>
      </c>
      <c r="I287" t="s">
        <v>11</v>
      </c>
      <c r="J287" t="s">
        <v>11</v>
      </c>
      <c r="K287">
        <f t="shared" si="35"/>
        <v>26</v>
      </c>
      <c r="L287" t="str">
        <f t="shared" si="40"/>
        <v>No</v>
      </c>
      <c r="M287" s="3">
        <f t="shared" si="36"/>
        <v>0</v>
      </c>
      <c r="N287" s="3">
        <f t="shared" si="37"/>
        <v>56200</v>
      </c>
      <c r="O287" t="str">
        <f t="shared" si="38"/>
        <v>I_Black</v>
      </c>
      <c r="P287" t="str">
        <f t="shared" si="39"/>
        <v>P_Black</v>
      </c>
    </row>
    <row r="288" spans="1:16" x14ac:dyDescent="0.25">
      <c r="A288" t="s">
        <v>127</v>
      </c>
      <c r="B288" s="1">
        <v>43640</v>
      </c>
      <c r="C288" s="2">
        <v>65785</v>
      </c>
      <c r="D288" s="3">
        <v>0</v>
      </c>
      <c r="E288" s="3">
        <v>0</v>
      </c>
      <c r="F288" s="1">
        <v>43532</v>
      </c>
      <c r="G288" s="6">
        <f t="shared" si="34"/>
        <v>3</v>
      </c>
      <c r="H288" t="s">
        <v>83</v>
      </c>
      <c r="I288" t="s">
        <v>11</v>
      </c>
      <c r="J288" t="s">
        <v>11</v>
      </c>
      <c r="K288">
        <f t="shared" si="35"/>
        <v>108</v>
      </c>
      <c r="L288" t="str">
        <f t="shared" si="40"/>
        <v>Yes</v>
      </c>
      <c r="M288" s="3">
        <f t="shared" si="36"/>
        <v>0</v>
      </c>
      <c r="N288" s="3">
        <f t="shared" si="37"/>
        <v>65785</v>
      </c>
      <c r="O288" t="str">
        <f t="shared" si="38"/>
        <v>I_Black</v>
      </c>
      <c r="P288" t="str">
        <f t="shared" si="39"/>
        <v>P_Black</v>
      </c>
    </row>
    <row r="289" spans="1:16" x14ac:dyDescent="0.25">
      <c r="A289" t="s">
        <v>128</v>
      </c>
      <c r="B289" s="1">
        <v>43640</v>
      </c>
      <c r="C289" s="2">
        <v>58740</v>
      </c>
      <c r="D289" s="3">
        <v>1</v>
      </c>
      <c r="E289" s="3">
        <v>0</v>
      </c>
      <c r="F289" s="1">
        <v>43630</v>
      </c>
      <c r="G289" s="6">
        <f t="shared" si="34"/>
        <v>6</v>
      </c>
      <c r="H289" t="s">
        <v>43</v>
      </c>
      <c r="I289" t="s">
        <v>11</v>
      </c>
      <c r="J289" t="s">
        <v>11</v>
      </c>
      <c r="K289">
        <f t="shared" si="35"/>
        <v>10</v>
      </c>
      <c r="L289" t="str">
        <f t="shared" si="40"/>
        <v>No</v>
      </c>
      <c r="M289" s="3">
        <f t="shared" si="36"/>
        <v>1</v>
      </c>
      <c r="N289" s="3">
        <f t="shared" si="37"/>
        <v>47300</v>
      </c>
      <c r="O289" t="str">
        <f t="shared" si="38"/>
        <v>I_Black</v>
      </c>
      <c r="P289" t="str">
        <f t="shared" si="39"/>
        <v>P_Black</v>
      </c>
    </row>
    <row r="290" spans="1:16" x14ac:dyDescent="0.25">
      <c r="A290" t="s">
        <v>130</v>
      </c>
      <c r="B290" s="1">
        <v>43640</v>
      </c>
      <c r="C290" s="2">
        <v>83230</v>
      </c>
      <c r="D290" s="3">
        <v>0</v>
      </c>
      <c r="E290" s="3">
        <v>0</v>
      </c>
      <c r="F290" s="1">
        <v>43419</v>
      </c>
      <c r="G290" s="6">
        <f t="shared" si="34"/>
        <v>11</v>
      </c>
      <c r="H290" t="s">
        <v>129</v>
      </c>
      <c r="I290" t="s">
        <v>15</v>
      </c>
      <c r="J290" t="s">
        <v>11</v>
      </c>
      <c r="K290">
        <f t="shared" si="35"/>
        <v>221</v>
      </c>
      <c r="L290" t="str">
        <f t="shared" si="40"/>
        <v>Yes</v>
      </c>
      <c r="M290" s="3">
        <f t="shared" si="36"/>
        <v>0</v>
      </c>
      <c r="N290" s="3">
        <f t="shared" si="37"/>
        <v>83230</v>
      </c>
      <c r="O290" t="str">
        <f t="shared" si="38"/>
        <v>I_Beige</v>
      </c>
      <c r="P290" t="str">
        <f t="shared" si="39"/>
        <v>P_Black</v>
      </c>
    </row>
    <row r="291" spans="1:16" x14ac:dyDescent="0.25">
      <c r="A291" t="s">
        <v>124</v>
      </c>
      <c r="B291" s="1">
        <v>43641</v>
      </c>
      <c r="C291" s="2">
        <v>58520</v>
      </c>
      <c r="D291" s="3">
        <v>0</v>
      </c>
      <c r="E291" s="3">
        <v>0</v>
      </c>
      <c r="F291" s="1">
        <v>43591</v>
      </c>
      <c r="G291" s="6">
        <f t="shared" si="34"/>
        <v>5</v>
      </c>
      <c r="H291" t="s">
        <v>43</v>
      </c>
      <c r="I291" t="s">
        <v>35</v>
      </c>
      <c r="J291" t="s">
        <v>18</v>
      </c>
      <c r="K291">
        <f t="shared" si="35"/>
        <v>50</v>
      </c>
      <c r="L291" t="str">
        <f t="shared" si="40"/>
        <v>No</v>
      </c>
      <c r="M291" s="3">
        <f t="shared" si="36"/>
        <v>0</v>
      </c>
      <c r="N291" s="3">
        <f t="shared" si="37"/>
        <v>47300</v>
      </c>
      <c r="O291" t="str">
        <f t="shared" si="38"/>
        <v>I_Red</v>
      </c>
      <c r="P291" t="str">
        <f t="shared" si="39"/>
        <v>P_White</v>
      </c>
    </row>
    <row r="292" spans="1:16" x14ac:dyDescent="0.25">
      <c r="A292" t="s">
        <v>125</v>
      </c>
      <c r="B292" s="1">
        <v>43641</v>
      </c>
      <c r="C292" s="2">
        <v>41945</v>
      </c>
      <c r="D292" s="3">
        <v>0</v>
      </c>
      <c r="E292" s="3">
        <v>0</v>
      </c>
      <c r="F292" s="1">
        <v>43559</v>
      </c>
      <c r="G292" s="6">
        <f t="shared" si="34"/>
        <v>4</v>
      </c>
      <c r="H292" t="s">
        <v>48</v>
      </c>
      <c r="I292" t="s">
        <v>11</v>
      </c>
      <c r="J292" t="s">
        <v>11</v>
      </c>
      <c r="K292">
        <f t="shared" si="35"/>
        <v>82</v>
      </c>
      <c r="L292" t="str">
        <f t="shared" si="40"/>
        <v>No</v>
      </c>
      <c r="M292" s="3">
        <f t="shared" si="36"/>
        <v>0</v>
      </c>
      <c r="N292" s="3">
        <f t="shared" si="37"/>
        <v>35950</v>
      </c>
      <c r="O292" t="str">
        <f t="shared" si="38"/>
        <v>I_Black</v>
      </c>
      <c r="P292" t="str">
        <f t="shared" si="39"/>
        <v>P_Black</v>
      </c>
    </row>
    <row r="293" spans="1:16" x14ac:dyDescent="0.25">
      <c r="A293" t="s">
        <v>121</v>
      </c>
      <c r="B293" s="1">
        <v>43642</v>
      </c>
      <c r="C293" s="2">
        <v>81450</v>
      </c>
      <c r="D293" s="3">
        <v>0</v>
      </c>
      <c r="E293" s="3">
        <v>0</v>
      </c>
      <c r="F293" s="1">
        <v>43623</v>
      </c>
      <c r="G293" s="6">
        <f t="shared" si="34"/>
        <v>6</v>
      </c>
      <c r="H293" t="s">
        <v>27</v>
      </c>
      <c r="I293" t="s">
        <v>31</v>
      </c>
      <c r="J293" t="s">
        <v>25</v>
      </c>
      <c r="K293">
        <f t="shared" si="35"/>
        <v>19</v>
      </c>
      <c r="L293" t="str">
        <f t="shared" si="40"/>
        <v>No</v>
      </c>
      <c r="M293" s="3">
        <f t="shared" si="36"/>
        <v>0</v>
      </c>
      <c r="N293" s="3">
        <f t="shared" si="37"/>
        <v>81450</v>
      </c>
      <c r="O293" t="str">
        <f t="shared" si="38"/>
        <v>I_Brown</v>
      </c>
      <c r="P293" t="str">
        <f t="shared" si="39"/>
        <v>P_Blue</v>
      </c>
    </row>
    <row r="294" spans="1:16" x14ac:dyDescent="0.25">
      <c r="A294" t="s">
        <v>123</v>
      </c>
      <c r="B294" s="1">
        <v>43642</v>
      </c>
      <c r="C294" s="2">
        <v>79895</v>
      </c>
      <c r="D294" s="3">
        <v>0</v>
      </c>
      <c r="E294" s="3">
        <v>0</v>
      </c>
      <c r="F294" s="1">
        <v>43630</v>
      </c>
      <c r="G294" s="6">
        <f t="shared" si="34"/>
        <v>6</v>
      </c>
      <c r="H294" t="s">
        <v>122</v>
      </c>
      <c r="I294" t="s">
        <v>11</v>
      </c>
      <c r="J294" t="s">
        <v>11</v>
      </c>
      <c r="K294">
        <f t="shared" si="35"/>
        <v>12</v>
      </c>
      <c r="L294" t="str">
        <f t="shared" si="40"/>
        <v>No</v>
      </c>
      <c r="M294" s="3">
        <f t="shared" si="36"/>
        <v>0</v>
      </c>
      <c r="N294" s="3">
        <f t="shared" si="37"/>
        <v>79895</v>
      </c>
      <c r="O294" t="str">
        <f t="shared" si="38"/>
        <v>I_Black</v>
      </c>
      <c r="P294" t="str">
        <f t="shared" si="39"/>
        <v>P_Black</v>
      </c>
    </row>
    <row r="295" spans="1:16" x14ac:dyDescent="0.25">
      <c r="A295" t="s">
        <v>113</v>
      </c>
      <c r="B295" s="1">
        <v>43643</v>
      </c>
      <c r="C295" s="2">
        <v>60145</v>
      </c>
      <c r="D295" s="3">
        <v>0</v>
      </c>
      <c r="E295" s="3">
        <v>0</v>
      </c>
      <c r="F295" s="1">
        <v>43628</v>
      </c>
      <c r="G295" s="6">
        <f t="shared" si="34"/>
        <v>6</v>
      </c>
      <c r="H295" t="s">
        <v>78</v>
      </c>
      <c r="I295" t="s">
        <v>11</v>
      </c>
      <c r="J295" t="s">
        <v>11</v>
      </c>
      <c r="K295">
        <f t="shared" si="35"/>
        <v>15</v>
      </c>
      <c r="L295" t="str">
        <f t="shared" si="40"/>
        <v>No</v>
      </c>
      <c r="M295" s="3">
        <f t="shared" si="36"/>
        <v>0</v>
      </c>
      <c r="N295" s="3">
        <f t="shared" si="37"/>
        <v>56000</v>
      </c>
      <c r="O295" t="str">
        <f t="shared" si="38"/>
        <v>I_Black</v>
      </c>
      <c r="P295" t="str">
        <f t="shared" si="39"/>
        <v>P_Black</v>
      </c>
    </row>
    <row r="296" spans="1:16" x14ac:dyDescent="0.25">
      <c r="A296" t="s">
        <v>114</v>
      </c>
      <c r="B296" s="1">
        <v>43643</v>
      </c>
      <c r="C296" s="2">
        <v>56775</v>
      </c>
      <c r="D296" s="3">
        <v>1</v>
      </c>
      <c r="E296" s="3">
        <v>0</v>
      </c>
      <c r="F296" s="1">
        <v>43633</v>
      </c>
      <c r="G296" s="6">
        <f t="shared" si="34"/>
        <v>6</v>
      </c>
      <c r="H296" t="s">
        <v>12</v>
      </c>
      <c r="I296" t="s">
        <v>11</v>
      </c>
      <c r="J296" t="s">
        <v>18</v>
      </c>
      <c r="K296">
        <f t="shared" si="35"/>
        <v>10</v>
      </c>
      <c r="L296" t="str">
        <f t="shared" si="40"/>
        <v>No</v>
      </c>
      <c r="M296" s="3">
        <f t="shared" si="36"/>
        <v>1</v>
      </c>
      <c r="N296" s="3">
        <f t="shared" si="37"/>
        <v>56200</v>
      </c>
      <c r="O296" t="str">
        <f t="shared" si="38"/>
        <v>I_Black</v>
      </c>
      <c r="P296" t="str">
        <f t="shared" si="39"/>
        <v>P_White</v>
      </c>
    </row>
    <row r="297" spans="1:16" x14ac:dyDescent="0.25">
      <c r="A297" t="s">
        <v>115</v>
      </c>
      <c r="B297" s="1">
        <v>43643</v>
      </c>
      <c r="C297" s="2">
        <v>49020</v>
      </c>
      <c r="D297" s="3">
        <v>0</v>
      </c>
      <c r="E297" s="3">
        <v>0</v>
      </c>
      <c r="F297" s="1">
        <v>43589</v>
      </c>
      <c r="G297" s="6">
        <f t="shared" si="34"/>
        <v>5</v>
      </c>
      <c r="H297" t="s">
        <v>36</v>
      </c>
      <c r="I297" t="s">
        <v>15</v>
      </c>
      <c r="J297" t="s">
        <v>11</v>
      </c>
      <c r="K297">
        <f t="shared" si="35"/>
        <v>54</v>
      </c>
      <c r="L297" t="str">
        <f t="shared" si="40"/>
        <v>No</v>
      </c>
      <c r="M297" s="3">
        <f t="shared" si="36"/>
        <v>0</v>
      </c>
      <c r="N297" s="3">
        <f t="shared" si="37"/>
        <v>42700</v>
      </c>
      <c r="O297" t="str">
        <f t="shared" si="38"/>
        <v>I_Beige</v>
      </c>
      <c r="P297" t="str">
        <f t="shared" si="39"/>
        <v>P_Black</v>
      </c>
    </row>
    <row r="298" spans="1:16" x14ac:dyDescent="0.25">
      <c r="A298" t="s">
        <v>116</v>
      </c>
      <c r="B298" s="1">
        <v>43643</v>
      </c>
      <c r="C298" s="2">
        <v>57020</v>
      </c>
      <c r="D298" s="3">
        <v>0</v>
      </c>
      <c r="E298" s="3">
        <v>0</v>
      </c>
      <c r="F298" s="1">
        <v>43624</v>
      </c>
      <c r="G298" s="6">
        <f t="shared" si="34"/>
        <v>6</v>
      </c>
      <c r="H298" t="s">
        <v>36</v>
      </c>
      <c r="I298" t="s">
        <v>18</v>
      </c>
      <c r="J298" t="s">
        <v>11</v>
      </c>
      <c r="K298">
        <f t="shared" si="35"/>
        <v>19</v>
      </c>
      <c r="L298" t="str">
        <f t="shared" si="40"/>
        <v>No</v>
      </c>
      <c r="M298" s="3">
        <f t="shared" si="36"/>
        <v>0</v>
      </c>
      <c r="N298" s="3">
        <f t="shared" si="37"/>
        <v>42700</v>
      </c>
      <c r="O298" t="str">
        <f t="shared" si="38"/>
        <v>I_White</v>
      </c>
      <c r="P298" t="str">
        <f t="shared" si="39"/>
        <v>P_Black</v>
      </c>
    </row>
    <row r="299" spans="1:16" x14ac:dyDescent="0.25">
      <c r="A299" t="s">
        <v>117</v>
      </c>
      <c r="B299" s="1">
        <v>43643</v>
      </c>
      <c r="C299" s="2">
        <v>48170</v>
      </c>
      <c r="D299" s="3">
        <v>0</v>
      </c>
      <c r="E299" s="3">
        <v>0</v>
      </c>
      <c r="F299" s="1">
        <v>43595</v>
      </c>
      <c r="G299" s="6">
        <f t="shared" si="34"/>
        <v>5</v>
      </c>
      <c r="H299" t="s">
        <v>36</v>
      </c>
      <c r="I299" t="s">
        <v>11</v>
      </c>
      <c r="J299" t="s">
        <v>18</v>
      </c>
      <c r="K299">
        <f t="shared" si="35"/>
        <v>48</v>
      </c>
      <c r="L299" t="str">
        <f t="shared" si="40"/>
        <v>No</v>
      </c>
      <c r="M299" s="3">
        <f t="shared" si="36"/>
        <v>0</v>
      </c>
      <c r="N299" s="3">
        <f t="shared" si="37"/>
        <v>42700</v>
      </c>
      <c r="O299" t="str">
        <f t="shared" si="38"/>
        <v>I_Black</v>
      </c>
      <c r="P299" t="str">
        <f t="shared" si="39"/>
        <v>P_White</v>
      </c>
    </row>
    <row r="300" spans="1:16" x14ac:dyDescent="0.25">
      <c r="A300" t="s">
        <v>118</v>
      </c>
      <c r="B300" s="1">
        <v>43643</v>
      </c>
      <c r="C300" s="2">
        <v>166445</v>
      </c>
      <c r="D300" s="3">
        <v>0</v>
      </c>
      <c r="E300" s="3">
        <v>1</v>
      </c>
      <c r="F300" s="1">
        <v>43641</v>
      </c>
      <c r="G300" s="6">
        <f t="shared" si="34"/>
        <v>6</v>
      </c>
      <c r="H300" t="s">
        <v>54</v>
      </c>
      <c r="I300" t="s">
        <v>11</v>
      </c>
      <c r="J300" t="s">
        <v>11</v>
      </c>
      <c r="K300">
        <f t="shared" si="35"/>
        <v>2</v>
      </c>
      <c r="L300" t="str">
        <f t="shared" si="40"/>
        <v>No</v>
      </c>
      <c r="M300" s="3">
        <f t="shared" si="36"/>
        <v>1</v>
      </c>
      <c r="N300" s="3">
        <f t="shared" si="37"/>
        <v>166445</v>
      </c>
      <c r="O300" t="str">
        <f t="shared" si="38"/>
        <v>I_Black</v>
      </c>
      <c r="P300" t="str">
        <f t="shared" si="39"/>
        <v>P_Black</v>
      </c>
    </row>
    <row r="301" spans="1:16" x14ac:dyDescent="0.25">
      <c r="A301" t="s">
        <v>120</v>
      </c>
      <c r="B301" s="1">
        <v>43643</v>
      </c>
      <c r="C301" s="2">
        <v>100780</v>
      </c>
      <c r="D301" s="3">
        <v>0</v>
      </c>
      <c r="E301" s="3">
        <v>0</v>
      </c>
      <c r="F301" s="1">
        <v>43465</v>
      </c>
      <c r="G301" s="6">
        <f t="shared" si="34"/>
        <v>12</v>
      </c>
      <c r="H301" t="s">
        <v>119</v>
      </c>
      <c r="I301" t="s">
        <v>18</v>
      </c>
      <c r="J301" t="s">
        <v>18</v>
      </c>
      <c r="K301">
        <f t="shared" si="35"/>
        <v>178</v>
      </c>
      <c r="L301" t="str">
        <f t="shared" si="40"/>
        <v>Yes</v>
      </c>
      <c r="M301" s="3">
        <f t="shared" si="36"/>
        <v>0</v>
      </c>
      <c r="N301" s="3">
        <f t="shared" si="37"/>
        <v>100780</v>
      </c>
      <c r="O301" t="str">
        <f t="shared" si="38"/>
        <v>I_White</v>
      </c>
      <c r="P301" t="str">
        <f t="shared" si="39"/>
        <v>P_White</v>
      </c>
    </row>
    <row r="302" spans="1:16" x14ac:dyDescent="0.25">
      <c r="A302" t="s">
        <v>163</v>
      </c>
      <c r="B302" s="1">
        <v>43643</v>
      </c>
      <c r="C302">
        <v>60795</v>
      </c>
      <c r="D302" s="3">
        <v>0</v>
      </c>
      <c r="E302" s="3">
        <v>0</v>
      </c>
      <c r="F302" s="1">
        <v>42937</v>
      </c>
      <c r="G302" s="6">
        <f t="shared" si="34"/>
        <v>7</v>
      </c>
      <c r="H302" t="s">
        <v>160</v>
      </c>
      <c r="I302" t="s">
        <v>11</v>
      </c>
      <c r="J302" t="s">
        <v>16</v>
      </c>
      <c r="K302">
        <f t="shared" si="35"/>
        <v>706</v>
      </c>
      <c r="L302" t="str">
        <f t="shared" si="40"/>
        <v>Yes</v>
      </c>
      <c r="M302" s="3">
        <f t="shared" si="36"/>
        <v>0</v>
      </c>
      <c r="N302" s="3">
        <f t="shared" si="37"/>
        <v>60795</v>
      </c>
      <c r="O302" t="str">
        <f t="shared" si="38"/>
        <v>I_Black</v>
      </c>
      <c r="P302" t="str">
        <f t="shared" si="39"/>
        <v>P_Grey</v>
      </c>
    </row>
    <row r="303" spans="1:16" x14ac:dyDescent="0.25">
      <c r="A303" t="s">
        <v>106</v>
      </c>
      <c r="B303" s="1">
        <v>43644</v>
      </c>
      <c r="C303" s="2">
        <v>80870</v>
      </c>
      <c r="D303" s="3">
        <v>1</v>
      </c>
      <c r="E303" s="3">
        <v>0</v>
      </c>
      <c r="F303" s="1">
        <v>43626</v>
      </c>
      <c r="G303" s="6">
        <f t="shared" si="34"/>
        <v>6</v>
      </c>
      <c r="H303" t="s">
        <v>105</v>
      </c>
      <c r="I303" t="s">
        <v>11</v>
      </c>
      <c r="J303" t="s">
        <v>11</v>
      </c>
      <c r="K303">
        <f t="shared" si="35"/>
        <v>18</v>
      </c>
      <c r="L303" t="str">
        <f t="shared" si="40"/>
        <v>No</v>
      </c>
      <c r="M303" s="3">
        <f t="shared" si="36"/>
        <v>1</v>
      </c>
      <c r="N303" s="3">
        <f t="shared" si="37"/>
        <v>80870</v>
      </c>
      <c r="O303" t="str">
        <f t="shared" si="38"/>
        <v>I_Black</v>
      </c>
      <c r="P303" t="str">
        <f t="shared" si="39"/>
        <v>P_Black</v>
      </c>
    </row>
    <row r="304" spans="1:16" x14ac:dyDescent="0.25">
      <c r="A304" t="s">
        <v>107</v>
      </c>
      <c r="B304" s="1">
        <v>43644</v>
      </c>
      <c r="C304" s="2">
        <v>62320</v>
      </c>
      <c r="D304" s="3">
        <v>0</v>
      </c>
      <c r="E304" s="3">
        <v>0</v>
      </c>
      <c r="F304" s="1">
        <v>43641</v>
      </c>
      <c r="G304" s="6">
        <f t="shared" si="34"/>
        <v>6</v>
      </c>
      <c r="H304" t="s">
        <v>12</v>
      </c>
      <c r="I304" t="s">
        <v>11</v>
      </c>
      <c r="J304" t="s">
        <v>11</v>
      </c>
      <c r="K304">
        <f t="shared" si="35"/>
        <v>3</v>
      </c>
      <c r="L304" t="str">
        <f t="shared" si="40"/>
        <v>No</v>
      </c>
      <c r="M304" s="3">
        <f t="shared" si="36"/>
        <v>0</v>
      </c>
      <c r="N304" s="3">
        <f t="shared" si="37"/>
        <v>56200</v>
      </c>
      <c r="O304" t="str">
        <f t="shared" si="38"/>
        <v>I_Black</v>
      </c>
      <c r="P304" t="str">
        <f t="shared" si="39"/>
        <v>P_Black</v>
      </c>
    </row>
    <row r="305" spans="1:16" x14ac:dyDescent="0.25">
      <c r="A305" t="s">
        <v>108</v>
      </c>
      <c r="B305" s="1">
        <v>43644</v>
      </c>
      <c r="C305" s="2">
        <v>75055</v>
      </c>
      <c r="D305" s="3">
        <v>0</v>
      </c>
      <c r="E305" s="3">
        <v>0</v>
      </c>
      <c r="F305" s="1">
        <v>43455</v>
      </c>
      <c r="G305" s="6">
        <f t="shared" si="34"/>
        <v>12</v>
      </c>
      <c r="H305" t="s">
        <v>9</v>
      </c>
      <c r="I305" t="s">
        <v>16</v>
      </c>
      <c r="J305" t="s">
        <v>11</v>
      </c>
      <c r="K305">
        <f t="shared" si="35"/>
        <v>189</v>
      </c>
      <c r="L305" t="str">
        <f t="shared" si="40"/>
        <v>Yes</v>
      </c>
      <c r="M305" s="3">
        <f t="shared" si="36"/>
        <v>0</v>
      </c>
      <c r="N305" s="3">
        <f t="shared" si="37"/>
        <v>75055</v>
      </c>
      <c r="O305" t="str">
        <f t="shared" si="38"/>
        <v>I_Grey</v>
      </c>
      <c r="P305" t="str">
        <f t="shared" si="39"/>
        <v>P_Black</v>
      </c>
    </row>
    <row r="306" spans="1:16" x14ac:dyDescent="0.25">
      <c r="A306" t="s">
        <v>109</v>
      </c>
      <c r="B306" s="1">
        <v>43644</v>
      </c>
      <c r="C306" s="2">
        <v>83665</v>
      </c>
      <c r="D306" s="3">
        <v>0</v>
      </c>
      <c r="E306" s="3">
        <v>0</v>
      </c>
      <c r="F306" s="1">
        <v>43641</v>
      </c>
      <c r="G306" s="6">
        <f t="shared" si="34"/>
        <v>6</v>
      </c>
      <c r="H306" t="s">
        <v>27</v>
      </c>
      <c r="I306" t="s">
        <v>15</v>
      </c>
      <c r="J306" t="s">
        <v>18</v>
      </c>
      <c r="K306">
        <f t="shared" si="35"/>
        <v>3</v>
      </c>
      <c r="L306" t="str">
        <f t="shared" si="40"/>
        <v>No</v>
      </c>
      <c r="M306" s="3">
        <f t="shared" si="36"/>
        <v>0</v>
      </c>
      <c r="N306" s="3">
        <f t="shared" si="37"/>
        <v>83665</v>
      </c>
      <c r="O306" t="str">
        <f t="shared" si="38"/>
        <v>I_Beige</v>
      </c>
      <c r="P306" t="str">
        <f t="shared" si="39"/>
        <v>P_White</v>
      </c>
    </row>
    <row r="307" spans="1:16" x14ac:dyDescent="0.25">
      <c r="A307" t="s">
        <v>111</v>
      </c>
      <c r="B307" s="1">
        <v>43644</v>
      </c>
      <c r="C307" s="2">
        <v>90905</v>
      </c>
      <c r="D307" s="3">
        <v>0</v>
      </c>
      <c r="E307" s="3">
        <v>1</v>
      </c>
      <c r="F307" s="1">
        <v>43636</v>
      </c>
      <c r="G307" s="6">
        <f t="shared" si="34"/>
        <v>6</v>
      </c>
      <c r="H307" t="s">
        <v>110</v>
      </c>
      <c r="I307" t="s">
        <v>35</v>
      </c>
      <c r="J307" t="s">
        <v>18</v>
      </c>
      <c r="K307">
        <f t="shared" si="35"/>
        <v>8</v>
      </c>
      <c r="L307" t="str">
        <f t="shared" si="40"/>
        <v>No</v>
      </c>
      <c r="M307" s="3">
        <f t="shared" si="36"/>
        <v>1</v>
      </c>
      <c r="N307" s="3">
        <f t="shared" si="37"/>
        <v>90905</v>
      </c>
      <c r="O307" t="str">
        <f t="shared" si="38"/>
        <v>I_Red</v>
      </c>
      <c r="P307" t="str">
        <f t="shared" si="39"/>
        <v>P_White</v>
      </c>
    </row>
    <row r="308" spans="1:16" x14ac:dyDescent="0.25">
      <c r="A308" t="s">
        <v>112</v>
      </c>
      <c r="B308" s="1">
        <v>43644</v>
      </c>
      <c r="C308" s="2">
        <v>70760</v>
      </c>
      <c r="D308" s="3">
        <v>0</v>
      </c>
      <c r="E308" s="3">
        <v>0</v>
      </c>
      <c r="F308" s="1">
        <v>43628</v>
      </c>
      <c r="G308" s="6">
        <f t="shared" si="34"/>
        <v>6</v>
      </c>
      <c r="H308" t="s">
        <v>12</v>
      </c>
      <c r="I308" t="s">
        <v>11</v>
      </c>
      <c r="J308" t="s">
        <v>11</v>
      </c>
      <c r="K308">
        <f t="shared" si="35"/>
        <v>16</v>
      </c>
      <c r="L308" t="str">
        <f t="shared" si="40"/>
        <v>No</v>
      </c>
      <c r="M308" s="3">
        <f t="shared" si="36"/>
        <v>0</v>
      </c>
      <c r="N308" s="3">
        <f t="shared" si="37"/>
        <v>56200</v>
      </c>
      <c r="O308" t="str">
        <f t="shared" si="38"/>
        <v>I_Black</v>
      </c>
      <c r="P308" t="str">
        <f t="shared" si="39"/>
        <v>P_Black</v>
      </c>
    </row>
    <row r="309" spans="1:16" x14ac:dyDescent="0.25">
      <c r="A309" t="s">
        <v>98</v>
      </c>
      <c r="B309" s="1">
        <v>43645</v>
      </c>
      <c r="C309" s="2">
        <v>72765</v>
      </c>
      <c r="D309" s="3">
        <v>0</v>
      </c>
      <c r="E309" s="3">
        <v>0</v>
      </c>
      <c r="F309" s="1">
        <v>43594</v>
      </c>
      <c r="G309" s="6">
        <f t="shared" si="34"/>
        <v>5</v>
      </c>
      <c r="H309" t="s">
        <v>12</v>
      </c>
      <c r="I309" t="s">
        <v>15</v>
      </c>
      <c r="J309" t="s">
        <v>25</v>
      </c>
      <c r="K309">
        <f t="shared" si="35"/>
        <v>51</v>
      </c>
      <c r="L309" t="str">
        <f t="shared" si="40"/>
        <v>No</v>
      </c>
      <c r="M309" s="3">
        <f t="shared" si="36"/>
        <v>0</v>
      </c>
      <c r="N309" s="3">
        <f t="shared" si="37"/>
        <v>56200</v>
      </c>
      <c r="O309" t="str">
        <f t="shared" si="38"/>
        <v>I_Beige</v>
      </c>
      <c r="P309" t="str">
        <f t="shared" si="39"/>
        <v>P_Blue</v>
      </c>
    </row>
    <row r="310" spans="1:16" x14ac:dyDescent="0.25">
      <c r="A310" t="s">
        <v>99</v>
      </c>
      <c r="B310" s="1">
        <v>43645</v>
      </c>
      <c r="C310" s="2">
        <v>51570</v>
      </c>
      <c r="D310" s="3">
        <v>0</v>
      </c>
      <c r="E310" s="3">
        <v>0</v>
      </c>
      <c r="F310" s="1">
        <v>43634</v>
      </c>
      <c r="G310" s="6">
        <f t="shared" si="34"/>
        <v>6</v>
      </c>
      <c r="H310" t="s">
        <v>36</v>
      </c>
      <c r="I310" t="s">
        <v>15</v>
      </c>
      <c r="J310" t="s">
        <v>18</v>
      </c>
      <c r="K310">
        <f t="shared" si="35"/>
        <v>11</v>
      </c>
      <c r="L310" t="str">
        <f t="shared" si="40"/>
        <v>No</v>
      </c>
      <c r="M310" s="3">
        <f t="shared" si="36"/>
        <v>0</v>
      </c>
      <c r="N310" s="3">
        <f t="shared" si="37"/>
        <v>42700</v>
      </c>
      <c r="O310" t="str">
        <f t="shared" si="38"/>
        <v>I_Beige</v>
      </c>
      <c r="P310" t="str">
        <f t="shared" si="39"/>
        <v>P_White</v>
      </c>
    </row>
    <row r="311" spans="1:16" x14ac:dyDescent="0.25">
      <c r="A311" t="s">
        <v>100</v>
      </c>
      <c r="B311" s="1">
        <v>43645</v>
      </c>
      <c r="C311" s="2">
        <v>59045</v>
      </c>
      <c r="D311" s="3">
        <v>0</v>
      </c>
      <c r="E311" s="3">
        <v>0</v>
      </c>
      <c r="F311" s="1">
        <v>43645</v>
      </c>
      <c r="G311" s="6">
        <f t="shared" si="34"/>
        <v>6</v>
      </c>
      <c r="H311" t="s">
        <v>12</v>
      </c>
      <c r="I311" t="s">
        <v>15</v>
      </c>
      <c r="J311" t="s">
        <v>11</v>
      </c>
      <c r="K311">
        <f t="shared" si="35"/>
        <v>0</v>
      </c>
      <c r="L311" t="str">
        <f t="shared" si="40"/>
        <v>No</v>
      </c>
      <c r="M311" s="3">
        <f t="shared" si="36"/>
        <v>0</v>
      </c>
      <c r="N311" s="3">
        <f t="shared" si="37"/>
        <v>56200</v>
      </c>
      <c r="O311" t="str">
        <f t="shared" si="38"/>
        <v>I_Beige</v>
      </c>
      <c r="P311" t="str">
        <f t="shared" si="39"/>
        <v>P_Black</v>
      </c>
    </row>
    <row r="312" spans="1:16" x14ac:dyDescent="0.25">
      <c r="A312" t="s">
        <v>101</v>
      </c>
      <c r="B312" s="1">
        <v>43645</v>
      </c>
      <c r="C312" s="2">
        <v>52940</v>
      </c>
      <c r="D312" s="3">
        <v>0</v>
      </c>
      <c r="E312" s="3">
        <v>0</v>
      </c>
      <c r="F312" s="1">
        <v>43635</v>
      </c>
      <c r="G312" s="6">
        <f t="shared" si="34"/>
        <v>6</v>
      </c>
      <c r="H312" t="s">
        <v>36</v>
      </c>
      <c r="I312" t="s">
        <v>15</v>
      </c>
      <c r="J312" t="s">
        <v>18</v>
      </c>
      <c r="K312">
        <f t="shared" si="35"/>
        <v>10</v>
      </c>
      <c r="L312" t="str">
        <f t="shared" si="40"/>
        <v>No</v>
      </c>
      <c r="M312" s="3">
        <f t="shared" si="36"/>
        <v>0</v>
      </c>
      <c r="N312" s="3">
        <f t="shared" si="37"/>
        <v>42700</v>
      </c>
      <c r="O312" t="str">
        <f t="shared" si="38"/>
        <v>I_Beige</v>
      </c>
      <c r="P312" t="str">
        <f t="shared" si="39"/>
        <v>P_White</v>
      </c>
    </row>
    <row r="313" spans="1:16" x14ac:dyDescent="0.25">
      <c r="A313" t="s">
        <v>102</v>
      </c>
      <c r="B313" s="1">
        <v>43645</v>
      </c>
      <c r="C313" s="2">
        <v>57200</v>
      </c>
      <c r="D313" s="3">
        <v>1</v>
      </c>
      <c r="E313" s="3">
        <v>0</v>
      </c>
      <c r="F313" s="1">
        <v>43626</v>
      </c>
      <c r="G313" s="6">
        <f t="shared" si="34"/>
        <v>6</v>
      </c>
      <c r="H313" t="s">
        <v>36</v>
      </c>
      <c r="I313" t="s">
        <v>15</v>
      </c>
      <c r="J313" t="s">
        <v>11</v>
      </c>
      <c r="K313">
        <f t="shared" si="35"/>
        <v>19</v>
      </c>
      <c r="L313" t="str">
        <f t="shared" si="40"/>
        <v>No</v>
      </c>
      <c r="M313" s="3">
        <f t="shared" si="36"/>
        <v>1</v>
      </c>
      <c r="N313" s="3">
        <f t="shared" si="37"/>
        <v>42700</v>
      </c>
      <c r="O313" t="str">
        <f t="shared" si="38"/>
        <v>I_Beige</v>
      </c>
      <c r="P313" t="str">
        <f t="shared" si="39"/>
        <v>P_Black</v>
      </c>
    </row>
    <row r="314" spans="1:16" x14ac:dyDescent="0.25">
      <c r="A314" t="s">
        <v>104</v>
      </c>
      <c r="B314" s="1">
        <v>43645</v>
      </c>
      <c r="C314" s="2">
        <v>39095</v>
      </c>
      <c r="D314" s="3">
        <v>1</v>
      </c>
      <c r="E314" s="3">
        <v>0</v>
      </c>
      <c r="F314" s="1">
        <v>43644</v>
      </c>
      <c r="G314" s="6">
        <f t="shared" si="34"/>
        <v>6</v>
      </c>
      <c r="H314" t="s">
        <v>103</v>
      </c>
      <c r="I314" t="s">
        <v>11</v>
      </c>
      <c r="J314" t="s">
        <v>18</v>
      </c>
      <c r="K314">
        <f t="shared" si="35"/>
        <v>1</v>
      </c>
      <c r="L314" t="str">
        <f t="shared" si="40"/>
        <v>No</v>
      </c>
      <c r="M314" s="3">
        <f t="shared" si="36"/>
        <v>1</v>
      </c>
      <c r="N314" s="3">
        <f t="shared" si="37"/>
        <v>39095</v>
      </c>
      <c r="O314" t="str">
        <f t="shared" si="38"/>
        <v>I_Black</v>
      </c>
      <c r="P314" t="str">
        <f t="shared" si="39"/>
        <v>P_White</v>
      </c>
    </row>
    <row r="315" spans="1:16" x14ac:dyDescent="0.25">
      <c r="A315" t="s">
        <v>162</v>
      </c>
      <c r="B315" s="1">
        <v>43645</v>
      </c>
      <c r="C315">
        <v>61800</v>
      </c>
      <c r="D315" s="3">
        <v>0</v>
      </c>
      <c r="E315" s="3">
        <v>0</v>
      </c>
      <c r="F315" s="1">
        <v>43003</v>
      </c>
      <c r="G315" s="6">
        <f t="shared" si="34"/>
        <v>9</v>
      </c>
      <c r="H315" t="s">
        <v>160</v>
      </c>
      <c r="I315" t="s">
        <v>11</v>
      </c>
      <c r="J315" t="s">
        <v>11</v>
      </c>
      <c r="K315">
        <f t="shared" si="35"/>
        <v>642</v>
      </c>
      <c r="L315" t="str">
        <f t="shared" si="40"/>
        <v>Yes</v>
      </c>
      <c r="M315" s="3">
        <f t="shared" si="36"/>
        <v>0</v>
      </c>
      <c r="N315" s="3">
        <f t="shared" si="37"/>
        <v>61800</v>
      </c>
      <c r="O315" t="str">
        <f t="shared" si="38"/>
        <v>I_Black</v>
      </c>
      <c r="P315" t="str">
        <f t="shared" si="39"/>
        <v>P_Black</v>
      </c>
    </row>
    <row r="316" spans="1:16" x14ac:dyDescent="0.25">
      <c r="A316" t="s">
        <v>88</v>
      </c>
      <c r="B316" s="1">
        <v>43647</v>
      </c>
      <c r="C316" s="2">
        <v>69760</v>
      </c>
      <c r="D316" s="3">
        <v>0</v>
      </c>
      <c r="E316" s="3">
        <v>0</v>
      </c>
      <c r="F316" s="1">
        <v>43628</v>
      </c>
      <c r="G316" s="6">
        <f t="shared" si="34"/>
        <v>6</v>
      </c>
      <c r="H316" t="s">
        <v>12</v>
      </c>
      <c r="I316" t="s">
        <v>11</v>
      </c>
      <c r="J316" t="s">
        <v>18</v>
      </c>
      <c r="K316">
        <f t="shared" si="35"/>
        <v>19</v>
      </c>
      <c r="L316" t="str">
        <f t="shared" si="40"/>
        <v>No</v>
      </c>
      <c r="M316" s="3">
        <f t="shared" si="36"/>
        <v>0</v>
      </c>
      <c r="N316" s="3">
        <f t="shared" si="37"/>
        <v>56200</v>
      </c>
      <c r="O316" t="str">
        <f t="shared" si="38"/>
        <v>I_Black</v>
      </c>
      <c r="P316" t="str">
        <f t="shared" si="39"/>
        <v>P_White</v>
      </c>
    </row>
    <row r="317" spans="1:16" x14ac:dyDescent="0.25">
      <c r="A317" t="s">
        <v>89</v>
      </c>
      <c r="B317" s="1">
        <v>43647</v>
      </c>
      <c r="C317" s="2">
        <v>80845</v>
      </c>
      <c r="D317" s="3">
        <v>1</v>
      </c>
      <c r="E317" s="3">
        <v>0</v>
      </c>
      <c r="F317" s="1">
        <v>43609</v>
      </c>
      <c r="G317" s="6">
        <f t="shared" si="34"/>
        <v>5</v>
      </c>
      <c r="H317" t="s">
        <v>9</v>
      </c>
      <c r="I317" t="s">
        <v>16</v>
      </c>
      <c r="J317" t="s">
        <v>16</v>
      </c>
      <c r="K317">
        <f t="shared" si="35"/>
        <v>38</v>
      </c>
      <c r="L317" t="str">
        <f t="shared" si="40"/>
        <v>No</v>
      </c>
      <c r="M317" s="3">
        <f t="shared" si="36"/>
        <v>1</v>
      </c>
      <c r="N317" s="3">
        <f t="shared" si="37"/>
        <v>80845</v>
      </c>
      <c r="O317" t="str">
        <f t="shared" si="38"/>
        <v>I_Grey</v>
      </c>
      <c r="P317" t="str">
        <f t="shared" si="39"/>
        <v>P_Grey</v>
      </c>
    </row>
    <row r="318" spans="1:16" x14ac:dyDescent="0.25">
      <c r="A318" t="s">
        <v>91</v>
      </c>
      <c r="B318" s="1">
        <v>43647</v>
      </c>
      <c r="C318" s="2">
        <v>155990</v>
      </c>
      <c r="D318" s="3">
        <v>0</v>
      </c>
      <c r="E318" s="3">
        <v>0</v>
      </c>
      <c r="F318" s="1">
        <v>43629</v>
      </c>
      <c r="G318" s="6">
        <f t="shared" si="34"/>
        <v>6</v>
      </c>
      <c r="H318" t="s">
        <v>90</v>
      </c>
      <c r="I318" t="s">
        <v>16</v>
      </c>
      <c r="J318" t="s">
        <v>25</v>
      </c>
      <c r="K318">
        <f t="shared" si="35"/>
        <v>18</v>
      </c>
      <c r="L318" t="str">
        <f t="shared" si="40"/>
        <v>No</v>
      </c>
      <c r="M318" s="3">
        <f t="shared" si="36"/>
        <v>0</v>
      </c>
      <c r="N318" s="3">
        <f t="shared" si="37"/>
        <v>155990</v>
      </c>
      <c r="O318" t="str">
        <f t="shared" si="38"/>
        <v>I_Grey</v>
      </c>
      <c r="P318" t="str">
        <f t="shared" si="39"/>
        <v>P_Blue</v>
      </c>
    </row>
    <row r="319" spans="1:16" x14ac:dyDescent="0.25">
      <c r="A319" t="s">
        <v>92</v>
      </c>
      <c r="B319" s="1">
        <v>43647</v>
      </c>
      <c r="C319" s="2">
        <v>72445</v>
      </c>
      <c r="D319" s="3">
        <v>0</v>
      </c>
      <c r="E319" s="3">
        <v>0</v>
      </c>
      <c r="F319" s="1">
        <v>43601</v>
      </c>
      <c r="G319" s="6">
        <f t="shared" si="34"/>
        <v>5</v>
      </c>
      <c r="H319" t="s">
        <v>12</v>
      </c>
      <c r="I319" t="s">
        <v>15</v>
      </c>
      <c r="J319" t="s">
        <v>73</v>
      </c>
      <c r="K319">
        <f t="shared" si="35"/>
        <v>46</v>
      </c>
      <c r="L319" t="str">
        <f t="shared" si="40"/>
        <v>No</v>
      </c>
      <c r="M319" s="3">
        <f t="shared" si="36"/>
        <v>0</v>
      </c>
      <c r="N319" s="3">
        <f t="shared" si="37"/>
        <v>56200</v>
      </c>
      <c r="O319" t="str">
        <f t="shared" si="38"/>
        <v>I_Beige</v>
      </c>
      <c r="P319" t="str">
        <f t="shared" si="39"/>
        <v>P_Green</v>
      </c>
    </row>
    <row r="320" spans="1:16" x14ac:dyDescent="0.25">
      <c r="A320" t="s">
        <v>93</v>
      </c>
      <c r="B320" s="1">
        <v>43647</v>
      </c>
      <c r="C320" s="2">
        <v>77900</v>
      </c>
      <c r="D320" s="3">
        <v>1</v>
      </c>
      <c r="E320" s="3">
        <v>0</v>
      </c>
      <c r="F320" s="1">
        <v>43647</v>
      </c>
      <c r="G320" s="6">
        <f t="shared" si="34"/>
        <v>7</v>
      </c>
      <c r="H320" t="s">
        <v>12</v>
      </c>
      <c r="I320" t="s">
        <v>15</v>
      </c>
      <c r="J320" t="s">
        <v>25</v>
      </c>
      <c r="K320">
        <f t="shared" si="35"/>
        <v>0</v>
      </c>
      <c r="L320" t="str">
        <f t="shared" si="40"/>
        <v>No</v>
      </c>
      <c r="M320" s="3">
        <f t="shared" si="36"/>
        <v>1</v>
      </c>
      <c r="N320" s="3">
        <f t="shared" si="37"/>
        <v>56200</v>
      </c>
      <c r="O320" t="str">
        <f t="shared" si="38"/>
        <v>I_Beige</v>
      </c>
      <c r="P320" t="str">
        <f t="shared" si="39"/>
        <v>P_Blue</v>
      </c>
    </row>
    <row r="321" spans="1:16" x14ac:dyDescent="0.25">
      <c r="A321" t="s">
        <v>94</v>
      </c>
      <c r="B321" s="1">
        <v>43647</v>
      </c>
      <c r="C321" s="2">
        <v>75430</v>
      </c>
      <c r="D321" s="3">
        <v>0</v>
      </c>
      <c r="E321" s="3">
        <v>0</v>
      </c>
      <c r="F321" s="1">
        <v>43549</v>
      </c>
      <c r="G321" s="6">
        <f t="shared" si="34"/>
        <v>3</v>
      </c>
      <c r="H321" t="s">
        <v>86</v>
      </c>
      <c r="I321" t="s">
        <v>31</v>
      </c>
      <c r="J321" t="s">
        <v>25</v>
      </c>
      <c r="K321">
        <f t="shared" si="35"/>
        <v>98</v>
      </c>
      <c r="L321" t="str">
        <f t="shared" si="40"/>
        <v>Yes</v>
      </c>
      <c r="M321" s="3">
        <f t="shared" si="36"/>
        <v>0</v>
      </c>
      <c r="N321" s="3">
        <f t="shared" si="37"/>
        <v>75430</v>
      </c>
      <c r="O321" t="str">
        <f t="shared" si="38"/>
        <v>I_Brown</v>
      </c>
      <c r="P321" t="str">
        <f t="shared" si="39"/>
        <v>P_Blue</v>
      </c>
    </row>
    <row r="322" spans="1:16" x14ac:dyDescent="0.25">
      <c r="A322" t="s">
        <v>95</v>
      </c>
      <c r="B322" s="1">
        <v>43647</v>
      </c>
      <c r="C322" s="2">
        <v>80675</v>
      </c>
      <c r="D322" s="3">
        <v>0</v>
      </c>
      <c r="E322" s="3">
        <v>0</v>
      </c>
      <c r="F322" s="1">
        <v>43641</v>
      </c>
      <c r="G322" s="6">
        <f t="shared" ref="G322:G372" si="41">MONTH(F322)</f>
        <v>6</v>
      </c>
      <c r="H322" t="s">
        <v>27</v>
      </c>
      <c r="I322" t="s">
        <v>16</v>
      </c>
      <c r="J322" t="s">
        <v>22</v>
      </c>
      <c r="K322">
        <f t="shared" ref="K322:K372" si="42">B322-F322</f>
        <v>6</v>
      </c>
      <c r="L322" t="str">
        <f t="shared" si="40"/>
        <v>No</v>
      </c>
      <c r="M322" s="3">
        <f t="shared" ref="M322:M372" si="43">D322+E322</f>
        <v>0</v>
      </c>
      <c r="N322" s="3">
        <f t="shared" ref="N322:N372" si="44">IF(LOOKUP(H322,$Z$2:$Z$62,$Y$2:$Y$62)="x",LOOKUP(H322,$Z$2:$Z$62,$AD$2:$AD$62),C322)</f>
        <v>80675</v>
      </c>
      <c r="O322" t="str">
        <f t="shared" ref="O322:O372" si="45">LOOKUP(I322,$U$2:$U$7,$V$2:$V$7)</f>
        <v>I_Grey</v>
      </c>
      <c r="P322" t="str">
        <f t="shared" ref="P322:P372" si="46">LOOKUP(J322,$W$2:$W$8,$X$2:$X$8)</f>
        <v>P_Silver</v>
      </c>
    </row>
    <row r="323" spans="1:16" x14ac:dyDescent="0.25">
      <c r="A323" t="s">
        <v>96</v>
      </c>
      <c r="B323" s="1">
        <v>43647</v>
      </c>
      <c r="C323" s="2">
        <v>61295</v>
      </c>
      <c r="D323" s="3">
        <v>0</v>
      </c>
      <c r="E323" s="3">
        <v>0</v>
      </c>
      <c r="F323" s="1">
        <v>43637</v>
      </c>
      <c r="G323" s="6">
        <f t="shared" si="41"/>
        <v>6</v>
      </c>
      <c r="H323" t="s">
        <v>12</v>
      </c>
      <c r="I323" t="s">
        <v>11</v>
      </c>
      <c r="J323" t="s">
        <v>11</v>
      </c>
      <c r="K323">
        <f t="shared" si="42"/>
        <v>10</v>
      </c>
      <c r="L323" t="str">
        <f t="shared" ref="L323:L372" si="47">IF(K323&gt;90,"Yes","No")</f>
        <v>No</v>
      </c>
      <c r="M323" s="3">
        <f t="shared" si="43"/>
        <v>0</v>
      </c>
      <c r="N323" s="3">
        <f t="shared" si="44"/>
        <v>56200</v>
      </c>
      <c r="O323" t="str">
        <f t="shared" si="45"/>
        <v>I_Black</v>
      </c>
      <c r="P323" t="str">
        <f t="shared" si="46"/>
        <v>P_Black</v>
      </c>
    </row>
    <row r="324" spans="1:16" x14ac:dyDescent="0.25">
      <c r="A324" t="s">
        <v>97</v>
      </c>
      <c r="B324" s="1">
        <v>43647</v>
      </c>
      <c r="C324" s="2">
        <v>64490</v>
      </c>
      <c r="D324" s="3">
        <v>0</v>
      </c>
      <c r="E324" s="3">
        <v>0</v>
      </c>
      <c r="F324" s="1">
        <v>43628</v>
      </c>
      <c r="G324" s="6">
        <f t="shared" si="41"/>
        <v>6</v>
      </c>
      <c r="H324" t="s">
        <v>12</v>
      </c>
      <c r="I324" t="s">
        <v>15</v>
      </c>
      <c r="J324" t="s">
        <v>11</v>
      </c>
      <c r="K324">
        <f t="shared" si="42"/>
        <v>19</v>
      </c>
      <c r="L324" t="str">
        <f t="shared" si="47"/>
        <v>No</v>
      </c>
      <c r="M324" s="3">
        <f t="shared" si="43"/>
        <v>0</v>
      </c>
      <c r="N324" s="3">
        <f t="shared" si="44"/>
        <v>56200</v>
      </c>
      <c r="O324" t="str">
        <f t="shared" si="45"/>
        <v>I_Beige</v>
      </c>
      <c r="P324" t="str">
        <f t="shared" si="46"/>
        <v>P_Black</v>
      </c>
    </row>
    <row r="325" spans="1:16" x14ac:dyDescent="0.25">
      <c r="A325" t="s">
        <v>26</v>
      </c>
      <c r="B325" s="1">
        <v>43652</v>
      </c>
      <c r="C325" s="2">
        <v>67610</v>
      </c>
      <c r="D325" s="3">
        <v>0</v>
      </c>
      <c r="E325" s="3">
        <v>0</v>
      </c>
      <c r="F325" s="1">
        <v>43628</v>
      </c>
      <c r="G325" s="6">
        <f t="shared" si="41"/>
        <v>6</v>
      </c>
      <c r="H325" t="s">
        <v>12</v>
      </c>
      <c r="I325" t="s">
        <v>15</v>
      </c>
      <c r="J325" t="s">
        <v>25</v>
      </c>
      <c r="K325">
        <f t="shared" si="42"/>
        <v>24</v>
      </c>
      <c r="L325" t="str">
        <f t="shared" si="47"/>
        <v>No</v>
      </c>
      <c r="M325" s="3">
        <f t="shared" si="43"/>
        <v>0</v>
      </c>
      <c r="N325" s="3">
        <f t="shared" si="44"/>
        <v>56200</v>
      </c>
      <c r="O325" t="str">
        <f t="shared" si="45"/>
        <v>I_Beige</v>
      </c>
      <c r="P325" t="str">
        <f t="shared" si="46"/>
        <v>P_Blue</v>
      </c>
    </row>
    <row r="326" spans="1:16" x14ac:dyDescent="0.25">
      <c r="A326" t="s">
        <v>44</v>
      </c>
      <c r="B326" s="1">
        <v>43652</v>
      </c>
      <c r="C326" s="2">
        <v>57965</v>
      </c>
      <c r="D326" s="3">
        <v>0</v>
      </c>
      <c r="E326" s="3">
        <v>0</v>
      </c>
      <c r="F326" s="1">
        <v>43628</v>
      </c>
      <c r="G326" s="6">
        <f t="shared" si="41"/>
        <v>6</v>
      </c>
      <c r="H326" t="s">
        <v>43</v>
      </c>
      <c r="I326" t="s">
        <v>11</v>
      </c>
      <c r="J326" t="s">
        <v>18</v>
      </c>
      <c r="K326">
        <f t="shared" si="42"/>
        <v>24</v>
      </c>
      <c r="L326" t="str">
        <f t="shared" si="47"/>
        <v>No</v>
      </c>
      <c r="M326" s="3">
        <f t="shared" si="43"/>
        <v>0</v>
      </c>
      <c r="N326" s="3">
        <f t="shared" si="44"/>
        <v>47300</v>
      </c>
      <c r="O326" t="str">
        <f t="shared" si="45"/>
        <v>I_Black</v>
      </c>
      <c r="P326" t="str">
        <f t="shared" si="46"/>
        <v>P_White</v>
      </c>
    </row>
    <row r="327" spans="1:16" x14ac:dyDescent="0.25">
      <c r="A327" t="s">
        <v>67</v>
      </c>
      <c r="B327" s="1">
        <v>43654</v>
      </c>
      <c r="C327" s="2">
        <v>60455</v>
      </c>
      <c r="D327" s="3">
        <v>0</v>
      </c>
      <c r="E327" s="3">
        <v>0</v>
      </c>
      <c r="F327" s="1">
        <v>43465</v>
      </c>
      <c r="G327" s="6">
        <f t="shared" si="41"/>
        <v>12</v>
      </c>
      <c r="H327" t="s">
        <v>66</v>
      </c>
      <c r="I327" t="s">
        <v>11</v>
      </c>
      <c r="J327" t="s">
        <v>18</v>
      </c>
      <c r="K327">
        <f t="shared" si="42"/>
        <v>189</v>
      </c>
      <c r="L327" t="str">
        <f t="shared" si="47"/>
        <v>Yes</v>
      </c>
      <c r="M327" s="3">
        <f t="shared" si="43"/>
        <v>0</v>
      </c>
      <c r="N327" s="3">
        <f t="shared" si="44"/>
        <v>60455</v>
      </c>
      <c r="O327" t="str">
        <f t="shared" si="45"/>
        <v>I_Black</v>
      </c>
      <c r="P327" t="str">
        <f t="shared" si="46"/>
        <v>P_White</v>
      </c>
    </row>
    <row r="328" spans="1:16" x14ac:dyDescent="0.25">
      <c r="A328" t="s">
        <v>65</v>
      </c>
      <c r="B328" s="1">
        <v>43656</v>
      </c>
      <c r="C328" s="2">
        <v>119555</v>
      </c>
      <c r="D328" s="3">
        <v>0</v>
      </c>
      <c r="E328" s="3">
        <v>0</v>
      </c>
      <c r="F328" s="1">
        <v>43646</v>
      </c>
      <c r="G328" s="6">
        <f t="shared" si="41"/>
        <v>6</v>
      </c>
      <c r="H328" t="s">
        <v>63</v>
      </c>
      <c r="I328" t="s">
        <v>11</v>
      </c>
      <c r="J328" t="s">
        <v>35</v>
      </c>
      <c r="K328">
        <f t="shared" si="42"/>
        <v>10</v>
      </c>
      <c r="L328" t="str">
        <f t="shared" si="47"/>
        <v>No</v>
      </c>
      <c r="M328" s="3">
        <f t="shared" si="43"/>
        <v>0</v>
      </c>
      <c r="N328" s="3">
        <f t="shared" si="44"/>
        <v>119555</v>
      </c>
      <c r="O328" t="str">
        <f t="shared" si="45"/>
        <v>I_Black</v>
      </c>
      <c r="P328" t="str">
        <f t="shared" si="46"/>
        <v>P_Red</v>
      </c>
    </row>
    <row r="329" spans="1:16" x14ac:dyDescent="0.25">
      <c r="A329" t="s">
        <v>75</v>
      </c>
      <c r="B329" s="1">
        <v>43656</v>
      </c>
      <c r="C329" s="2">
        <v>77015</v>
      </c>
      <c r="D329" s="3">
        <v>0</v>
      </c>
      <c r="E329" s="3">
        <v>0</v>
      </c>
      <c r="F329" s="1">
        <v>43443</v>
      </c>
      <c r="G329" s="6">
        <f t="shared" si="41"/>
        <v>12</v>
      </c>
      <c r="H329" t="s">
        <v>74</v>
      </c>
      <c r="I329" t="s">
        <v>31</v>
      </c>
      <c r="J329" t="s">
        <v>35</v>
      </c>
      <c r="K329">
        <f t="shared" si="42"/>
        <v>213</v>
      </c>
      <c r="L329" t="str">
        <f t="shared" si="47"/>
        <v>Yes</v>
      </c>
      <c r="M329" s="3">
        <f t="shared" si="43"/>
        <v>0</v>
      </c>
      <c r="N329" s="3">
        <f t="shared" si="44"/>
        <v>77015</v>
      </c>
      <c r="O329" t="str">
        <f t="shared" si="45"/>
        <v>I_Brown</v>
      </c>
      <c r="P329" t="str">
        <f t="shared" si="46"/>
        <v>P_Red</v>
      </c>
    </row>
    <row r="330" spans="1:16" x14ac:dyDescent="0.25">
      <c r="A330" t="s">
        <v>77</v>
      </c>
      <c r="B330" s="1">
        <v>43656</v>
      </c>
      <c r="C330" s="2">
        <v>181965</v>
      </c>
      <c r="D330" s="3">
        <v>0</v>
      </c>
      <c r="E330" s="3">
        <v>0</v>
      </c>
      <c r="F330" s="1">
        <v>43431</v>
      </c>
      <c r="G330" s="6">
        <f t="shared" si="41"/>
        <v>11</v>
      </c>
      <c r="H330" t="s">
        <v>76</v>
      </c>
      <c r="I330" t="s">
        <v>11</v>
      </c>
      <c r="J330" t="s">
        <v>16</v>
      </c>
      <c r="K330">
        <f t="shared" si="42"/>
        <v>225</v>
      </c>
      <c r="L330" t="str">
        <f t="shared" si="47"/>
        <v>Yes</v>
      </c>
      <c r="M330" s="3">
        <f t="shared" si="43"/>
        <v>0</v>
      </c>
      <c r="N330" s="3">
        <f t="shared" si="44"/>
        <v>181965</v>
      </c>
      <c r="O330" t="str">
        <f t="shared" si="45"/>
        <v>I_Black</v>
      </c>
      <c r="P330" t="str">
        <f t="shared" si="46"/>
        <v>P_Grey</v>
      </c>
    </row>
    <row r="331" spans="1:16" x14ac:dyDescent="0.25">
      <c r="A331" t="s">
        <v>30</v>
      </c>
      <c r="B331" s="1">
        <v>43658</v>
      </c>
      <c r="C331" s="2">
        <v>66775</v>
      </c>
      <c r="D331" s="3">
        <v>0</v>
      </c>
      <c r="E331" s="3">
        <v>0</v>
      </c>
      <c r="F331" s="1">
        <v>43465</v>
      </c>
      <c r="G331" s="6">
        <f t="shared" si="41"/>
        <v>12</v>
      </c>
      <c r="H331" t="s">
        <v>29</v>
      </c>
      <c r="I331" t="s">
        <v>31</v>
      </c>
      <c r="J331" t="s">
        <v>25</v>
      </c>
      <c r="K331">
        <f t="shared" si="42"/>
        <v>193</v>
      </c>
      <c r="L331" t="str">
        <f t="shared" si="47"/>
        <v>Yes</v>
      </c>
      <c r="M331" s="3">
        <f t="shared" si="43"/>
        <v>0</v>
      </c>
      <c r="N331" s="3">
        <f t="shared" si="44"/>
        <v>66775</v>
      </c>
      <c r="O331" t="str">
        <f t="shared" si="45"/>
        <v>I_Brown</v>
      </c>
      <c r="P331" t="str">
        <f t="shared" si="46"/>
        <v>P_Blue</v>
      </c>
    </row>
    <row r="332" spans="1:16" x14ac:dyDescent="0.25">
      <c r="A332" t="s">
        <v>38</v>
      </c>
      <c r="B332" s="1">
        <v>43658</v>
      </c>
      <c r="C332" s="2">
        <v>49185</v>
      </c>
      <c r="D332" s="3">
        <v>0</v>
      </c>
      <c r="E332" s="3">
        <v>0</v>
      </c>
      <c r="F332" s="1">
        <v>43616</v>
      </c>
      <c r="G332" s="6">
        <f t="shared" si="41"/>
        <v>5</v>
      </c>
      <c r="H332" t="s">
        <v>36</v>
      </c>
      <c r="I332" t="s">
        <v>11</v>
      </c>
      <c r="J332" t="s">
        <v>18</v>
      </c>
      <c r="K332">
        <f t="shared" si="42"/>
        <v>42</v>
      </c>
      <c r="L332" t="str">
        <f t="shared" si="47"/>
        <v>No</v>
      </c>
      <c r="M332" s="3">
        <f t="shared" si="43"/>
        <v>0</v>
      </c>
      <c r="N332" s="3">
        <f t="shared" si="44"/>
        <v>42700</v>
      </c>
      <c r="O332" t="str">
        <f t="shared" si="45"/>
        <v>I_Black</v>
      </c>
      <c r="P332" t="str">
        <f t="shared" si="46"/>
        <v>P_White</v>
      </c>
    </row>
    <row r="333" spans="1:16" x14ac:dyDescent="0.25">
      <c r="A333" t="s">
        <v>64</v>
      </c>
      <c r="B333" s="1">
        <v>43658</v>
      </c>
      <c r="C333" s="2">
        <v>120830</v>
      </c>
      <c r="D333" s="3">
        <v>0</v>
      </c>
      <c r="E333" s="3">
        <v>0</v>
      </c>
      <c r="F333" s="1">
        <v>43616</v>
      </c>
      <c r="G333" s="6">
        <f t="shared" si="41"/>
        <v>5</v>
      </c>
      <c r="H333" t="s">
        <v>63</v>
      </c>
      <c r="I333" t="s">
        <v>35</v>
      </c>
      <c r="J333" t="s">
        <v>16</v>
      </c>
      <c r="K333">
        <f t="shared" si="42"/>
        <v>42</v>
      </c>
      <c r="L333" t="str">
        <f t="shared" si="47"/>
        <v>No</v>
      </c>
      <c r="M333" s="3">
        <f t="shared" si="43"/>
        <v>0</v>
      </c>
      <c r="N333" s="3">
        <f t="shared" si="44"/>
        <v>120830</v>
      </c>
      <c r="O333" t="str">
        <f t="shared" si="45"/>
        <v>I_Red</v>
      </c>
      <c r="P333" t="str">
        <f t="shared" si="46"/>
        <v>P_Grey</v>
      </c>
    </row>
    <row r="334" spans="1:16" x14ac:dyDescent="0.25">
      <c r="A334" t="s">
        <v>41</v>
      </c>
      <c r="B334" s="1">
        <v>43659</v>
      </c>
      <c r="C334" s="2">
        <v>49220</v>
      </c>
      <c r="D334" s="3">
        <v>0</v>
      </c>
      <c r="E334" s="3">
        <v>0</v>
      </c>
      <c r="F334" s="1">
        <v>43636</v>
      </c>
      <c r="G334" s="6">
        <f t="shared" si="41"/>
        <v>6</v>
      </c>
      <c r="H334" t="s">
        <v>36</v>
      </c>
      <c r="I334" t="s">
        <v>11</v>
      </c>
      <c r="J334" t="s">
        <v>11</v>
      </c>
      <c r="K334">
        <f t="shared" si="42"/>
        <v>23</v>
      </c>
      <c r="L334" t="str">
        <f t="shared" si="47"/>
        <v>No</v>
      </c>
      <c r="M334" s="3">
        <f t="shared" si="43"/>
        <v>0</v>
      </c>
      <c r="N334" s="3">
        <f t="shared" si="44"/>
        <v>42700</v>
      </c>
      <c r="O334" t="str">
        <f t="shared" si="45"/>
        <v>I_Black</v>
      </c>
      <c r="P334" t="str">
        <f t="shared" si="46"/>
        <v>P_Black</v>
      </c>
    </row>
    <row r="335" spans="1:16" x14ac:dyDescent="0.25">
      <c r="A335" t="s">
        <v>13</v>
      </c>
      <c r="B335" s="1">
        <v>43662</v>
      </c>
      <c r="C335" s="2">
        <v>62055</v>
      </c>
      <c r="D335" s="3">
        <v>1</v>
      </c>
      <c r="E335" s="3">
        <v>0</v>
      </c>
      <c r="F335" s="1">
        <v>43655</v>
      </c>
      <c r="G335" s="6">
        <f t="shared" si="41"/>
        <v>7</v>
      </c>
      <c r="H335" t="s">
        <v>12</v>
      </c>
      <c r="I335" t="s">
        <v>11</v>
      </c>
      <c r="J335" t="s">
        <v>11</v>
      </c>
      <c r="K335">
        <f t="shared" si="42"/>
        <v>7</v>
      </c>
      <c r="L335" t="str">
        <f t="shared" si="47"/>
        <v>No</v>
      </c>
      <c r="M335" s="3">
        <f t="shared" si="43"/>
        <v>1</v>
      </c>
      <c r="N335" s="3">
        <f t="shared" si="44"/>
        <v>56200</v>
      </c>
      <c r="O335" t="str">
        <f t="shared" si="45"/>
        <v>I_Black</v>
      </c>
      <c r="P335" t="str">
        <f t="shared" si="46"/>
        <v>P_Black</v>
      </c>
    </row>
    <row r="336" spans="1:16" x14ac:dyDescent="0.25">
      <c r="A336" t="s">
        <v>17</v>
      </c>
      <c r="B336" s="1">
        <v>43662</v>
      </c>
      <c r="C336" s="2">
        <v>69985</v>
      </c>
      <c r="D336" s="3">
        <v>0</v>
      </c>
      <c r="E336" s="3">
        <v>0</v>
      </c>
      <c r="F336" s="1">
        <v>43634</v>
      </c>
      <c r="G336" s="6">
        <f t="shared" si="41"/>
        <v>6</v>
      </c>
      <c r="H336" t="s">
        <v>12</v>
      </c>
      <c r="I336" t="s">
        <v>15</v>
      </c>
      <c r="J336" t="s">
        <v>18</v>
      </c>
      <c r="K336">
        <f t="shared" si="42"/>
        <v>28</v>
      </c>
      <c r="L336" t="str">
        <f t="shared" si="47"/>
        <v>No</v>
      </c>
      <c r="M336" s="3">
        <f t="shared" si="43"/>
        <v>0</v>
      </c>
      <c r="N336" s="3">
        <f t="shared" si="44"/>
        <v>56200</v>
      </c>
      <c r="O336" t="str">
        <f t="shared" si="45"/>
        <v>I_Beige</v>
      </c>
      <c r="P336" t="str">
        <f t="shared" si="46"/>
        <v>P_White</v>
      </c>
    </row>
    <row r="337" spans="1:16" x14ac:dyDescent="0.25">
      <c r="A337" t="s">
        <v>45</v>
      </c>
      <c r="B337" s="1">
        <v>43662</v>
      </c>
      <c r="C337" s="2">
        <v>61115</v>
      </c>
      <c r="D337" s="3">
        <v>0</v>
      </c>
      <c r="E337" s="3">
        <v>0</v>
      </c>
      <c r="F337" s="1">
        <v>43453</v>
      </c>
      <c r="G337" s="6">
        <f t="shared" si="41"/>
        <v>12</v>
      </c>
      <c r="H337" t="s">
        <v>43</v>
      </c>
      <c r="I337" t="s">
        <v>11</v>
      </c>
      <c r="J337" t="s">
        <v>22</v>
      </c>
      <c r="K337">
        <f t="shared" si="42"/>
        <v>209</v>
      </c>
      <c r="L337" t="str">
        <f t="shared" si="47"/>
        <v>Yes</v>
      </c>
      <c r="M337" s="3">
        <f t="shared" si="43"/>
        <v>0</v>
      </c>
      <c r="N337" s="3">
        <f t="shared" si="44"/>
        <v>47300</v>
      </c>
      <c r="O337" t="str">
        <f t="shared" si="45"/>
        <v>I_Black</v>
      </c>
      <c r="P337" t="str">
        <f t="shared" si="46"/>
        <v>P_Silver</v>
      </c>
    </row>
    <row r="338" spans="1:16" x14ac:dyDescent="0.25">
      <c r="A338" t="s">
        <v>47</v>
      </c>
      <c r="B338" s="1">
        <v>43664</v>
      </c>
      <c r="C338" s="2">
        <v>90740</v>
      </c>
      <c r="D338" s="3">
        <v>0</v>
      </c>
      <c r="E338" s="3">
        <v>0</v>
      </c>
      <c r="F338" s="1">
        <v>43422</v>
      </c>
      <c r="G338" s="6">
        <f t="shared" si="41"/>
        <v>11</v>
      </c>
      <c r="H338" t="s">
        <v>46</v>
      </c>
      <c r="I338" t="s">
        <v>18</v>
      </c>
      <c r="J338" t="s">
        <v>18</v>
      </c>
      <c r="K338">
        <f t="shared" si="42"/>
        <v>242</v>
      </c>
      <c r="L338" t="str">
        <f t="shared" si="47"/>
        <v>Yes</v>
      </c>
      <c r="M338" s="3">
        <f t="shared" si="43"/>
        <v>0</v>
      </c>
      <c r="N338" s="3">
        <f t="shared" si="44"/>
        <v>90740</v>
      </c>
      <c r="O338" t="str">
        <f t="shared" si="45"/>
        <v>I_White</v>
      </c>
      <c r="P338" t="str">
        <f t="shared" si="46"/>
        <v>P_White</v>
      </c>
    </row>
    <row r="339" spans="1:16" x14ac:dyDescent="0.25">
      <c r="A339" t="s">
        <v>62</v>
      </c>
      <c r="B339" s="1">
        <v>43664</v>
      </c>
      <c r="C339" s="2">
        <v>47155</v>
      </c>
      <c r="D339" s="3">
        <v>0</v>
      </c>
      <c r="E339" s="3">
        <v>0</v>
      </c>
      <c r="F339" s="1">
        <v>43649</v>
      </c>
      <c r="G339" s="6">
        <f t="shared" si="41"/>
        <v>7</v>
      </c>
      <c r="H339" t="s">
        <v>59</v>
      </c>
      <c r="I339" t="s">
        <v>16</v>
      </c>
      <c r="J339" t="s">
        <v>18</v>
      </c>
      <c r="K339">
        <f t="shared" si="42"/>
        <v>15</v>
      </c>
      <c r="L339" t="str">
        <f t="shared" si="47"/>
        <v>No</v>
      </c>
      <c r="M339" s="3">
        <f t="shared" si="43"/>
        <v>0</v>
      </c>
      <c r="N339" s="3">
        <f t="shared" si="44"/>
        <v>34500</v>
      </c>
      <c r="O339" t="str">
        <f t="shared" si="45"/>
        <v>I_Grey</v>
      </c>
      <c r="P339" t="str">
        <f t="shared" si="46"/>
        <v>P_White</v>
      </c>
    </row>
    <row r="340" spans="1:16" x14ac:dyDescent="0.25">
      <c r="A340" t="s">
        <v>40</v>
      </c>
      <c r="B340" s="1">
        <v>43666</v>
      </c>
      <c r="C340" s="2">
        <v>48170</v>
      </c>
      <c r="D340" s="3">
        <v>0</v>
      </c>
      <c r="E340" s="3">
        <v>0</v>
      </c>
      <c r="F340" s="1">
        <v>43608</v>
      </c>
      <c r="G340" s="6">
        <f t="shared" si="41"/>
        <v>5</v>
      </c>
      <c r="H340" t="s">
        <v>36</v>
      </c>
      <c r="I340" t="s">
        <v>15</v>
      </c>
      <c r="J340" t="s">
        <v>18</v>
      </c>
      <c r="K340">
        <f t="shared" si="42"/>
        <v>58</v>
      </c>
      <c r="L340" t="str">
        <f t="shared" si="47"/>
        <v>No</v>
      </c>
      <c r="M340" s="3">
        <f t="shared" si="43"/>
        <v>0</v>
      </c>
      <c r="N340" s="3">
        <f t="shared" si="44"/>
        <v>42700</v>
      </c>
      <c r="O340" t="str">
        <f t="shared" si="45"/>
        <v>I_Beige</v>
      </c>
      <c r="P340" t="str">
        <f t="shared" si="46"/>
        <v>P_White</v>
      </c>
    </row>
    <row r="341" spans="1:16" x14ac:dyDescent="0.25">
      <c r="A341" t="s">
        <v>53</v>
      </c>
      <c r="B341" s="1">
        <v>43669</v>
      </c>
      <c r="C341" s="2">
        <v>137395</v>
      </c>
      <c r="D341" s="3">
        <v>0</v>
      </c>
      <c r="E341" s="3">
        <v>1</v>
      </c>
      <c r="F341" s="1">
        <v>43657</v>
      </c>
      <c r="G341" s="6">
        <f t="shared" si="41"/>
        <v>7</v>
      </c>
      <c r="H341" t="s">
        <v>52</v>
      </c>
      <c r="I341" t="s">
        <v>15</v>
      </c>
      <c r="J341" t="s">
        <v>35</v>
      </c>
      <c r="K341">
        <f t="shared" si="42"/>
        <v>12</v>
      </c>
      <c r="L341" t="str">
        <f t="shared" si="47"/>
        <v>No</v>
      </c>
      <c r="M341" s="3">
        <f t="shared" si="43"/>
        <v>1</v>
      </c>
      <c r="N341" s="3">
        <f t="shared" si="44"/>
        <v>137395</v>
      </c>
      <c r="O341" t="str">
        <f t="shared" si="45"/>
        <v>I_Beige</v>
      </c>
      <c r="P341" t="str">
        <f t="shared" si="46"/>
        <v>P_Red</v>
      </c>
    </row>
    <row r="342" spans="1:16" x14ac:dyDescent="0.25">
      <c r="A342" t="s">
        <v>80</v>
      </c>
      <c r="B342" s="1">
        <v>43669</v>
      </c>
      <c r="C342" s="2">
        <v>67735</v>
      </c>
      <c r="D342" s="3">
        <v>1</v>
      </c>
      <c r="E342" s="3">
        <v>0</v>
      </c>
      <c r="F342" s="1">
        <v>43649</v>
      </c>
      <c r="G342" s="6">
        <f t="shared" si="41"/>
        <v>7</v>
      </c>
      <c r="H342" t="s">
        <v>78</v>
      </c>
      <c r="I342" t="s">
        <v>11</v>
      </c>
      <c r="J342" t="s">
        <v>11</v>
      </c>
      <c r="K342">
        <f t="shared" si="42"/>
        <v>20</v>
      </c>
      <c r="L342" t="str">
        <f t="shared" si="47"/>
        <v>No</v>
      </c>
      <c r="M342" s="3">
        <f t="shared" si="43"/>
        <v>1</v>
      </c>
      <c r="N342" s="3">
        <f t="shared" si="44"/>
        <v>56000</v>
      </c>
      <c r="O342" t="str">
        <f t="shared" si="45"/>
        <v>I_Black</v>
      </c>
      <c r="P342" t="str">
        <f t="shared" si="46"/>
        <v>P_Black</v>
      </c>
    </row>
    <row r="343" spans="1:16" x14ac:dyDescent="0.25">
      <c r="A343" t="s">
        <v>19</v>
      </c>
      <c r="B343" s="1">
        <v>43670</v>
      </c>
      <c r="C343" s="2">
        <v>66290</v>
      </c>
      <c r="D343" s="3">
        <v>1</v>
      </c>
      <c r="E343" s="3">
        <v>0</v>
      </c>
      <c r="F343" s="1">
        <v>43658</v>
      </c>
      <c r="G343" s="6">
        <f t="shared" si="41"/>
        <v>7</v>
      </c>
      <c r="H343" t="s">
        <v>12</v>
      </c>
      <c r="I343" t="s">
        <v>11</v>
      </c>
      <c r="J343" t="s">
        <v>16</v>
      </c>
      <c r="K343">
        <f t="shared" si="42"/>
        <v>12</v>
      </c>
      <c r="L343" t="str">
        <f t="shared" si="47"/>
        <v>No</v>
      </c>
      <c r="M343" s="3">
        <f t="shared" si="43"/>
        <v>1</v>
      </c>
      <c r="N343" s="3">
        <f t="shared" si="44"/>
        <v>56200</v>
      </c>
      <c r="O343" t="str">
        <f t="shared" si="45"/>
        <v>I_Black</v>
      </c>
      <c r="P343" t="str">
        <f t="shared" si="46"/>
        <v>P_Grey</v>
      </c>
    </row>
    <row r="344" spans="1:16" x14ac:dyDescent="0.25">
      <c r="A344" t="s">
        <v>20</v>
      </c>
      <c r="B344" s="1">
        <v>43670</v>
      </c>
      <c r="C344" s="2">
        <v>67280</v>
      </c>
      <c r="D344" s="3">
        <v>0</v>
      </c>
      <c r="E344" s="3">
        <v>1</v>
      </c>
      <c r="F344" s="1">
        <v>43661</v>
      </c>
      <c r="G344" s="6">
        <f t="shared" si="41"/>
        <v>7</v>
      </c>
      <c r="H344" t="s">
        <v>12</v>
      </c>
      <c r="I344" t="s">
        <v>15</v>
      </c>
      <c r="J344" t="s">
        <v>18</v>
      </c>
      <c r="K344">
        <f t="shared" si="42"/>
        <v>9</v>
      </c>
      <c r="L344" t="str">
        <f t="shared" si="47"/>
        <v>No</v>
      </c>
      <c r="M344" s="3">
        <f t="shared" si="43"/>
        <v>1</v>
      </c>
      <c r="N344" s="3">
        <f t="shared" si="44"/>
        <v>56200</v>
      </c>
      <c r="O344" t="str">
        <f t="shared" si="45"/>
        <v>I_Beige</v>
      </c>
      <c r="P344" t="str">
        <f t="shared" si="46"/>
        <v>P_White</v>
      </c>
    </row>
    <row r="345" spans="1:16" x14ac:dyDescent="0.25">
      <c r="A345" t="s">
        <v>55</v>
      </c>
      <c r="B345" s="1">
        <v>43672</v>
      </c>
      <c r="C345" s="2">
        <v>163445</v>
      </c>
      <c r="D345" s="3">
        <v>0</v>
      </c>
      <c r="E345" s="3">
        <v>1</v>
      </c>
      <c r="F345" s="1">
        <v>43664</v>
      </c>
      <c r="G345" s="6">
        <f t="shared" si="41"/>
        <v>7</v>
      </c>
      <c r="H345" t="s">
        <v>54</v>
      </c>
      <c r="I345" t="s">
        <v>31</v>
      </c>
      <c r="J345" t="s">
        <v>16</v>
      </c>
      <c r="K345">
        <f t="shared" si="42"/>
        <v>8</v>
      </c>
      <c r="L345" t="str">
        <f t="shared" si="47"/>
        <v>No</v>
      </c>
      <c r="M345" s="3">
        <f t="shared" si="43"/>
        <v>1</v>
      </c>
      <c r="N345" s="3">
        <f t="shared" si="44"/>
        <v>163445</v>
      </c>
      <c r="O345" t="str">
        <f t="shared" si="45"/>
        <v>I_Brown</v>
      </c>
      <c r="P345" t="str">
        <f t="shared" si="46"/>
        <v>P_Grey</v>
      </c>
    </row>
    <row r="346" spans="1:16" x14ac:dyDescent="0.25">
      <c r="A346" t="s">
        <v>50</v>
      </c>
      <c r="B346" s="1">
        <v>43673</v>
      </c>
      <c r="C346" s="2">
        <v>41945</v>
      </c>
      <c r="D346" s="3">
        <v>0</v>
      </c>
      <c r="E346" s="3">
        <v>0</v>
      </c>
      <c r="F346" s="1">
        <v>43628</v>
      </c>
      <c r="G346" s="6">
        <f t="shared" si="41"/>
        <v>6</v>
      </c>
      <c r="H346" t="s">
        <v>48</v>
      </c>
      <c r="I346" t="s">
        <v>16</v>
      </c>
      <c r="J346" t="s">
        <v>11</v>
      </c>
      <c r="K346">
        <f t="shared" si="42"/>
        <v>45</v>
      </c>
      <c r="L346" t="str">
        <f t="shared" si="47"/>
        <v>No</v>
      </c>
      <c r="M346" s="3">
        <f t="shared" si="43"/>
        <v>0</v>
      </c>
      <c r="N346" s="3">
        <f t="shared" si="44"/>
        <v>35950</v>
      </c>
      <c r="O346" t="str">
        <f t="shared" si="45"/>
        <v>I_Grey</v>
      </c>
      <c r="P346" t="str">
        <f t="shared" si="46"/>
        <v>P_Black</v>
      </c>
    </row>
    <row r="347" spans="1:16" x14ac:dyDescent="0.25">
      <c r="A347" t="s">
        <v>34</v>
      </c>
      <c r="B347" s="1">
        <v>43675</v>
      </c>
      <c r="C347" s="2">
        <v>53315</v>
      </c>
      <c r="D347" s="3">
        <v>1</v>
      </c>
      <c r="E347" s="3">
        <v>0</v>
      </c>
      <c r="F347" s="1">
        <v>43666</v>
      </c>
      <c r="G347" s="6">
        <f t="shared" si="41"/>
        <v>7</v>
      </c>
      <c r="H347" t="s">
        <v>32</v>
      </c>
      <c r="I347" t="s">
        <v>15</v>
      </c>
      <c r="J347" t="s">
        <v>35</v>
      </c>
      <c r="K347">
        <f t="shared" si="42"/>
        <v>9</v>
      </c>
      <c r="L347" t="str">
        <f t="shared" si="47"/>
        <v>No</v>
      </c>
      <c r="M347" s="3">
        <f t="shared" si="43"/>
        <v>1</v>
      </c>
      <c r="N347" s="3">
        <f t="shared" si="44"/>
        <v>43400</v>
      </c>
      <c r="O347" t="str">
        <f t="shared" si="45"/>
        <v>I_Beige</v>
      </c>
      <c r="P347" t="str">
        <f t="shared" si="46"/>
        <v>P_Red</v>
      </c>
    </row>
    <row r="348" spans="1:16" x14ac:dyDescent="0.25">
      <c r="A348" t="s">
        <v>56</v>
      </c>
      <c r="B348" s="1">
        <v>43675</v>
      </c>
      <c r="C348" s="2">
        <v>174395</v>
      </c>
      <c r="D348" s="3">
        <v>0</v>
      </c>
      <c r="E348" s="3">
        <v>1</v>
      </c>
      <c r="F348" s="1">
        <v>43675</v>
      </c>
      <c r="G348" s="6">
        <f t="shared" si="41"/>
        <v>7</v>
      </c>
      <c r="H348" t="s">
        <v>54</v>
      </c>
      <c r="I348" t="s">
        <v>35</v>
      </c>
      <c r="J348" t="s">
        <v>11</v>
      </c>
      <c r="K348">
        <f t="shared" si="42"/>
        <v>0</v>
      </c>
      <c r="L348" t="str">
        <f t="shared" si="47"/>
        <v>No</v>
      </c>
      <c r="M348" s="3">
        <f t="shared" si="43"/>
        <v>1</v>
      </c>
      <c r="N348" s="3">
        <f t="shared" si="44"/>
        <v>174395</v>
      </c>
      <c r="O348" t="str">
        <f t="shared" si="45"/>
        <v>I_Red</v>
      </c>
      <c r="P348" t="str">
        <f t="shared" si="46"/>
        <v>P_Black</v>
      </c>
    </row>
    <row r="349" spans="1:16" x14ac:dyDescent="0.25">
      <c r="A349" t="s">
        <v>61</v>
      </c>
      <c r="B349" s="1">
        <v>43675</v>
      </c>
      <c r="C349" s="2">
        <v>42815</v>
      </c>
      <c r="D349" s="3">
        <v>1</v>
      </c>
      <c r="E349" s="3">
        <v>0</v>
      </c>
      <c r="F349" s="1">
        <v>43669</v>
      </c>
      <c r="G349" s="6">
        <f t="shared" si="41"/>
        <v>7</v>
      </c>
      <c r="H349" t="s">
        <v>59</v>
      </c>
      <c r="I349" t="s">
        <v>11</v>
      </c>
      <c r="J349" t="s">
        <v>25</v>
      </c>
      <c r="K349">
        <f t="shared" si="42"/>
        <v>6</v>
      </c>
      <c r="L349" t="str">
        <f t="shared" si="47"/>
        <v>No</v>
      </c>
      <c r="M349" s="3">
        <f t="shared" si="43"/>
        <v>1</v>
      </c>
      <c r="N349" s="3">
        <f t="shared" si="44"/>
        <v>34500</v>
      </c>
      <c r="O349" t="str">
        <f t="shared" si="45"/>
        <v>I_Black</v>
      </c>
      <c r="P349" t="str">
        <f t="shared" si="46"/>
        <v>P_Blue</v>
      </c>
    </row>
    <row r="350" spans="1:16" x14ac:dyDescent="0.25">
      <c r="A350" t="s">
        <v>51</v>
      </c>
      <c r="B350" s="1">
        <v>43676</v>
      </c>
      <c r="C350" s="2">
        <v>40995</v>
      </c>
      <c r="D350" s="3">
        <v>0</v>
      </c>
      <c r="E350" s="3">
        <v>0</v>
      </c>
      <c r="F350" s="1">
        <v>43560</v>
      </c>
      <c r="G350" s="6">
        <f t="shared" si="41"/>
        <v>4</v>
      </c>
      <c r="H350" t="s">
        <v>48</v>
      </c>
      <c r="I350" t="s">
        <v>11</v>
      </c>
      <c r="J350" t="s">
        <v>11</v>
      </c>
      <c r="K350">
        <f t="shared" si="42"/>
        <v>116</v>
      </c>
      <c r="L350" t="str">
        <f t="shared" si="47"/>
        <v>Yes</v>
      </c>
      <c r="M350" s="3">
        <f t="shared" si="43"/>
        <v>0</v>
      </c>
      <c r="N350" s="3">
        <f t="shared" si="44"/>
        <v>35950</v>
      </c>
      <c r="O350" t="str">
        <f t="shared" si="45"/>
        <v>I_Black</v>
      </c>
      <c r="P350" t="str">
        <f t="shared" si="46"/>
        <v>P_Black</v>
      </c>
    </row>
    <row r="351" spans="1:16" x14ac:dyDescent="0.25">
      <c r="A351" t="s">
        <v>60</v>
      </c>
      <c r="B351" s="1">
        <v>43676</v>
      </c>
      <c r="C351" s="2">
        <v>42525</v>
      </c>
      <c r="D351" s="3">
        <v>0</v>
      </c>
      <c r="E351" s="3">
        <v>0</v>
      </c>
      <c r="F351" s="1">
        <v>43606</v>
      </c>
      <c r="G351" s="6">
        <f t="shared" si="41"/>
        <v>5</v>
      </c>
      <c r="H351" t="s">
        <v>59</v>
      </c>
      <c r="I351" t="s">
        <v>15</v>
      </c>
      <c r="J351" t="s">
        <v>22</v>
      </c>
      <c r="K351">
        <f t="shared" si="42"/>
        <v>70</v>
      </c>
      <c r="L351" t="str">
        <f t="shared" si="47"/>
        <v>No</v>
      </c>
      <c r="M351" s="3">
        <f t="shared" si="43"/>
        <v>0</v>
      </c>
      <c r="N351" s="3">
        <f t="shared" si="44"/>
        <v>34500</v>
      </c>
      <c r="O351" t="str">
        <f t="shared" si="45"/>
        <v>I_Beige</v>
      </c>
      <c r="P351" t="str">
        <f t="shared" si="46"/>
        <v>P_Silver</v>
      </c>
    </row>
    <row r="352" spans="1:16" x14ac:dyDescent="0.25">
      <c r="A352" t="s">
        <v>84</v>
      </c>
      <c r="B352" s="1">
        <v>43676</v>
      </c>
      <c r="C352" s="2">
        <v>80650</v>
      </c>
      <c r="D352" s="3">
        <v>0</v>
      </c>
      <c r="E352" s="3">
        <v>0</v>
      </c>
      <c r="F352" s="1">
        <v>43622</v>
      </c>
      <c r="G352" s="6">
        <f t="shared" si="41"/>
        <v>6</v>
      </c>
      <c r="H352" t="s">
        <v>83</v>
      </c>
      <c r="I352" t="s">
        <v>16</v>
      </c>
      <c r="J352" t="s">
        <v>22</v>
      </c>
      <c r="K352">
        <f t="shared" si="42"/>
        <v>54</v>
      </c>
      <c r="L352" t="str">
        <f t="shared" si="47"/>
        <v>No</v>
      </c>
      <c r="M352" s="3">
        <f t="shared" si="43"/>
        <v>0</v>
      </c>
      <c r="N352" s="3">
        <f t="shared" si="44"/>
        <v>80650</v>
      </c>
      <c r="O352" t="str">
        <f t="shared" si="45"/>
        <v>I_Grey</v>
      </c>
      <c r="P352" t="str">
        <f t="shared" si="46"/>
        <v>P_Silver</v>
      </c>
    </row>
    <row r="353" spans="1:20" x14ac:dyDescent="0.25">
      <c r="A353" t="s">
        <v>10</v>
      </c>
      <c r="B353" s="1">
        <v>43677</v>
      </c>
      <c r="C353" s="2">
        <v>72595</v>
      </c>
      <c r="D353" s="3">
        <v>1</v>
      </c>
      <c r="E353" s="3">
        <v>0</v>
      </c>
      <c r="F353" s="1">
        <v>43676</v>
      </c>
      <c r="G353" s="6">
        <f t="shared" si="41"/>
        <v>7</v>
      </c>
      <c r="H353" t="s">
        <v>9</v>
      </c>
      <c r="I353" t="s">
        <v>11</v>
      </c>
      <c r="J353" t="s">
        <v>11</v>
      </c>
      <c r="K353">
        <f t="shared" si="42"/>
        <v>1</v>
      </c>
      <c r="L353" t="str">
        <f t="shared" si="47"/>
        <v>No</v>
      </c>
      <c r="M353" s="3">
        <f t="shared" si="43"/>
        <v>1</v>
      </c>
      <c r="N353" s="3">
        <f t="shared" si="44"/>
        <v>72595</v>
      </c>
      <c r="O353" t="str">
        <f t="shared" si="45"/>
        <v>I_Black</v>
      </c>
      <c r="P353" t="str">
        <f t="shared" si="46"/>
        <v>P_Black</v>
      </c>
      <c r="T353">
        <f>COUNTIF(L:L,"No")</f>
        <v>285</v>
      </c>
    </row>
    <row r="354" spans="1:20" x14ac:dyDescent="0.25">
      <c r="A354" t="s">
        <v>14</v>
      </c>
      <c r="B354" s="1">
        <v>43677</v>
      </c>
      <c r="C354" s="2">
        <v>67220</v>
      </c>
      <c r="D354" s="3">
        <v>0</v>
      </c>
      <c r="E354" s="3">
        <v>0</v>
      </c>
      <c r="F354" s="1">
        <v>43651</v>
      </c>
      <c r="G354" s="6">
        <f t="shared" si="41"/>
        <v>7</v>
      </c>
      <c r="H354" t="s">
        <v>12</v>
      </c>
      <c r="I354" t="s">
        <v>15</v>
      </c>
      <c r="J354" t="s">
        <v>16</v>
      </c>
      <c r="K354">
        <f t="shared" si="42"/>
        <v>26</v>
      </c>
      <c r="L354" t="str">
        <f t="shared" si="47"/>
        <v>No</v>
      </c>
      <c r="M354" s="3">
        <f t="shared" si="43"/>
        <v>0</v>
      </c>
      <c r="N354" s="3">
        <f t="shared" si="44"/>
        <v>56200</v>
      </c>
      <c r="O354" t="str">
        <f t="shared" si="45"/>
        <v>I_Beige</v>
      </c>
      <c r="P354" t="str">
        <f t="shared" si="46"/>
        <v>P_Grey</v>
      </c>
    </row>
    <row r="355" spans="1:20" x14ac:dyDescent="0.25">
      <c r="A355" t="s">
        <v>21</v>
      </c>
      <c r="B355" s="1">
        <v>43677</v>
      </c>
      <c r="C355" s="2">
        <v>68000</v>
      </c>
      <c r="D355" s="3">
        <v>0</v>
      </c>
      <c r="E355" s="3">
        <v>0</v>
      </c>
      <c r="F355" s="1">
        <v>43663</v>
      </c>
      <c r="G355" s="6">
        <f t="shared" si="41"/>
        <v>7</v>
      </c>
      <c r="H355" t="s">
        <v>12</v>
      </c>
      <c r="I355" t="s">
        <v>11</v>
      </c>
      <c r="J355" t="s">
        <v>22</v>
      </c>
      <c r="K355">
        <f t="shared" si="42"/>
        <v>14</v>
      </c>
      <c r="L355" t="str">
        <f t="shared" si="47"/>
        <v>No</v>
      </c>
      <c r="M355" s="3">
        <f t="shared" si="43"/>
        <v>0</v>
      </c>
      <c r="N355" s="3">
        <f t="shared" si="44"/>
        <v>56200</v>
      </c>
      <c r="O355" t="str">
        <f t="shared" si="45"/>
        <v>I_Black</v>
      </c>
      <c r="P355" t="str">
        <f t="shared" si="46"/>
        <v>P_Silver</v>
      </c>
    </row>
    <row r="356" spans="1:20" x14ac:dyDescent="0.25">
      <c r="A356" t="s">
        <v>23</v>
      </c>
      <c r="B356" s="1">
        <v>43677</v>
      </c>
      <c r="C356" s="2">
        <v>77005</v>
      </c>
      <c r="D356" s="3">
        <v>0</v>
      </c>
      <c r="E356" s="3">
        <v>0</v>
      </c>
      <c r="F356" s="1">
        <v>43663</v>
      </c>
      <c r="G356" s="6">
        <f t="shared" si="41"/>
        <v>7</v>
      </c>
      <c r="H356" t="s">
        <v>12</v>
      </c>
      <c r="I356" t="s">
        <v>15</v>
      </c>
      <c r="J356" t="s">
        <v>18</v>
      </c>
      <c r="K356">
        <f t="shared" si="42"/>
        <v>14</v>
      </c>
      <c r="L356" t="str">
        <f t="shared" si="47"/>
        <v>No</v>
      </c>
      <c r="M356" s="3">
        <f t="shared" si="43"/>
        <v>0</v>
      </c>
      <c r="N356" s="3">
        <f t="shared" si="44"/>
        <v>56200</v>
      </c>
      <c r="O356" t="str">
        <f t="shared" si="45"/>
        <v>I_Beige</v>
      </c>
      <c r="P356" t="str">
        <f t="shared" si="46"/>
        <v>P_White</v>
      </c>
    </row>
    <row r="357" spans="1:20" x14ac:dyDescent="0.25">
      <c r="A357" t="s">
        <v>24</v>
      </c>
      <c r="B357" s="1">
        <v>43677</v>
      </c>
      <c r="C357" s="2">
        <v>74730</v>
      </c>
      <c r="D357" s="3">
        <v>0</v>
      </c>
      <c r="E357" s="3">
        <v>0</v>
      </c>
      <c r="F357" s="1">
        <v>43672</v>
      </c>
      <c r="G357" s="6">
        <f t="shared" si="41"/>
        <v>7</v>
      </c>
      <c r="H357" t="s">
        <v>12</v>
      </c>
      <c r="I357" t="s">
        <v>15</v>
      </c>
      <c r="J357" t="s">
        <v>25</v>
      </c>
      <c r="K357">
        <f t="shared" si="42"/>
        <v>5</v>
      </c>
      <c r="L357" t="str">
        <f t="shared" si="47"/>
        <v>No</v>
      </c>
      <c r="M357" s="3">
        <f t="shared" si="43"/>
        <v>0</v>
      </c>
      <c r="N357" s="3">
        <f t="shared" si="44"/>
        <v>56200</v>
      </c>
      <c r="O357" t="str">
        <f t="shared" si="45"/>
        <v>I_Beige</v>
      </c>
      <c r="P357" t="str">
        <f t="shared" si="46"/>
        <v>P_Blue</v>
      </c>
    </row>
    <row r="358" spans="1:20" x14ac:dyDescent="0.25">
      <c r="A358" t="s">
        <v>28</v>
      </c>
      <c r="B358" s="1">
        <v>43677</v>
      </c>
      <c r="C358" s="2">
        <v>77070</v>
      </c>
      <c r="D358" s="3">
        <v>0</v>
      </c>
      <c r="E358" s="3">
        <v>0</v>
      </c>
      <c r="F358" s="1">
        <v>43645</v>
      </c>
      <c r="G358" s="6">
        <f t="shared" si="41"/>
        <v>6</v>
      </c>
      <c r="H358" t="s">
        <v>27</v>
      </c>
      <c r="I358" t="s">
        <v>11</v>
      </c>
      <c r="J358" t="s">
        <v>22</v>
      </c>
      <c r="K358">
        <f t="shared" si="42"/>
        <v>32</v>
      </c>
      <c r="L358" t="str">
        <f t="shared" si="47"/>
        <v>No</v>
      </c>
      <c r="M358" s="3">
        <f t="shared" si="43"/>
        <v>0</v>
      </c>
      <c r="N358" s="3">
        <f t="shared" si="44"/>
        <v>77070</v>
      </c>
      <c r="O358" t="str">
        <f t="shared" si="45"/>
        <v>I_Black</v>
      </c>
      <c r="P358" t="str">
        <f t="shared" si="46"/>
        <v>P_Silver</v>
      </c>
    </row>
    <row r="359" spans="1:20" x14ac:dyDescent="0.25">
      <c r="A359" t="s">
        <v>33</v>
      </c>
      <c r="B359" s="1">
        <v>43677</v>
      </c>
      <c r="C359" s="2">
        <v>53330</v>
      </c>
      <c r="D359" s="3">
        <v>0</v>
      </c>
      <c r="E359" s="3">
        <v>0</v>
      </c>
      <c r="F359" s="1">
        <v>43574</v>
      </c>
      <c r="G359" s="6">
        <f t="shared" si="41"/>
        <v>4</v>
      </c>
      <c r="H359" t="s">
        <v>32</v>
      </c>
      <c r="I359" t="s">
        <v>11</v>
      </c>
      <c r="J359" t="s">
        <v>18</v>
      </c>
      <c r="K359">
        <f t="shared" si="42"/>
        <v>103</v>
      </c>
      <c r="L359" t="str">
        <f t="shared" si="47"/>
        <v>Yes</v>
      </c>
      <c r="M359" s="3">
        <f t="shared" si="43"/>
        <v>0</v>
      </c>
      <c r="N359" s="3">
        <f t="shared" si="44"/>
        <v>43400</v>
      </c>
      <c r="O359" t="str">
        <f t="shared" si="45"/>
        <v>I_Black</v>
      </c>
      <c r="P359" t="str">
        <f t="shared" si="46"/>
        <v>P_White</v>
      </c>
    </row>
    <row r="360" spans="1:20" x14ac:dyDescent="0.25">
      <c r="A360" t="s">
        <v>37</v>
      </c>
      <c r="B360" s="1">
        <v>43677</v>
      </c>
      <c r="C360" s="2">
        <v>52375</v>
      </c>
      <c r="D360" s="3">
        <v>1</v>
      </c>
      <c r="E360" s="3">
        <v>0</v>
      </c>
      <c r="F360" s="1">
        <v>43675</v>
      </c>
      <c r="G360" s="6">
        <f t="shared" si="41"/>
        <v>7</v>
      </c>
      <c r="H360" t="s">
        <v>36</v>
      </c>
      <c r="I360" t="s">
        <v>11</v>
      </c>
      <c r="J360" t="s">
        <v>35</v>
      </c>
      <c r="K360">
        <f t="shared" si="42"/>
        <v>2</v>
      </c>
      <c r="L360" t="str">
        <f t="shared" si="47"/>
        <v>No</v>
      </c>
      <c r="M360" s="3">
        <f t="shared" si="43"/>
        <v>1</v>
      </c>
      <c r="N360" s="3">
        <f t="shared" si="44"/>
        <v>42700</v>
      </c>
      <c r="O360" t="str">
        <f t="shared" si="45"/>
        <v>I_Black</v>
      </c>
      <c r="P360" t="str">
        <f t="shared" si="46"/>
        <v>P_Red</v>
      </c>
    </row>
    <row r="361" spans="1:20" x14ac:dyDescent="0.25">
      <c r="A361" t="s">
        <v>39</v>
      </c>
      <c r="B361" s="1">
        <v>43677</v>
      </c>
      <c r="C361" s="2">
        <v>58690</v>
      </c>
      <c r="D361" s="3">
        <v>1</v>
      </c>
      <c r="E361" s="3">
        <v>0</v>
      </c>
      <c r="F361" s="1">
        <v>43671</v>
      </c>
      <c r="G361" s="6">
        <f t="shared" si="41"/>
        <v>7</v>
      </c>
      <c r="H361" t="s">
        <v>36</v>
      </c>
      <c r="I361" t="s">
        <v>11</v>
      </c>
      <c r="J361" t="s">
        <v>11</v>
      </c>
      <c r="K361">
        <f t="shared" si="42"/>
        <v>6</v>
      </c>
      <c r="L361" t="str">
        <f t="shared" si="47"/>
        <v>No</v>
      </c>
      <c r="M361" s="3">
        <f t="shared" si="43"/>
        <v>1</v>
      </c>
      <c r="N361" s="3">
        <f t="shared" si="44"/>
        <v>42700</v>
      </c>
      <c r="O361" t="str">
        <f t="shared" si="45"/>
        <v>I_Black</v>
      </c>
      <c r="P361" t="str">
        <f t="shared" si="46"/>
        <v>P_Black</v>
      </c>
    </row>
    <row r="362" spans="1:20" x14ac:dyDescent="0.25">
      <c r="A362" t="s">
        <v>42</v>
      </c>
      <c r="B362" s="1">
        <v>43677</v>
      </c>
      <c r="C362" s="2">
        <v>51570</v>
      </c>
      <c r="D362" s="3">
        <v>0</v>
      </c>
      <c r="E362" s="3">
        <v>0</v>
      </c>
      <c r="F362" s="1">
        <v>43616</v>
      </c>
      <c r="G362" s="6">
        <f t="shared" si="41"/>
        <v>5</v>
      </c>
      <c r="H362" t="s">
        <v>36</v>
      </c>
      <c r="I362" t="s">
        <v>15</v>
      </c>
      <c r="J362" t="s">
        <v>11</v>
      </c>
      <c r="K362">
        <f t="shared" si="42"/>
        <v>61</v>
      </c>
      <c r="L362" t="str">
        <f t="shared" si="47"/>
        <v>No</v>
      </c>
      <c r="M362" s="3">
        <f t="shared" si="43"/>
        <v>0</v>
      </c>
      <c r="N362" s="3">
        <f t="shared" si="44"/>
        <v>42700</v>
      </c>
      <c r="O362" t="str">
        <f t="shared" si="45"/>
        <v>I_Beige</v>
      </c>
      <c r="P362" t="str">
        <f t="shared" si="46"/>
        <v>P_Black</v>
      </c>
    </row>
    <row r="363" spans="1:20" x14ac:dyDescent="0.25">
      <c r="A363" t="s">
        <v>49</v>
      </c>
      <c r="B363" s="1">
        <v>43677</v>
      </c>
      <c r="C363" s="2">
        <v>40995</v>
      </c>
      <c r="D363" s="3">
        <v>0</v>
      </c>
      <c r="E363" s="3">
        <v>1</v>
      </c>
      <c r="F363" s="1">
        <v>43669</v>
      </c>
      <c r="G363" s="6">
        <f t="shared" si="41"/>
        <v>7</v>
      </c>
      <c r="H363" t="s">
        <v>48</v>
      </c>
      <c r="I363" t="s">
        <v>11</v>
      </c>
      <c r="J363" t="s">
        <v>35</v>
      </c>
      <c r="K363">
        <f t="shared" si="42"/>
        <v>8</v>
      </c>
      <c r="L363" t="str">
        <f t="shared" si="47"/>
        <v>No</v>
      </c>
      <c r="M363" s="3">
        <f t="shared" si="43"/>
        <v>1</v>
      </c>
      <c r="N363" s="3">
        <f t="shared" si="44"/>
        <v>35950</v>
      </c>
      <c r="O363" t="str">
        <f t="shared" si="45"/>
        <v>I_Black</v>
      </c>
      <c r="P363" t="str">
        <f t="shared" si="46"/>
        <v>P_Red</v>
      </c>
    </row>
    <row r="364" spans="1:20" x14ac:dyDescent="0.25">
      <c r="A364" t="s">
        <v>58</v>
      </c>
      <c r="B364" s="1">
        <v>43677</v>
      </c>
      <c r="C364" s="2">
        <v>83155</v>
      </c>
      <c r="D364" s="3">
        <v>0</v>
      </c>
      <c r="E364" s="3">
        <v>0</v>
      </c>
      <c r="F364" s="1">
        <v>43452</v>
      </c>
      <c r="G364" s="6">
        <f t="shared" si="41"/>
        <v>12</v>
      </c>
      <c r="H364" t="s">
        <v>57</v>
      </c>
      <c r="I364" t="s">
        <v>31</v>
      </c>
      <c r="J364" t="s">
        <v>25</v>
      </c>
      <c r="K364">
        <f t="shared" si="42"/>
        <v>225</v>
      </c>
      <c r="L364" t="str">
        <f t="shared" si="47"/>
        <v>Yes</v>
      </c>
      <c r="M364" s="3">
        <f t="shared" si="43"/>
        <v>0</v>
      </c>
      <c r="N364" s="3">
        <f t="shared" si="44"/>
        <v>83155</v>
      </c>
      <c r="O364" t="str">
        <f t="shared" si="45"/>
        <v>I_Brown</v>
      </c>
      <c r="P364" t="str">
        <f t="shared" si="46"/>
        <v>P_Blue</v>
      </c>
    </row>
    <row r="365" spans="1:20" x14ac:dyDescent="0.25">
      <c r="A365" t="s">
        <v>69</v>
      </c>
      <c r="B365" s="1">
        <v>43677</v>
      </c>
      <c r="C365" s="2">
        <v>95245</v>
      </c>
      <c r="D365" s="3">
        <v>0</v>
      </c>
      <c r="E365" s="3">
        <v>1</v>
      </c>
      <c r="F365" s="1">
        <v>43661</v>
      </c>
      <c r="G365" s="6">
        <f t="shared" si="41"/>
        <v>7</v>
      </c>
      <c r="H365" t="s">
        <v>68</v>
      </c>
      <c r="I365" t="s">
        <v>11</v>
      </c>
      <c r="J365" t="s">
        <v>11</v>
      </c>
      <c r="K365">
        <f t="shared" si="42"/>
        <v>16</v>
      </c>
      <c r="L365" t="str">
        <f t="shared" si="47"/>
        <v>No</v>
      </c>
      <c r="M365" s="3">
        <f t="shared" si="43"/>
        <v>1</v>
      </c>
      <c r="N365" s="3">
        <f t="shared" si="44"/>
        <v>94250</v>
      </c>
      <c r="O365" t="str">
        <f t="shared" si="45"/>
        <v>I_Black</v>
      </c>
      <c r="P365" t="str">
        <f t="shared" si="46"/>
        <v>P_Black</v>
      </c>
    </row>
    <row r="366" spans="1:20" x14ac:dyDescent="0.25">
      <c r="A366" t="s">
        <v>71</v>
      </c>
      <c r="B366" s="1">
        <v>43677</v>
      </c>
      <c r="C366" s="2">
        <v>119460</v>
      </c>
      <c r="D366" s="3">
        <v>0</v>
      </c>
      <c r="E366" s="3">
        <v>0</v>
      </c>
      <c r="F366" s="1">
        <v>43472</v>
      </c>
      <c r="G366" s="6">
        <f t="shared" si="41"/>
        <v>1</v>
      </c>
      <c r="H366" t="s">
        <v>70</v>
      </c>
      <c r="I366" t="s">
        <v>15</v>
      </c>
      <c r="J366" t="s">
        <v>18</v>
      </c>
      <c r="K366">
        <f t="shared" si="42"/>
        <v>205</v>
      </c>
      <c r="L366" t="str">
        <f t="shared" si="47"/>
        <v>Yes</v>
      </c>
      <c r="M366" s="3">
        <f t="shared" si="43"/>
        <v>0</v>
      </c>
      <c r="N366" s="3">
        <f t="shared" si="44"/>
        <v>104350</v>
      </c>
      <c r="O366" t="str">
        <f t="shared" si="45"/>
        <v>I_Beige</v>
      </c>
      <c r="P366" t="str">
        <f t="shared" si="46"/>
        <v>P_White</v>
      </c>
    </row>
    <row r="367" spans="1:20" x14ac:dyDescent="0.25">
      <c r="A367" t="s">
        <v>72</v>
      </c>
      <c r="B367" s="1">
        <v>43677</v>
      </c>
      <c r="C367" s="2">
        <v>47845</v>
      </c>
      <c r="D367" s="3">
        <v>1</v>
      </c>
      <c r="E367" s="3">
        <v>0</v>
      </c>
      <c r="F367" s="1">
        <v>43677</v>
      </c>
      <c r="G367" s="6">
        <f t="shared" si="41"/>
        <v>7</v>
      </c>
      <c r="H367" t="s">
        <v>32</v>
      </c>
      <c r="I367" t="s">
        <v>15</v>
      </c>
      <c r="J367" t="s">
        <v>73</v>
      </c>
      <c r="K367">
        <f t="shared" si="42"/>
        <v>0</v>
      </c>
      <c r="L367" t="str">
        <f t="shared" si="47"/>
        <v>No</v>
      </c>
      <c r="M367" s="3">
        <f t="shared" si="43"/>
        <v>1</v>
      </c>
      <c r="N367" s="3">
        <f t="shared" si="44"/>
        <v>43400</v>
      </c>
      <c r="O367" t="str">
        <f t="shared" si="45"/>
        <v>I_Beige</v>
      </c>
      <c r="P367" t="str">
        <f t="shared" si="46"/>
        <v>P_Green</v>
      </c>
    </row>
    <row r="368" spans="1:20" x14ac:dyDescent="0.25">
      <c r="A368" t="s">
        <v>79</v>
      </c>
      <c r="B368" s="1">
        <v>43677</v>
      </c>
      <c r="C368" s="2">
        <v>60145</v>
      </c>
      <c r="D368" s="3">
        <v>0</v>
      </c>
      <c r="E368" s="3">
        <v>0</v>
      </c>
      <c r="F368" s="1">
        <v>43481</v>
      </c>
      <c r="G368" s="6">
        <f t="shared" si="41"/>
        <v>1</v>
      </c>
      <c r="H368" t="s">
        <v>78</v>
      </c>
      <c r="I368" t="s">
        <v>11</v>
      </c>
      <c r="J368" t="s">
        <v>11</v>
      </c>
      <c r="K368">
        <f t="shared" si="42"/>
        <v>196</v>
      </c>
      <c r="L368" t="str">
        <f t="shared" si="47"/>
        <v>Yes</v>
      </c>
      <c r="M368" s="3">
        <f t="shared" si="43"/>
        <v>0</v>
      </c>
      <c r="N368" s="3">
        <f t="shared" si="44"/>
        <v>56000</v>
      </c>
      <c r="O368" t="str">
        <f t="shared" si="45"/>
        <v>I_Black</v>
      </c>
      <c r="P368" t="str">
        <f t="shared" si="46"/>
        <v>P_Black</v>
      </c>
    </row>
    <row r="369" spans="1:16" x14ac:dyDescent="0.25">
      <c r="A369" t="s">
        <v>82</v>
      </c>
      <c r="B369" s="1">
        <v>43677</v>
      </c>
      <c r="C369" s="2">
        <v>85645</v>
      </c>
      <c r="D369" s="3">
        <v>1</v>
      </c>
      <c r="E369" s="3">
        <v>0</v>
      </c>
      <c r="F369" s="1">
        <v>43673</v>
      </c>
      <c r="G369" s="6">
        <f t="shared" si="41"/>
        <v>7</v>
      </c>
      <c r="H369" t="s">
        <v>81</v>
      </c>
      <c r="I369" t="s">
        <v>31</v>
      </c>
      <c r="J369" t="s">
        <v>16</v>
      </c>
      <c r="K369">
        <f t="shared" si="42"/>
        <v>4</v>
      </c>
      <c r="L369" t="str">
        <f t="shared" si="47"/>
        <v>No</v>
      </c>
      <c r="M369" s="3">
        <f t="shared" si="43"/>
        <v>1</v>
      </c>
      <c r="N369" s="3">
        <f t="shared" si="44"/>
        <v>85645</v>
      </c>
      <c r="O369" t="str">
        <f t="shared" si="45"/>
        <v>I_Brown</v>
      </c>
      <c r="P369" t="str">
        <f t="shared" si="46"/>
        <v>P_Grey</v>
      </c>
    </row>
    <row r="370" spans="1:16" x14ac:dyDescent="0.25">
      <c r="A370" t="s">
        <v>85</v>
      </c>
      <c r="B370" s="1">
        <v>43677</v>
      </c>
      <c r="C370" s="2">
        <v>68885</v>
      </c>
      <c r="D370" s="3">
        <v>1</v>
      </c>
      <c r="E370" s="3">
        <v>0</v>
      </c>
      <c r="F370" s="1">
        <v>43669</v>
      </c>
      <c r="G370" s="6">
        <f t="shared" si="41"/>
        <v>7</v>
      </c>
      <c r="H370" t="s">
        <v>83</v>
      </c>
      <c r="I370" t="s">
        <v>11</v>
      </c>
      <c r="J370" t="s">
        <v>18</v>
      </c>
      <c r="K370">
        <f t="shared" si="42"/>
        <v>8</v>
      </c>
      <c r="L370" t="str">
        <f t="shared" si="47"/>
        <v>No</v>
      </c>
      <c r="M370" s="3">
        <f t="shared" si="43"/>
        <v>1</v>
      </c>
      <c r="N370" s="3">
        <f t="shared" si="44"/>
        <v>68885</v>
      </c>
      <c r="O370" t="str">
        <f t="shared" si="45"/>
        <v>I_Black</v>
      </c>
      <c r="P370" t="str">
        <f t="shared" si="46"/>
        <v>P_White</v>
      </c>
    </row>
    <row r="371" spans="1:16" x14ac:dyDescent="0.25">
      <c r="A371" t="s">
        <v>87</v>
      </c>
      <c r="B371" s="1">
        <v>43677</v>
      </c>
      <c r="C371" s="2">
        <v>73080</v>
      </c>
      <c r="D371" s="3">
        <v>1</v>
      </c>
      <c r="E371" s="3">
        <v>0</v>
      </c>
      <c r="F371" s="1">
        <v>43672</v>
      </c>
      <c r="G371" s="6">
        <f t="shared" si="41"/>
        <v>7</v>
      </c>
      <c r="H371" t="s">
        <v>86</v>
      </c>
      <c r="I371" t="s">
        <v>31</v>
      </c>
      <c r="J371" t="s">
        <v>25</v>
      </c>
      <c r="K371">
        <f t="shared" si="42"/>
        <v>5</v>
      </c>
      <c r="L371" t="str">
        <f t="shared" si="47"/>
        <v>No</v>
      </c>
      <c r="M371" s="3">
        <f t="shared" si="43"/>
        <v>1</v>
      </c>
      <c r="N371" s="3">
        <f t="shared" si="44"/>
        <v>73080</v>
      </c>
      <c r="O371" t="str">
        <f t="shared" si="45"/>
        <v>I_Brown</v>
      </c>
      <c r="P371" t="str">
        <f t="shared" si="46"/>
        <v>P_Blue</v>
      </c>
    </row>
    <row r="372" spans="1:16" x14ac:dyDescent="0.25">
      <c r="A372" t="s">
        <v>161</v>
      </c>
      <c r="B372" s="1">
        <v>43677</v>
      </c>
      <c r="C372">
        <v>61825</v>
      </c>
      <c r="D372" s="3">
        <v>0</v>
      </c>
      <c r="E372" s="3">
        <v>0</v>
      </c>
      <c r="F372" s="1">
        <v>43210</v>
      </c>
      <c r="G372" s="6">
        <f t="shared" si="41"/>
        <v>4</v>
      </c>
      <c r="H372" t="s">
        <v>160</v>
      </c>
      <c r="I372" t="s">
        <v>11</v>
      </c>
      <c r="J372" t="s">
        <v>35</v>
      </c>
      <c r="K372">
        <f t="shared" si="42"/>
        <v>467</v>
      </c>
      <c r="L372" t="str">
        <f t="shared" si="47"/>
        <v>Yes</v>
      </c>
      <c r="M372" s="3">
        <f t="shared" si="43"/>
        <v>0</v>
      </c>
      <c r="N372" s="3">
        <f t="shared" si="44"/>
        <v>61825</v>
      </c>
      <c r="O372" t="str">
        <f t="shared" si="45"/>
        <v>I_Black</v>
      </c>
      <c r="P372" t="str">
        <f t="shared" si="46"/>
        <v>P_Red</v>
      </c>
    </row>
    <row r="373" spans="1:16" x14ac:dyDescent="0.25">
      <c r="B373" s="1"/>
      <c r="C373" s="2"/>
      <c r="F373" s="1"/>
      <c r="G373" s="1"/>
    </row>
    <row r="374" spans="1:16" x14ac:dyDescent="0.25">
      <c r="B374" s="1"/>
      <c r="C374" s="2"/>
      <c r="F374" s="1"/>
      <c r="G374" s="1"/>
    </row>
    <row r="375" spans="1:16" x14ac:dyDescent="0.25">
      <c r="B375" s="1"/>
      <c r="C375" s="2"/>
      <c r="F375" s="1"/>
      <c r="G375" s="1"/>
    </row>
    <row r="376" spans="1:16" x14ac:dyDescent="0.25">
      <c r="B376" s="1"/>
      <c r="C376" s="2"/>
      <c r="F376" s="1"/>
      <c r="G376" s="1"/>
    </row>
  </sheetData>
  <sortState xmlns:xlrd2="http://schemas.microsoft.com/office/spreadsheetml/2017/richdata2" ref="A2:P376">
    <sortCondition ref="B2:B37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1"/>
  <sheetViews>
    <sheetView workbookViewId="0">
      <selection activeCell="C20" sqref="C20"/>
    </sheetView>
  </sheetViews>
  <sheetFormatPr defaultRowHeight="15" x14ac:dyDescent="0.25"/>
  <cols>
    <col min="1" max="1" width="13.140625" bestFit="1" customWidth="1"/>
    <col min="2" max="2" width="12.28515625" bestFit="1" customWidth="1"/>
    <col min="3" max="3" width="17.42578125" bestFit="1" customWidth="1"/>
    <col min="8" max="8" width="11.85546875" customWidth="1"/>
    <col min="23" max="23" width="13.140625" bestFit="1" customWidth="1"/>
    <col min="24" max="24" width="12.28515625" bestFit="1" customWidth="1"/>
  </cols>
  <sheetData>
    <row r="1" spans="1:2" x14ac:dyDescent="0.25">
      <c r="A1" s="8" t="s">
        <v>158</v>
      </c>
      <c r="B1" s="11">
        <v>0</v>
      </c>
    </row>
    <row r="2" spans="1:2" x14ac:dyDescent="0.25">
      <c r="A2" s="8" t="s">
        <v>159</v>
      </c>
      <c r="B2" s="11">
        <v>0</v>
      </c>
    </row>
    <row r="3" spans="1:2" x14ac:dyDescent="0.25">
      <c r="A3" s="8" t="s">
        <v>8</v>
      </c>
      <c r="B3" t="s">
        <v>466</v>
      </c>
    </row>
    <row r="5" spans="1:2" x14ac:dyDescent="0.25">
      <c r="A5" s="8" t="s">
        <v>464</v>
      </c>
      <c r="B5" t="s">
        <v>463</v>
      </c>
    </row>
    <row r="6" spans="1:2" x14ac:dyDescent="0.25">
      <c r="A6" s="9" t="s">
        <v>59</v>
      </c>
      <c r="B6" s="6">
        <v>7</v>
      </c>
    </row>
    <row r="7" spans="1:2" x14ac:dyDescent="0.25">
      <c r="A7" s="9" t="s">
        <v>196</v>
      </c>
      <c r="B7" s="6">
        <v>3</v>
      </c>
    </row>
    <row r="8" spans="1:2" x14ac:dyDescent="0.25">
      <c r="A8" s="9" t="s">
        <v>32</v>
      </c>
      <c r="B8" s="6">
        <v>16</v>
      </c>
    </row>
    <row r="9" spans="1:2" x14ac:dyDescent="0.25">
      <c r="A9" s="9" t="s">
        <v>74</v>
      </c>
      <c r="B9" s="6">
        <v>2</v>
      </c>
    </row>
    <row r="10" spans="1:2" x14ac:dyDescent="0.25">
      <c r="A10" s="9" t="s">
        <v>345</v>
      </c>
      <c r="B10" s="6">
        <v>1</v>
      </c>
    </row>
    <row r="11" spans="1:2" x14ac:dyDescent="0.25">
      <c r="A11" s="9" t="s">
        <v>29</v>
      </c>
      <c r="B11" s="6">
        <v>4</v>
      </c>
    </row>
    <row r="12" spans="1:2" x14ac:dyDescent="0.25">
      <c r="A12" s="9" t="s">
        <v>271</v>
      </c>
      <c r="B12" s="6">
        <v>2</v>
      </c>
    </row>
    <row r="13" spans="1:2" x14ac:dyDescent="0.25">
      <c r="A13" s="9" t="s">
        <v>267</v>
      </c>
      <c r="B13" s="6">
        <v>1</v>
      </c>
    </row>
    <row r="14" spans="1:2" x14ac:dyDescent="0.25">
      <c r="A14" s="9" t="s">
        <v>169</v>
      </c>
      <c r="B14" s="6">
        <v>1</v>
      </c>
    </row>
    <row r="15" spans="1:2" x14ac:dyDescent="0.25">
      <c r="A15" s="9" t="s">
        <v>103</v>
      </c>
      <c r="B15" s="6">
        <v>1</v>
      </c>
    </row>
    <row r="16" spans="1:2" x14ac:dyDescent="0.25">
      <c r="A16" s="9" t="s">
        <v>142</v>
      </c>
      <c r="B16" s="6">
        <v>8</v>
      </c>
    </row>
    <row r="17" spans="1:24" x14ac:dyDescent="0.25">
      <c r="A17" s="9" t="s">
        <v>393</v>
      </c>
      <c r="B17" s="6">
        <v>1</v>
      </c>
    </row>
    <row r="18" spans="1:24" x14ac:dyDescent="0.25">
      <c r="A18" s="9" t="s">
        <v>148</v>
      </c>
      <c r="B18" s="6">
        <v>4</v>
      </c>
    </row>
    <row r="19" spans="1:24" x14ac:dyDescent="0.25">
      <c r="A19" s="9" t="s">
        <v>225</v>
      </c>
      <c r="B19" s="6">
        <v>1</v>
      </c>
    </row>
    <row r="20" spans="1:24" x14ac:dyDescent="0.25">
      <c r="A20" s="9" t="s">
        <v>78</v>
      </c>
      <c r="B20" s="6">
        <v>9</v>
      </c>
    </row>
    <row r="21" spans="1:24" x14ac:dyDescent="0.25">
      <c r="A21" s="9" t="s">
        <v>122</v>
      </c>
      <c r="B21" s="6">
        <v>1</v>
      </c>
    </row>
    <row r="22" spans="1:24" x14ac:dyDescent="0.25">
      <c r="A22" s="9" t="s">
        <v>138</v>
      </c>
      <c r="B22" s="6">
        <v>3</v>
      </c>
    </row>
    <row r="23" spans="1:24" x14ac:dyDescent="0.25">
      <c r="A23" s="9" t="s">
        <v>86</v>
      </c>
      <c r="B23" s="6">
        <v>2</v>
      </c>
    </row>
    <row r="24" spans="1:24" x14ac:dyDescent="0.25">
      <c r="A24" s="9" t="s">
        <v>83</v>
      </c>
      <c r="B24" s="6">
        <v>2</v>
      </c>
    </row>
    <row r="25" spans="1:24" x14ac:dyDescent="0.25">
      <c r="A25" s="9" t="s">
        <v>119</v>
      </c>
      <c r="B25" s="6">
        <v>2</v>
      </c>
    </row>
    <row r="26" spans="1:24" x14ac:dyDescent="0.25">
      <c r="A26" s="9" t="s">
        <v>57</v>
      </c>
      <c r="B26" s="6">
        <v>3</v>
      </c>
    </row>
    <row r="27" spans="1:24" x14ac:dyDescent="0.25">
      <c r="A27" s="9" t="s">
        <v>81</v>
      </c>
      <c r="B27" s="6">
        <v>3</v>
      </c>
      <c r="W27" s="8" t="s">
        <v>0</v>
      </c>
      <c r="X27" t="s">
        <v>466</v>
      </c>
    </row>
    <row r="28" spans="1:24" x14ac:dyDescent="0.25">
      <c r="A28" s="9" t="s">
        <v>208</v>
      </c>
      <c r="B28" s="6">
        <v>1</v>
      </c>
      <c r="W28" s="8" t="s">
        <v>158</v>
      </c>
      <c r="X28" s="11">
        <v>0</v>
      </c>
    </row>
    <row r="29" spans="1:24" x14ac:dyDescent="0.25">
      <c r="A29" s="9" t="s">
        <v>222</v>
      </c>
      <c r="B29" s="6">
        <v>2</v>
      </c>
      <c r="W29" s="8" t="s">
        <v>159</v>
      </c>
      <c r="X29" s="11">
        <v>0</v>
      </c>
    </row>
    <row r="30" spans="1:24" x14ac:dyDescent="0.25">
      <c r="A30" s="9" t="s">
        <v>48</v>
      </c>
      <c r="B30" s="6">
        <v>13</v>
      </c>
    </row>
    <row r="31" spans="1:24" x14ac:dyDescent="0.25">
      <c r="A31" s="9" t="s">
        <v>160</v>
      </c>
      <c r="B31" s="6">
        <v>7</v>
      </c>
      <c r="W31" s="8" t="s">
        <v>464</v>
      </c>
      <c r="X31" t="s">
        <v>463</v>
      </c>
    </row>
    <row r="32" spans="1:24" x14ac:dyDescent="0.25">
      <c r="A32" s="9" t="s">
        <v>43</v>
      </c>
      <c r="B32" s="6">
        <v>7</v>
      </c>
      <c r="K32" s="7"/>
      <c r="W32" s="9" t="s">
        <v>11</v>
      </c>
      <c r="X32" s="6">
        <v>85</v>
      </c>
    </row>
    <row r="33" spans="1:24" x14ac:dyDescent="0.25">
      <c r="A33" s="9" t="s">
        <v>36</v>
      </c>
      <c r="B33" s="6">
        <v>37</v>
      </c>
      <c r="K33" s="7"/>
      <c r="W33" s="10" t="s">
        <v>15</v>
      </c>
      <c r="X33" s="6">
        <v>11</v>
      </c>
    </row>
    <row r="34" spans="1:24" x14ac:dyDescent="0.25">
      <c r="A34" s="9" t="s">
        <v>245</v>
      </c>
      <c r="B34" s="6">
        <v>1</v>
      </c>
      <c r="K34" s="7"/>
      <c r="W34" s="10" t="s">
        <v>11</v>
      </c>
      <c r="X34" s="6">
        <v>60</v>
      </c>
    </row>
    <row r="35" spans="1:24" x14ac:dyDescent="0.25">
      <c r="A35" s="9" t="s">
        <v>300</v>
      </c>
      <c r="B35" s="6">
        <v>1</v>
      </c>
      <c r="W35" s="10" t="s">
        <v>16</v>
      </c>
      <c r="X35" s="6">
        <v>7</v>
      </c>
    </row>
    <row r="36" spans="1:24" x14ac:dyDescent="0.25">
      <c r="A36" s="9" t="s">
        <v>46</v>
      </c>
      <c r="B36" s="6">
        <v>1</v>
      </c>
      <c r="W36" s="10" t="s">
        <v>35</v>
      </c>
      <c r="X36" s="6">
        <v>4</v>
      </c>
    </row>
    <row r="37" spans="1:24" x14ac:dyDescent="0.25">
      <c r="A37" s="9" t="s">
        <v>12</v>
      </c>
      <c r="B37" s="6">
        <v>33</v>
      </c>
      <c r="W37" s="10" t="s">
        <v>18</v>
      </c>
      <c r="X37" s="6">
        <v>3</v>
      </c>
    </row>
    <row r="38" spans="1:24" x14ac:dyDescent="0.25">
      <c r="A38" s="9" t="s">
        <v>377</v>
      </c>
      <c r="B38" s="6">
        <v>4</v>
      </c>
      <c r="W38" s="9" t="s">
        <v>25</v>
      </c>
      <c r="X38" s="6">
        <v>37</v>
      </c>
    </row>
    <row r="39" spans="1:24" x14ac:dyDescent="0.25">
      <c r="A39" s="9" t="s">
        <v>9</v>
      </c>
      <c r="B39" s="6">
        <v>4</v>
      </c>
      <c r="W39" s="10" t="s">
        <v>15</v>
      </c>
      <c r="X39" s="6">
        <v>18</v>
      </c>
    </row>
    <row r="40" spans="1:24" x14ac:dyDescent="0.25">
      <c r="A40" s="9" t="s">
        <v>415</v>
      </c>
      <c r="B40" s="6">
        <v>2</v>
      </c>
      <c r="W40" s="10" t="s">
        <v>11</v>
      </c>
      <c r="X40" s="6">
        <v>1</v>
      </c>
    </row>
    <row r="41" spans="1:24" x14ac:dyDescent="0.25">
      <c r="A41" s="9" t="s">
        <v>27</v>
      </c>
      <c r="B41" s="6">
        <v>8</v>
      </c>
      <c r="W41" s="10" t="s">
        <v>31</v>
      </c>
      <c r="X41" s="6">
        <v>11</v>
      </c>
    </row>
    <row r="42" spans="1:24" x14ac:dyDescent="0.25">
      <c r="A42" s="9" t="s">
        <v>243</v>
      </c>
      <c r="B42" s="6">
        <v>2</v>
      </c>
      <c r="W42" s="10" t="s">
        <v>16</v>
      </c>
      <c r="X42" s="6">
        <v>6</v>
      </c>
    </row>
    <row r="43" spans="1:24" x14ac:dyDescent="0.25">
      <c r="A43" s="9" t="s">
        <v>129</v>
      </c>
      <c r="B43" s="6">
        <v>7</v>
      </c>
      <c r="W43" s="10" t="s">
        <v>18</v>
      </c>
      <c r="X43" s="6">
        <v>1</v>
      </c>
    </row>
    <row r="44" spans="1:24" x14ac:dyDescent="0.25">
      <c r="A44" s="9" t="s">
        <v>273</v>
      </c>
      <c r="B44" s="6">
        <v>1</v>
      </c>
      <c r="W44" s="9" t="s">
        <v>73</v>
      </c>
      <c r="X44" s="6">
        <v>1</v>
      </c>
    </row>
    <row r="45" spans="1:24" x14ac:dyDescent="0.25">
      <c r="A45" s="9" t="s">
        <v>156</v>
      </c>
      <c r="B45" s="6">
        <v>1</v>
      </c>
      <c r="W45" s="10" t="s">
        <v>15</v>
      </c>
      <c r="X45" s="6">
        <v>1</v>
      </c>
    </row>
    <row r="46" spans="1:24" x14ac:dyDescent="0.25">
      <c r="A46" s="9" t="s">
        <v>63</v>
      </c>
      <c r="B46" s="6">
        <v>3</v>
      </c>
      <c r="W46" s="9" t="s">
        <v>16</v>
      </c>
      <c r="X46" s="6">
        <v>21</v>
      </c>
    </row>
    <row r="47" spans="1:24" x14ac:dyDescent="0.25">
      <c r="A47" s="9" t="s">
        <v>90</v>
      </c>
      <c r="B47" s="6">
        <v>6</v>
      </c>
      <c r="W47" s="10" t="s">
        <v>15</v>
      </c>
      <c r="X47" s="6">
        <v>4</v>
      </c>
    </row>
    <row r="48" spans="1:24" x14ac:dyDescent="0.25">
      <c r="A48" s="9" t="s">
        <v>179</v>
      </c>
      <c r="B48" s="6">
        <v>2</v>
      </c>
      <c r="W48" s="10" t="s">
        <v>11</v>
      </c>
      <c r="X48" s="6">
        <v>8</v>
      </c>
    </row>
    <row r="49" spans="1:24" x14ac:dyDescent="0.25">
      <c r="A49" s="9" t="s">
        <v>214</v>
      </c>
      <c r="B49" s="6">
        <v>1</v>
      </c>
      <c r="W49" s="10" t="s">
        <v>31</v>
      </c>
      <c r="X49" s="6">
        <v>1</v>
      </c>
    </row>
    <row r="50" spans="1:24" x14ac:dyDescent="0.25">
      <c r="A50" s="9" t="s">
        <v>76</v>
      </c>
      <c r="B50" s="6">
        <v>1</v>
      </c>
      <c r="W50" s="10" t="s">
        <v>16</v>
      </c>
      <c r="X50" s="6">
        <v>3</v>
      </c>
    </row>
    <row r="51" spans="1:24" x14ac:dyDescent="0.25">
      <c r="A51" s="9" t="s">
        <v>412</v>
      </c>
      <c r="B51" s="6">
        <v>1</v>
      </c>
      <c r="W51" s="10" t="s">
        <v>35</v>
      </c>
      <c r="X51" s="6">
        <v>4</v>
      </c>
    </row>
    <row r="52" spans="1:24" x14ac:dyDescent="0.25">
      <c r="A52" s="9" t="s">
        <v>322</v>
      </c>
      <c r="B52" s="6">
        <v>1</v>
      </c>
      <c r="W52" s="10" t="s">
        <v>18</v>
      </c>
      <c r="X52" s="6">
        <v>1</v>
      </c>
    </row>
    <row r="53" spans="1:24" x14ac:dyDescent="0.25">
      <c r="A53" s="9" t="s">
        <v>68</v>
      </c>
      <c r="B53" s="6">
        <v>3</v>
      </c>
      <c r="W53" s="9" t="s">
        <v>35</v>
      </c>
      <c r="X53" s="6">
        <v>13</v>
      </c>
    </row>
    <row r="54" spans="1:24" x14ac:dyDescent="0.25">
      <c r="A54" s="9" t="s">
        <v>146</v>
      </c>
      <c r="B54" s="6">
        <v>2</v>
      </c>
      <c r="W54" s="10" t="s">
        <v>15</v>
      </c>
      <c r="X54" s="6">
        <v>4</v>
      </c>
    </row>
    <row r="55" spans="1:24" x14ac:dyDescent="0.25">
      <c r="A55" s="9" t="s">
        <v>70</v>
      </c>
      <c r="B55" s="6">
        <v>5</v>
      </c>
      <c r="W55" s="10" t="s">
        <v>11</v>
      </c>
      <c r="X55" s="6">
        <v>6</v>
      </c>
    </row>
    <row r="56" spans="1:24" x14ac:dyDescent="0.25">
      <c r="A56" s="9" t="s">
        <v>406</v>
      </c>
      <c r="B56" s="6">
        <v>2</v>
      </c>
      <c r="W56" s="10" t="s">
        <v>31</v>
      </c>
      <c r="X56" s="6">
        <v>2</v>
      </c>
    </row>
    <row r="57" spans="1:24" x14ac:dyDescent="0.25">
      <c r="A57" s="9" t="s">
        <v>433</v>
      </c>
      <c r="B57" s="6">
        <v>1</v>
      </c>
      <c r="W57" s="10" t="s">
        <v>16</v>
      </c>
      <c r="X57" s="6">
        <v>1</v>
      </c>
    </row>
    <row r="58" spans="1:24" x14ac:dyDescent="0.25">
      <c r="A58" s="9" t="s">
        <v>199</v>
      </c>
      <c r="B58" s="6">
        <v>4</v>
      </c>
      <c r="W58" s="9" t="s">
        <v>22</v>
      </c>
      <c r="X58" s="6">
        <v>19</v>
      </c>
    </row>
    <row r="59" spans="1:24" x14ac:dyDescent="0.25">
      <c r="A59" s="9" t="s">
        <v>253</v>
      </c>
      <c r="B59" s="6">
        <v>2</v>
      </c>
      <c r="W59" s="10" t="s">
        <v>15</v>
      </c>
      <c r="X59" s="6">
        <v>3</v>
      </c>
    </row>
    <row r="60" spans="1:24" x14ac:dyDescent="0.25">
      <c r="A60" s="9" t="s">
        <v>66</v>
      </c>
      <c r="B60" s="6">
        <v>5</v>
      </c>
      <c r="W60" s="10" t="s">
        <v>11</v>
      </c>
      <c r="X60" s="6">
        <v>11</v>
      </c>
    </row>
    <row r="61" spans="1:24" x14ac:dyDescent="0.25">
      <c r="A61" s="9" t="s">
        <v>465</v>
      </c>
      <c r="B61" s="6">
        <v>248</v>
      </c>
      <c r="W61" s="10" t="s">
        <v>16</v>
      </c>
      <c r="X61" s="6">
        <v>2</v>
      </c>
    </row>
    <row r="62" spans="1:24" x14ac:dyDescent="0.25">
      <c r="W62" s="10" t="s">
        <v>35</v>
      </c>
      <c r="X62" s="6">
        <v>1</v>
      </c>
    </row>
    <row r="63" spans="1:24" x14ac:dyDescent="0.25">
      <c r="W63" s="10" t="s">
        <v>18</v>
      </c>
      <c r="X63" s="6">
        <v>2</v>
      </c>
    </row>
    <row r="64" spans="1:24" x14ac:dyDescent="0.25">
      <c r="W64" s="9" t="s">
        <v>18</v>
      </c>
      <c r="X64" s="6">
        <v>72</v>
      </c>
    </row>
    <row r="65" spans="23:24" x14ac:dyDescent="0.25">
      <c r="W65" s="10" t="s">
        <v>15</v>
      </c>
      <c r="X65" s="6">
        <v>29</v>
      </c>
    </row>
    <row r="66" spans="23:24" x14ac:dyDescent="0.25">
      <c r="W66" s="10" t="s">
        <v>11</v>
      </c>
      <c r="X66" s="6">
        <v>23</v>
      </c>
    </row>
    <row r="67" spans="23:24" x14ac:dyDescent="0.25">
      <c r="W67" s="10" t="s">
        <v>31</v>
      </c>
      <c r="X67" s="6">
        <v>5</v>
      </c>
    </row>
    <row r="68" spans="23:24" x14ac:dyDescent="0.25">
      <c r="W68" s="10" t="s">
        <v>16</v>
      </c>
      <c r="X68" s="6">
        <v>4</v>
      </c>
    </row>
    <row r="69" spans="23:24" x14ac:dyDescent="0.25">
      <c r="W69" s="10" t="s">
        <v>35</v>
      </c>
      <c r="X69" s="6">
        <v>5</v>
      </c>
    </row>
    <row r="70" spans="23:24" x14ac:dyDescent="0.25">
      <c r="W70" s="10" t="s">
        <v>18</v>
      </c>
      <c r="X70" s="6">
        <v>6</v>
      </c>
    </row>
    <row r="71" spans="23:24" x14ac:dyDescent="0.25">
      <c r="W71" s="9" t="s">
        <v>465</v>
      </c>
      <c r="X71" s="6">
        <v>248</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1"/>
  <sheetViews>
    <sheetView workbookViewId="0">
      <selection activeCell="O54" sqref="O54"/>
    </sheetView>
  </sheetViews>
  <sheetFormatPr defaultRowHeight="15" x14ac:dyDescent="0.25"/>
  <cols>
    <col min="1" max="1" width="13.140625" bestFit="1" customWidth="1"/>
    <col min="2" max="2" width="17.42578125" bestFit="1" customWidth="1"/>
  </cols>
  <sheetData>
    <row r="1" spans="1:21" x14ac:dyDescent="0.25">
      <c r="A1" s="8" t="s">
        <v>159</v>
      </c>
      <c r="B1" s="11">
        <v>0</v>
      </c>
    </row>
    <row r="2" spans="1:21" x14ac:dyDescent="0.25">
      <c r="A2" s="8" t="s">
        <v>158</v>
      </c>
      <c r="B2" s="11">
        <v>0</v>
      </c>
    </row>
    <row r="3" spans="1:21" x14ac:dyDescent="0.25">
      <c r="A3" s="8" t="s">
        <v>8</v>
      </c>
      <c r="B3" t="s">
        <v>466</v>
      </c>
    </row>
    <row r="5" spans="1:21" x14ac:dyDescent="0.25">
      <c r="A5" s="8" t="s">
        <v>464</v>
      </c>
      <c r="B5" t="s">
        <v>493</v>
      </c>
    </row>
    <row r="6" spans="1:21" x14ac:dyDescent="0.25">
      <c r="A6" s="9" t="s">
        <v>59</v>
      </c>
      <c r="B6" s="6">
        <v>28.142857142857142</v>
      </c>
    </row>
    <row r="7" spans="1:21" x14ac:dyDescent="0.25">
      <c r="A7" s="9" t="s">
        <v>196</v>
      </c>
      <c r="B7" s="6">
        <v>163.66666666666666</v>
      </c>
      <c r="U7">
        <f>COUNTIF($B$6:$B$60,"&gt;90")</f>
        <v>29</v>
      </c>
    </row>
    <row r="8" spans="1:21" x14ac:dyDescent="0.25">
      <c r="A8" s="9" t="s">
        <v>32</v>
      </c>
      <c r="B8" s="6">
        <v>87</v>
      </c>
      <c r="U8">
        <f>U7/55</f>
        <v>0.52727272727272723</v>
      </c>
    </row>
    <row r="9" spans="1:21" x14ac:dyDescent="0.25">
      <c r="A9" s="9" t="s">
        <v>74</v>
      </c>
      <c r="B9" s="6">
        <v>206.5</v>
      </c>
    </row>
    <row r="10" spans="1:21" x14ac:dyDescent="0.25">
      <c r="A10" s="9" t="s">
        <v>345</v>
      </c>
      <c r="B10" s="6">
        <v>281</v>
      </c>
    </row>
    <row r="11" spans="1:21" x14ac:dyDescent="0.25">
      <c r="A11" s="9" t="s">
        <v>29</v>
      </c>
      <c r="B11" s="6">
        <v>111.5</v>
      </c>
    </row>
    <row r="12" spans="1:21" x14ac:dyDescent="0.25">
      <c r="A12" s="9" t="s">
        <v>271</v>
      </c>
      <c r="B12" s="6">
        <v>67.5</v>
      </c>
    </row>
    <row r="13" spans="1:21" x14ac:dyDescent="0.25">
      <c r="A13" s="9" t="s">
        <v>267</v>
      </c>
      <c r="B13" s="6">
        <v>72</v>
      </c>
    </row>
    <row r="14" spans="1:21" x14ac:dyDescent="0.25">
      <c r="A14" s="9" t="s">
        <v>169</v>
      </c>
      <c r="B14" s="6">
        <v>135</v>
      </c>
    </row>
    <row r="15" spans="1:21" x14ac:dyDescent="0.25">
      <c r="A15" s="9" t="s">
        <v>103</v>
      </c>
      <c r="B15" s="6">
        <v>152</v>
      </c>
    </row>
    <row r="16" spans="1:21" x14ac:dyDescent="0.25">
      <c r="A16" s="9" t="s">
        <v>142</v>
      </c>
      <c r="B16" s="6">
        <v>116.75</v>
      </c>
    </row>
    <row r="17" spans="1:2" x14ac:dyDescent="0.25">
      <c r="A17" s="9" t="s">
        <v>393</v>
      </c>
      <c r="B17" s="6">
        <v>573</v>
      </c>
    </row>
    <row r="18" spans="1:2" x14ac:dyDescent="0.25">
      <c r="A18" s="9" t="s">
        <v>148</v>
      </c>
      <c r="B18" s="6">
        <v>161.75</v>
      </c>
    </row>
    <row r="19" spans="1:2" x14ac:dyDescent="0.25">
      <c r="A19" s="9" t="s">
        <v>225</v>
      </c>
      <c r="B19" s="6">
        <v>66</v>
      </c>
    </row>
    <row r="20" spans="1:2" x14ac:dyDescent="0.25">
      <c r="A20" s="9" t="s">
        <v>78</v>
      </c>
      <c r="B20" s="6">
        <v>78.222222222222229</v>
      </c>
    </row>
    <row r="21" spans="1:2" x14ac:dyDescent="0.25">
      <c r="A21" s="9" t="s">
        <v>122</v>
      </c>
      <c r="B21" s="6">
        <v>12</v>
      </c>
    </row>
    <row r="22" spans="1:2" x14ac:dyDescent="0.25">
      <c r="A22" s="9" t="s">
        <v>138</v>
      </c>
      <c r="B22" s="6">
        <v>146.66666666666666</v>
      </c>
    </row>
    <row r="23" spans="1:2" x14ac:dyDescent="0.25">
      <c r="A23" s="9" t="s">
        <v>86</v>
      </c>
      <c r="B23" s="6">
        <v>97</v>
      </c>
    </row>
    <row r="24" spans="1:2" x14ac:dyDescent="0.25">
      <c r="A24" s="9" t="s">
        <v>83</v>
      </c>
      <c r="B24" s="6">
        <v>40</v>
      </c>
    </row>
    <row r="25" spans="1:2" x14ac:dyDescent="0.25">
      <c r="A25" s="9" t="s">
        <v>119</v>
      </c>
      <c r="B25" s="6">
        <v>134</v>
      </c>
    </row>
    <row r="26" spans="1:2" x14ac:dyDescent="0.25">
      <c r="A26" s="9" t="s">
        <v>57</v>
      </c>
      <c r="B26" s="6">
        <v>169.33333333333334</v>
      </c>
    </row>
    <row r="27" spans="1:2" x14ac:dyDescent="0.25">
      <c r="A27" s="9" t="s">
        <v>81</v>
      </c>
      <c r="B27" s="6">
        <v>25</v>
      </c>
    </row>
    <row r="28" spans="1:2" x14ac:dyDescent="0.25">
      <c r="A28" s="9" t="s">
        <v>208</v>
      </c>
      <c r="B28" s="6">
        <v>87</v>
      </c>
    </row>
    <row r="29" spans="1:2" x14ac:dyDescent="0.25">
      <c r="A29" s="9" t="s">
        <v>222</v>
      </c>
      <c r="B29" s="6">
        <v>115.5</v>
      </c>
    </row>
    <row r="30" spans="1:2" x14ac:dyDescent="0.25">
      <c r="A30" s="9" t="s">
        <v>48</v>
      </c>
      <c r="B30" s="6">
        <v>62.230769230769234</v>
      </c>
    </row>
    <row r="31" spans="1:2" x14ac:dyDescent="0.25">
      <c r="A31" s="9" t="s">
        <v>160</v>
      </c>
      <c r="B31" s="6">
        <v>469.85714285714283</v>
      </c>
    </row>
    <row r="32" spans="1:2" x14ac:dyDescent="0.25">
      <c r="A32" s="9" t="s">
        <v>43</v>
      </c>
      <c r="B32" s="6">
        <v>72.857142857142861</v>
      </c>
    </row>
    <row r="33" spans="1:2" x14ac:dyDescent="0.25">
      <c r="A33" s="9" t="s">
        <v>36</v>
      </c>
      <c r="B33" s="6">
        <v>46.648648648648646</v>
      </c>
    </row>
    <row r="34" spans="1:2" x14ac:dyDescent="0.25">
      <c r="A34" s="9" t="s">
        <v>245</v>
      </c>
      <c r="B34" s="6">
        <v>145</v>
      </c>
    </row>
    <row r="35" spans="1:2" x14ac:dyDescent="0.25">
      <c r="A35" s="9" t="s">
        <v>300</v>
      </c>
      <c r="B35" s="6">
        <v>38</v>
      </c>
    </row>
    <row r="36" spans="1:2" x14ac:dyDescent="0.25">
      <c r="A36" s="9" t="s">
        <v>46</v>
      </c>
      <c r="B36" s="6">
        <v>242</v>
      </c>
    </row>
    <row r="37" spans="1:2" x14ac:dyDescent="0.25">
      <c r="A37" s="9" t="s">
        <v>12</v>
      </c>
      <c r="B37" s="6">
        <v>22.787878787878789</v>
      </c>
    </row>
    <row r="38" spans="1:2" x14ac:dyDescent="0.25">
      <c r="A38" s="9" t="s">
        <v>377</v>
      </c>
      <c r="B38" s="6">
        <v>100</v>
      </c>
    </row>
    <row r="39" spans="1:2" x14ac:dyDescent="0.25">
      <c r="A39" s="9" t="s">
        <v>9</v>
      </c>
      <c r="B39" s="6">
        <v>81.25</v>
      </c>
    </row>
    <row r="40" spans="1:2" x14ac:dyDescent="0.25">
      <c r="A40" s="9" t="s">
        <v>415</v>
      </c>
      <c r="B40" s="6">
        <v>69</v>
      </c>
    </row>
    <row r="41" spans="1:2" x14ac:dyDescent="0.25">
      <c r="A41" s="9" t="s">
        <v>27</v>
      </c>
      <c r="B41" s="6">
        <v>23.875</v>
      </c>
    </row>
    <row r="42" spans="1:2" x14ac:dyDescent="0.25">
      <c r="A42" s="9" t="s">
        <v>243</v>
      </c>
      <c r="B42" s="6">
        <v>163.5</v>
      </c>
    </row>
    <row r="43" spans="1:2" x14ac:dyDescent="0.25">
      <c r="A43" s="9" t="s">
        <v>129</v>
      </c>
      <c r="B43" s="6">
        <v>130.42857142857142</v>
      </c>
    </row>
    <row r="44" spans="1:2" x14ac:dyDescent="0.25">
      <c r="A44" s="9" t="s">
        <v>273</v>
      </c>
      <c r="B44" s="6">
        <v>32</v>
      </c>
    </row>
    <row r="45" spans="1:2" x14ac:dyDescent="0.25">
      <c r="A45" s="9" t="s">
        <v>156</v>
      </c>
      <c r="B45" s="6">
        <v>144</v>
      </c>
    </row>
    <row r="46" spans="1:2" x14ac:dyDescent="0.25">
      <c r="A46" s="9" t="s">
        <v>63</v>
      </c>
      <c r="B46" s="6">
        <v>19.333333333333332</v>
      </c>
    </row>
    <row r="47" spans="1:2" x14ac:dyDescent="0.25">
      <c r="A47" s="9" t="s">
        <v>90</v>
      </c>
      <c r="B47" s="6">
        <v>41.166666666666664</v>
      </c>
    </row>
    <row r="48" spans="1:2" x14ac:dyDescent="0.25">
      <c r="A48" s="9" t="s">
        <v>179</v>
      </c>
      <c r="B48" s="6">
        <v>33.5</v>
      </c>
    </row>
    <row r="49" spans="1:13" x14ac:dyDescent="0.25">
      <c r="A49" s="9" t="s">
        <v>214</v>
      </c>
      <c r="B49" s="6">
        <v>211</v>
      </c>
    </row>
    <row r="50" spans="1:13" x14ac:dyDescent="0.25">
      <c r="A50" s="9" t="s">
        <v>76</v>
      </c>
      <c r="B50" s="6">
        <v>225</v>
      </c>
    </row>
    <row r="51" spans="1:13" x14ac:dyDescent="0.25">
      <c r="A51" s="9" t="s">
        <v>412</v>
      </c>
      <c r="B51" s="6">
        <v>65</v>
      </c>
    </row>
    <row r="52" spans="1:13" x14ac:dyDescent="0.25">
      <c r="A52" s="9" t="s">
        <v>322</v>
      </c>
      <c r="B52" s="6">
        <v>106</v>
      </c>
      <c r="F52">
        <v>38.159509200000002</v>
      </c>
      <c r="G52">
        <v>163</v>
      </c>
      <c r="H52">
        <f>G52*F52</f>
        <v>6219.9999996000006</v>
      </c>
    </row>
    <row r="53" spans="1:13" x14ac:dyDescent="0.25">
      <c r="A53" s="9" t="s">
        <v>68</v>
      </c>
      <c r="B53" s="6">
        <v>95</v>
      </c>
      <c r="F53">
        <f>H53/G53</f>
        <v>179.59302325581396</v>
      </c>
      <c r="G53">
        <v>86</v>
      </c>
      <c r="H53">
        <v>15445</v>
      </c>
      <c r="J53">
        <f>G53/G54</f>
        <v>0.34538152610441769</v>
      </c>
    </row>
    <row r="54" spans="1:13" x14ac:dyDescent="0.25">
      <c r="A54" s="9" t="s">
        <v>146</v>
      </c>
      <c r="B54" s="6">
        <v>76.5</v>
      </c>
      <c r="F54">
        <f>H54/G54</f>
        <v>87.008032126907636</v>
      </c>
      <c r="G54">
        <f>G53+G52</f>
        <v>249</v>
      </c>
      <c r="H54">
        <f>H53+H52</f>
        <v>21664.999999600001</v>
      </c>
      <c r="I54">
        <f>H54-H55</f>
        <v>5416.2499998999992</v>
      </c>
      <c r="J54">
        <f>I54/G54</f>
        <v>21.752008031726906</v>
      </c>
      <c r="K54">
        <f>J54*J53</f>
        <v>7.5127417298333894</v>
      </c>
      <c r="L54">
        <f>G53-K54</f>
        <v>78.487258270166606</v>
      </c>
      <c r="M54">
        <f>L54/G54</f>
        <v>0.31520987257095023</v>
      </c>
    </row>
    <row r="55" spans="1:13" x14ac:dyDescent="0.25">
      <c r="A55" s="9" t="s">
        <v>70</v>
      </c>
      <c r="B55" s="6">
        <v>92</v>
      </c>
      <c r="F55">
        <f>F54*0.75</f>
        <v>65.25602409518072</v>
      </c>
      <c r="G55">
        <f>H55/F55</f>
        <v>249.00000000000003</v>
      </c>
      <c r="H55">
        <f>H54*0.75</f>
        <v>16248.749999700001</v>
      </c>
    </row>
    <row r="56" spans="1:13" x14ac:dyDescent="0.25">
      <c r="A56" s="9" t="s">
        <v>406</v>
      </c>
      <c r="B56" s="6">
        <v>50.5</v>
      </c>
    </row>
    <row r="57" spans="1:13" x14ac:dyDescent="0.25">
      <c r="A57" s="9" t="s">
        <v>433</v>
      </c>
      <c r="B57" s="6">
        <v>48</v>
      </c>
    </row>
    <row r="58" spans="1:13" x14ac:dyDescent="0.25">
      <c r="A58" s="9" t="s">
        <v>199</v>
      </c>
      <c r="B58" s="6">
        <v>93.75</v>
      </c>
    </row>
    <row r="59" spans="1:13" x14ac:dyDescent="0.25">
      <c r="A59" s="9" t="s">
        <v>253</v>
      </c>
      <c r="B59" s="6">
        <v>145</v>
      </c>
    </row>
    <row r="60" spans="1:13" x14ac:dyDescent="0.25">
      <c r="A60" s="9" t="s">
        <v>66</v>
      </c>
      <c r="B60" s="6">
        <v>92</v>
      </c>
    </row>
    <row r="61" spans="1:13" x14ac:dyDescent="0.25">
      <c r="A61" s="9" t="s">
        <v>465</v>
      </c>
      <c r="B61" s="6">
        <v>87.358870967741936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7"/>
  <sheetViews>
    <sheetView workbookViewId="0">
      <selection activeCell="B8" sqref="B8"/>
    </sheetView>
  </sheetViews>
  <sheetFormatPr defaultRowHeight="15" x14ac:dyDescent="0.25"/>
  <cols>
    <col min="1" max="1" width="13.140625" bestFit="1" customWidth="1"/>
    <col min="2" max="2" width="17.42578125" bestFit="1" customWidth="1"/>
  </cols>
  <sheetData>
    <row r="1" spans="1:2" x14ac:dyDescent="0.25">
      <c r="A1" s="8" t="s">
        <v>0</v>
      </c>
      <c r="B1" t="s">
        <v>466</v>
      </c>
    </row>
    <row r="2" spans="1:2" x14ac:dyDescent="0.25">
      <c r="A2" s="8" t="s">
        <v>158</v>
      </c>
      <c r="B2" s="11">
        <v>0</v>
      </c>
    </row>
    <row r="3" spans="1:2" x14ac:dyDescent="0.25">
      <c r="A3" s="8" t="s">
        <v>159</v>
      </c>
      <c r="B3" s="11">
        <v>0</v>
      </c>
    </row>
    <row r="4" spans="1:2" x14ac:dyDescent="0.25">
      <c r="A4" s="8" t="s">
        <v>8</v>
      </c>
      <c r="B4" t="s">
        <v>466</v>
      </c>
    </row>
    <row r="6" spans="1:2" x14ac:dyDescent="0.25">
      <c r="A6" s="8" t="s">
        <v>464</v>
      </c>
      <c r="B6" t="s">
        <v>493</v>
      </c>
    </row>
    <row r="7" spans="1:2" x14ac:dyDescent="0.25">
      <c r="A7" s="9">
        <v>38525</v>
      </c>
      <c r="B7" s="6">
        <v>111</v>
      </c>
    </row>
    <row r="8" spans="1:2" x14ac:dyDescent="0.25">
      <c r="A8" s="9">
        <v>38695</v>
      </c>
      <c r="B8" s="6">
        <v>152</v>
      </c>
    </row>
    <row r="9" spans="1:2" x14ac:dyDescent="0.25">
      <c r="A9" s="9">
        <v>40425</v>
      </c>
      <c r="B9" s="6">
        <v>74</v>
      </c>
    </row>
    <row r="10" spans="1:2" x14ac:dyDescent="0.25">
      <c r="A10" s="9">
        <v>40575</v>
      </c>
      <c r="B10" s="6">
        <v>87</v>
      </c>
    </row>
    <row r="11" spans="1:2" x14ac:dyDescent="0.25">
      <c r="A11" s="9">
        <v>40945</v>
      </c>
      <c r="B11" s="6">
        <v>123</v>
      </c>
    </row>
    <row r="12" spans="1:2" x14ac:dyDescent="0.25">
      <c r="A12" s="9">
        <v>40995</v>
      </c>
      <c r="B12" s="6">
        <v>64</v>
      </c>
    </row>
    <row r="13" spans="1:2" x14ac:dyDescent="0.25">
      <c r="A13" s="9">
        <v>41470</v>
      </c>
      <c r="B13" s="6">
        <v>39</v>
      </c>
    </row>
    <row r="14" spans="1:2" x14ac:dyDescent="0.25">
      <c r="A14" s="9">
        <v>41495</v>
      </c>
      <c r="B14" s="6">
        <v>54</v>
      </c>
    </row>
    <row r="15" spans="1:2" x14ac:dyDescent="0.25">
      <c r="A15" s="9">
        <v>41685</v>
      </c>
      <c r="B15" s="6">
        <v>39</v>
      </c>
    </row>
    <row r="16" spans="1:2" x14ac:dyDescent="0.25">
      <c r="A16" s="9">
        <v>41700</v>
      </c>
      <c r="B16" s="6">
        <v>19</v>
      </c>
    </row>
    <row r="17" spans="1:2" x14ac:dyDescent="0.25">
      <c r="A17" s="9">
        <v>41820</v>
      </c>
      <c r="B17" s="6">
        <v>118</v>
      </c>
    </row>
    <row r="18" spans="1:2" x14ac:dyDescent="0.25">
      <c r="A18" s="9">
        <v>41945</v>
      </c>
      <c r="B18" s="6">
        <v>63.5</v>
      </c>
    </row>
    <row r="19" spans="1:2" x14ac:dyDescent="0.25">
      <c r="A19" s="9">
        <v>42025</v>
      </c>
      <c r="B19" s="6">
        <v>124</v>
      </c>
    </row>
    <row r="20" spans="1:2" x14ac:dyDescent="0.25">
      <c r="A20" s="9">
        <v>42345</v>
      </c>
      <c r="B20" s="6">
        <v>125</v>
      </c>
    </row>
    <row r="21" spans="1:2" x14ac:dyDescent="0.25">
      <c r="A21" s="9">
        <v>42525</v>
      </c>
      <c r="B21" s="6">
        <v>48</v>
      </c>
    </row>
    <row r="22" spans="1:2" x14ac:dyDescent="0.25">
      <c r="A22" s="9">
        <v>43515</v>
      </c>
      <c r="B22" s="6">
        <v>12</v>
      </c>
    </row>
    <row r="23" spans="1:2" x14ac:dyDescent="0.25">
      <c r="A23" s="9">
        <v>43690</v>
      </c>
      <c r="B23" s="6">
        <v>38</v>
      </c>
    </row>
    <row r="24" spans="1:2" x14ac:dyDescent="0.25">
      <c r="A24" s="9">
        <v>44145</v>
      </c>
      <c r="B24" s="6">
        <v>82</v>
      </c>
    </row>
    <row r="25" spans="1:2" x14ac:dyDescent="0.25">
      <c r="A25" s="9">
        <v>44165</v>
      </c>
      <c r="B25" s="6">
        <v>117</v>
      </c>
    </row>
    <row r="26" spans="1:2" x14ac:dyDescent="0.25">
      <c r="A26" s="9">
        <v>45020</v>
      </c>
      <c r="B26" s="6">
        <v>54</v>
      </c>
    </row>
    <row r="27" spans="1:2" x14ac:dyDescent="0.25">
      <c r="A27" s="9">
        <v>45325</v>
      </c>
      <c r="B27" s="6">
        <v>172</v>
      </c>
    </row>
    <row r="28" spans="1:2" x14ac:dyDescent="0.25">
      <c r="A28" s="9">
        <v>45770</v>
      </c>
      <c r="B28" s="6">
        <v>114</v>
      </c>
    </row>
    <row r="29" spans="1:2" x14ac:dyDescent="0.25">
      <c r="A29" s="9">
        <v>45870</v>
      </c>
      <c r="B29" s="6">
        <v>22</v>
      </c>
    </row>
    <row r="30" spans="1:2" x14ac:dyDescent="0.25">
      <c r="A30" s="9">
        <v>47155</v>
      </c>
      <c r="B30" s="6">
        <v>15</v>
      </c>
    </row>
    <row r="31" spans="1:2" x14ac:dyDescent="0.25">
      <c r="A31" s="9">
        <v>47215</v>
      </c>
      <c r="B31" s="6">
        <v>22.5</v>
      </c>
    </row>
    <row r="32" spans="1:2" x14ac:dyDescent="0.25">
      <c r="A32" s="9">
        <v>47270</v>
      </c>
      <c r="B32" s="6">
        <v>34</v>
      </c>
    </row>
    <row r="33" spans="1:2" x14ac:dyDescent="0.25">
      <c r="A33" s="9">
        <v>47415</v>
      </c>
      <c r="B33" s="6">
        <v>75.333333333333329</v>
      </c>
    </row>
    <row r="34" spans="1:2" x14ac:dyDescent="0.25">
      <c r="A34" s="9">
        <v>47565</v>
      </c>
      <c r="B34" s="6">
        <v>29</v>
      </c>
    </row>
    <row r="35" spans="1:2" x14ac:dyDescent="0.25">
      <c r="A35" s="9">
        <v>47745</v>
      </c>
      <c r="B35" s="6">
        <v>103</v>
      </c>
    </row>
    <row r="36" spans="1:2" x14ac:dyDescent="0.25">
      <c r="A36" s="9">
        <v>47795</v>
      </c>
      <c r="B36" s="6">
        <v>52</v>
      </c>
    </row>
    <row r="37" spans="1:2" x14ac:dyDescent="0.25">
      <c r="A37" s="9">
        <v>47955</v>
      </c>
      <c r="B37" s="6">
        <v>16</v>
      </c>
    </row>
    <row r="38" spans="1:2" x14ac:dyDescent="0.25">
      <c r="A38" s="9">
        <v>48170</v>
      </c>
      <c r="B38" s="6">
        <v>43.333333333333336</v>
      </c>
    </row>
    <row r="39" spans="1:2" x14ac:dyDescent="0.25">
      <c r="A39" s="9">
        <v>48285</v>
      </c>
      <c r="B39" s="6">
        <v>59</v>
      </c>
    </row>
    <row r="40" spans="1:2" x14ac:dyDescent="0.25">
      <c r="A40" s="9">
        <v>48640</v>
      </c>
      <c r="B40" s="6">
        <v>57</v>
      </c>
    </row>
    <row r="41" spans="1:2" x14ac:dyDescent="0.25">
      <c r="A41" s="9">
        <v>48845</v>
      </c>
      <c r="B41" s="6">
        <v>88</v>
      </c>
    </row>
    <row r="42" spans="1:2" x14ac:dyDescent="0.25">
      <c r="A42" s="9">
        <v>48915</v>
      </c>
      <c r="B42" s="6">
        <v>59.333333333333336</v>
      </c>
    </row>
    <row r="43" spans="1:2" x14ac:dyDescent="0.25">
      <c r="A43" s="9">
        <v>49020</v>
      </c>
      <c r="B43" s="6">
        <v>45</v>
      </c>
    </row>
    <row r="44" spans="1:2" x14ac:dyDescent="0.25">
      <c r="A44" s="9">
        <v>49185</v>
      </c>
      <c r="B44" s="6">
        <v>42</v>
      </c>
    </row>
    <row r="45" spans="1:2" x14ac:dyDescent="0.25">
      <c r="A45" s="9">
        <v>49220</v>
      </c>
      <c r="B45" s="6">
        <v>23</v>
      </c>
    </row>
    <row r="46" spans="1:2" x14ac:dyDescent="0.25">
      <c r="A46" s="9">
        <v>49415</v>
      </c>
      <c r="B46" s="6">
        <v>30</v>
      </c>
    </row>
    <row r="47" spans="1:2" x14ac:dyDescent="0.25">
      <c r="A47" s="9">
        <v>49465</v>
      </c>
      <c r="B47" s="6">
        <v>21</v>
      </c>
    </row>
    <row r="48" spans="1:2" x14ac:dyDescent="0.25">
      <c r="A48" s="9">
        <v>49740</v>
      </c>
      <c r="B48" s="6">
        <v>11</v>
      </c>
    </row>
    <row r="49" spans="1:2" x14ac:dyDescent="0.25">
      <c r="A49" s="9">
        <v>49825</v>
      </c>
      <c r="B49" s="6">
        <v>49</v>
      </c>
    </row>
    <row r="50" spans="1:2" x14ac:dyDescent="0.25">
      <c r="A50" s="9">
        <v>49895</v>
      </c>
      <c r="B50" s="6">
        <v>96</v>
      </c>
    </row>
    <row r="51" spans="1:2" x14ac:dyDescent="0.25">
      <c r="A51" s="9">
        <v>49935</v>
      </c>
      <c r="B51" s="6">
        <v>44</v>
      </c>
    </row>
    <row r="52" spans="1:2" x14ac:dyDescent="0.25">
      <c r="A52" s="9">
        <v>49975</v>
      </c>
      <c r="B52" s="6">
        <v>154</v>
      </c>
    </row>
    <row r="53" spans="1:2" x14ac:dyDescent="0.25">
      <c r="A53" s="9">
        <v>51175</v>
      </c>
      <c r="B53" s="6">
        <v>156</v>
      </c>
    </row>
    <row r="54" spans="1:2" x14ac:dyDescent="0.25">
      <c r="A54" s="9">
        <v>51420</v>
      </c>
      <c r="B54" s="6">
        <v>32</v>
      </c>
    </row>
    <row r="55" spans="1:2" x14ac:dyDescent="0.25">
      <c r="A55" s="9">
        <v>51570</v>
      </c>
      <c r="B55" s="6">
        <v>36</v>
      </c>
    </row>
    <row r="56" spans="1:2" x14ac:dyDescent="0.25">
      <c r="A56" s="9">
        <v>51625</v>
      </c>
      <c r="B56" s="6">
        <v>142</v>
      </c>
    </row>
    <row r="57" spans="1:2" x14ac:dyDescent="0.25">
      <c r="A57" s="9">
        <v>51735</v>
      </c>
      <c r="B57" s="6">
        <v>2</v>
      </c>
    </row>
    <row r="58" spans="1:2" x14ac:dyDescent="0.25">
      <c r="A58" s="9">
        <v>51775</v>
      </c>
      <c r="B58" s="6">
        <v>65</v>
      </c>
    </row>
    <row r="59" spans="1:2" x14ac:dyDescent="0.25">
      <c r="A59" s="9">
        <v>51940</v>
      </c>
      <c r="B59" s="6">
        <v>14</v>
      </c>
    </row>
    <row r="60" spans="1:2" x14ac:dyDescent="0.25">
      <c r="A60" s="9">
        <v>51985</v>
      </c>
      <c r="B60" s="6">
        <v>124</v>
      </c>
    </row>
    <row r="61" spans="1:2" x14ac:dyDescent="0.25">
      <c r="A61" s="9">
        <v>52315</v>
      </c>
      <c r="B61" s="6">
        <v>30</v>
      </c>
    </row>
    <row r="62" spans="1:2" x14ac:dyDescent="0.25">
      <c r="A62" s="9">
        <v>52595</v>
      </c>
      <c r="B62" s="6">
        <v>95</v>
      </c>
    </row>
    <row r="63" spans="1:2" x14ac:dyDescent="0.25">
      <c r="A63" s="9">
        <v>52745</v>
      </c>
      <c r="B63" s="6">
        <v>37</v>
      </c>
    </row>
    <row r="64" spans="1:2" x14ac:dyDescent="0.25">
      <c r="A64" s="9">
        <v>52865</v>
      </c>
      <c r="B64" s="6">
        <v>84</v>
      </c>
    </row>
    <row r="65" spans="1:2" x14ac:dyDescent="0.25">
      <c r="A65" s="9">
        <v>52940</v>
      </c>
      <c r="B65" s="6">
        <v>10</v>
      </c>
    </row>
    <row r="66" spans="1:2" x14ac:dyDescent="0.25">
      <c r="A66" s="9">
        <v>53080</v>
      </c>
      <c r="B66" s="6">
        <v>48</v>
      </c>
    </row>
    <row r="67" spans="1:2" x14ac:dyDescent="0.25">
      <c r="A67" s="9">
        <v>53330</v>
      </c>
      <c r="B67" s="6">
        <v>103</v>
      </c>
    </row>
    <row r="68" spans="1:2" x14ac:dyDescent="0.25">
      <c r="A68" s="9">
        <v>53505</v>
      </c>
      <c r="B68" s="6">
        <v>48</v>
      </c>
    </row>
    <row r="69" spans="1:2" x14ac:dyDescent="0.25">
      <c r="A69" s="9">
        <v>53930</v>
      </c>
      <c r="B69" s="6">
        <v>4</v>
      </c>
    </row>
    <row r="70" spans="1:2" x14ac:dyDescent="0.25">
      <c r="A70" s="9">
        <v>54515</v>
      </c>
      <c r="B70" s="6">
        <v>145</v>
      </c>
    </row>
    <row r="71" spans="1:2" x14ac:dyDescent="0.25">
      <c r="A71" s="9">
        <v>55005</v>
      </c>
      <c r="B71" s="6">
        <v>183</v>
      </c>
    </row>
    <row r="72" spans="1:2" x14ac:dyDescent="0.25">
      <c r="A72" s="9">
        <v>55075</v>
      </c>
      <c r="B72" s="6">
        <v>84</v>
      </c>
    </row>
    <row r="73" spans="1:2" x14ac:dyDescent="0.25">
      <c r="A73" s="9">
        <v>55730</v>
      </c>
      <c r="B73" s="6">
        <v>4</v>
      </c>
    </row>
    <row r="74" spans="1:2" x14ac:dyDescent="0.25">
      <c r="A74" s="9">
        <v>56080</v>
      </c>
      <c r="B74" s="6">
        <v>51</v>
      </c>
    </row>
    <row r="75" spans="1:2" x14ac:dyDescent="0.25">
      <c r="A75" s="9">
        <v>56775</v>
      </c>
      <c r="B75" s="6">
        <v>12</v>
      </c>
    </row>
    <row r="76" spans="1:2" x14ac:dyDescent="0.25">
      <c r="A76" s="9">
        <v>57020</v>
      </c>
      <c r="B76" s="6">
        <v>19</v>
      </c>
    </row>
    <row r="77" spans="1:2" x14ac:dyDescent="0.25">
      <c r="A77" s="9">
        <v>57155</v>
      </c>
      <c r="B77" s="6">
        <v>29</v>
      </c>
    </row>
    <row r="78" spans="1:2" x14ac:dyDescent="0.25">
      <c r="A78" s="9">
        <v>57965</v>
      </c>
      <c r="B78" s="6">
        <v>24</v>
      </c>
    </row>
    <row r="79" spans="1:2" x14ac:dyDescent="0.25">
      <c r="A79" s="9">
        <v>58520</v>
      </c>
      <c r="B79" s="6">
        <v>50</v>
      </c>
    </row>
    <row r="80" spans="1:2" x14ac:dyDescent="0.25">
      <c r="A80" s="9">
        <v>58745</v>
      </c>
      <c r="B80" s="6">
        <v>28</v>
      </c>
    </row>
    <row r="81" spans="1:2" x14ac:dyDescent="0.25">
      <c r="A81" s="9">
        <v>59045</v>
      </c>
      <c r="B81" s="6">
        <v>0</v>
      </c>
    </row>
    <row r="82" spans="1:2" x14ac:dyDescent="0.25">
      <c r="A82" s="9">
        <v>59780</v>
      </c>
      <c r="B82" s="6">
        <v>39</v>
      </c>
    </row>
    <row r="83" spans="1:2" x14ac:dyDescent="0.25">
      <c r="A83" s="9">
        <v>59785</v>
      </c>
      <c r="B83" s="6">
        <v>20</v>
      </c>
    </row>
    <row r="84" spans="1:2" x14ac:dyDescent="0.25">
      <c r="A84" s="9">
        <v>59835</v>
      </c>
      <c r="B84" s="6">
        <v>113</v>
      </c>
    </row>
    <row r="85" spans="1:2" x14ac:dyDescent="0.25">
      <c r="A85" s="9">
        <v>60145</v>
      </c>
      <c r="B85" s="6">
        <v>105.5</v>
      </c>
    </row>
    <row r="86" spans="1:2" x14ac:dyDescent="0.25">
      <c r="A86" s="9">
        <v>60245</v>
      </c>
      <c r="B86" s="6">
        <v>573</v>
      </c>
    </row>
    <row r="87" spans="1:2" x14ac:dyDescent="0.25">
      <c r="A87" s="9">
        <v>60455</v>
      </c>
      <c r="B87" s="6">
        <v>189</v>
      </c>
    </row>
    <row r="88" spans="1:2" x14ac:dyDescent="0.25">
      <c r="A88" s="9">
        <v>60495</v>
      </c>
      <c r="B88" s="6">
        <v>58</v>
      </c>
    </row>
    <row r="89" spans="1:2" x14ac:dyDescent="0.25">
      <c r="A89" s="9">
        <v>60795</v>
      </c>
      <c r="B89" s="6">
        <v>706</v>
      </c>
    </row>
    <row r="90" spans="1:2" x14ac:dyDescent="0.25">
      <c r="A90" s="9">
        <v>60910</v>
      </c>
      <c r="B90" s="6">
        <v>112</v>
      </c>
    </row>
    <row r="91" spans="1:2" x14ac:dyDescent="0.25">
      <c r="A91" s="9">
        <v>60935</v>
      </c>
      <c r="B91" s="6">
        <v>106</v>
      </c>
    </row>
    <row r="92" spans="1:2" x14ac:dyDescent="0.25">
      <c r="A92" s="9">
        <v>60995</v>
      </c>
      <c r="B92" s="6">
        <v>145</v>
      </c>
    </row>
    <row r="93" spans="1:2" x14ac:dyDescent="0.25">
      <c r="A93" s="9">
        <v>61115</v>
      </c>
      <c r="B93" s="6">
        <v>209</v>
      </c>
    </row>
    <row r="94" spans="1:2" x14ac:dyDescent="0.25">
      <c r="A94" s="9">
        <v>61295</v>
      </c>
      <c r="B94" s="6">
        <v>10</v>
      </c>
    </row>
    <row r="95" spans="1:2" x14ac:dyDescent="0.25">
      <c r="A95" s="9">
        <v>61425</v>
      </c>
      <c r="B95" s="6">
        <v>72</v>
      </c>
    </row>
    <row r="96" spans="1:2" x14ac:dyDescent="0.25">
      <c r="A96" s="9">
        <v>61645</v>
      </c>
      <c r="B96" s="6">
        <v>411</v>
      </c>
    </row>
    <row r="97" spans="1:2" x14ac:dyDescent="0.25">
      <c r="A97" s="9">
        <v>61750</v>
      </c>
      <c r="B97" s="6">
        <v>90</v>
      </c>
    </row>
    <row r="98" spans="1:2" x14ac:dyDescent="0.25">
      <c r="A98" s="9">
        <v>61800</v>
      </c>
      <c r="B98" s="6">
        <v>642</v>
      </c>
    </row>
    <row r="99" spans="1:2" x14ac:dyDescent="0.25">
      <c r="A99" s="9">
        <v>61825</v>
      </c>
      <c r="B99" s="6">
        <v>467</v>
      </c>
    </row>
    <row r="100" spans="1:2" x14ac:dyDescent="0.25">
      <c r="A100" s="9">
        <v>61910</v>
      </c>
      <c r="B100" s="6">
        <v>130.5</v>
      </c>
    </row>
    <row r="101" spans="1:2" x14ac:dyDescent="0.25">
      <c r="A101" s="9">
        <v>62320</v>
      </c>
      <c r="B101" s="6">
        <v>3</v>
      </c>
    </row>
    <row r="102" spans="1:2" x14ac:dyDescent="0.25">
      <c r="A102" s="9">
        <v>62615</v>
      </c>
      <c r="B102" s="6">
        <v>174</v>
      </c>
    </row>
    <row r="103" spans="1:2" x14ac:dyDescent="0.25">
      <c r="A103" s="9">
        <v>62630</v>
      </c>
      <c r="B103" s="6">
        <v>49</v>
      </c>
    </row>
    <row r="104" spans="1:2" x14ac:dyDescent="0.25">
      <c r="A104" s="9">
        <v>62675</v>
      </c>
      <c r="B104" s="6">
        <v>15</v>
      </c>
    </row>
    <row r="105" spans="1:2" x14ac:dyDescent="0.25">
      <c r="A105" s="9">
        <v>62695</v>
      </c>
      <c r="B105" s="6">
        <v>115</v>
      </c>
    </row>
    <row r="106" spans="1:2" x14ac:dyDescent="0.25">
      <c r="A106" s="9">
        <v>63140</v>
      </c>
      <c r="B106" s="6">
        <v>281</v>
      </c>
    </row>
    <row r="107" spans="1:2" x14ac:dyDescent="0.25">
      <c r="A107" s="9">
        <v>63210</v>
      </c>
      <c r="B107" s="6">
        <v>72</v>
      </c>
    </row>
    <row r="108" spans="1:2" x14ac:dyDescent="0.25">
      <c r="A108" s="9">
        <v>63325</v>
      </c>
      <c r="B108" s="6">
        <v>299</v>
      </c>
    </row>
    <row r="109" spans="1:2" x14ac:dyDescent="0.25">
      <c r="A109" s="9">
        <v>63535</v>
      </c>
      <c r="B109" s="6">
        <v>90</v>
      </c>
    </row>
    <row r="110" spans="1:2" x14ac:dyDescent="0.25">
      <c r="A110" s="9">
        <v>64085</v>
      </c>
      <c r="B110" s="6">
        <v>29</v>
      </c>
    </row>
    <row r="111" spans="1:2" x14ac:dyDescent="0.25">
      <c r="A111" s="9">
        <v>64490</v>
      </c>
      <c r="B111" s="6">
        <v>19</v>
      </c>
    </row>
    <row r="112" spans="1:2" x14ac:dyDescent="0.25">
      <c r="A112" s="9">
        <v>64550</v>
      </c>
      <c r="B112" s="6">
        <v>14</v>
      </c>
    </row>
    <row r="113" spans="1:2" x14ac:dyDescent="0.25">
      <c r="A113" s="9">
        <v>64900</v>
      </c>
      <c r="B113" s="6">
        <v>7</v>
      </c>
    </row>
    <row r="114" spans="1:2" x14ac:dyDescent="0.25">
      <c r="A114" s="9">
        <v>64930</v>
      </c>
      <c r="B114" s="6">
        <v>26</v>
      </c>
    </row>
    <row r="115" spans="1:2" x14ac:dyDescent="0.25">
      <c r="A115" s="9">
        <v>65025</v>
      </c>
      <c r="B115" s="6">
        <v>590</v>
      </c>
    </row>
    <row r="116" spans="1:2" x14ac:dyDescent="0.25">
      <c r="A116" s="9">
        <v>65270</v>
      </c>
      <c r="B116" s="6">
        <v>31</v>
      </c>
    </row>
    <row r="117" spans="1:2" x14ac:dyDescent="0.25">
      <c r="A117" s="9">
        <v>65835</v>
      </c>
      <c r="B117" s="6">
        <v>90</v>
      </c>
    </row>
    <row r="118" spans="1:2" x14ac:dyDescent="0.25">
      <c r="A118" s="9">
        <v>66055</v>
      </c>
      <c r="B118" s="6">
        <v>7</v>
      </c>
    </row>
    <row r="119" spans="1:2" x14ac:dyDescent="0.25">
      <c r="A119" s="9">
        <v>66120</v>
      </c>
      <c r="B119" s="6">
        <v>17</v>
      </c>
    </row>
    <row r="120" spans="1:2" x14ac:dyDescent="0.25">
      <c r="A120" s="9">
        <v>66775</v>
      </c>
      <c r="B120" s="6">
        <v>193</v>
      </c>
    </row>
    <row r="121" spans="1:2" x14ac:dyDescent="0.25">
      <c r="A121" s="9">
        <v>67035</v>
      </c>
      <c r="B121" s="6">
        <v>204</v>
      </c>
    </row>
    <row r="122" spans="1:2" x14ac:dyDescent="0.25">
      <c r="A122" s="9">
        <v>67220</v>
      </c>
      <c r="B122" s="6">
        <v>26</v>
      </c>
    </row>
    <row r="123" spans="1:2" x14ac:dyDescent="0.25">
      <c r="A123" s="9">
        <v>67260</v>
      </c>
      <c r="B123" s="6">
        <v>58</v>
      </c>
    </row>
    <row r="124" spans="1:2" x14ac:dyDescent="0.25">
      <c r="A124" s="9">
        <v>67610</v>
      </c>
      <c r="B124" s="6">
        <v>24</v>
      </c>
    </row>
    <row r="125" spans="1:2" x14ac:dyDescent="0.25">
      <c r="A125" s="9">
        <v>67990</v>
      </c>
      <c r="B125" s="6">
        <v>99</v>
      </c>
    </row>
    <row r="126" spans="1:2" x14ac:dyDescent="0.25">
      <c r="A126" s="9">
        <v>68000</v>
      </c>
      <c r="B126" s="6">
        <v>14</v>
      </c>
    </row>
    <row r="127" spans="1:2" x14ac:dyDescent="0.25">
      <c r="A127" s="9">
        <v>68190</v>
      </c>
      <c r="B127" s="6">
        <v>26</v>
      </c>
    </row>
    <row r="128" spans="1:2" x14ac:dyDescent="0.25">
      <c r="A128" s="9">
        <v>68375</v>
      </c>
      <c r="B128" s="6">
        <v>39</v>
      </c>
    </row>
    <row r="129" spans="1:2" x14ac:dyDescent="0.25">
      <c r="A129" s="9">
        <v>68610</v>
      </c>
      <c r="B129" s="6">
        <v>8</v>
      </c>
    </row>
    <row r="130" spans="1:2" x14ac:dyDescent="0.25">
      <c r="A130" s="9">
        <v>68770</v>
      </c>
      <c r="B130" s="6">
        <v>27</v>
      </c>
    </row>
    <row r="131" spans="1:2" x14ac:dyDescent="0.25">
      <c r="A131" s="9">
        <v>69065</v>
      </c>
      <c r="B131" s="6">
        <v>8</v>
      </c>
    </row>
    <row r="132" spans="1:2" x14ac:dyDescent="0.25">
      <c r="A132" s="9">
        <v>69105</v>
      </c>
      <c r="B132" s="6">
        <v>197</v>
      </c>
    </row>
    <row r="133" spans="1:2" x14ac:dyDescent="0.25">
      <c r="A133" s="9">
        <v>69250</v>
      </c>
      <c r="B133" s="6">
        <v>2</v>
      </c>
    </row>
    <row r="134" spans="1:2" x14ac:dyDescent="0.25">
      <c r="A134" s="9">
        <v>69400</v>
      </c>
      <c r="B134" s="6">
        <v>19</v>
      </c>
    </row>
    <row r="135" spans="1:2" x14ac:dyDescent="0.25">
      <c r="A135" s="9">
        <v>69515</v>
      </c>
      <c r="B135" s="6">
        <v>15</v>
      </c>
    </row>
    <row r="136" spans="1:2" x14ac:dyDescent="0.25">
      <c r="A136" s="9">
        <v>69580</v>
      </c>
      <c r="B136" s="6">
        <v>202</v>
      </c>
    </row>
    <row r="137" spans="1:2" x14ac:dyDescent="0.25">
      <c r="A137" s="9">
        <v>69760</v>
      </c>
      <c r="B137" s="6">
        <v>19</v>
      </c>
    </row>
    <row r="138" spans="1:2" x14ac:dyDescent="0.25">
      <c r="A138" s="9">
        <v>69880</v>
      </c>
      <c r="B138" s="6">
        <v>15</v>
      </c>
    </row>
    <row r="139" spans="1:2" x14ac:dyDescent="0.25">
      <c r="A139" s="9">
        <v>69985</v>
      </c>
      <c r="B139" s="6">
        <v>28</v>
      </c>
    </row>
    <row r="140" spans="1:2" x14ac:dyDescent="0.25">
      <c r="A140" s="9">
        <v>70615</v>
      </c>
      <c r="B140" s="6">
        <v>135</v>
      </c>
    </row>
    <row r="141" spans="1:2" x14ac:dyDescent="0.25">
      <c r="A141" s="9">
        <v>70730</v>
      </c>
      <c r="B141" s="6">
        <v>38</v>
      </c>
    </row>
    <row r="142" spans="1:2" x14ac:dyDescent="0.25">
      <c r="A142" s="9">
        <v>70760</v>
      </c>
      <c r="B142" s="6">
        <v>16</v>
      </c>
    </row>
    <row r="143" spans="1:2" x14ac:dyDescent="0.25">
      <c r="A143" s="9">
        <v>71550</v>
      </c>
      <c r="B143" s="6">
        <v>65</v>
      </c>
    </row>
    <row r="144" spans="1:2" x14ac:dyDescent="0.25">
      <c r="A144" s="9">
        <v>71595</v>
      </c>
      <c r="B144" s="6">
        <v>37</v>
      </c>
    </row>
    <row r="145" spans="1:2" x14ac:dyDescent="0.25">
      <c r="A145" s="9">
        <v>72445</v>
      </c>
      <c r="B145" s="6">
        <v>46</v>
      </c>
    </row>
    <row r="146" spans="1:2" x14ac:dyDescent="0.25">
      <c r="A146" s="9">
        <v>72660</v>
      </c>
      <c r="B146" s="6">
        <v>60</v>
      </c>
    </row>
    <row r="147" spans="1:2" x14ac:dyDescent="0.25">
      <c r="A147" s="9">
        <v>72765</v>
      </c>
      <c r="B147" s="6">
        <v>51</v>
      </c>
    </row>
    <row r="148" spans="1:2" x14ac:dyDescent="0.25">
      <c r="A148" s="9">
        <v>72770</v>
      </c>
      <c r="B148" s="6">
        <v>18</v>
      </c>
    </row>
    <row r="149" spans="1:2" x14ac:dyDescent="0.25">
      <c r="A149" s="9">
        <v>73500</v>
      </c>
      <c r="B149" s="6">
        <v>96</v>
      </c>
    </row>
    <row r="150" spans="1:2" x14ac:dyDescent="0.25">
      <c r="A150" s="9">
        <v>74730</v>
      </c>
      <c r="B150" s="6">
        <v>5</v>
      </c>
    </row>
    <row r="151" spans="1:2" x14ac:dyDescent="0.25">
      <c r="A151" s="9">
        <v>74915</v>
      </c>
      <c r="B151" s="6">
        <v>102</v>
      </c>
    </row>
    <row r="152" spans="1:2" x14ac:dyDescent="0.25">
      <c r="A152" s="9">
        <v>75055</v>
      </c>
      <c r="B152" s="6">
        <v>189</v>
      </c>
    </row>
    <row r="153" spans="1:2" x14ac:dyDescent="0.25">
      <c r="A153" s="9">
        <v>75165</v>
      </c>
      <c r="B153" s="6">
        <v>141</v>
      </c>
    </row>
    <row r="154" spans="1:2" x14ac:dyDescent="0.25">
      <c r="A154" s="9">
        <v>75210</v>
      </c>
      <c r="B154" s="6">
        <v>72</v>
      </c>
    </row>
    <row r="155" spans="1:2" x14ac:dyDescent="0.25">
      <c r="A155" s="9">
        <v>75430</v>
      </c>
      <c r="B155" s="6">
        <v>98</v>
      </c>
    </row>
    <row r="156" spans="1:2" x14ac:dyDescent="0.25">
      <c r="A156" s="9">
        <v>75500</v>
      </c>
      <c r="B156" s="6">
        <v>109</v>
      </c>
    </row>
    <row r="157" spans="1:2" x14ac:dyDescent="0.25">
      <c r="A157" s="9">
        <v>75625</v>
      </c>
      <c r="B157" s="6">
        <v>12</v>
      </c>
    </row>
    <row r="158" spans="1:2" x14ac:dyDescent="0.25">
      <c r="A158" s="9">
        <v>77000</v>
      </c>
      <c r="B158" s="6">
        <v>197</v>
      </c>
    </row>
    <row r="159" spans="1:2" x14ac:dyDescent="0.25">
      <c r="A159" s="9">
        <v>77005</v>
      </c>
      <c r="B159" s="6">
        <v>14</v>
      </c>
    </row>
    <row r="160" spans="1:2" x14ac:dyDescent="0.25">
      <c r="A160" s="9">
        <v>77015</v>
      </c>
      <c r="B160" s="6">
        <v>213</v>
      </c>
    </row>
    <row r="161" spans="1:2" x14ac:dyDescent="0.25">
      <c r="A161" s="9">
        <v>77070</v>
      </c>
      <c r="B161" s="6">
        <v>32</v>
      </c>
    </row>
    <row r="162" spans="1:2" x14ac:dyDescent="0.25">
      <c r="A162" s="9">
        <v>77660</v>
      </c>
      <c r="B162" s="6">
        <v>44</v>
      </c>
    </row>
    <row r="163" spans="1:2" x14ac:dyDescent="0.25">
      <c r="A163" s="9">
        <v>78610</v>
      </c>
      <c r="B163" s="6">
        <v>15</v>
      </c>
    </row>
    <row r="164" spans="1:2" x14ac:dyDescent="0.25">
      <c r="A164" s="9">
        <v>79895</v>
      </c>
      <c r="B164" s="6">
        <v>12</v>
      </c>
    </row>
    <row r="165" spans="1:2" x14ac:dyDescent="0.25">
      <c r="A165" s="9">
        <v>80650</v>
      </c>
      <c r="B165" s="6">
        <v>54</v>
      </c>
    </row>
    <row r="166" spans="1:2" x14ac:dyDescent="0.25">
      <c r="A166" s="9">
        <v>80675</v>
      </c>
      <c r="B166" s="6">
        <v>6</v>
      </c>
    </row>
    <row r="167" spans="1:2" x14ac:dyDescent="0.25">
      <c r="A167" s="9">
        <v>80875</v>
      </c>
      <c r="B167" s="6">
        <v>69</v>
      </c>
    </row>
    <row r="168" spans="1:2" x14ac:dyDescent="0.25">
      <c r="A168" s="9">
        <v>81080</v>
      </c>
      <c r="B168" s="6">
        <v>200</v>
      </c>
    </row>
    <row r="169" spans="1:2" x14ac:dyDescent="0.25">
      <c r="A169" s="9">
        <v>81450</v>
      </c>
      <c r="B169" s="6">
        <v>19</v>
      </c>
    </row>
    <row r="170" spans="1:2" x14ac:dyDescent="0.25">
      <c r="A170" s="9">
        <v>82215</v>
      </c>
      <c r="B170" s="6">
        <v>37</v>
      </c>
    </row>
    <row r="171" spans="1:2" x14ac:dyDescent="0.25">
      <c r="A171" s="9">
        <v>83070</v>
      </c>
      <c r="B171" s="6">
        <v>78</v>
      </c>
    </row>
    <row r="172" spans="1:2" x14ac:dyDescent="0.25">
      <c r="A172" s="9">
        <v>83105</v>
      </c>
      <c r="B172" s="6">
        <v>52</v>
      </c>
    </row>
    <row r="173" spans="1:2" x14ac:dyDescent="0.25">
      <c r="A173" s="9">
        <v>83155</v>
      </c>
      <c r="B173" s="6">
        <v>225</v>
      </c>
    </row>
    <row r="174" spans="1:2" x14ac:dyDescent="0.25">
      <c r="A174" s="9">
        <v>83205</v>
      </c>
      <c r="B174" s="6">
        <v>13</v>
      </c>
    </row>
    <row r="175" spans="1:2" x14ac:dyDescent="0.25">
      <c r="A175" s="9">
        <v>83230</v>
      </c>
      <c r="B175" s="6">
        <v>192.66666666666666</v>
      </c>
    </row>
    <row r="176" spans="1:2" x14ac:dyDescent="0.25">
      <c r="A176" s="9">
        <v>83280</v>
      </c>
      <c r="B176" s="6">
        <v>194</v>
      </c>
    </row>
    <row r="177" spans="1:2" x14ac:dyDescent="0.25">
      <c r="A177" s="9">
        <v>83540</v>
      </c>
      <c r="B177" s="6">
        <v>92</v>
      </c>
    </row>
    <row r="178" spans="1:2" x14ac:dyDescent="0.25">
      <c r="A178" s="9">
        <v>83665</v>
      </c>
      <c r="B178" s="6">
        <v>3</v>
      </c>
    </row>
    <row r="179" spans="1:2" x14ac:dyDescent="0.25">
      <c r="A179" s="9">
        <v>83950</v>
      </c>
      <c r="B179" s="6">
        <v>93</v>
      </c>
    </row>
    <row r="180" spans="1:2" x14ac:dyDescent="0.25">
      <c r="A180" s="9">
        <v>84080</v>
      </c>
      <c r="B180" s="6">
        <v>160</v>
      </c>
    </row>
    <row r="181" spans="1:2" x14ac:dyDescent="0.25">
      <c r="A181" s="9">
        <v>84130</v>
      </c>
      <c r="B181" s="6">
        <v>15</v>
      </c>
    </row>
    <row r="182" spans="1:2" x14ac:dyDescent="0.25">
      <c r="A182" s="9">
        <v>84315</v>
      </c>
      <c r="B182" s="6">
        <v>90</v>
      </c>
    </row>
    <row r="183" spans="1:2" x14ac:dyDescent="0.25">
      <c r="A183" s="9">
        <v>85115</v>
      </c>
      <c r="B183" s="6">
        <v>60</v>
      </c>
    </row>
    <row r="184" spans="1:2" x14ac:dyDescent="0.25">
      <c r="A184" s="9">
        <v>85910</v>
      </c>
      <c r="B184" s="6">
        <v>212</v>
      </c>
    </row>
    <row r="185" spans="1:2" x14ac:dyDescent="0.25">
      <c r="A185" s="9">
        <v>87045</v>
      </c>
      <c r="B185" s="6">
        <v>81</v>
      </c>
    </row>
    <row r="186" spans="1:2" x14ac:dyDescent="0.25">
      <c r="A186" s="9">
        <v>87590</v>
      </c>
      <c r="B186" s="6">
        <v>10</v>
      </c>
    </row>
    <row r="187" spans="1:2" x14ac:dyDescent="0.25">
      <c r="A187" s="9">
        <v>88945</v>
      </c>
      <c r="B187" s="6">
        <v>83</v>
      </c>
    </row>
    <row r="188" spans="1:2" x14ac:dyDescent="0.25">
      <c r="A188" s="9">
        <v>89985</v>
      </c>
      <c r="B188" s="6">
        <v>98</v>
      </c>
    </row>
    <row r="189" spans="1:2" x14ac:dyDescent="0.25">
      <c r="A189" s="9">
        <v>90000</v>
      </c>
      <c r="B189" s="6">
        <v>23</v>
      </c>
    </row>
    <row r="190" spans="1:2" x14ac:dyDescent="0.25">
      <c r="A190" s="9">
        <v>90740</v>
      </c>
      <c r="B190" s="6">
        <v>242</v>
      </c>
    </row>
    <row r="191" spans="1:2" x14ac:dyDescent="0.25">
      <c r="A191" s="9">
        <v>91515</v>
      </c>
      <c r="B191" s="6">
        <v>50</v>
      </c>
    </row>
    <row r="192" spans="1:2" x14ac:dyDescent="0.25">
      <c r="A192" s="9">
        <v>93045</v>
      </c>
      <c r="B192" s="6">
        <v>200</v>
      </c>
    </row>
    <row r="193" spans="1:2" x14ac:dyDescent="0.25">
      <c r="A193" s="9">
        <v>93225</v>
      </c>
      <c r="B193" s="6">
        <v>42</v>
      </c>
    </row>
    <row r="194" spans="1:2" x14ac:dyDescent="0.25">
      <c r="A194" s="9">
        <v>94395</v>
      </c>
      <c r="B194" s="6">
        <v>66</v>
      </c>
    </row>
    <row r="195" spans="1:2" x14ac:dyDescent="0.25">
      <c r="A195" s="9">
        <v>95030</v>
      </c>
      <c r="B195" s="6">
        <v>100</v>
      </c>
    </row>
    <row r="196" spans="1:2" x14ac:dyDescent="0.25">
      <c r="A196" s="9">
        <v>100780</v>
      </c>
      <c r="B196" s="6">
        <v>178</v>
      </c>
    </row>
    <row r="197" spans="1:2" x14ac:dyDescent="0.25">
      <c r="A197" s="9">
        <v>102265</v>
      </c>
      <c r="B197" s="6">
        <v>106</v>
      </c>
    </row>
    <row r="198" spans="1:2" x14ac:dyDescent="0.25">
      <c r="A198" s="9">
        <v>105265</v>
      </c>
      <c r="B198" s="6">
        <v>120</v>
      </c>
    </row>
    <row r="199" spans="1:2" x14ac:dyDescent="0.25">
      <c r="A199" s="9">
        <v>105910</v>
      </c>
      <c r="B199" s="6">
        <v>64</v>
      </c>
    </row>
    <row r="200" spans="1:2" x14ac:dyDescent="0.25">
      <c r="A200" s="9">
        <v>106370</v>
      </c>
      <c r="B200" s="6">
        <v>32</v>
      </c>
    </row>
    <row r="201" spans="1:2" x14ac:dyDescent="0.25">
      <c r="A201" s="9">
        <v>110325</v>
      </c>
      <c r="B201" s="6">
        <v>101</v>
      </c>
    </row>
    <row r="202" spans="1:2" x14ac:dyDescent="0.25">
      <c r="A202" s="9">
        <v>111145</v>
      </c>
      <c r="B202" s="6">
        <v>162</v>
      </c>
    </row>
    <row r="203" spans="1:2" x14ac:dyDescent="0.25">
      <c r="A203" s="9">
        <v>114095</v>
      </c>
      <c r="B203" s="6">
        <v>9</v>
      </c>
    </row>
    <row r="204" spans="1:2" x14ac:dyDescent="0.25">
      <c r="A204" s="9">
        <v>114520</v>
      </c>
      <c r="B204" s="6">
        <v>6</v>
      </c>
    </row>
    <row r="205" spans="1:2" x14ac:dyDescent="0.25">
      <c r="A205" s="9">
        <v>114875</v>
      </c>
      <c r="B205" s="6">
        <v>165</v>
      </c>
    </row>
    <row r="206" spans="1:2" x14ac:dyDescent="0.25">
      <c r="A206" s="9">
        <v>119460</v>
      </c>
      <c r="B206" s="6">
        <v>205</v>
      </c>
    </row>
    <row r="207" spans="1:2" x14ac:dyDescent="0.25">
      <c r="A207" s="9">
        <v>119555</v>
      </c>
      <c r="B207" s="6">
        <v>10</v>
      </c>
    </row>
    <row r="208" spans="1:2" x14ac:dyDescent="0.25">
      <c r="A208" s="9">
        <v>120495</v>
      </c>
      <c r="B208" s="6">
        <v>17</v>
      </c>
    </row>
    <row r="209" spans="1:2" x14ac:dyDescent="0.25">
      <c r="A209" s="9">
        <v>120830</v>
      </c>
      <c r="B209" s="6">
        <v>42</v>
      </c>
    </row>
    <row r="210" spans="1:2" x14ac:dyDescent="0.25">
      <c r="A210" s="9">
        <v>120940</v>
      </c>
      <c r="B210" s="6">
        <v>117</v>
      </c>
    </row>
    <row r="211" spans="1:2" x14ac:dyDescent="0.25">
      <c r="A211" s="9">
        <v>121045</v>
      </c>
      <c r="B211" s="6">
        <v>147</v>
      </c>
    </row>
    <row r="212" spans="1:2" x14ac:dyDescent="0.25">
      <c r="A212" s="9">
        <v>121120</v>
      </c>
      <c r="B212" s="6">
        <v>62</v>
      </c>
    </row>
    <row r="213" spans="1:2" x14ac:dyDescent="0.25">
      <c r="A213" s="9">
        <v>121355</v>
      </c>
      <c r="B213" s="6">
        <v>169</v>
      </c>
    </row>
    <row r="214" spans="1:2" x14ac:dyDescent="0.25">
      <c r="A214" s="9">
        <v>123805</v>
      </c>
      <c r="B214" s="6">
        <v>82</v>
      </c>
    </row>
    <row r="215" spans="1:2" x14ac:dyDescent="0.25">
      <c r="A215" s="9">
        <v>129980</v>
      </c>
      <c r="B215" s="6">
        <v>173</v>
      </c>
    </row>
    <row r="216" spans="1:2" x14ac:dyDescent="0.25">
      <c r="A216" s="9">
        <v>140260</v>
      </c>
      <c r="B216" s="6">
        <v>87</v>
      </c>
    </row>
    <row r="217" spans="1:2" x14ac:dyDescent="0.25">
      <c r="A217" s="9">
        <v>140300</v>
      </c>
      <c r="B217" s="6">
        <v>144</v>
      </c>
    </row>
    <row r="218" spans="1:2" x14ac:dyDescent="0.25">
      <c r="A218" s="9">
        <v>147105</v>
      </c>
      <c r="B218" s="6">
        <v>211</v>
      </c>
    </row>
    <row r="219" spans="1:2" x14ac:dyDescent="0.25">
      <c r="A219" s="9">
        <v>148800</v>
      </c>
      <c r="B219" s="6">
        <v>78</v>
      </c>
    </row>
    <row r="220" spans="1:2" x14ac:dyDescent="0.25">
      <c r="A220" s="9">
        <v>153435</v>
      </c>
      <c r="B220" s="6">
        <v>111</v>
      </c>
    </row>
    <row r="221" spans="1:2" x14ac:dyDescent="0.25">
      <c r="A221" s="9">
        <v>155990</v>
      </c>
      <c r="B221" s="6">
        <v>18</v>
      </c>
    </row>
    <row r="222" spans="1:2" x14ac:dyDescent="0.25">
      <c r="A222" s="9">
        <v>158240</v>
      </c>
      <c r="B222" s="6">
        <v>42</v>
      </c>
    </row>
    <row r="223" spans="1:2" x14ac:dyDescent="0.25">
      <c r="A223" s="9">
        <v>161035</v>
      </c>
      <c r="B223" s="6">
        <v>13</v>
      </c>
    </row>
    <row r="224" spans="1:2" x14ac:dyDescent="0.25">
      <c r="A224" s="9">
        <v>161375</v>
      </c>
      <c r="B224" s="6">
        <v>131</v>
      </c>
    </row>
    <row r="225" spans="1:2" x14ac:dyDescent="0.25">
      <c r="A225" s="9">
        <v>162340</v>
      </c>
      <c r="B225" s="6">
        <v>85</v>
      </c>
    </row>
    <row r="226" spans="1:2" x14ac:dyDescent="0.25">
      <c r="A226" s="9">
        <v>162670</v>
      </c>
      <c r="B226" s="6">
        <v>26.5</v>
      </c>
    </row>
    <row r="227" spans="1:2" x14ac:dyDescent="0.25">
      <c r="A227" s="9">
        <v>168915</v>
      </c>
      <c r="B227" s="6">
        <v>72</v>
      </c>
    </row>
    <row r="228" spans="1:2" x14ac:dyDescent="0.25">
      <c r="A228" s="9">
        <v>175340</v>
      </c>
      <c r="B228" s="6">
        <v>65</v>
      </c>
    </row>
    <row r="229" spans="1:2" x14ac:dyDescent="0.25">
      <c r="A229" s="9">
        <v>177565</v>
      </c>
      <c r="B229" s="6">
        <v>130</v>
      </c>
    </row>
    <row r="230" spans="1:2" x14ac:dyDescent="0.25">
      <c r="A230" s="9">
        <v>178295</v>
      </c>
      <c r="B230" s="6">
        <v>42</v>
      </c>
    </row>
    <row r="231" spans="1:2" x14ac:dyDescent="0.25">
      <c r="A231" s="9">
        <v>179450</v>
      </c>
      <c r="B231" s="6">
        <v>21</v>
      </c>
    </row>
    <row r="232" spans="1:2" x14ac:dyDescent="0.25">
      <c r="A232" s="9">
        <v>180825</v>
      </c>
      <c r="B232" s="6">
        <v>19</v>
      </c>
    </row>
    <row r="233" spans="1:2" x14ac:dyDescent="0.25">
      <c r="A233" s="9">
        <v>180945</v>
      </c>
      <c r="B233" s="6">
        <v>48</v>
      </c>
    </row>
    <row r="234" spans="1:2" x14ac:dyDescent="0.25">
      <c r="A234" s="9">
        <v>181965</v>
      </c>
      <c r="B234" s="6">
        <v>225</v>
      </c>
    </row>
    <row r="235" spans="1:2" x14ac:dyDescent="0.25">
      <c r="A235" s="9">
        <v>184025</v>
      </c>
      <c r="B235" s="6">
        <v>82</v>
      </c>
    </row>
    <row r="236" spans="1:2" x14ac:dyDescent="0.25">
      <c r="A236" s="9">
        <v>194065</v>
      </c>
      <c r="B236" s="6">
        <v>46</v>
      </c>
    </row>
    <row r="237" spans="1:2" x14ac:dyDescent="0.25">
      <c r="A237" s="9" t="s">
        <v>465</v>
      </c>
      <c r="B237" s="6">
        <v>87.358870967741936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BE4FC-4C38-48DF-A135-0FFAAA539C96}">
  <dimension ref="A1:B34"/>
  <sheetViews>
    <sheetView workbookViewId="0">
      <selection activeCell="K32" sqref="K32"/>
    </sheetView>
  </sheetViews>
  <sheetFormatPr defaultRowHeight="15" x14ac:dyDescent="0.25"/>
  <cols>
    <col min="1" max="1" width="13.140625" bestFit="1" customWidth="1"/>
    <col min="2" max="2" width="12.28515625" bestFit="1" customWidth="1"/>
  </cols>
  <sheetData>
    <row r="1" spans="1:2" x14ac:dyDescent="0.25">
      <c r="A1" s="8" t="s">
        <v>0</v>
      </c>
      <c r="B1" t="s">
        <v>466</v>
      </c>
    </row>
    <row r="2" spans="1:2" x14ac:dyDescent="0.25">
      <c r="A2" s="8" t="s">
        <v>158</v>
      </c>
      <c r="B2" s="11">
        <v>0</v>
      </c>
    </row>
    <row r="3" spans="1:2" x14ac:dyDescent="0.25">
      <c r="A3" s="8" t="s">
        <v>159</v>
      </c>
      <c r="B3" s="11">
        <v>0</v>
      </c>
    </row>
    <row r="4" spans="1:2" x14ac:dyDescent="0.25">
      <c r="A4" s="8" t="s">
        <v>8</v>
      </c>
      <c r="B4" t="s">
        <v>508</v>
      </c>
    </row>
    <row r="6" spans="1:2" x14ac:dyDescent="0.25">
      <c r="A6" s="8" t="s">
        <v>464</v>
      </c>
      <c r="B6" t="s">
        <v>463</v>
      </c>
    </row>
    <row r="7" spans="1:2" x14ac:dyDescent="0.25">
      <c r="A7" s="9" t="s">
        <v>11</v>
      </c>
      <c r="B7" s="6">
        <v>33</v>
      </c>
    </row>
    <row r="8" spans="1:2" x14ac:dyDescent="0.25">
      <c r="A8" s="10" t="s">
        <v>15</v>
      </c>
      <c r="B8" s="6">
        <v>2</v>
      </c>
    </row>
    <row r="9" spans="1:2" x14ac:dyDescent="0.25">
      <c r="A9" s="10" t="s">
        <v>11</v>
      </c>
      <c r="B9" s="6">
        <v>24</v>
      </c>
    </row>
    <row r="10" spans="1:2" x14ac:dyDescent="0.25">
      <c r="A10" s="10" t="s">
        <v>16</v>
      </c>
      <c r="B10" s="6">
        <v>4</v>
      </c>
    </row>
    <row r="11" spans="1:2" x14ac:dyDescent="0.25">
      <c r="A11" s="10" t="s">
        <v>35</v>
      </c>
      <c r="B11" s="6">
        <v>3</v>
      </c>
    </row>
    <row r="12" spans="1:2" x14ac:dyDescent="0.25">
      <c r="A12" s="9" t="s">
        <v>25</v>
      </c>
      <c r="B12" s="6">
        <v>13</v>
      </c>
    </row>
    <row r="13" spans="1:2" x14ac:dyDescent="0.25">
      <c r="A13" s="10" t="s">
        <v>15</v>
      </c>
      <c r="B13" s="6">
        <v>5</v>
      </c>
    </row>
    <row r="14" spans="1:2" x14ac:dyDescent="0.25">
      <c r="A14" s="10" t="s">
        <v>31</v>
      </c>
      <c r="B14" s="6">
        <v>5</v>
      </c>
    </row>
    <row r="15" spans="1:2" x14ac:dyDescent="0.25">
      <c r="A15" s="10" t="s">
        <v>16</v>
      </c>
      <c r="B15" s="6">
        <v>2</v>
      </c>
    </row>
    <row r="16" spans="1:2" x14ac:dyDescent="0.25">
      <c r="A16" s="10" t="s">
        <v>18</v>
      </c>
      <c r="B16" s="6">
        <v>1</v>
      </c>
    </row>
    <row r="17" spans="1:2" x14ac:dyDescent="0.25">
      <c r="A17" s="9" t="s">
        <v>16</v>
      </c>
      <c r="B17" s="6">
        <v>5</v>
      </c>
    </row>
    <row r="18" spans="1:2" x14ac:dyDescent="0.25">
      <c r="A18" s="10" t="s">
        <v>11</v>
      </c>
      <c r="B18" s="6">
        <v>3</v>
      </c>
    </row>
    <row r="19" spans="1:2" x14ac:dyDescent="0.25">
      <c r="A19" s="10" t="s">
        <v>35</v>
      </c>
      <c r="B19" s="6">
        <v>2</v>
      </c>
    </row>
    <row r="20" spans="1:2" x14ac:dyDescent="0.25">
      <c r="A20" s="9" t="s">
        <v>35</v>
      </c>
      <c r="B20" s="6">
        <v>9</v>
      </c>
    </row>
    <row r="21" spans="1:2" x14ac:dyDescent="0.25">
      <c r="A21" s="10" t="s">
        <v>15</v>
      </c>
      <c r="B21" s="6">
        <v>4</v>
      </c>
    </row>
    <row r="22" spans="1:2" x14ac:dyDescent="0.25">
      <c r="A22" s="10" t="s">
        <v>11</v>
      </c>
      <c r="B22" s="6">
        <v>3</v>
      </c>
    </row>
    <row r="23" spans="1:2" x14ac:dyDescent="0.25">
      <c r="A23" s="10" t="s">
        <v>31</v>
      </c>
      <c r="B23" s="6">
        <v>2</v>
      </c>
    </row>
    <row r="24" spans="1:2" x14ac:dyDescent="0.25">
      <c r="A24" s="9" t="s">
        <v>22</v>
      </c>
      <c r="B24" s="6">
        <v>4</v>
      </c>
    </row>
    <row r="25" spans="1:2" x14ac:dyDescent="0.25">
      <c r="A25" s="10" t="s">
        <v>15</v>
      </c>
      <c r="B25" s="6">
        <v>1</v>
      </c>
    </row>
    <row r="26" spans="1:2" x14ac:dyDescent="0.25">
      <c r="A26" s="10" t="s">
        <v>11</v>
      </c>
      <c r="B26" s="6">
        <v>2</v>
      </c>
    </row>
    <row r="27" spans="1:2" x14ac:dyDescent="0.25">
      <c r="A27" s="10" t="s">
        <v>18</v>
      </c>
      <c r="B27" s="6">
        <v>1</v>
      </c>
    </row>
    <row r="28" spans="1:2" x14ac:dyDescent="0.25">
      <c r="A28" s="9" t="s">
        <v>18</v>
      </c>
      <c r="B28" s="6">
        <v>21</v>
      </c>
    </row>
    <row r="29" spans="1:2" x14ac:dyDescent="0.25">
      <c r="A29" s="10" t="s">
        <v>15</v>
      </c>
      <c r="B29" s="6">
        <v>8</v>
      </c>
    </row>
    <row r="30" spans="1:2" x14ac:dyDescent="0.25">
      <c r="A30" s="10" t="s">
        <v>11</v>
      </c>
      <c r="B30" s="6">
        <v>7</v>
      </c>
    </row>
    <row r="31" spans="1:2" x14ac:dyDescent="0.25">
      <c r="A31" s="10" t="s">
        <v>31</v>
      </c>
      <c r="B31" s="6">
        <v>2</v>
      </c>
    </row>
    <row r="32" spans="1:2" x14ac:dyDescent="0.25">
      <c r="A32" s="10" t="s">
        <v>16</v>
      </c>
      <c r="B32" s="6">
        <v>1</v>
      </c>
    </row>
    <row r="33" spans="1:2" x14ac:dyDescent="0.25">
      <c r="A33" s="10" t="s">
        <v>18</v>
      </c>
      <c r="B33" s="6">
        <v>3</v>
      </c>
    </row>
    <row r="34" spans="1:2" x14ac:dyDescent="0.25">
      <c r="A34" s="9" t="s">
        <v>465</v>
      </c>
      <c r="B34" s="6">
        <v>85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B0F7-0C77-4445-88C3-4284D5C6D95C}">
  <dimension ref="A1:B19"/>
  <sheetViews>
    <sheetView workbookViewId="0">
      <selection activeCell="M32" sqref="M32"/>
    </sheetView>
  </sheetViews>
  <sheetFormatPr defaultRowHeight="15" x14ac:dyDescent="0.25"/>
  <cols>
    <col min="1" max="1" width="13.140625" bestFit="1" customWidth="1"/>
    <col min="2" max="2" width="12.28515625" bestFit="1" customWidth="1"/>
  </cols>
  <sheetData>
    <row r="1" spans="1:2" x14ac:dyDescent="0.25">
      <c r="A1" s="8" t="s">
        <v>0</v>
      </c>
      <c r="B1" t="s">
        <v>466</v>
      </c>
    </row>
    <row r="2" spans="1:2" x14ac:dyDescent="0.25">
      <c r="A2" s="8" t="s">
        <v>8</v>
      </c>
      <c r="B2" t="s">
        <v>466</v>
      </c>
    </row>
    <row r="3" spans="1:2" x14ac:dyDescent="0.25">
      <c r="A3" s="8" t="s">
        <v>158</v>
      </c>
      <c r="B3" s="11">
        <v>0</v>
      </c>
    </row>
    <row r="4" spans="1:2" x14ac:dyDescent="0.25">
      <c r="A4" s="8" t="s">
        <v>159</v>
      </c>
      <c r="B4" s="11">
        <v>0</v>
      </c>
    </row>
    <row r="6" spans="1:2" x14ac:dyDescent="0.25">
      <c r="A6" s="8" t="s">
        <v>464</v>
      </c>
      <c r="B6" t="s">
        <v>463</v>
      </c>
    </row>
    <row r="7" spans="1:2" x14ac:dyDescent="0.25">
      <c r="A7" s="9" t="s">
        <v>506</v>
      </c>
      <c r="B7" s="6">
        <v>15</v>
      </c>
    </row>
    <row r="8" spans="1:2" x14ac:dyDescent="0.25">
      <c r="A8" s="9" t="s">
        <v>507</v>
      </c>
      <c r="B8" s="6">
        <v>24</v>
      </c>
    </row>
    <row r="9" spans="1:2" x14ac:dyDescent="0.25">
      <c r="A9" s="9" t="s">
        <v>499</v>
      </c>
      <c r="B9" s="6">
        <v>23</v>
      </c>
    </row>
    <row r="10" spans="1:2" x14ac:dyDescent="0.25">
      <c r="A10" s="9" t="s">
        <v>500</v>
      </c>
      <c r="B10" s="6">
        <v>15</v>
      </c>
    </row>
    <row r="11" spans="1:2" x14ac:dyDescent="0.25">
      <c r="A11" s="9" t="s">
        <v>532</v>
      </c>
      <c r="B11" s="6">
        <v>29</v>
      </c>
    </row>
    <row r="12" spans="1:2" x14ac:dyDescent="0.25">
      <c r="A12" s="9" t="s">
        <v>501</v>
      </c>
      <c r="B12" s="6">
        <v>26</v>
      </c>
    </row>
    <row r="13" spans="1:2" x14ac:dyDescent="0.25">
      <c r="A13" s="9" t="s">
        <v>497</v>
      </c>
      <c r="B13" s="6">
        <v>7</v>
      </c>
    </row>
    <row r="14" spans="1:2" x14ac:dyDescent="0.25">
      <c r="A14" s="9" t="s">
        <v>502</v>
      </c>
      <c r="B14" s="6">
        <v>2</v>
      </c>
    </row>
    <row r="15" spans="1:2" x14ac:dyDescent="0.25">
      <c r="A15" s="9" t="s">
        <v>498</v>
      </c>
      <c r="B15" s="6">
        <v>10</v>
      </c>
    </row>
    <row r="16" spans="1:2" x14ac:dyDescent="0.25">
      <c r="A16" s="9" t="s">
        <v>503</v>
      </c>
      <c r="B16" s="6">
        <v>9</v>
      </c>
    </row>
    <row r="17" spans="1:2" x14ac:dyDescent="0.25">
      <c r="A17" s="9" t="s">
        <v>504</v>
      </c>
      <c r="B17" s="6">
        <v>39</v>
      </c>
    </row>
    <row r="18" spans="1:2" x14ac:dyDescent="0.25">
      <c r="A18" s="9" t="s">
        <v>505</v>
      </c>
      <c r="B18" s="6">
        <v>49</v>
      </c>
    </row>
    <row r="19" spans="1:2" x14ac:dyDescent="0.25">
      <c r="A19" s="9" t="s">
        <v>465</v>
      </c>
      <c r="B19" s="6">
        <v>248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416F6-E759-4EB2-8C66-CE7FDB98CAEB}">
  <dimension ref="A1:B19"/>
  <sheetViews>
    <sheetView workbookViewId="0">
      <selection activeCell="Q38" sqref="Q38"/>
    </sheetView>
  </sheetViews>
  <sheetFormatPr defaultRowHeight="15" x14ac:dyDescent="0.25"/>
  <cols>
    <col min="1" max="1" width="13.140625" bestFit="1" customWidth="1"/>
    <col min="2" max="2" width="17.42578125" bestFit="1" customWidth="1"/>
  </cols>
  <sheetData>
    <row r="1" spans="1:2" x14ac:dyDescent="0.25">
      <c r="A1" s="8" t="s">
        <v>0</v>
      </c>
      <c r="B1" t="s">
        <v>466</v>
      </c>
    </row>
    <row r="2" spans="1:2" x14ac:dyDescent="0.25">
      <c r="A2" s="8" t="s">
        <v>159</v>
      </c>
      <c r="B2" s="11">
        <v>0</v>
      </c>
    </row>
    <row r="3" spans="1:2" x14ac:dyDescent="0.25">
      <c r="A3" s="8" t="s">
        <v>158</v>
      </c>
      <c r="B3" s="11">
        <v>0</v>
      </c>
    </row>
    <row r="4" spans="1:2" x14ac:dyDescent="0.25">
      <c r="A4" s="8" t="s">
        <v>8</v>
      </c>
      <c r="B4" t="s">
        <v>466</v>
      </c>
    </row>
    <row r="6" spans="1:2" x14ac:dyDescent="0.25">
      <c r="A6" s="8" t="s">
        <v>464</v>
      </c>
      <c r="B6" t="s">
        <v>493</v>
      </c>
    </row>
    <row r="7" spans="1:2" x14ac:dyDescent="0.25">
      <c r="A7" s="9" t="s">
        <v>506</v>
      </c>
      <c r="B7" s="6">
        <v>93.466666666666669</v>
      </c>
    </row>
    <row r="8" spans="1:2" x14ac:dyDescent="0.25">
      <c r="A8" s="9" t="s">
        <v>507</v>
      </c>
      <c r="B8" s="6">
        <v>48.125</v>
      </c>
    </row>
    <row r="9" spans="1:2" x14ac:dyDescent="0.25">
      <c r="A9" s="9" t="s">
        <v>499</v>
      </c>
      <c r="B9" s="6">
        <v>51.913043478260867</v>
      </c>
    </row>
    <row r="10" spans="1:2" x14ac:dyDescent="0.25">
      <c r="A10" s="9" t="s">
        <v>500</v>
      </c>
      <c r="B10" s="6">
        <v>94</v>
      </c>
    </row>
    <row r="11" spans="1:2" x14ac:dyDescent="0.25">
      <c r="A11" s="9" t="s">
        <v>532</v>
      </c>
      <c r="B11" s="6">
        <v>30.310344827586206</v>
      </c>
    </row>
    <row r="12" spans="1:2" x14ac:dyDescent="0.25">
      <c r="A12" s="9" t="s">
        <v>501</v>
      </c>
      <c r="B12" s="6">
        <v>28</v>
      </c>
    </row>
    <row r="13" spans="1:2" x14ac:dyDescent="0.25">
      <c r="A13" s="9" t="s">
        <v>497</v>
      </c>
      <c r="B13" s="6">
        <v>193.28571428571428</v>
      </c>
    </row>
    <row r="14" spans="1:2" x14ac:dyDescent="0.25">
      <c r="A14" s="9" t="s">
        <v>502</v>
      </c>
      <c r="B14" s="6">
        <v>162</v>
      </c>
    </row>
    <row r="15" spans="1:2" x14ac:dyDescent="0.25">
      <c r="A15" s="9" t="s">
        <v>498</v>
      </c>
      <c r="B15" s="6">
        <v>252.2</v>
      </c>
    </row>
    <row r="16" spans="1:2" x14ac:dyDescent="0.25">
      <c r="A16" s="9" t="s">
        <v>503</v>
      </c>
      <c r="B16" s="6">
        <v>136.55555555555554</v>
      </c>
    </row>
    <row r="17" spans="1:2" x14ac:dyDescent="0.25">
      <c r="A17" s="9" t="s">
        <v>504</v>
      </c>
      <c r="B17" s="6">
        <v>119.38461538461539</v>
      </c>
    </row>
    <row r="18" spans="1:2" x14ac:dyDescent="0.25">
      <c r="A18" s="9" t="s">
        <v>505</v>
      </c>
      <c r="B18" s="6">
        <v>98.224489795918373</v>
      </c>
    </row>
    <row r="19" spans="1:2" x14ac:dyDescent="0.25">
      <c r="A19" s="9" t="s">
        <v>465</v>
      </c>
      <c r="B19" s="6">
        <v>87.358870967741936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F41AB-4209-47EF-9E79-87616A863AEF}">
  <dimension ref="A1:W62"/>
  <sheetViews>
    <sheetView workbookViewId="0">
      <selection activeCell="D10" sqref="D10"/>
    </sheetView>
  </sheetViews>
  <sheetFormatPr defaultRowHeight="15" x14ac:dyDescent="0.25"/>
  <cols>
    <col min="1" max="1" width="13.140625" bestFit="1" customWidth="1"/>
    <col min="2" max="2" width="12.28515625" bestFit="1" customWidth="1"/>
  </cols>
  <sheetData>
    <row r="1" spans="1:2" x14ac:dyDescent="0.25">
      <c r="A1" s="8" t="s">
        <v>159</v>
      </c>
      <c r="B1" s="11">
        <v>0</v>
      </c>
    </row>
    <row r="2" spans="1:2" x14ac:dyDescent="0.25">
      <c r="A2" s="8" t="s">
        <v>158</v>
      </c>
      <c r="B2" s="11">
        <v>0</v>
      </c>
    </row>
    <row r="3" spans="1:2" x14ac:dyDescent="0.25">
      <c r="A3" s="8" t="s">
        <v>8</v>
      </c>
      <c r="B3" t="s">
        <v>466</v>
      </c>
    </row>
    <row r="5" spans="1:2" x14ac:dyDescent="0.25">
      <c r="A5" s="8" t="s">
        <v>464</v>
      </c>
      <c r="B5" t="s">
        <v>463</v>
      </c>
    </row>
    <row r="6" spans="1:2" x14ac:dyDescent="0.25">
      <c r="A6" s="9" t="s">
        <v>506</v>
      </c>
      <c r="B6" s="6">
        <v>38</v>
      </c>
    </row>
    <row r="7" spans="1:2" x14ac:dyDescent="0.25">
      <c r="A7" s="9" t="s">
        <v>507</v>
      </c>
      <c r="B7" s="6">
        <v>21</v>
      </c>
    </row>
    <row r="8" spans="1:2" x14ac:dyDescent="0.25">
      <c r="A8" s="9" t="s">
        <v>499</v>
      </c>
      <c r="B8" s="6">
        <v>35</v>
      </c>
    </row>
    <row r="9" spans="1:2" x14ac:dyDescent="0.25">
      <c r="A9" s="9" t="s">
        <v>500</v>
      </c>
      <c r="B9" s="6">
        <v>44</v>
      </c>
    </row>
    <row r="10" spans="1:2" x14ac:dyDescent="0.25">
      <c r="A10" s="9" t="s">
        <v>532</v>
      </c>
      <c r="B10" s="6">
        <v>35</v>
      </c>
    </row>
    <row r="11" spans="1:2" x14ac:dyDescent="0.25">
      <c r="A11" s="9" t="s">
        <v>501</v>
      </c>
      <c r="B11" s="6">
        <v>39</v>
      </c>
    </row>
    <row r="12" spans="1:2" x14ac:dyDescent="0.25">
      <c r="A12" s="9" t="s">
        <v>497</v>
      </c>
      <c r="B12" s="6">
        <v>37</v>
      </c>
    </row>
    <row r="13" spans="1:2" x14ac:dyDescent="0.25">
      <c r="A13" s="9" t="s">
        <v>465</v>
      </c>
      <c r="B13" s="6">
        <v>249</v>
      </c>
    </row>
    <row r="23" spans="5:23" ht="15.75" thickBot="1" x14ac:dyDescent="0.3"/>
    <row r="24" spans="5:23" ht="16.5" thickTop="1" thickBot="1" x14ac:dyDescent="0.3">
      <c r="E24" s="44"/>
      <c r="F24" s="53" t="s">
        <v>551</v>
      </c>
      <c r="G24" s="54" t="s">
        <v>552</v>
      </c>
      <c r="H24" s="54" t="s">
        <v>553</v>
      </c>
      <c r="I24" s="55" t="s">
        <v>554</v>
      </c>
      <c r="J24" s="65" t="s">
        <v>496</v>
      </c>
      <c r="K24" s="66" t="s">
        <v>546</v>
      </c>
      <c r="L24" s="66" t="s">
        <v>547</v>
      </c>
      <c r="M24" s="67" t="s">
        <v>548</v>
      </c>
      <c r="O24" s="44"/>
      <c r="P24" s="53" t="s">
        <v>551</v>
      </c>
      <c r="Q24" s="54" t="s">
        <v>552</v>
      </c>
      <c r="R24" s="54" t="s">
        <v>553</v>
      </c>
      <c r="S24" s="55" t="s">
        <v>554</v>
      </c>
      <c r="T24" s="65" t="s">
        <v>549</v>
      </c>
      <c r="U24" s="66" t="s">
        <v>546</v>
      </c>
      <c r="V24" s="66" t="s">
        <v>547</v>
      </c>
      <c r="W24" s="67" t="s">
        <v>548</v>
      </c>
    </row>
    <row r="25" spans="5:23" ht="16.5" thickTop="1" thickBot="1" x14ac:dyDescent="0.3">
      <c r="E25" s="47" t="s">
        <v>533</v>
      </c>
      <c r="F25" s="50">
        <v>1</v>
      </c>
      <c r="G25" s="51">
        <v>0</v>
      </c>
      <c r="H25" s="51">
        <v>0</v>
      </c>
      <c r="I25" s="52">
        <v>1</v>
      </c>
      <c r="J25" s="50">
        <f>AVERAGE(F25:I25)</f>
        <v>0.5</v>
      </c>
      <c r="K25" s="51">
        <f>SUM($F$25:$I$31)/28</f>
        <v>0.42857142857142855</v>
      </c>
      <c r="L25" s="51">
        <f>$K$25+3*SQRT($K$25*(1-$K$25)/4)</f>
        <v>1.1708789175295187</v>
      </c>
      <c r="M25" s="52">
        <f>$K$25-3*SQRT($K$25*(1-$K$25)/4)</f>
        <v>-0.31373606038666163</v>
      </c>
      <c r="O25" s="47" t="s">
        <v>533</v>
      </c>
      <c r="P25" s="50">
        <v>96</v>
      </c>
      <c r="Q25" s="51">
        <v>17</v>
      </c>
      <c r="R25" s="51">
        <v>29</v>
      </c>
      <c r="S25" s="52">
        <v>19</v>
      </c>
      <c r="T25" s="50">
        <f>MAX(P25:S25)-MIN(P25:S25)</f>
        <v>79</v>
      </c>
      <c r="U25" s="51">
        <f t="shared" ref="U25:U31" si="0">$V$32</f>
        <v>133.85714285714286</v>
      </c>
      <c r="V25" s="51">
        <f t="shared" ref="V25:V31" si="1">2.28*$V$32</f>
        <v>305.19428571428568</v>
      </c>
      <c r="W25" s="52">
        <v>0</v>
      </c>
    </row>
    <row r="26" spans="5:23" ht="16.5" thickTop="1" thickBot="1" x14ac:dyDescent="0.3">
      <c r="E26" s="48" t="s">
        <v>534</v>
      </c>
      <c r="F26" s="45">
        <v>0</v>
      </c>
      <c r="G26" s="40">
        <v>1</v>
      </c>
      <c r="H26" s="40">
        <v>0</v>
      </c>
      <c r="I26" s="41">
        <v>1</v>
      </c>
      <c r="J26" s="45">
        <f t="shared" ref="J26:J31" si="2">AVERAGE(F26:I26)</f>
        <v>0.5</v>
      </c>
      <c r="K26" s="40">
        <f t="shared" ref="K26:K31" si="3">SUM($F$25:$I$31)/28</f>
        <v>0.42857142857142855</v>
      </c>
      <c r="L26" s="40">
        <f t="shared" ref="L26:L31" si="4">$K$25+3*SQRT($K$25*(1-$K$25)/4)</f>
        <v>1.1708789175295187</v>
      </c>
      <c r="M26" s="41">
        <f t="shared" ref="M26:M31" si="5">$K$25-3*SQRT($K$25*(1-$K$25)/4)</f>
        <v>-0.31373606038666163</v>
      </c>
      <c r="O26" s="48" t="s">
        <v>534</v>
      </c>
      <c r="P26" s="45">
        <v>12</v>
      </c>
      <c r="Q26" s="40">
        <v>172</v>
      </c>
      <c r="R26" s="40">
        <v>19</v>
      </c>
      <c r="S26" s="41">
        <v>83</v>
      </c>
      <c r="T26" s="45">
        <f t="shared" ref="T26:T31" si="6">MAX(P26:S26)-MIN(P26:S26)</f>
        <v>160</v>
      </c>
      <c r="U26" s="40">
        <f t="shared" si="0"/>
        <v>133.85714285714286</v>
      </c>
      <c r="V26" s="40">
        <f t="shared" si="1"/>
        <v>305.19428571428568</v>
      </c>
      <c r="W26" s="41">
        <v>0</v>
      </c>
    </row>
    <row r="27" spans="5:23" ht="16.5" thickTop="1" thickBot="1" x14ac:dyDescent="0.3">
      <c r="E27" s="48" t="s">
        <v>535</v>
      </c>
      <c r="F27" s="45">
        <v>0</v>
      </c>
      <c r="G27" s="40">
        <v>1</v>
      </c>
      <c r="H27" s="40">
        <v>1</v>
      </c>
      <c r="I27" s="41">
        <v>1</v>
      </c>
      <c r="J27" s="45">
        <f t="shared" si="2"/>
        <v>0.75</v>
      </c>
      <c r="K27" s="40">
        <f t="shared" si="3"/>
        <v>0.42857142857142855</v>
      </c>
      <c r="L27" s="40">
        <f t="shared" si="4"/>
        <v>1.1708789175295187</v>
      </c>
      <c r="M27" s="41">
        <f t="shared" si="5"/>
        <v>-0.31373606038666163</v>
      </c>
      <c r="O27" s="48" t="s">
        <v>535</v>
      </c>
      <c r="P27" s="45">
        <v>4</v>
      </c>
      <c r="Q27" s="40">
        <v>90</v>
      </c>
      <c r="R27" s="40">
        <v>197</v>
      </c>
      <c r="S27" s="41">
        <v>93</v>
      </c>
      <c r="T27" s="45">
        <f t="shared" si="6"/>
        <v>193</v>
      </c>
      <c r="U27" s="40">
        <f t="shared" si="0"/>
        <v>133.85714285714286</v>
      </c>
      <c r="V27" s="40">
        <f t="shared" si="1"/>
        <v>305.19428571428568</v>
      </c>
      <c r="W27" s="41">
        <v>0</v>
      </c>
    </row>
    <row r="28" spans="5:23" ht="16.5" thickTop="1" thickBot="1" x14ac:dyDescent="0.3">
      <c r="E28" s="48" t="s">
        <v>536</v>
      </c>
      <c r="F28" s="45">
        <v>1</v>
      </c>
      <c r="G28" s="40">
        <v>0</v>
      </c>
      <c r="H28" s="40">
        <v>0</v>
      </c>
      <c r="I28" s="41">
        <v>1</v>
      </c>
      <c r="J28" s="45">
        <f t="shared" si="2"/>
        <v>0.5</v>
      </c>
      <c r="K28" s="40">
        <f t="shared" si="3"/>
        <v>0.42857142857142855</v>
      </c>
      <c r="L28" s="40">
        <f t="shared" si="4"/>
        <v>1.1708789175295187</v>
      </c>
      <c r="M28" s="41">
        <f t="shared" si="5"/>
        <v>-0.31373606038666163</v>
      </c>
      <c r="O28" s="48" t="s">
        <v>536</v>
      </c>
      <c r="P28" s="45">
        <v>162</v>
      </c>
      <c r="Q28" s="40">
        <v>37</v>
      </c>
      <c r="R28" s="40">
        <v>72</v>
      </c>
      <c r="S28" s="41">
        <v>109</v>
      </c>
      <c r="T28" s="45">
        <f t="shared" si="6"/>
        <v>125</v>
      </c>
      <c r="U28" s="40">
        <f t="shared" si="0"/>
        <v>133.85714285714286</v>
      </c>
      <c r="V28" s="40">
        <f t="shared" si="1"/>
        <v>305.19428571428568</v>
      </c>
      <c r="W28" s="41">
        <v>0</v>
      </c>
    </row>
    <row r="29" spans="5:23" ht="16.5" thickTop="1" thickBot="1" x14ac:dyDescent="0.3">
      <c r="E29" s="48" t="s">
        <v>532</v>
      </c>
      <c r="F29" s="45">
        <v>1</v>
      </c>
      <c r="G29" s="40">
        <v>0</v>
      </c>
      <c r="H29" s="40">
        <v>0</v>
      </c>
      <c r="I29" s="41">
        <v>0</v>
      </c>
      <c r="J29" s="45">
        <f t="shared" si="2"/>
        <v>0.25</v>
      </c>
      <c r="K29" s="40">
        <f t="shared" si="3"/>
        <v>0.42857142857142855</v>
      </c>
      <c r="L29" s="40">
        <f t="shared" si="4"/>
        <v>1.1708789175295187</v>
      </c>
      <c r="M29" s="41">
        <f t="shared" si="5"/>
        <v>-0.31373606038666163</v>
      </c>
      <c r="O29" s="48" t="s">
        <v>532</v>
      </c>
      <c r="P29" s="45">
        <v>135</v>
      </c>
      <c r="Q29" s="40">
        <v>39</v>
      </c>
      <c r="R29" s="40">
        <v>32</v>
      </c>
      <c r="S29" s="41">
        <v>11</v>
      </c>
      <c r="T29" s="45">
        <f t="shared" si="6"/>
        <v>124</v>
      </c>
      <c r="U29" s="40">
        <f t="shared" si="0"/>
        <v>133.85714285714286</v>
      </c>
      <c r="V29" s="40">
        <f t="shared" si="1"/>
        <v>305.19428571428568</v>
      </c>
      <c r="W29" s="41">
        <v>0</v>
      </c>
    </row>
    <row r="30" spans="5:23" ht="16.5" thickTop="1" thickBot="1" x14ac:dyDescent="0.3">
      <c r="E30" s="48" t="s">
        <v>537</v>
      </c>
      <c r="F30" s="45">
        <v>0</v>
      </c>
      <c r="G30" s="40">
        <v>0</v>
      </c>
      <c r="H30" s="40">
        <v>0</v>
      </c>
      <c r="I30" s="41">
        <v>0</v>
      </c>
      <c r="J30" s="45">
        <f t="shared" si="2"/>
        <v>0</v>
      </c>
      <c r="K30" s="40">
        <f t="shared" si="3"/>
        <v>0.42857142857142855</v>
      </c>
      <c r="L30" s="40">
        <f t="shared" si="4"/>
        <v>1.1708789175295187</v>
      </c>
      <c r="M30" s="41">
        <f t="shared" si="5"/>
        <v>-0.31373606038666163</v>
      </c>
      <c r="O30" s="48" t="s">
        <v>537</v>
      </c>
      <c r="P30" s="45">
        <v>16</v>
      </c>
      <c r="Q30" s="40">
        <v>54</v>
      </c>
      <c r="R30" s="40">
        <v>14</v>
      </c>
      <c r="S30" s="41">
        <v>72</v>
      </c>
      <c r="T30" s="45">
        <f t="shared" si="6"/>
        <v>58</v>
      </c>
      <c r="U30" s="40">
        <f t="shared" si="0"/>
        <v>133.85714285714286</v>
      </c>
      <c r="V30" s="40">
        <f t="shared" si="1"/>
        <v>305.19428571428568</v>
      </c>
      <c r="W30" s="41">
        <v>0</v>
      </c>
    </row>
    <row r="31" spans="5:23" ht="16.5" thickTop="1" thickBot="1" x14ac:dyDescent="0.3">
      <c r="E31" s="49" t="s">
        <v>538</v>
      </c>
      <c r="F31" s="46">
        <v>0</v>
      </c>
      <c r="G31" s="42">
        <v>0</v>
      </c>
      <c r="H31" s="42">
        <v>1</v>
      </c>
      <c r="I31" s="43">
        <v>1</v>
      </c>
      <c r="J31" s="46">
        <f t="shared" si="2"/>
        <v>0.5</v>
      </c>
      <c r="K31" s="42">
        <f t="shared" si="3"/>
        <v>0.42857142857142855</v>
      </c>
      <c r="L31" s="42">
        <f t="shared" si="4"/>
        <v>1.1708789175295187</v>
      </c>
      <c r="M31" s="43">
        <f t="shared" si="5"/>
        <v>-0.31373606038666163</v>
      </c>
      <c r="O31" s="49" t="s">
        <v>538</v>
      </c>
      <c r="P31" s="46">
        <v>61</v>
      </c>
      <c r="Q31" s="42">
        <v>15</v>
      </c>
      <c r="R31" s="42">
        <v>213</v>
      </c>
      <c r="S31" s="43">
        <v>98</v>
      </c>
      <c r="T31" s="46">
        <f t="shared" si="6"/>
        <v>198</v>
      </c>
      <c r="U31" s="42">
        <f t="shared" si="0"/>
        <v>133.85714285714286</v>
      </c>
      <c r="V31" s="42">
        <f t="shared" si="1"/>
        <v>305.19428571428568</v>
      </c>
      <c r="W31" s="43">
        <v>0</v>
      </c>
    </row>
    <row r="32" spans="5:23" ht="16.5" thickTop="1" thickBot="1" x14ac:dyDescent="0.3">
      <c r="T32" s="70"/>
      <c r="U32" s="68" t="s">
        <v>555</v>
      </c>
      <c r="V32" s="69">
        <f>AVERAGE(T25:T31)</f>
        <v>133.85714285714286</v>
      </c>
      <c r="W32" s="69"/>
    </row>
    <row r="33" spans="5:23" ht="16.5" thickTop="1" thickBot="1" x14ac:dyDescent="0.3"/>
    <row r="34" spans="5:23" ht="16.5" thickTop="1" thickBot="1" x14ac:dyDescent="0.3">
      <c r="T34" s="65" t="s">
        <v>550</v>
      </c>
      <c r="U34" s="66" t="s">
        <v>546</v>
      </c>
      <c r="V34" s="66" t="s">
        <v>547</v>
      </c>
      <c r="W34" s="67" t="s">
        <v>548</v>
      </c>
    </row>
    <row r="35" spans="5:23" ht="15.75" thickBot="1" x14ac:dyDescent="0.3">
      <c r="T35" s="72">
        <f>AVERAGE(P25:S25)</f>
        <v>40.25</v>
      </c>
      <c r="U35" s="51">
        <f t="shared" ref="U35:U41" si="7">$V$42</f>
        <v>70.392857142857139</v>
      </c>
      <c r="V35" s="51">
        <f t="shared" ref="V35:V41" si="8">$V$42+0.73*$V$32</f>
        <v>168.10857142857142</v>
      </c>
      <c r="W35" s="52">
        <f t="shared" ref="W35:W41" si="9">$V$42-0.73*$V$32</f>
        <v>-27.322857142857146</v>
      </c>
    </row>
    <row r="36" spans="5:23" ht="15.75" thickBot="1" x14ac:dyDescent="0.3">
      <c r="T36" s="72">
        <f t="shared" ref="T36:T41" si="10">AVERAGE(P26:S26)</f>
        <v>71.5</v>
      </c>
      <c r="U36" s="40">
        <f t="shared" si="7"/>
        <v>70.392857142857139</v>
      </c>
      <c r="V36" s="40">
        <f t="shared" si="8"/>
        <v>168.10857142857142</v>
      </c>
      <c r="W36" s="41">
        <f t="shared" si="9"/>
        <v>-27.322857142857146</v>
      </c>
    </row>
    <row r="37" spans="5:23" ht="15.75" thickBot="1" x14ac:dyDescent="0.3">
      <c r="E37" s="74"/>
      <c r="T37" s="72">
        <f t="shared" si="10"/>
        <v>96</v>
      </c>
      <c r="U37" s="40">
        <f t="shared" si="7"/>
        <v>70.392857142857139</v>
      </c>
      <c r="V37" s="40">
        <f t="shared" si="8"/>
        <v>168.10857142857142</v>
      </c>
      <c r="W37" s="41">
        <f t="shared" si="9"/>
        <v>-27.322857142857146</v>
      </c>
    </row>
    <row r="38" spans="5:23" ht="15.75" thickBot="1" x14ac:dyDescent="0.3">
      <c r="E38" s="74"/>
      <c r="T38" s="72">
        <f t="shared" si="10"/>
        <v>95</v>
      </c>
      <c r="U38" s="40">
        <f t="shared" si="7"/>
        <v>70.392857142857139</v>
      </c>
      <c r="V38" s="40">
        <f t="shared" si="8"/>
        <v>168.10857142857142</v>
      </c>
      <c r="W38" s="41">
        <f t="shared" si="9"/>
        <v>-27.322857142857146</v>
      </c>
    </row>
    <row r="39" spans="5:23" ht="15.75" thickBot="1" x14ac:dyDescent="0.3">
      <c r="E39" s="74"/>
      <c r="T39" s="72">
        <f t="shared" si="10"/>
        <v>54.25</v>
      </c>
      <c r="U39" s="40">
        <f t="shared" si="7"/>
        <v>70.392857142857139</v>
      </c>
      <c r="V39" s="40">
        <f t="shared" si="8"/>
        <v>168.10857142857142</v>
      </c>
      <c r="W39" s="41">
        <f t="shared" si="9"/>
        <v>-27.322857142857146</v>
      </c>
    </row>
    <row r="40" spans="5:23" ht="15.75" thickBot="1" x14ac:dyDescent="0.3">
      <c r="E40" s="74"/>
      <c r="T40" s="72">
        <f t="shared" si="10"/>
        <v>39</v>
      </c>
      <c r="U40" s="40">
        <f t="shared" si="7"/>
        <v>70.392857142857139</v>
      </c>
      <c r="V40" s="40">
        <f t="shared" si="8"/>
        <v>168.10857142857142</v>
      </c>
      <c r="W40" s="41">
        <f t="shared" si="9"/>
        <v>-27.322857142857146</v>
      </c>
    </row>
    <row r="41" spans="5:23" ht="15.75" thickBot="1" x14ac:dyDescent="0.3">
      <c r="E41" s="74"/>
      <c r="T41" s="73">
        <f t="shared" si="10"/>
        <v>96.75</v>
      </c>
      <c r="U41" s="42">
        <f t="shared" si="7"/>
        <v>70.392857142857139</v>
      </c>
      <c r="V41" s="42">
        <f t="shared" si="8"/>
        <v>168.10857142857142</v>
      </c>
      <c r="W41" s="43">
        <f t="shared" si="9"/>
        <v>-27.322857142857146</v>
      </c>
    </row>
    <row r="42" spans="5:23" ht="16.5" thickTop="1" thickBot="1" x14ac:dyDescent="0.3">
      <c r="E42" s="74"/>
      <c r="T42" s="70"/>
      <c r="U42" s="68" t="s">
        <v>556</v>
      </c>
      <c r="V42" s="71">
        <f>AVERAGE(T35:T41)</f>
        <v>70.392857142857139</v>
      </c>
      <c r="W42" s="69"/>
    </row>
    <row r="43" spans="5:23" ht="15.75" thickTop="1" x14ac:dyDescent="0.25">
      <c r="E43" s="74"/>
    </row>
    <row r="44" spans="5:23" x14ac:dyDescent="0.25">
      <c r="E44" s="74"/>
    </row>
    <row r="45" spans="5:23" x14ac:dyDescent="0.25">
      <c r="E45" s="74"/>
    </row>
    <row r="46" spans="5:23" x14ac:dyDescent="0.25">
      <c r="E46" s="74"/>
    </row>
    <row r="47" spans="5:23" x14ac:dyDescent="0.25">
      <c r="E47" s="74"/>
    </row>
    <row r="48" spans="5:23" x14ac:dyDescent="0.25">
      <c r="E48" s="74"/>
    </row>
    <row r="49" spans="5:5" x14ac:dyDescent="0.25">
      <c r="E49" s="75"/>
    </row>
    <row r="50" spans="5:5" x14ac:dyDescent="0.25">
      <c r="E50" s="75"/>
    </row>
    <row r="51" spans="5:5" x14ac:dyDescent="0.25">
      <c r="E51" s="74"/>
    </row>
    <row r="52" spans="5:5" x14ac:dyDescent="0.25">
      <c r="E52" s="74"/>
    </row>
    <row r="53" spans="5:5" x14ac:dyDescent="0.25">
      <c r="E53" s="74"/>
    </row>
    <row r="54" spans="5:5" x14ac:dyDescent="0.25">
      <c r="E54" s="74"/>
    </row>
    <row r="55" spans="5:5" x14ac:dyDescent="0.25">
      <c r="E55" s="74"/>
    </row>
    <row r="56" spans="5:5" x14ac:dyDescent="0.25">
      <c r="E56" s="74"/>
    </row>
    <row r="57" spans="5:5" x14ac:dyDescent="0.25">
      <c r="E57" s="74"/>
    </row>
    <row r="58" spans="5:5" x14ac:dyDescent="0.25">
      <c r="E58" s="74"/>
    </row>
    <row r="59" spans="5:5" x14ac:dyDescent="0.25">
      <c r="E59" s="74"/>
    </row>
    <row r="60" spans="5:5" x14ac:dyDescent="0.25">
      <c r="E60" s="74"/>
    </row>
    <row r="61" spans="5:5" x14ac:dyDescent="0.25">
      <c r="E61" s="74"/>
    </row>
    <row r="62" spans="5:5" x14ac:dyDescent="0.25">
      <c r="E62" s="74"/>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0C40-74B4-4492-BE56-AD05B79AAF2E}">
  <dimension ref="A1:Y36"/>
  <sheetViews>
    <sheetView workbookViewId="0">
      <selection activeCell="O23" sqref="O23"/>
    </sheetView>
  </sheetViews>
  <sheetFormatPr defaultRowHeight="15" x14ac:dyDescent="0.25"/>
  <cols>
    <col min="1" max="1" width="13.140625" bestFit="1" customWidth="1"/>
    <col min="2" max="2" width="17.42578125" bestFit="1" customWidth="1"/>
    <col min="3" max="3" width="17.42578125" customWidth="1"/>
    <col min="4" max="5" width="8.140625" customWidth="1"/>
    <col min="6" max="7" width="10.85546875" customWidth="1"/>
  </cols>
  <sheetData>
    <row r="1" spans="1:22" x14ac:dyDescent="0.25">
      <c r="A1" s="8" t="s">
        <v>158</v>
      </c>
      <c r="B1" s="11">
        <v>0</v>
      </c>
      <c r="C1" s="11"/>
      <c r="D1" s="11"/>
      <c r="E1" s="11"/>
      <c r="F1" s="11"/>
      <c r="G1" s="11"/>
    </row>
    <row r="2" spans="1:22" x14ac:dyDescent="0.25">
      <c r="A2" s="8" t="s">
        <v>159</v>
      </c>
      <c r="B2" s="11">
        <v>0</v>
      </c>
      <c r="C2" s="11"/>
      <c r="D2" s="11"/>
      <c r="E2" s="11"/>
      <c r="F2" s="11"/>
      <c r="G2" s="11"/>
    </row>
    <row r="4" spans="1:22" x14ac:dyDescent="0.25">
      <c r="A4" s="8" t="s">
        <v>464</v>
      </c>
      <c r="B4" t="s">
        <v>493</v>
      </c>
    </row>
    <row r="5" spans="1:22" x14ac:dyDescent="0.25">
      <c r="A5" s="9" t="s">
        <v>506</v>
      </c>
      <c r="B5" s="6">
        <v>60.5</v>
      </c>
      <c r="C5" s="6"/>
      <c r="D5" s="76">
        <v>60.5</v>
      </c>
      <c r="E5" s="77">
        <v>0.9</v>
      </c>
      <c r="F5">
        <v>0.5</v>
      </c>
      <c r="G5" s="6">
        <v>0.3</v>
      </c>
    </row>
    <row r="6" spans="1:22" x14ac:dyDescent="0.25">
      <c r="A6" s="9" t="s">
        <v>507</v>
      </c>
      <c r="B6" s="6">
        <v>102.9047619047619</v>
      </c>
      <c r="C6" s="6"/>
      <c r="D6" s="76">
        <v>102.9047619047619</v>
      </c>
      <c r="E6" t="e">
        <v>#N/A</v>
      </c>
      <c r="F6" t="e">
        <v>#N/A</v>
      </c>
      <c r="G6" t="e">
        <v>#N/A</v>
      </c>
      <c r="H6" s="76">
        <v>60.5</v>
      </c>
      <c r="J6">
        <f>R22+R23*H12</f>
        <v>90.775050492556417</v>
      </c>
      <c r="K6" t="s">
        <v>562</v>
      </c>
      <c r="Q6" t="s">
        <v>509</v>
      </c>
    </row>
    <row r="7" spans="1:22" ht="15.75" thickBot="1" x14ac:dyDescent="0.3">
      <c r="A7" s="9" t="s">
        <v>499</v>
      </c>
      <c r="B7" s="6">
        <v>76.48571428571428</v>
      </c>
      <c r="C7" s="6"/>
      <c r="D7" s="76">
        <v>76.48571428571428</v>
      </c>
      <c r="E7">
        <f>D5</f>
        <v>60.5</v>
      </c>
      <c r="F7">
        <f>D5</f>
        <v>60.5</v>
      </c>
      <c r="G7">
        <f>D5</f>
        <v>60.5</v>
      </c>
      <c r="H7" s="76">
        <v>102.9047619047619</v>
      </c>
      <c r="I7" t="e">
        <v>#N/A</v>
      </c>
    </row>
    <row r="8" spans="1:22" x14ac:dyDescent="0.25">
      <c r="A8" s="9" t="s">
        <v>500</v>
      </c>
      <c r="B8" s="6">
        <v>97.590909090909093</v>
      </c>
      <c r="C8" s="6"/>
      <c r="D8" s="76">
        <v>97.590909090909093</v>
      </c>
      <c r="E8">
        <f t="shared" ref="E8:E12" si="0">0.1*D6+0.9*E7</f>
        <v>64.740476190476187</v>
      </c>
      <c r="F8">
        <f t="shared" ref="F8:F12" si="1">0.3*D6+0.7*F7</f>
        <v>73.221428571428561</v>
      </c>
      <c r="G8">
        <f t="shared" ref="G8:G13" si="2">0.9*D6+0.1*G7</f>
        <v>98.664285714285711</v>
      </c>
      <c r="H8" s="76">
        <v>76.48571428571428</v>
      </c>
      <c r="I8" t="e">
        <v>#N/A</v>
      </c>
      <c r="Q8" s="17" t="s">
        <v>510</v>
      </c>
      <c r="R8" s="17"/>
    </row>
    <row r="9" spans="1:22" x14ac:dyDescent="0.25">
      <c r="A9" s="9" t="s">
        <v>532</v>
      </c>
      <c r="B9" s="6">
        <v>89.257142857142853</v>
      </c>
      <c r="C9" s="6"/>
      <c r="D9" s="76">
        <v>89.257142857142853</v>
      </c>
      <c r="E9">
        <f t="shared" si="0"/>
        <v>65.914999999999992</v>
      </c>
      <c r="F9">
        <f t="shared" si="1"/>
        <v>74.20071428571427</v>
      </c>
      <c r="G9">
        <f t="shared" si="2"/>
        <v>78.703571428571422</v>
      </c>
      <c r="H9" s="76">
        <v>97.590909090909093</v>
      </c>
      <c r="I9">
        <f t="shared" ref="I9:I13" si="3">AVERAGE(H6:H8)</f>
        <v>79.963492063492069</v>
      </c>
      <c r="Q9" s="14" t="s">
        <v>511</v>
      </c>
      <c r="R9" s="14">
        <v>0.81769966091043911</v>
      </c>
    </row>
    <row r="10" spans="1:22" x14ac:dyDescent="0.25">
      <c r="A10" s="9" t="s">
        <v>501</v>
      </c>
      <c r="B10" s="6">
        <v>98.256410256410263</v>
      </c>
      <c r="C10" s="6"/>
      <c r="D10" s="76">
        <v>98.256410256410263</v>
      </c>
      <c r="E10">
        <f t="shared" si="0"/>
        <v>69.082590909090911</v>
      </c>
      <c r="F10">
        <f t="shared" si="1"/>
        <v>81.217772727272717</v>
      </c>
      <c r="G10">
        <f t="shared" si="2"/>
        <v>95.702175324675338</v>
      </c>
      <c r="H10" s="76">
        <v>89.257142857142853</v>
      </c>
      <c r="I10">
        <f t="shared" si="3"/>
        <v>92.327128427128443</v>
      </c>
      <c r="Q10" s="14" t="s">
        <v>512</v>
      </c>
      <c r="R10" s="14">
        <v>0.66863273545304713</v>
      </c>
    </row>
    <row r="11" spans="1:22" x14ac:dyDescent="0.25">
      <c r="A11" s="9" t="s">
        <v>497</v>
      </c>
      <c r="B11" s="6">
        <v>91.513513513513516</v>
      </c>
      <c r="C11" s="6"/>
      <c r="D11" s="76">
        <v>91.513513513513516</v>
      </c>
      <c r="E11">
        <f t="shared" si="0"/>
        <v>71.100046103896105</v>
      </c>
      <c r="F11">
        <f t="shared" si="1"/>
        <v>83.62958376623375</v>
      </c>
      <c r="G11">
        <f t="shared" si="2"/>
        <v>89.901646103896113</v>
      </c>
      <c r="H11" s="76">
        <v>98.256410256410263</v>
      </c>
      <c r="I11">
        <f t="shared" si="3"/>
        <v>87.777922077922085</v>
      </c>
      <c r="Q11" s="14" t="s">
        <v>513</v>
      </c>
      <c r="R11" s="14">
        <v>0.58579091931630889</v>
      </c>
    </row>
    <row r="12" spans="1:22" x14ac:dyDescent="0.25">
      <c r="A12" s="9" t="s">
        <v>465</v>
      </c>
      <c r="B12" s="6">
        <v>87.441767068273094</v>
      </c>
      <c r="C12" s="6"/>
      <c r="D12" s="6"/>
      <c r="E12">
        <f t="shared" si="0"/>
        <v>73.815682519147515</v>
      </c>
      <c r="F12">
        <f t="shared" si="1"/>
        <v>88.017631713286704</v>
      </c>
      <c r="G12">
        <f t="shared" si="2"/>
        <v>97.420933841158856</v>
      </c>
      <c r="H12" s="76">
        <v>91.513513513513516</v>
      </c>
      <c r="I12">
        <f t="shared" si="3"/>
        <v>95.034820734820741</v>
      </c>
      <c r="Q12" s="14" t="s">
        <v>514</v>
      </c>
      <c r="R12" s="14">
        <v>6.0036347622412158</v>
      </c>
    </row>
    <row r="13" spans="1:22" ht="15.75" thickBot="1" x14ac:dyDescent="0.3">
      <c r="E13">
        <f t="shared" ref="E13" si="4">0.1*D11+0.9*E12</f>
        <v>75.585465618584124</v>
      </c>
      <c r="F13">
        <f t="shared" ref="F13" si="5">0.5*D11+0.5*F12</f>
        <v>89.76557261340011</v>
      </c>
      <c r="G13">
        <f t="shared" si="2"/>
        <v>92.104255546278054</v>
      </c>
      <c r="I13">
        <f t="shared" si="3"/>
        <v>93.009022209022206</v>
      </c>
      <c r="J13" t="s">
        <v>563</v>
      </c>
      <c r="Q13" s="15" t="s">
        <v>515</v>
      </c>
      <c r="R13" s="15">
        <v>6</v>
      </c>
    </row>
    <row r="15" spans="1:22" ht="15.75" thickBot="1" x14ac:dyDescent="0.3">
      <c r="Q15" t="s">
        <v>516</v>
      </c>
    </row>
    <row r="16" spans="1:22" x14ac:dyDescent="0.25">
      <c r="Q16" s="16"/>
      <c r="R16" s="16" t="s">
        <v>495</v>
      </c>
      <c r="S16" s="16" t="s">
        <v>520</v>
      </c>
      <c r="T16" s="16" t="s">
        <v>521</v>
      </c>
      <c r="U16" s="16" t="s">
        <v>522</v>
      </c>
      <c r="V16" s="16" t="s">
        <v>523</v>
      </c>
    </row>
    <row r="17" spans="17:25" x14ac:dyDescent="0.25">
      <c r="Q17" s="14" t="s">
        <v>517</v>
      </c>
      <c r="R17" s="14">
        <v>1</v>
      </c>
      <c r="S17" s="14">
        <v>290.91529237372498</v>
      </c>
      <c r="T17" s="14">
        <v>290.91529237372498</v>
      </c>
      <c r="U17" s="14">
        <v>8.0711984192790514</v>
      </c>
      <c r="V17" s="14">
        <v>4.6820889161129295E-2</v>
      </c>
    </row>
    <row r="18" spans="17:25" x14ac:dyDescent="0.25">
      <c r="Q18" s="14" t="s">
        <v>518</v>
      </c>
      <c r="R18" s="14">
        <v>4</v>
      </c>
      <c r="S18" s="14">
        <v>144.17452143356456</v>
      </c>
      <c r="T18" s="14">
        <v>36.043630358391141</v>
      </c>
      <c r="U18" s="14"/>
      <c r="V18" s="14"/>
    </row>
    <row r="19" spans="17:25" ht="15.75" thickBot="1" x14ac:dyDescent="0.3">
      <c r="Q19" s="15" t="s">
        <v>454</v>
      </c>
      <c r="R19" s="15">
        <v>5</v>
      </c>
      <c r="S19" s="15">
        <v>435.08981380728954</v>
      </c>
      <c r="T19" s="15"/>
      <c r="U19" s="15"/>
      <c r="V19" s="15"/>
    </row>
    <row r="20" spans="17:25" ht="15.75" thickBot="1" x14ac:dyDescent="0.3"/>
    <row r="21" spans="17:25" x14ac:dyDescent="0.25">
      <c r="Q21" s="16"/>
      <c r="R21" s="16" t="s">
        <v>524</v>
      </c>
      <c r="S21" s="16" t="s">
        <v>514</v>
      </c>
      <c r="T21" s="16" t="s">
        <v>525</v>
      </c>
      <c r="U21" s="16" t="s">
        <v>526</v>
      </c>
      <c r="V21" s="16" t="s">
        <v>527</v>
      </c>
      <c r="W21" s="16" t="s">
        <v>528</v>
      </c>
      <c r="X21" s="16" t="s">
        <v>529</v>
      </c>
      <c r="Y21" s="16" t="s">
        <v>530</v>
      </c>
    </row>
    <row r="22" spans="17:25" x14ac:dyDescent="0.25">
      <c r="Q22" s="14" t="s">
        <v>519</v>
      </c>
      <c r="R22" s="14">
        <v>133.92949540528454</v>
      </c>
      <c r="S22" s="14">
        <v>14.728987851693507</v>
      </c>
      <c r="T22" s="14">
        <v>9.0929191302093191</v>
      </c>
      <c r="U22" s="14">
        <v>8.1116143013227444E-4</v>
      </c>
      <c r="V22" s="14">
        <v>93.035269179932342</v>
      </c>
      <c r="W22" s="14">
        <v>174.82372163063673</v>
      </c>
      <c r="X22" s="14">
        <v>93.035269179932342</v>
      </c>
      <c r="Y22" s="14">
        <v>174.82372163063673</v>
      </c>
    </row>
    <row r="23" spans="17:25" ht="15.75" thickBot="1" x14ac:dyDescent="0.3">
      <c r="Q23" s="15" t="s">
        <v>557</v>
      </c>
      <c r="R23" s="15">
        <v>-0.47156363312786193</v>
      </c>
      <c r="S23" s="15">
        <v>0.16598593647686621</v>
      </c>
      <c r="T23" s="15">
        <v>-2.8409854662210172</v>
      </c>
      <c r="U23" s="15">
        <v>4.6820889161129295E-2</v>
      </c>
      <c r="V23" s="15">
        <v>-0.93241447399072896</v>
      </c>
      <c r="W23" s="15">
        <v>-1.071279226499483E-2</v>
      </c>
      <c r="X23" s="15">
        <v>-0.93241447399072896</v>
      </c>
      <c r="Y23" s="15">
        <v>-1.071279226499483E-2</v>
      </c>
    </row>
    <row r="27" spans="17:25" x14ac:dyDescent="0.25">
      <c r="Q27" t="s">
        <v>558</v>
      </c>
    </row>
    <row r="28" spans="17:25" ht="15.75" thickBot="1" x14ac:dyDescent="0.3"/>
    <row r="29" spans="17:25" x14ac:dyDescent="0.25">
      <c r="Q29" s="16" t="s">
        <v>559</v>
      </c>
      <c r="R29" s="16" t="s">
        <v>560</v>
      </c>
      <c r="S29" s="16" t="s">
        <v>561</v>
      </c>
    </row>
    <row r="30" spans="17:25" x14ac:dyDescent="0.25">
      <c r="Q30" s="14">
        <v>1</v>
      </c>
      <c r="R30" s="14">
        <v>105.3998956010489</v>
      </c>
      <c r="S30" s="14">
        <v>-2.4951336962869988</v>
      </c>
    </row>
    <row r="31" spans="17:25" x14ac:dyDescent="0.25">
      <c r="Q31" s="14">
        <v>2</v>
      </c>
      <c r="R31" s="14">
        <v>85.403352015317409</v>
      </c>
      <c r="S31" s="14">
        <v>-8.9176377296031291</v>
      </c>
      <c r="T31" s="14">
        <v>-2.4951336962869988</v>
      </c>
    </row>
    <row r="32" spans="17:25" x14ac:dyDescent="0.25">
      <c r="Q32" s="14">
        <v>3</v>
      </c>
      <c r="R32" s="14">
        <v>97.861614094333504</v>
      </c>
      <c r="S32" s="14">
        <v>-0.27070500342441051</v>
      </c>
      <c r="T32" s="14">
        <v>-8.9176377296031291</v>
      </c>
    </row>
    <row r="33" spans="17:20" x14ac:dyDescent="0.25">
      <c r="Q33" s="14">
        <v>4</v>
      </c>
      <c r="R33" s="14">
        <v>87.909171754124557</v>
      </c>
      <c r="S33" s="14">
        <v>1.3479711030182955</v>
      </c>
      <c r="T33" s="14">
        <v>-0.27070500342441051</v>
      </c>
    </row>
    <row r="34" spans="17:20" x14ac:dyDescent="0.25">
      <c r="Q34" s="14">
        <v>5</v>
      </c>
      <c r="R34" s="14">
        <v>91.839072836957669</v>
      </c>
      <c r="S34" s="14">
        <v>6.4173374194525934</v>
      </c>
      <c r="T34" s="14">
        <v>1.3479711030182955</v>
      </c>
    </row>
    <row r="35" spans="17:20" ht="15.75" thickBot="1" x14ac:dyDescent="0.3">
      <c r="Q35" s="15">
        <v>6</v>
      </c>
      <c r="R35" s="15">
        <v>87.595345606670008</v>
      </c>
      <c r="S35" s="15">
        <v>3.9181679068435074</v>
      </c>
      <c r="T35" s="14">
        <v>6.4173374194525934</v>
      </c>
    </row>
    <row r="36" spans="17:20" ht="15.75" thickBot="1" x14ac:dyDescent="0.3">
      <c r="T36" s="15">
        <v>3.9181679068435074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B7213-9C4B-4704-9209-EBAA80297EE8}">
  <dimension ref="A1:I30"/>
  <sheetViews>
    <sheetView workbookViewId="0">
      <selection activeCell="V25" sqref="V25"/>
    </sheetView>
  </sheetViews>
  <sheetFormatPr defaultRowHeight="15" x14ac:dyDescent="0.25"/>
  <cols>
    <col min="1" max="1" width="18" bestFit="1" customWidth="1"/>
    <col min="2" max="2" width="12.7109375" bestFit="1" customWidth="1"/>
    <col min="3" max="3" width="14.5703125" bestFit="1" customWidth="1"/>
    <col min="6" max="6" width="13.42578125" bestFit="1" customWidth="1"/>
    <col min="7" max="9" width="12.7109375" bestFit="1" customWidth="1"/>
  </cols>
  <sheetData>
    <row r="1" spans="1:9" x14ac:dyDescent="0.25">
      <c r="A1" t="s">
        <v>509</v>
      </c>
    </row>
    <row r="2" spans="1:9" ht="15.75" thickBot="1" x14ac:dyDescent="0.3"/>
    <row r="3" spans="1:9" x14ac:dyDescent="0.25">
      <c r="A3" s="17" t="s">
        <v>510</v>
      </c>
      <c r="B3" s="17"/>
    </row>
    <row r="4" spans="1:9" x14ac:dyDescent="0.25">
      <c r="A4" s="14" t="s">
        <v>511</v>
      </c>
      <c r="B4" s="14">
        <v>0.18055145361340133</v>
      </c>
    </row>
    <row r="5" spans="1:9" x14ac:dyDescent="0.25">
      <c r="A5" s="14" t="s">
        <v>512</v>
      </c>
      <c r="B5" s="14">
        <v>3.2598827401912209E-2</v>
      </c>
    </row>
    <row r="6" spans="1:9" x14ac:dyDescent="0.25">
      <c r="A6" s="14" t="s">
        <v>513</v>
      </c>
      <c r="B6" s="14">
        <v>-2.6140218977506475E-3</v>
      </c>
    </row>
    <row r="7" spans="1:9" x14ac:dyDescent="0.25">
      <c r="A7" s="14" t="s">
        <v>514</v>
      </c>
      <c r="B7" s="14">
        <v>89.587112065311885</v>
      </c>
    </row>
    <row r="8" spans="1:9" ht="15.75" thickBot="1" x14ac:dyDescent="0.3">
      <c r="A8" s="15" t="s">
        <v>515</v>
      </c>
      <c r="B8" s="15">
        <v>371</v>
      </c>
    </row>
    <row r="10" spans="1:9" ht="15.75" thickBot="1" x14ac:dyDescent="0.3">
      <c r="A10" t="s">
        <v>516</v>
      </c>
    </row>
    <row r="11" spans="1:9" x14ac:dyDescent="0.25">
      <c r="A11" s="16"/>
      <c r="B11" s="16" t="s">
        <v>495</v>
      </c>
      <c r="C11" s="16" t="s">
        <v>520</v>
      </c>
      <c r="D11" s="16" t="s">
        <v>521</v>
      </c>
      <c r="E11" s="16" t="s">
        <v>522</v>
      </c>
      <c r="F11" s="16" t="s">
        <v>523</v>
      </c>
    </row>
    <row r="12" spans="1:9" x14ac:dyDescent="0.25">
      <c r="A12" s="14" t="s">
        <v>517</v>
      </c>
      <c r="B12" s="14">
        <v>13</v>
      </c>
      <c r="C12" s="14">
        <v>97091.42861596588</v>
      </c>
      <c r="D12" s="14">
        <v>7468.5714319973758</v>
      </c>
      <c r="E12" s="14">
        <v>1.0997580066505339</v>
      </c>
      <c r="F12" s="14">
        <v>0.35767555292503384</v>
      </c>
    </row>
    <row r="13" spans="1:9" x14ac:dyDescent="0.25">
      <c r="A13" s="14" t="s">
        <v>518</v>
      </c>
      <c r="B13" s="14">
        <v>359</v>
      </c>
      <c r="C13" s="14">
        <v>2881280.3827047874</v>
      </c>
      <c r="D13" s="14">
        <v>8025.8506482027506</v>
      </c>
      <c r="E13" s="14"/>
      <c r="F13" s="14"/>
    </row>
    <row r="14" spans="1:9" ht="15.75" thickBot="1" x14ac:dyDescent="0.3">
      <c r="A14" s="15" t="s">
        <v>454</v>
      </c>
      <c r="B14" s="15">
        <v>372</v>
      </c>
      <c r="C14" s="15">
        <v>2978371.8113207533</v>
      </c>
      <c r="D14" s="15"/>
      <c r="E14" s="15"/>
      <c r="F14" s="15"/>
    </row>
    <row r="15" spans="1:9" ht="15.75" thickBot="1" x14ac:dyDescent="0.3"/>
    <row r="16" spans="1:9" x14ac:dyDescent="0.25">
      <c r="A16" s="16"/>
      <c r="B16" s="16" t="s">
        <v>524</v>
      </c>
      <c r="C16" s="16" t="s">
        <v>514</v>
      </c>
      <c r="D16" s="16" t="s">
        <v>525</v>
      </c>
      <c r="E16" s="16" t="s">
        <v>526</v>
      </c>
      <c r="F16" s="16" t="s">
        <v>527</v>
      </c>
      <c r="G16" s="16" t="s">
        <v>528</v>
      </c>
      <c r="H16" s="16" t="s">
        <v>529</v>
      </c>
      <c r="I16" s="16" t="s">
        <v>530</v>
      </c>
    </row>
    <row r="17" spans="1:9" x14ac:dyDescent="0.25">
      <c r="A17" s="14" t="s">
        <v>519</v>
      </c>
      <c r="B17" s="14">
        <v>103.58369554909375</v>
      </c>
      <c r="C17" s="14">
        <v>26.650804172690471</v>
      </c>
      <c r="D17" s="14">
        <v>3.8867005617503172</v>
      </c>
      <c r="E17" s="14">
        <v>1.2101986578409169E-4</v>
      </c>
      <c r="F17" s="14">
        <v>51.172385626432515</v>
      </c>
      <c r="G17" s="14">
        <v>155.99500547175498</v>
      </c>
      <c r="H17" s="14">
        <v>51.172385626432515</v>
      </c>
      <c r="I17" s="14">
        <v>155.99500547175498</v>
      </c>
    </row>
    <row r="18" spans="1:9" x14ac:dyDescent="0.25">
      <c r="A18" s="14" t="s">
        <v>11</v>
      </c>
      <c r="B18" s="14">
        <v>11.187104811385316</v>
      </c>
      <c r="C18" s="14">
        <v>20.652258194960371</v>
      </c>
      <c r="D18" s="14">
        <v>0.54168918022316936</v>
      </c>
      <c r="E18" s="14">
        <v>0.58836866513227304</v>
      </c>
      <c r="F18" s="14">
        <v>-29.427500956047922</v>
      </c>
      <c r="G18" s="14">
        <v>51.801710578818557</v>
      </c>
      <c r="H18" s="14">
        <v>-29.427500956047922</v>
      </c>
      <c r="I18" s="14">
        <v>51.801710578818557</v>
      </c>
    </row>
    <row r="19" spans="1:9" x14ac:dyDescent="0.25">
      <c r="A19" s="14" t="s">
        <v>15</v>
      </c>
      <c r="B19" s="14">
        <v>-7.9598294893885493</v>
      </c>
      <c r="C19" s="14">
        <v>21.322163799432513</v>
      </c>
      <c r="D19" s="14">
        <v>-0.37331246323135364</v>
      </c>
      <c r="E19" s="14">
        <v>0.70913623887580124</v>
      </c>
      <c r="F19" s="14">
        <v>-49.891867557453658</v>
      </c>
      <c r="G19" s="14">
        <v>33.972208578676565</v>
      </c>
      <c r="H19" s="14">
        <v>-49.891867557453658</v>
      </c>
      <c r="I19" s="14">
        <v>33.972208578676565</v>
      </c>
    </row>
    <row r="20" spans="1:9" x14ac:dyDescent="0.25">
      <c r="A20" s="14" t="s">
        <v>31</v>
      </c>
      <c r="B20" s="14">
        <v>-17.899674185303603</v>
      </c>
      <c r="C20" s="14">
        <v>24.994880609825167</v>
      </c>
      <c r="D20" s="14">
        <v>-0.7161336141076613</v>
      </c>
      <c r="E20" s="14">
        <v>0.47437441197052588</v>
      </c>
      <c r="F20" s="14">
        <v>-67.054454867826365</v>
      </c>
      <c r="G20" s="14">
        <v>31.25510649721916</v>
      </c>
      <c r="H20" s="14">
        <v>-67.054454867826365</v>
      </c>
      <c r="I20" s="14">
        <v>31.25510649721916</v>
      </c>
    </row>
    <row r="21" spans="1:9" x14ac:dyDescent="0.25">
      <c r="A21" s="14" t="s">
        <v>16</v>
      </c>
      <c r="B21" s="14">
        <v>-1.7714529712153673</v>
      </c>
      <c r="C21" s="14">
        <v>25.57019603288483</v>
      </c>
      <c r="D21" s="14">
        <v>-6.927803638803437E-2</v>
      </c>
      <c r="E21" s="14">
        <v>0.94480687961459486</v>
      </c>
      <c r="F21" s="14">
        <v>-52.057645477031826</v>
      </c>
      <c r="G21" s="14">
        <v>48.514739534601091</v>
      </c>
      <c r="H21" s="14">
        <v>-52.057645477031826</v>
      </c>
      <c r="I21" s="14">
        <v>48.514739534601091</v>
      </c>
    </row>
    <row r="22" spans="1:9" x14ac:dyDescent="0.25">
      <c r="A22" s="14" t="s">
        <v>35</v>
      </c>
      <c r="B22" s="14">
        <v>-17.660254153047806</v>
      </c>
      <c r="C22" s="14">
        <v>25.596712933987412</v>
      </c>
      <c r="D22" s="14">
        <v>-0.68994226714159279</v>
      </c>
      <c r="E22" s="14">
        <v>0.49067624991650605</v>
      </c>
      <c r="F22" s="14">
        <v>-67.998594635821007</v>
      </c>
      <c r="G22" s="14">
        <v>32.678086329725389</v>
      </c>
      <c r="H22" s="14">
        <v>-67.998594635821007</v>
      </c>
      <c r="I22" s="14">
        <v>32.678086329725389</v>
      </c>
    </row>
    <row r="23" spans="1:9" x14ac:dyDescent="0.25">
      <c r="A23" s="14" t="s">
        <v>18</v>
      </c>
      <c r="B23" s="14">
        <v>0</v>
      </c>
      <c r="C23" s="14">
        <v>0</v>
      </c>
      <c r="D23" s="14">
        <v>65535</v>
      </c>
      <c r="E23" s="14" t="e">
        <v>#NUM!</v>
      </c>
      <c r="F23" s="14">
        <v>0</v>
      </c>
      <c r="G23" s="14">
        <v>0</v>
      </c>
      <c r="H23" s="14">
        <v>0</v>
      </c>
      <c r="I23" s="14">
        <v>0</v>
      </c>
    </row>
    <row r="24" spans="1:9" x14ac:dyDescent="0.25">
      <c r="A24" s="14" t="s">
        <v>11</v>
      </c>
      <c r="B24" s="14">
        <v>-42.039891601279862</v>
      </c>
      <c r="C24" s="14">
        <v>20.78264107908312</v>
      </c>
      <c r="D24" s="14">
        <v>-2.0228368204650993</v>
      </c>
      <c r="E24" s="14" t="e">
        <v>#NUM!</v>
      </c>
      <c r="F24" s="14">
        <v>-82.910907558217644</v>
      </c>
      <c r="G24" s="14">
        <v>-1.1688756443420871</v>
      </c>
      <c r="H24" s="14">
        <v>-82.910907558217644</v>
      </c>
      <c r="I24" s="14">
        <v>-1.1688756443420871</v>
      </c>
    </row>
    <row r="25" spans="1:9" x14ac:dyDescent="0.25">
      <c r="A25" s="14" t="s">
        <v>16</v>
      </c>
      <c r="B25" s="14">
        <v>-48.516021065956615</v>
      </c>
      <c r="C25" s="14">
        <v>23.805033354183163</v>
      </c>
      <c r="D25" s="14">
        <v>-2.0380572605848122</v>
      </c>
      <c r="E25" s="14">
        <v>4.2276764141896309E-2</v>
      </c>
      <c r="F25" s="14">
        <v>-95.330855348663647</v>
      </c>
      <c r="G25" s="14">
        <v>-1.7011867832495753</v>
      </c>
      <c r="H25" s="14">
        <v>-95.330855348663647</v>
      </c>
      <c r="I25" s="14">
        <v>-1.7011867832495753</v>
      </c>
    </row>
    <row r="26" spans="1:9" x14ac:dyDescent="0.25">
      <c r="A26" s="14" t="s">
        <v>22</v>
      </c>
      <c r="B26" s="14">
        <v>-54.504765605792414</v>
      </c>
      <c r="C26" s="14">
        <v>25.296998110347516</v>
      </c>
      <c r="D26" s="14">
        <v>-2.1545942078992257</v>
      </c>
      <c r="E26" s="14">
        <v>3.1858320103617097E-2</v>
      </c>
      <c r="F26" s="14">
        <v>-104.25368873333612</v>
      </c>
      <c r="G26" s="14">
        <v>-4.7558424782487094</v>
      </c>
      <c r="H26" s="14">
        <v>-104.25368873333612</v>
      </c>
      <c r="I26" s="14">
        <v>-4.7558424782487094</v>
      </c>
    </row>
    <row r="27" spans="1:9" x14ac:dyDescent="0.25">
      <c r="A27" s="14" t="s">
        <v>18</v>
      </c>
      <c r="B27" s="14">
        <v>-49.08633475710738</v>
      </c>
      <c r="C27" s="14">
        <v>20.80824234319698</v>
      </c>
      <c r="D27" s="14">
        <v>-2.3589851534555777</v>
      </c>
      <c r="E27" s="14">
        <v>1.8860044785106039E-2</v>
      </c>
      <c r="F27" s="14">
        <v>-90.007698004850681</v>
      </c>
      <c r="G27" s="14">
        <v>-8.1649715093640864</v>
      </c>
      <c r="H27" s="14">
        <v>-90.007698004850681</v>
      </c>
      <c r="I27" s="14">
        <v>-8.1649715093640864</v>
      </c>
    </row>
    <row r="28" spans="1:9" x14ac:dyDescent="0.25">
      <c r="A28" s="14" t="s">
        <v>25</v>
      </c>
      <c r="B28" s="14">
        <v>-35.099795793624892</v>
      </c>
      <c r="C28" s="14">
        <v>22.830299187783169</v>
      </c>
      <c r="D28" s="14">
        <v>-1.5374216301294603</v>
      </c>
      <c r="E28" s="14">
        <v>0.12507096474369045</v>
      </c>
      <c r="F28" s="14">
        <v>-79.997723773754132</v>
      </c>
      <c r="G28" s="14">
        <v>9.798132186504354</v>
      </c>
      <c r="H28" s="14">
        <v>-79.997723773754132</v>
      </c>
      <c r="I28" s="14">
        <v>9.798132186504354</v>
      </c>
    </row>
    <row r="29" spans="1:9" x14ac:dyDescent="0.25">
      <c r="A29" s="14" t="s">
        <v>35</v>
      </c>
      <c r="B29" s="14">
        <v>0</v>
      </c>
      <c r="C29" s="14">
        <v>0</v>
      </c>
      <c r="D29" s="14">
        <v>65535</v>
      </c>
      <c r="E29" s="14" t="e">
        <v>#NUM!</v>
      </c>
      <c r="F29" s="14">
        <v>0</v>
      </c>
      <c r="G29" s="14">
        <v>0</v>
      </c>
      <c r="H29" s="14">
        <v>0</v>
      </c>
      <c r="I29" s="14">
        <v>0</v>
      </c>
    </row>
    <row r="30" spans="1:9" ht="15.75" thickBot="1" x14ac:dyDescent="0.3">
      <c r="A30" s="15" t="s">
        <v>73</v>
      </c>
      <c r="B30" s="15">
        <v>-72.623866059705335</v>
      </c>
      <c r="C30" s="15">
        <v>66.41112493992793</v>
      </c>
      <c r="D30" s="15">
        <v>-1.0935497045923726</v>
      </c>
      <c r="E30" s="15" t="e">
        <v>#NUM!</v>
      </c>
      <c r="F30" s="15">
        <v>-203.22758176693588</v>
      </c>
      <c r="G30" s="15">
        <v>57.979849647525214</v>
      </c>
      <c r="H30" s="15">
        <v>-203.22758176693588</v>
      </c>
      <c r="I30" s="15">
        <v>57.979849647525214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B09B-FA22-4C50-B616-A22FA946CCB1}">
  <dimension ref="A1:I18"/>
  <sheetViews>
    <sheetView workbookViewId="0">
      <selection activeCell="V25" sqref="V25"/>
    </sheetView>
  </sheetViews>
  <sheetFormatPr defaultRowHeight="15" x14ac:dyDescent="0.25"/>
  <cols>
    <col min="1" max="1" width="18" bestFit="1" customWidth="1"/>
    <col min="2" max="9" width="14.5703125" customWidth="1"/>
  </cols>
  <sheetData>
    <row r="1" spans="1:9" x14ac:dyDescent="0.25">
      <c r="A1" t="s">
        <v>509</v>
      </c>
    </row>
    <row r="2" spans="1:9" ht="15.75" thickBot="1" x14ac:dyDescent="0.3"/>
    <row r="3" spans="1:9" x14ac:dyDescent="0.25">
      <c r="A3" s="17" t="s">
        <v>510</v>
      </c>
      <c r="B3" s="17"/>
    </row>
    <row r="4" spans="1:9" x14ac:dyDescent="0.25">
      <c r="A4" s="14" t="s">
        <v>511</v>
      </c>
      <c r="B4" s="14">
        <v>0.4407809222756906</v>
      </c>
    </row>
    <row r="5" spans="1:9" x14ac:dyDescent="0.25">
      <c r="A5" s="14" t="s">
        <v>512</v>
      </c>
      <c r="B5" s="14">
        <v>0.19428782144220838</v>
      </c>
    </row>
    <row r="6" spans="1:9" x14ac:dyDescent="0.25">
      <c r="A6" s="14" t="s">
        <v>513</v>
      </c>
      <c r="B6" s="14">
        <v>0.19210431960329838</v>
      </c>
    </row>
    <row r="7" spans="1:9" x14ac:dyDescent="0.25">
      <c r="A7" s="14" t="s">
        <v>514</v>
      </c>
      <c r="B7" s="14">
        <v>0.37980570317054774</v>
      </c>
    </row>
    <row r="8" spans="1:9" ht="15.75" thickBot="1" x14ac:dyDescent="0.3">
      <c r="A8" s="15" t="s">
        <v>515</v>
      </c>
      <c r="B8" s="15">
        <v>371</v>
      </c>
    </row>
    <row r="10" spans="1:9" ht="15.75" thickBot="1" x14ac:dyDescent="0.3">
      <c r="A10" t="s">
        <v>516</v>
      </c>
    </row>
    <row r="11" spans="1:9" x14ac:dyDescent="0.25">
      <c r="A11" s="16"/>
      <c r="B11" s="16" t="s">
        <v>495</v>
      </c>
      <c r="C11" s="16" t="s">
        <v>520</v>
      </c>
      <c r="D11" s="16" t="s">
        <v>521</v>
      </c>
      <c r="E11" s="16" t="s">
        <v>522</v>
      </c>
      <c r="F11" s="16" t="s">
        <v>523</v>
      </c>
    </row>
    <row r="12" spans="1:9" x14ac:dyDescent="0.25">
      <c r="A12" s="14" t="s">
        <v>517</v>
      </c>
      <c r="B12" s="14">
        <v>1</v>
      </c>
      <c r="C12" s="14">
        <v>12.83556469959175</v>
      </c>
      <c r="D12" s="14">
        <v>12.83556469959175</v>
      </c>
      <c r="E12" s="14">
        <v>88.979921143183518</v>
      </c>
      <c r="F12" s="14">
        <v>4.5643618046148235E-19</v>
      </c>
    </row>
    <row r="13" spans="1:9" x14ac:dyDescent="0.25">
      <c r="A13" s="14" t="s">
        <v>518</v>
      </c>
      <c r="B13" s="14">
        <v>369</v>
      </c>
      <c r="C13" s="14">
        <v>53.229125327362588</v>
      </c>
      <c r="D13" s="14">
        <v>0.14425237216087422</v>
      </c>
      <c r="E13" s="14"/>
      <c r="F13" s="14"/>
    </row>
    <row r="14" spans="1:9" ht="15.75" thickBot="1" x14ac:dyDescent="0.3">
      <c r="A14" s="15" t="s">
        <v>454</v>
      </c>
      <c r="B14" s="15">
        <v>370</v>
      </c>
      <c r="C14" s="15">
        <v>66.064690026954338</v>
      </c>
      <c r="D14" s="15"/>
      <c r="E14" s="15"/>
      <c r="F14" s="15"/>
    </row>
    <row r="15" spans="1:9" ht="15.75" thickBot="1" x14ac:dyDescent="0.3"/>
    <row r="16" spans="1:9" x14ac:dyDescent="0.25">
      <c r="A16" s="16"/>
      <c r="B16" s="16" t="s">
        <v>524</v>
      </c>
      <c r="C16" s="16" t="s">
        <v>514</v>
      </c>
      <c r="D16" s="16" t="s">
        <v>525</v>
      </c>
      <c r="E16" s="16" t="s">
        <v>526</v>
      </c>
      <c r="F16" s="16" t="s">
        <v>527</v>
      </c>
      <c r="G16" s="16" t="s">
        <v>528</v>
      </c>
      <c r="H16" s="16" t="s">
        <v>529</v>
      </c>
      <c r="I16" s="16" t="s">
        <v>530</v>
      </c>
    </row>
    <row r="17" spans="1:9" x14ac:dyDescent="0.25">
      <c r="A17" s="14" t="s">
        <v>519</v>
      </c>
      <c r="B17" s="14">
        <v>-8.6139378256866295E-2</v>
      </c>
      <c r="C17" s="14">
        <v>3.905010421462151E-2</v>
      </c>
      <c r="D17" s="14">
        <v>-2.2058680761372509</v>
      </c>
      <c r="E17" s="14">
        <v>2.8009012408423968E-2</v>
      </c>
      <c r="F17" s="14">
        <v>-0.16292803754398433</v>
      </c>
      <c r="G17" s="14">
        <v>-9.3507189697482479E-3</v>
      </c>
      <c r="H17" s="14">
        <v>-0.16292803754398433</v>
      </c>
      <c r="I17" s="14">
        <v>-9.3507189697482479E-3</v>
      </c>
    </row>
    <row r="18" spans="1:9" ht="15.75" thickBot="1" x14ac:dyDescent="0.3">
      <c r="A18" s="15" t="s">
        <v>531</v>
      </c>
      <c r="B18" s="15">
        <v>5.1577485497725138E-2</v>
      </c>
      <c r="C18" s="15">
        <v>5.4678193472110139E-3</v>
      </c>
      <c r="D18" s="15">
        <v>9.4329168947458761</v>
      </c>
      <c r="E18" s="15">
        <v>4.5643618046173196E-19</v>
      </c>
      <c r="F18" s="15">
        <v>4.0825490712029067E-2</v>
      </c>
      <c r="G18" s="15">
        <v>6.232948028342121E-2</v>
      </c>
      <c r="H18" s="15">
        <v>4.0825490712029067E-2</v>
      </c>
      <c r="I18" s="15">
        <v>6.232948028342121E-2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48772-7C12-4AFA-92B0-31F85DAEA822}">
  <dimension ref="A1:I28"/>
  <sheetViews>
    <sheetView workbookViewId="0">
      <selection activeCell="V25" sqref="V25"/>
    </sheetView>
  </sheetViews>
  <sheetFormatPr defaultRowHeight="15" x14ac:dyDescent="0.25"/>
  <cols>
    <col min="1" max="1" width="18"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509</v>
      </c>
    </row>
    <row r="2" spans="1:9" ht="15.75" thickBot="1" x14ac:dyDescent="0.3"/>
    <row r="3" spans="1:9" x14ac:dyDescent="0.25">
      <c r="A3" s="17" t="s">
        <v>510</v>
      </c>
      <c r="B3" s="17"/>
    </row>
    <row r="4" spans="1:9" x14ac:dyDescent="0.25">
      <c r="A4" s="14" t="s">
        <v>511</v>
      </c>
      <c r="B4" s="14">
        <v>0.5406628008060298</v>
      </c>
    </row>
    <row r="5" spans="1:9" x14ac:dyDescent="0.25">
      <c r="A5" s="14" t="s">
        <v>512</v>
      </c>
      <c r="B5" s="14">
        <v>0.29231626417542067</v>
      </c>
    </row>
    <row r="6" spans="1:9" x14ac:dyDescent="0.25">
      <c r="A6" s="14" t="s">
        <v>513</v>
      </c>
      <c r="B6" s="14">
        <v>0.27063236140642238</v>
      </c>
    </row>
    <row r="7" spans="1:9" x14ac:dyDescent="0.25">
      <c r="A7" s="14" t="s">
        <v>514</v>
      </c>
      <c r="B7" s="14">
        <v>76.623474190120319</v>
      </c>
    </row>
    <row r="8" spans="1:9" ht="15.75" thickBot="1" x14ac:dyDescent="0.3">
      <c r="A8" s="15" t="s">
        <v>515</v>
      </c>
      <c r="B8" s="15">
        <v>371</v>
      </c>
    </row>
    <row r="10" spans="1:9" ht="15.75" thickBot="1" x14ac:dyDescent="0.3">
      <c r="A10" t="s">
        <v>516</v>
      </c>
    </row>
    <row r="11" spans="1:9" x14ac:dyDescent="0.25">
      <c r="A11" s="16"/>
      <c r="B11" s="16" t="s">
        <v>495</v>
      </c>
      <c r="C11" s="16" t="s">
        <v>520</v>
      </c>
      <c r="D11" s="16" t="s">
        <v>521</v>
      </c>
      <c r="E11" s="16" t="s">
        <v>522</v>
      </c>
      <c r="F11" s="16" t="s">
        <v>523</v>
      </c>
    </row>
    <row r="12" spans="1:9" x14ac:dyDescent="0.25">
      <c r="A12" s="14" t="s">
        <v>517</v>
      </c>
      <c r="B12" s="14">
        <v>11</v>
      </c>
      <c r="C12" s="14">
        <v>870626.52121066302</v>
      </c>
      <c r="D12" s="14">
        <v>79147.86556460573</v>
      </c>
      <c r="E12" s="14">
        <v>13.48079574463638</v>
      </c>
      <c r="F12" s="14">
        <v>1.3280689462139912E-21</v>
      </c>
    </row>
    <row r="13" spans="1:9" x14ac:dyDescent="0.25">
      <c r="A13" s="14" t="s">
        <v>518</v>
      </c>
      <c r="B13" s="14">
        <v>359</v>
      </c>
      <c r="C13" s="14">
        <v>2107745.2901100889</v>
      </c>
      <c r="D13" s="14">
        <v>5871.1567969640355</v>
      </c>
      <c r="E13" s="14"/>
      <c r="F13" s="14"/>
    </row>
    <row r="14" spans="1:9" ht="15.75" thickBot="1" x14ac:dyDescent="0.3">
      <c r="A14" s="15" t="s">
        <v>454</v>
      </c>
      <c r="B14" s="15">
        <v>370</v>
      </c>
      <c r="C14" s="15">
        <v>2978371.8113207519</v>
      </c>
      <c r="D14" s="15"/>
      <c r="E14" s="15"/>
      <c r="F14" s="15"/>
    </row>
    <row r="15" spans="1:9" ht="15.75" thickBot="1" x14ac:dyDescent="0.3"/>
    <row r="16" spans="1:9" x14ac:dyDescent="0.25">
      <c r="A16" s="16"/>
      <c r="B16" s="16" t="s">
        <v>524</v>
      </c>
      <c r="C16" s="16" t="s">
        <v>514</v>
      </c>
      <c r="D16" s="16" t="s">
        <v>525</v>
      </c>
      <c r="E16" s="16" t="s">
        <v>526</v>
      </c>
      <c r="F16" s="16" t="s">
        <v>527</v>
      </c>
      <c r="G16" s="16" t="s">
        <v>528</v>
      </c>
      <c r="H16" s="16" t="s">
        <v>529</v>
      </c>
      <c r="I16" s="16" t="s">
        <v>530</v>
      </c>
    </row>
    <row r="17" spans="1:9" x14ac:dyDescent="0.25">
      <c r="A17" s="14" t="s">
        <v>519</v>
      </c>
      <c r="B17" s="14">
        <v>96.320000000000093</v>
      </c>
      <c r="C17" s="14">
        <v>10.836195639581305</v>
      </c>
      <c r="D17" s="14">
        <v>8.8887284065057504</v>
      </c>
      <c r="E17" s="14">
        <v>3.0468329631316134E-17</v>
      </c>
      <c r="F17" s="14">
        <v>75.009603346729008</v>
      </c>
      <c r="G17" s="14">
        <v>117.63039665327118</v>
      </c>
      <c r="H17" s="14">
        <v>75.009603346729008</v>
      </c>
      <c r="I17" s="14">
        <v>117.63039665327118</v>
      </c>
    </row>
    <row r="18" spans="1:9" x14ac:dyDescent="0.25">
      <c r="A18" s="14" t="s">
        <v>533</v>
      </c>
      <c r="B18" s="14">
        <v>-34.015652173913068</v>
      </c>
      <c r="C18" s="14">
        <v>19.305201961228061</v>
      </c>
      <c r="D18" s="14">
        <v>-1.76199411133999</v>
      </c>
      <c r="E18" s="14">
        <v>7.8921326632097263E-2</v>
      </c>
      <c r="F18" s="14">
        <v>-71.981145318255443</v>
      </c>
      <c r="G18" s="14">
        <v>3.9498409704293138</v>
      </c>
      <c r="H18" s="14">
        <v>-71.981145318255443</v>
      </c>
      <c r="I18" s="14">
        <v>3.9498409704293138</v>
      </c>
    </row>
    <row r="19" spans="1:9" x14ac:dyDescent="0.25">
      <c r="A19" s="14" t="s">
        <v>534</v>
      </c>
      <c r="B19" s="14">
        <v>-64.75589743589741</v>
      </c>
      <c r="C19" s="14">
        <v>16.369655399937926</v>
      </c>
      <c r="D19" s="14">
        <v>-3.9558497631014862</v>
      </c>
      <c r="E19" s="14">
        <v>9.1908988723166221E-5</v>
      </c>
      <c r="F19" s="14">
        <v>-96.948362508770245</v>
      </c>
      <c r="G19" s="14">
        <v>-32.563432363024575</v>
      </c>
      <c r="H19" s="14">
        <v>-96.948362508770245</v>
      </c>
      <c r="I19" s="14">
        <v>-32.563432363024575</v>
      </c>
    </row>
    <row r="20" spans="1:9" x14ac:dyDescent="0.25">
      <c r="A20" s="14" t="s">
        <v>535</v>
      </c>
      <c r="B20" s="14">
        <v>-62.56444444444459</v>
      </c>
      <c r="C20" s="14">
        <v>15.744627241790338</v>
      </c>
      <c r="D20" s="14">
        <v>-3.9737012177958886</v>
      </c>
      <c r="E20" s="14">
        <v>8.555173992783864E-5</v>
      </c>
      <c r="F20" s="14">
        <v>-93.52773293056994</v>
      </c>
      <c r="G20" s="14">
        <v>-31.601155958319239</v>
      </c>
      <c r="H20" s="14">
        <v>-93.52773293056994</v>
      </c>
      <c r="I20" s="14">
        <v>-31.601155958319239</v>
      </c>
    </row>
    <row r="21" spans="1:9" x14ac:dyDescent="0.25">
      <c r="A21" s="14" t="s">
        <v>536</v>
      </c>
      <c r="B21" s="14">
        <v>-49.476250000000093</v>
      </c>
      <c r="C21" s="14">
        <v>17.346376735341803</v>
      </c>
      <c r="D21" s="14">
        <v>-2.8522527069988248</v>
      </c>
      <c r="E21" s="14">
        <v>4.5923535017318674E-3</v>
      </c>
      <c r="F21" s="14">
        <v>-83.589529329967078</v>
      </c>
      <c r="G21" s="14">
        <v>-15.362970670033107</v>
      </c>
      <c r="H21" s="14">
        <v>-83.589529329967078</v>
      </c>
      <c r="I21" s="14">
        <v>-15.362970670033107</v>
      </c>
    </row>
    <row r="22" spans="1:9" x14ac:dyDescent="0.25">
      <c r="A22" s="14" t="s">
        <v>532</v>
      </c>
      <c r="B22" s="14">
        <v>-78.336666666667099</v>
      </c>
      <c r="C22" s="14">
        <v>14.672278256017929</v>
      </c>
      <c r="D22" s="14">
        <v>-5.3390935817712437</v>
      </c>
      <c r="E22" s="14">
        <v>1.6604809925755532E-7</v>
      </c>
      <c r="F22" s="14">
        <v>-107.19108013820053</v>
      </c>
      <c r="G22" s="14">
        <v>-49.482253195133673</v>
      </c>
      <c r="H22" s="14">
        <v>-107.19108013820053</v>
      </c>
      <c r="I22" s="14">
        <v>-49.482253195133673</v>
      </c>
    </row>
    <row r="23" spans="1:9" x14ac:dyDescent="0.25">
      <c r="A23" s="14" t="s">
        <v>537</v>
      </c>
      <c r="B23" s="14">
        <v>-73.653333333333322</v>
      </c>
      <c r="C23" s="14">
        <v>16.74845738400515</v>
      </c>
      <c r="D23" s="14">
        <v>-4.3976189355607511</v>
      </c>
      <c r="E23" s="14">
        <v>1.4440471490390078E-5</v>
      </c>
      <c r="F23" s="14">
        <v>-106.59074809168735</v>
      </c>
      <c r="G23" s="14">
        <v>-40.715918574979305</v>
      </c>
      <c r="H23" s="14">
        <v>-106.59074809168735</v>
      </c>
      <c r="I23" s="14">
        <v>-40.715918574979305</v>
      </c>
    </row>
    <row r="24" spans="1:9" x14ac:dyDescent="0.25">
      <c r="A24" s="14" t="s">
        <v>538</v>
      </c>
      <c r="B24" s="14">
        <v>-39.166153846153875</v>
      </c>
      <c r="C24" s="14">
        <v>18.526652663107676</v>
      </c>
      <c r="D24" s="14">
        <v>-2.1140437270757424</v>
      </c>
      <c r="E24" s="14">
        <v>3.5200642534065796E-2</v>
      </c>
      <c r="F24" s="14">
        <v>-75.600556660558993</v>
      </c>
      <c r="G24" s="14">
        <v>-2.7317510317487503</v>
      </c>
      <c r="H24" s="14">
        <v>-75.600556660558993</v>
      </c>
      <c r="I24" s="14">
        <v>-2.7317510317487503</v>
      </c>
    </row>
    <row r="25" spans="1:9" x14ac:dyDescent="0.25">
      <c r="A25" s="14" t="s">
        <v>539</v>
      </c>
      <c r="B25" s="14">
        <v>-65.679999999999765</v>
      </c>
      <c r="C25" s="14">
        <v>55.253973019334055</v>
      </c>
      <c r="D25" s="14">
        <v>-1.1886928018192922</v>
      </c>
      <c r="E25" s="14">
        <v>0.2353462769296239</v>
      </c>
      <c r="F25" s="14">
        <v>-174.34212837743127</v>
      </c>
      <c r="G25" s="14">
        <v>42.982128377431735</v>
      </c>
      <c r="H25" s="14">
        <v>-174.34212837743127</v>
      </c>
      <c r="I25" s="14">
        <v>42.982128377431735</v>
      </c>
    </row>
    <row r="26" spans="1:9" x14ac:dyDescent="0.25">
      <c r="A26" s="14" t="s">
        <v>540</v>
      </c>
      <c r="B26" s="14">
        <v>155.87999999999994</v>
      </c>
      <c r="C26" s="14">
        <v>26.54315006994619</v>
      </c>
      <c r="D26" s="14">
        <v>5.872701604339607</v>
      </c>
      <c r="E26" s="14">
        <v>9.7749392129006827E-9</v>
      </c>
      <c r="F26" s="14">
        <v>103.68040198317149</v>
      </c>
      <c r="G26" s="14">
        <v>208.07959801682838</v>
      </c>
      <c r="H26" s="14">
        <v>103.68040198317149</v>
      </c>
      <c r="I26" s="14">
        <v>208.07959801682838</v>
      </c>
    </row>
    <row r="27" spans="1:9" x14ac:dyDescent="0.25">
      <c r="A27" s="14" t="s">
        <v>541</v>
      </c>
      <c r="B27" s="14">
        <v>40.235555555555436</v>
      </c>
      <c r="C27" s="14">
        <v>27.744799353347428</v>
      </c>
      <c r="D27" s="14">
        <v>1.4502017132339071</v>
      </c>
      <c r="E27" s="14">
        <v>0.14787536726625009</v>
      </c>
      <c r="F27" s="14">
        <v>-14.327198657333426</v>
      </c>
      <c r="G27" s="14">
        <v>94.798309768444298</v>
      </c>
      <c r="H27" s="14">
        <v>-14.327198657333426</v>
      </c>
      <c r="I27" s="14">
        <v>94.798309768444298</v>
      </c>
    </row>
    <row r="28" spans="1:9" ht="15.75" thickBot="1" x14ac:dyDescent="0.3">
      <c r="A28" s="15" t="s">
        <v>542</v>
      </c>
      <c r="B28" s="15">
        <v>23.064615384615362</v>
      </c>
      <c r="C28" s="15">
        <v>16.369655399937944</v>
      </c>
      <c r="D28" s="15">
        <v>1.4089860061869597</v>
      </c>
      <c r="E28" s="15">
        <v>0.15970485948166249</v>
      </c>
      <c r="F28" s="15">
        <v>-9.1278496882575091</v>
      </c>
      <c r="G28" s="15">
        <v>55.257080457488229</v>
      </c>
      <c r="H28" s="15">
        <v>-9.1278496882575091</v>
      </c>
      <c r="I28" s="15">
        <v>55.257080457488229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76"/>
  <sheetViews>
    <sheetView topLeftCell="J1" workbookViewId="0">
      <pane ySplit="1" topLeftCell="A2" activePane="bottomLeft" state="frozen"/>
      <selection activeCell="V25" sqref="V25"/>
      <selection pane="bottomLeft" activeCell="V25" sqref="V25"/>
    </sheetView>
  </sheetViews>
  <sheetFormatPr defaultRowHeight="15" x14ac:dyDescent="0.25"/>
  <cols>
    <col min="4" max="4" width="11.28515625" customWidth="1"/>
    <col min="5" max="6" width="9.140625" style="3"/>
    <col min="10" max="21" width="11.28515625" customWidth="1"/>
  </cols>
  <sheetData>
    <row r="1" spans="1:34" x14ac:dyDescent="0.25">
      <c r="A1" t="s">
        <v>1</v>
      </c>
      <c r="B1" t="s">
        <v>3</v>
      </c>
      <c r="C1" t="s">
        <v>4</v>
      </c>
      <c r="D1" t="s">
        <v>5</v>
      </c>
      <c r="E1" s="3" t="s">
        <v>158</v>
      </c>
      <c r="F1" s="3" t="s">
        <v>159</v>
      </c>
      <c r="G1" t="s">
        <v>6</v>
      </c>
      <c r="H1" t="s">
        <v>2</v>
      </c>
      <c r="I1" t="s">
        <v>0</v>
      </c>
      <c r="J1" t="s">
        <v>531</v>
      </c>
      <c r="K1" t="s">
        <v>533</v>
      </c>
      <c r="L1" t="s">
        <v>534</v>
      </c>
      <c r="M1" t="s">
        <v>535</v>
      </c>
      <c r="N1" t="s">
        <v>536</v>
      </c>
      <c r="O1" t="s">
        <v>532</v>
      </c>
      <c r="P1" t="s">
        <v>537</v>
      </c>
      <c r="Q1" t="s">
        <v>538</v>
      </c>
      <c r="R1" t="s">
        <v>539</v>
      </c>
      <c r="S1" t="s">
        <v>540</v>
      </c>
      <c r="T1" t="s">
        <v>541</v>
      </c>
      <c r="U1" t="s">
        <v>542</v>
      </c>
      <c r="V1" t="s">
        <v>11</v>
      </c>
      <c r="W1" t="s">
        <v>15</v>
      </c>
      <c r="X1" t="s">
        <v>31</v>
      </c>
      <c r="Y1" t="s">
        <v>16</v>
      </c>
      <c r="Z1" t="s">
        <v>35</v>
      </c>
      <c r="AA1" t="s">
        <v>11</v>
      </c>
      <c r="AB1" t="s">
        <v>16</v>
      </c>
      <c r="AC1" t="s">
        <v>22</v>
      </c>
      <c r="AD1" t="s">
        <v>18</v>
      </c>
      <c r="AE1" t="s">
        <v>25</v>
      </c>
      <c r="AF1" t="s">
        <v>35</v>
      </c>
      <c r="AG1" t="s">
        <v>7</v>
      </c>
      <c r="AH1" t="s">
        <v>8</v>
      </c>
    </row>
    <row r="2" spans="1:34" x14ac:dyDescent="0.25">
      <c r="A2" t="s">
        <v>60</v>
      </c>
      <c r="B2" s="1">
        <v>43676</v>
      </c>
      <c r="C2" s="2">
        <v>42525</v>
      </c>
      <c r="D2" s="1">
        <v>43606</v>
      </c>
      <c r="E2" s="3">
        <v>0</v>
      </c>
      <c r="F2" s="3">
        <v>0</v>
      </c>
      <c r="G2" t="s">
        <v>22</v>
      </c>
      <c r="H2" t="s">
        <v>15</v>
      </c>
      <c r="I2" t="s">
        <v>59</v>
      </c>
      <c r="J2" s="6">
        <f t="shared" ref="J2:J65" si="0">MONTH(D2)</f>
        <v>5</v>
      </c>
      <c r="K2" s="6">
        <f>IF(J2=1,1,0)</f>
        <v>0</v>
      </c>
      <c r="L2" s="6">
        <f>IF(J2=2,1,0)</f>
        <v>0</v>
      </c>
      <c r="M2" s="6">
        <f>IF(J2=3,1,0)</f>
        <v>0</v>
      </c>
      <c r="N2" s="6">
        <f>IF(J2=4,1,0)</f>
        <v>0</v>
      </c>
      <c r="O2" s="6">
        <f>IF(J2=5,1,0)</f>
        <v>1</v>
      </c>
      <c r="P2" s="6">
        <f>IF(J2=6,1,0)</f>
        <v>0</v>
      </c>
      <c r="Q2" s="6">
        <f>IF(J2=7,1,0)</f>
        <v>0</v>
      </c>
      <c r="R2" s="6">
        <f>IF(J2=8,1,0)</f>
        <v>0</v>
      </c>
      <c r="S2" s="6">
        <f>IF(J2=9,1,0)</f>
        <v>0</v>
      </c>
      <c r="T2" s="6">
        <f>IF(J2=10,1,0)</f>
        <v>0</v>
      </c>
      <c r="U2" s="6">
        <f>IF(J2=11,1,0)</f>
        <v>0</v>
      </c>
      <c r="V2">
        <f t="shared" ref="V2:Z11" si="1">IF($H2=V$1,1,0)</f>
        <v>0</v>
      </c>
      <c r="W2">
        <f t="shared" si="1"/>
        <v>1</v>
      </c>
      <c r="X2">
        <f t="shared" si="1"/>
        <v>0</v>
      </c>
      <c r="Y2">
        <f t="shared" si="1"/>
        <v>0</v>
      </c>
      <c r="Z2">
        <f t="shared" si="1"/>
        <v>0</v>
      </c>
      <c r="AA2">
        <f t="shared" ref="AA2:AF11" si="2">IF($G2=AA$1,1,0)</f>
        <v>0</v>
      </c>
      <c r="AB2">
        <f t="shared" si="2"/>
        <v>0</v>
      </c>
      <c r="AC2">
        <f t="shared" si="2"/>
        <v>1</v>
      </c>
      <c r="AD2">
        <f t="shared" si="2"/>
        <v>0</v>
      </c>
      <c r="AE2">
        <f t="shared" si="2"/>
        <v>0</v>
      </c>
      <c r="AF2">
        <f t="shared" si="2"/>
        <v>0</v>
      </c>
      <c r="AG2">
        <f t="shared" ref="AG2:AG65" si="3">$B2-$D2</f>
        <v>70</v>
      </c>
      <c r="AH2">
        <f t="shared" ref="AH2:AH65" si="4">IF($AG2&gt;90,1,0)</f>
        <v>0</v>
      </c>
    </row>
    <row r="3" spans="1:34" x14ac:dyDescent="0.25">
      <c r="A3" t="s">
        <v>61</v>
      </c>
      <c r="B3" s="1">
        <v>43675</v>
      </c>
      <c r="C3" s="2">
        <v>42815</v>
      </c>
      <c r="D3" s="1">
        <v>43669</v>
      </c>
      <c r="E3" s="3">
        <v>1</v>
      </c>
      <c r="F3" s="3">
        <v>0</v>
      </c>
      <c r="G3" t="s">
        <v>25</v>
      </c>
      <c r="H3" t="s">
        <v>11</v>
      </c>
      <c r="I3" t="s">
        <v>59</v>
      </c>
      <c r="J3" s="6">
        <f t="shared" si="0"/>
        <v>7</v>
      </c>
      <c r="K3" s="6">
        <f t="shared" ref="K3:K66" si="5">IF(J3=1,1,0)</f>
        <v>0</v>
      </c>
      <c r="L3" s="6">
        <f t="shared" ref="L3:L66" si="6">IF(J3=2,1,0)</f>
        <v>0</v>
      </c>
      <c r="M3" s="6">
        <f t="shared" ref="M3:M66" si="7">IF(J3=3,1,0)</f>
        <v>0</v>
      </c>
      <c r="N3" s="6">
        <f t="shared" ref="N3:N66" si="8">IF(J3=4,1,0)</f>
        <v>0</v>
      </c>
      <c r="O3" s="6">
        <f t="shared" ref="O3:O66" si="9">IF(J3=5,1,0)</f>
        <v>0</v>
      </c>
      <c r="P3" s="6">
        <f t="shared" ref="P3:P66" si="10">IF(J3=6,1,0)</f>
        <v>0</v>
      </c>
      <c r="Q3" s="6">
        <f t="shared" ref="Q3:Q66" si="11">IF(J3=7,1,0)</f>
        <v>1</v>
      </c>
      <c r="R3" s="6">
        <f t="shared" ref="R3:R66" si="12">IF(J3=8,1,0)</f>
        <v>0</v>
      </c>
      <c r="S3" s="6">
        <f t="shared" ref="S3:S66" si="13">IF(J3=9,1,0)</f>
        <v>0</v>
      </c>
      <c r="T3" s="6">
        <f t="shared" ref="T3:T66" si="14">IF(J3=10,1,0)</f>
        <v>0</v>
      </c>
      <c r="U3" s="6">
        <f t="shared" ref="U3:U66" si="15">IF(J3=11,1,0)</f>
        <v>0</v>
      </c>
      <c r="V3">
        <f t="shared" si="1"/>
        <v>1</v>
      </c>
      <c r="W3">
        <f t="shared" si="1"/>
        <v>0</v>
      </c>
      <c r="X3">
        <f t="shared" si="1"/>
        <v>0</v>
      </c>
      <c r="Y3">
        <f t="shared" si="1"/>
        <v>0</v>
      </c>
      <c r="Z3">
        <f t="shared" si="1"/>
        <v>0</v>
      </c>
      <c r="AA3">
        <f t="shared" si="2"/>
        <v>0</v>
      </c>
      <c r="AB3">
        <f t="shared" si="2"/>
        <v>0</v>
      </c>
      <c r="AC3">
        <f t="shared" si="2"/>
        <v>0</v>
      </c>
      <c r="AD3">
        <f t="shared" si="2"/>
        <v>0</v>
      </c>
      <c r="AE3">
        <f t="shared" si="2"/>
        <v>1</v>
      </c>
      <c r="AF3">
        <f t="shared" si="2"/>
        <v>0</v>
      </c>
      <c r="AG3">
        <f t="shared" si="3"/>
        <v>6</v>
      </c>
      <c r="AH3">
        <f t="shared" si="4"/>
        <v>0</v>
      </c>
    </row>
    <row r="4" spans="1:34" x14ac:dyDescent="0.25">
      <c r="A4" t="s">
        <v>62</v>
      </c>
      <c r="B4" s="1">
        <v>43664</v>
      </c>
      <c r="C4" s="2">
        <v>47155</v>
      </c>
      <c r="D4" s="1">
        <v>43649</v>
      </c>
      <c r="E4" s="3">
        <v>0</v>
      </c>
      <c r="F4" s="3">
        <v>0</v>
      </c>
      <c r="G4" t="s">
        <v>18</v>
      </c>
      <c r="H4" t="s">
        <v>16</v>
      </c>
      <c r="I4" t="s">
        <v>59</v>
      </c>
      <c r="J4" s="6">
        <f t="shared" si="0"/>
        <v>7</v>
      </c>
      <c r="K4" s="6">
        <f t="shared" si="5"/>
        <v>0</v>
      </c>
      <c r="L4" s="6">
        <f t="shared" si="6"/>
        <v>0</v>
      </c>
      <c r="M4" s="6">
        <f t="shared" si="7"/>
        <v>0</v>
      </c>
      <c r="N4" s="6">
        <f t="shared" si="8"/>
        <v>0</v>
      </c>
      <c r="O4" s="6">
        <f t="shared" si="9"/>
        <v>0</v>
      </c>
      <c r="P4" s="6">
        <f t="shared" si="10"/>
        <v>0</v>
      </c>
      <c r="Q4" s="6">
        <f t="shared" si="11"/>
        <v>1</v>
      </c>
      <c r="R4" s="6">
        <f t="shared" si="12"/>
        <v>0</v>
      </c>
      <c r="S4" s="6">
        <f t="shared" si="13"/>
        <v>0</v>
      </c>
      <c r="T4" s="6">
        <f t="shared" si="14"/>
        <v>0</v>
      </c>
      <c r="U4" s="6">
        <f t="shared" si="15"/>
        <v>0</v>
      </c>
      <c r="V4">
        <f t="shared" si="1"/>
        <v>0</v>
      </c>
      <c r="W4">
        <f t="shared" si="1"/>
        <v>0</v>
      </c>
      <c r="X4">
        <f t="shared" si="1"/>
        <v>0</v>
      </c>
      <c r="Y4">
        <f t="shared" si="1"/>
        <v>1</v>
      </c>
      <c r="Z4">
        <f t="shared" si="1"/>
        <v>0</v>
      </c>
      <c r="AA4">
        <f t="shared" si="2"/>
        <v>0</v>
      </c>
      <c r="AB4">
        <f t="shared" si="2"/>
        <v>0</v>
      </c>
      <c r="AC4">
        <f t="shared" si="2"/>
        <v>0</v>
      </c>
      <c r="AD4">
        <f t="shared" si="2"/>
        <v>1</v>
      </c>
      <c r="AE4">
        <f t="shared" si="2"/>
        <v>0</v>
      </c>
      <c r="AF4">
        <f t="shared" si="2"/>
        <v>0</v>
      </c>
      <c r="AG4">
        <f t="shared" si="3"/>
        <v>15</v>
      </c>
      <c r="AH4">
        <f t="shared" si="4"/>
        <v>0</v>
      </c>
    </row>
    <row r="5" spans="1:34" x14ac:dyDescent="0.25">
      <c r="A5" t="s">
        <v>187</v>
      </c>
      <c r="B5" s="1">
        <v>43615</v>
      </c>
      <c r="C5" s="4">
        <v>43515</v>
      </c>
      <c r="D5" s="1">
        <v>43603</v>
      </c>
      <c r="E5" s="3">
        <v>0</v>
      </c>
      <c r="F5" s="3">
        <v>0</v>
      </c>
      <c r="G5" t="s">
        <v>18</v>
      </c>
      <c r="H5" t="s">
        <v>11</v>
      </c>
      <c r="I5" t="s">
        <v>59</v>
      </c>
      <c r="J5" s="6">
        <f t="shared" si="0"/>
        <v>5</v>
      </c>
      <c r="K5" s="6">
        <f t="shared" si="5"/>
        <v>0</v>
      </c>
      <c r="L5" s="6">
        <f t="shared" si="6"/>
        <v>0</v>
      </c>
      <c r="M5" s="6">
        <f t="shared" si="7"/>
        <v>0</v>
      </c>
      <c r="N5" s="6">
        <f t="shared" si="8"/>
        <v>0</v>
      </c>
      <c r="O5" s="6">
        <f t="shared" si="9"/>
        <v>1</v>
      </c>
      <c r="P5" s="6">
        <f t="shared" si="10"/>
        <v>0</v>
      </c>
      <c r="Q5" s="6">
        <f t="shared" si="11"/>
        <v>0</v>
      </c>
      <c r="R5" s="6">
        <f t="shared" si="12"/>
        <v>0</v>
      </c>
      <c r="S5" s="6">
        <f t="shared" si="13"/>
        <v>0</v>
      </c>
      <c r="T5" s="6">
        <f t="shared" si="14"/>
        <v>0</v>
      </c>
      <c r="U5" s="6">
        <f t="shared" si="15"/>
        <v>0</v>
      </c>
      <c r="V5">
        <f t="shared" si="1"/>
        <v>1</v>
      </c>
      <c r="W5">
        <f t="shared" si="1"/>
        <v>0</v>
      </c>
      <c r="X5">
        <f t="shared" si="1"/>
        <v>0</v>
      </c>
      <c r="Y5">
        <f t="shared" si="1"/>
        <v>0</v>
      </c>
      <c r="Z5">
        <f t="shared" si="1"/>
        <v>0</v>
      </c>
      <c r="AA5">
        <f t="shared" si="2"/>
        <v>0</v>
      </c>
      <c r="AB5">
        <f t="shared" si="2"/>
        <v>0</v>
      </c>
      <c r="AC5">
        <f t="shared" si="2"/>
        <v>0</v>
      </c>
      <c r="AD5">
        <f t="shared" si="2"/>
        <v>1</v>
      </c>
      <c r="AE5">
        <f t="shared" si="2"/>
        <v>0</v>
      </c>
      <c r="AF5">
        <f t="shared" si="2"/>
        <v>0</v>
      </c>
      <c r="AG5">
        <f t="shared" si="3"/>
        <v>12</v>
      </c>
      <c r="AH5">
        <f t="shared" si="4"/>
        <v>0</v>
      </c>
    </row>
    <row r="6" spans="1:34" x14ac:dyDescent="0.25">
      <c r="A6" t="s">
        <v>284</v>
      </c>
      <c r="B6" s="1">
        <v>43571</v>
      </c>
      <c r="C6">
        <v>47955</v>
      </c>
      <c r="D6" s="1">
        <v>43555</v>
      </c>
      <c r="E6" s="3">
        <v>0</v>
      </c>
      <c r="F6" s="3">
        <v>0</v>
      </c>
      <c r="G6" t="s">
        <v>18</v>
      </c>
      <c r="H6" t="s">
        <v>35</v>
      </c>
      <c r="I6" t="s">
        <v>59</v>
      </c>
      <c r="J6" s="6">
        <f t="shared" si="0"/>
        <v>3</v>
      </c>
      <c r="K6" s="6">
        <f t="shared" si="5"/>
        <v>0</v>
      </c>
      <c r="L6" s="6">
        <f t="shared" si="6"/>
        <v>0</v>
      </c>
      <c r="M6" s="6">
        <f t="shared" si="7"/>
        <v>1</v>
      </c>
      <c r="N6" s="6">
        <f t="shared" si="8"/>
        <v>0</v>
      </c>
      <c r="O6" s="6">
        <f t="shared" si="9"/>
        <v>0</v>
      </c>
      <c r="P6" s="6">
        <f t="shared" si="10"/>
        <v>0</v>
      </c>
      <c r="Q6" s="6">
        <f t="shared" si="11"/>
        <v>0</v>
      </c>
      <c r="R6" s="6">
        <f t="shared" si="12"/>
        <v>0</v>
      </c>
      <c r="S6" s="6">
        <f t="shared" si="13"/>
        <v>0</v>
      </c>
      <c r="T6" s="6">
        <f t="shared" si="14"/>
        <v>0</v>
      </c>
      <c r="U6" s="6">
        <f t="shared" si="15"/>
        <v>0</v>
      </c>
      <c r="V6">
        <f t="shared" si="1"/>
        <v>0</v>
      </c>
      <c r="W6">
        <f t="shared" si="1"/>
        <v>0</v>
      </c>
      <c r="X6">
        <f t="shared" si="1"/>
        <v>0</v>
      </c>
      <c r="Y6">
        <f t="shared" si="1"/>
        <v>0</v>
      </c>
      <c r="Z6">
        <f t="shared" si="1"/>
        <v>1</v>
      </c>
      <c r="AA6">
        <f t="shared" si="2"/>
        <v>0</v>
      </c>
      <c r="AB6">
        <f t="shared" si="2"/>
        <v>0</v>
      </c>
      <c r="AC6">
        <f t="shared" si="2"/>
        <v>0</v>
      </c>
      <c r="AD6">
        <f t="shared" si="2"/>
        <v>1</v>
      </c>
      <c r="AE6">
        <f t="shared" si="2"/>
        <v>0</v>
      </c>
      <c r="AF6">
        <f t="shared" si="2"/>
        <v>0</v>
      </c>
      <c r="AG6">
        <f t="shared" si="3"/>
        <v>16</v>
      </c>
      <c r="AH6">
        <f t="shared" si="4"/>
        <v>0</v>
      </c>
    </row>
    <row r="7" spans="1:34" x14ac:dyDescent="0.25">
      <c r="A7" t="s">
        <v>298</v>
      </c>
      <c r="B7" s="1">
        <v>43563</v>
      </c>
      <c r="C7">
        <v>41685</v>
      </c>
      <c r="D7" s="1">
        <v>43524</v>
      </c>
      <c r="E7" s="3">
        <v>0</v>
      </c>
      <c r="F7" s="3">
        <v>0</v>
      </c>
      <c r="G7" t="s">
        <v>16</v>
      </c>
      <c r="H7" t="s">
        <v>11</v>
      </c>
      <c r="I7" t="s">
        <v>59</v>
      </c>
      <c r="J7" s="6">
        <f t="shared" si="0"/>
        <v>2</v>
      </c>
      <c r="K7" s="6">
        <f t="shared" si="5"/>
        <v>0</v>
      </c>
      <c r="L7" s="6">
        <f t="shared" si="6"/>
        <v>1</v>
      </c>
      <c r="M7" s="6">
        <f t="shared" si="7"/>
        <v>0</v>
      </c>
      <c r="N7" s="6">
        <f t="shared" si="8"/>
        <v>0</v>
      </c>
      <c r="O7" s="6">
        <f t="shared" si="9"/>
        <v>0</v>
      </c>
      <c r="P7" s="6">
        <f t="shared" si="10"/>
        <v>0</v>
      </c>
      <c r="Q7" s="6">
        <f t="shared" si="11"/>
        <v>0</v>
      </c>
      <c r="R7" s="6">
        <f t="shared" si="12"/>
        <v>0</v>
      </c>
      <c r="S7" s="6">
        <f t="shared" si="13"/>
        <v>0</v>
      </c>
      <c r="T7" s="6">
        <f t="shared" si="14"/>
        <v>0</v>
      </c>
      <c r="U7" s="6">
        <f t="shared" si="15"/>
        <v>0</v>
      </c>
      <c r="V7">
        <f t="shared" si="1"/>
        <v>1</v>
      </c>
      <c r="W7">
        <f t="shared" si="1"/>
        <v>0</v>
      </c>
      <c r="X7">
        <f t="shared" si="1"/>
        <v>0</v>
      </c>
      <c r="Y7">
        <f t="shared" si="1"/>
        <v>0</v>
      </c>
      <c r="Z7">
        <f t="shared" si="1"/>
        <v>0</v>
      </c>
      <c r="AA7">
        <f t="shared" si="2"/>
        <v>0</v>
      </c>
      <c r="AB7">
        <f t="shared" si="2"/>
        <v>1</v>
      </c>
      <c r="AC7">
        <f t="shared" si="2"/>
        <v>0</v>
      </c>
      <c r="AD7">
        <f t="shared" si="2"/>
        <v>0</v>
      </c>
      <c r="AE7">
        <f t="shared" si="2"/>
        <v>0</v>
      </c>
      <c r="AF7">
        <f t="shared" si="2"/>
        <v>0</v>
      </c>
      <c r="AG7">
        <f t="shared" si="3"/>
        <v>39</v>
      </c>
      <c r="AH7">
        <f t="shared" si="4"/>
        <v>0</v>
      </c>
    </row>
    <row r="8" spans="1:34" x14ac:dyDescent="0.25">
      <c r="A8" t="s">
        <v>388</v>
      </c>
      <c r="B8" s="1">
        <v>43519</v>
      </c>
      <c r="C8">
        <v>42525</v>
      </c>
      <c r="D8" s="1">
        <v>43493</v>
      </c>
      <c r="E8" s="3">
        <v>0</v>
      </c>
      <c r="F8" s="3">
        <v>0</v>
      </c>
      <c r="G8" t="s">
        <v>22</v>
      </c>
      <c r="H8" t="s">
        <v>15</v>
      </c>
      <c r="I8" t="s">
        <v>59</v>
      </c>
      <c r="J8" s="6">
        <f t="shared" si="0"/>
        <v>1</v>
      </c>
      <c r="K8" s="6">
        <f t="shared" si="5"/>
        <v>1</v>
      </c>
      <c r="L8" s="6">
        <f t="shared" si="6"/>
        <v>0</v>
      </c>
      <c r="M8" s="6">
        <f t="shared" si="7"/>
        <v>0</v>
      </c>
      <c r="N8" s="6">
        <f t="shared" si="8"/>
        <v>0</v>
      </c>
      <c r="O8" s="6">
        <f t="shared" si="9"/>
        <v>0</v>
      </c>
      <c r="P8" s="6">
        <f t="shared" si="10"/>
        <v>0</v>
      </c>
      <c r="Q8" s="6">
        <f t="shared" si="11"/>
        <v>0</v>
      </c>
      <c r="R8" s="6">
        <f t="shared" si="12"/>
        <v>0</v>
      </c>
      <c r="S8" s="6">
        <f t="shared" si="13"/>
        <v>0</v>
      </c>
      <c r="T8" s="6">
        <f t="shared" si="14"/>
        <v>0</v>
      </c>
      <c r="U8" s="6">
        <f t="shared" si="15"/>
        <v>0</v>
      </c>
      <c r="V8">
        <f t="shared" si="1"/>
        <v>0</v>
      </c>
      <c r="W8">
        <f t="shared" si="1"/>
        <v>1</v>
      </c>
      <c r="X8">
        <f t="shared" si="1"/>
        <v>0</v>
      </c>
      <c r="Y8">
        <f t="shared" si="1"/>
        <v>0</v>
      </c>
      <c r="Z8">
        <f t="shared" si="1"/>
        <v>0</v>
      </c>
      <c r="AA8">
        <f t="shared" si="2"/>
        <v>0</v>
      </c>
      <c r="AB8">
        <f t="shared" si="2"/>
        <v>0</v>
      </c>
      <c r="AC8">
        <f t="shared" si="2"/>
        <v>1</v>
      </c>
      <c r="AD8">
        <f t="shared" si="2"/>
        <v>0</v>
      </c>
      <c r="AE8">
        <f t="shared" si="2"/>
        <v>0</v>
      </c>
      <c r="AF8">
        <f t="shared" si="2"/>
        <v>0</v>
      </c>
      <c r="AG8">
        <f t="shared" si="3"/>
        <v>26</v>
      </c>
      <c r="AH8">
        <f t="shared" si="4"/>
        <v>0</v>
      </c>
    </row>
    <row r="9" spans="1:34" x14ac:dyDescent="0.25">
      <c r="A9" t="s">
        <v>392</v>
      </c>
      <c r="B9" s="1">
        <v>43515</v>
      </c>
      <c r="C9">
        <v>41700</v>
      </c>
      <c r="D9" s="1">
        <v>43496</v>
      </c>
      <c r="E9" s="3">
        <v>0</v>
      </c>
      <c r="F9" s="3">
        <v>0</v>
      </c>
      <c r="G9" t="s">
        <v>11</v>
      </c>
      <c r="H9" t="s">
        <v>11</v>
      </c>
      <c r="I9" t="s">
        <v>59</v>
      </c>
      <c r="J9" s="6">
        <f t="shared" si="0"/>
        <v>1</v>
      </c>
      <c r="K9" s="6">
        <f t="shared" si="5"/>
        <v>1</v>
      </c>
      <c r="L9" s="6">
        <f t="shared" si="6"/>
        <v>0</v>
      </c>
      <c r="M9" s="6">
        <f t="shared" si="7"/>
        <v>0</v>
      </c>
      <c r="N9" s="6">
        <f t="shared" si="8"/>
        <v>0</v>
      </c>
      <c r="O9" s="6">
        <f t="shared" si="9"/>
        <v>0</v>
      </c>
      <c r="P9" s="6">
        <f t="shared" si="10"/>
        <v>0</v>
      </c>
      <c r="Q9" s="6">
        <f t="shared" si="11"/>
        <v>0</v>
      </c>
      <c r="R9" s="6">
        <f t="shared" si="12"/>
        <v>0</v>
      </c>
      <c r="S9" s="6">
        <f t="shared" si="13"/>
        <v>0</v>
      </c>
      <c r="T9" s="6">
        <f t="shared" si="14"/>
        <v>0</v>
      </c>
      <c r="U9" s="6">
        <f t="shared" si="15"/>
        <v>0</v>
      </c>
      <c r="V9">
        <f t="shared" si="1"/>
        <v>1</v>
      </c>
      <c r="W9">
        <f t="shared" si="1"/>
        <v>0</v>
      </c>
      <c r="X9">
        <f t="shared" si="1"/>
        <v>0</v>
      </c>
      <c r="Y9">
        <f t="shared" si="1"/>
        <v>0</v>
      </c>
      <c r="Z9">
        <f t="shared" si="1"/>
        <v>0</v>
      </c>
      <c r="AA9">
        <f t="shared" si="2"/>
        <v>1</v>
      </c>
      <c r="AB9">
        <f t="shared" si="2"/>
        <v>0</v>
      </c>
      <c r="AC9">
        <f t="shared" si="2"/>
        <v>0</v>
      </c>
      <c r="AD9">
        <f t="shared" si="2"/>
        <v>0</v>
      </c>
      <c r="AE9">
        <f t="shared" si="2"/>
        <v>0</v>
      </c>
      <c r="AF9">
        <f t="shared" si="2"/>
        <v>0</v>
      </c>
      <c r="AG9">
        <f t="shared" si="3"/>
        <v>19</v>
      </c>
      <c r="AH9">
        <f t="shared" si="4"/>
        <v>0</v>
      </c>
    </row>
    <row r="10" spans="1:34" x14ac:dyDescent="0.25">
      <c r="A10" t="s">
        <v>197</v>
      </c>
      <c r="B10" s="1">
        <v>43613</v>
      </c>
      <c r="C10" s="4">
        <v>65485</v>
      </c>
      <c r="D10" s="1">
        <v>43606</v>
      </c>
      <c r="E10" s="3">
        <v>1</v>
      </c>
      <c r="F10" s="3">
        <v>0</v>
      </c>
      <c r="G10" t="s">
        <v>25</v>
      </c>
      <c r="H10" t="s">
        <v>18</v>
      </c>
      <c r="I10" t="s">
        <v>196</v>
      </c>
      <c r="J10" s="6">
        <f t="shared" si="0"/>
        <v>5</v>
      </c>
      <c r="K10" s="6">
        <f t="shared" si="5"/>
        <v>0</v>
      </c>
      <c r="L10" s="6">
        <f t="shared" si="6"/>
        <v>0</v>
      </c>
      <c r="M10" s="6">
        <f t="shared" si="7"/>
        <v>0</v>
      </c>
      <c r="N10" s="6">
        <f t="shared" si="8"/>
        <v>0</v>
      </c>
      <c r="O10" s="6">
        <f t="shared" si="9"/>
        <v>1</v>
      </c>
      <c r="P10" s="6">
        <f t="shared" si="10"/>
        <v>0</v>
      </c>
      <c r="Q10" s="6">
        <f t="shared" si="11"/>
        <v>0</v>
      </c>
      <c r="R10" s="6">
        <f t="shared" si="12"/>
        <v>0</v>
      </c>
      <c r="S10" s="6">
        <f t="shared" si="13"/>
        <v>0</v>
      </c>
      <c r="T10" s="6">
        <f t="shared" si="14"/>
        <v>0</v>
      </c>
      <c r="U10" s="6">
        <f t="shared" si="15"/>
        <v>0</v>
      </c>
      <c r="V10">
        <f t="shared" si="1"/>
        <v>0</v>
      </c>
      <c r="W10">
        <f t="shared" si="1"/>
        <v>0</v>
      </c>
      <c r="X10">
        <f t="shared" si="1"/>
        <v>0</v>
      </c>
      <c r="Y10">
        <f t="shared" si="1"/>
        <v>0</v>
      </c>
      <c r="Z10">
        <f t="shared" si="1"/>
        <v>0</v>
      </c>
      <c r="AA10">
        <f t="shared" si="2"/>
        <v>0</v>
      </c>
      <c r="AB10">
        <f t="shared" si="2"/>
        <v>0</v>
      </c>
      <c r="AC10">
        <f t="shared" si="2"/>
        <v>0</v>
      </c>
      <c r="AD10">
        <f t="shared" si="2"/>
        <v>0</v>
      </c>
      <c r="AE10">
        <f t="shared" si="2"/>
        <v>1</v>
      </c>
      <c r="AF10">
        <f t="shared" si="2"/>
        <v>0</v>
      </c>
      <c r="AG10">
        <f t="shared" si="3"/>
        <v>7</v>
      </c>
      <c r="AH10">
        <f t="shared" si="4"/>
        <v>0</v>
      </c>
    </row>
    <row r="11" spans="1:34" x14ac:dyDescent="0.25">
      <c r="A11" t="s">
        <v>217</v>
      </c>
      <c r="B11" s="1">
        <v>43601</v>
      </c>
      <c r="C11" s="4">
        <v>67035</v>
      </c>
      <c r="D11" s="1">
        <v>43397</v>
      </c>
      <c r="E11" s="3">
        <v>0</v>
      </c>
      <c r="F11" s="3">
        <v>0</v>
      </c>
      <c r="G11" t="s">
        <v>22</v>
      </c>
      <c r="H11" t="s">
        <v>18</v>
      </c>
      <c r="I11" t="s">
        <v>196</v>
      </c>
      <c r="J11" s="6">
        <f t="shared" si="0"/>
        <v>10</v>
      </c>
      <c r="K11" s="6">
        <f t="shared" si="5"/>
        <v>0</v>
      </c>
      <c r="L11" s="6">
        <f t="shared" si="6"/>
        <v>0</v>
      </c>
      <c r="M11" s="6">
        <f t="shared" si="7"/>
        <v>0</v>
      </c>
      <c r="N11" s="6">
        <f t="shared" si="8"/>
        <v>0</v>
      </c>
      <c r="O11" s="6">
        <f t="shared" si="9"/>
        <v>0</v>
      </c>
      <c r="P11" s="6">
        <f t="shared" si="10"/>
        <v>0</v>
      </c>
      <c r="Q11" s="6">
        <f t="shared" si="11"/>
        <v>0</v>
      </c>
      <c r="R11" s="6">
        <f t="shared" si="12"/>
        <v>0</v>
      </c>
      <c r="S11" s="6">
        <f t="shared" si="13"/>
        <v>0</v>
      </c>
      <c r="T11" s="6">
        <f t="shared" si="14"/>
        <v>1</v>
      </c>
      <c r="U11" s="6">
        <f t="shared" si="15"/>
        <v>0</v>
      </c>
      <c r="V11">
        <f t="shared" si="1"/>
        <v>0</v>
      </c>
      <c r="W11">
        <f t="shared" si="1"/>
        <v>0</v>
      </c>
      <c r="X11">
        <f t="shared" si="1"/>
        <v>0</v>
      </c>
      <c r="Y11">
        <f t="shared" si="1"/>
        <v>0</v>
      </c>
      <c r="Z11">
        <f t="shared" si="1"/>
        <v>0</v>
      </c>
      <c r="AA11">
        <f t="shared" si="2"/>
        <v>0</v>
      </c>
      <c r="AB11">
        <f t="shared" si="2"/>
        <v>0</v>
      </c>
      <c r="AC11">
        <f t="shared" si="2"/>
        <v>1</v>
      </c>
      <c r="AD11">
        <f t="shared" si="2"/>
        <v>0</v>
      </c>
      <c r="AE11">
        <f t="shared" si="2"/>
        <v>0</v>
      </c>
      <c r="AF11">
        <f t="shared" si="2"/>
        <v>0</v>
      </c>
      <c r="AG11">
        <f t="shared" si="3"/>
        <v>204</v>
      </c>
      <c r="AH11">
        <f t="shared" si="4"/>
        <v>1</v>
      </c>
    </row>
    <row r="12" spans="1:34" x14ac:dyDescent="0.25">
      <c r="A12" t="s">
        <v>232</v>
      </c>
      <c r="B12" s="1">
        <v>43594</v>
      </c>
      <c r="C12" s="4">
        <v>69105</v>
      </c>
      <c r="D12" s="1">
        <v>43397</v>
      </c>
      <c r="E12" s="3">
        <v>0</v>
      </c>
      <c r="F12" s="3">
        <v>0</v>
      </c>
      <c r="G12" t="s">
        <v>11</v>
      </c>
      <c r="H12" t="s">
        <v>35</v>
      </c>
      <c r="I12" t="s">
        <v>196</v>
      </c>
      <c r="J12" s="6">
        <f t="shared" si="0"/>
        <v>10</v>
      </c>
      <c r="K12" s="6">
        <f t="shared" si="5"/>
        <v>0</v>
      </c>
      <c r="L12" s="6">
        <f t="shared" si="6"/>
        <v>0</v>
      </c>
      <c r="M12" s="6">
        <f t="shared" si="7"/>
        <v>0</v>
      </c>
      <c r="N12" s="6">
        <f t="shared" si="8"/>
        <v>0</v>
      </c>
      <c r="O12" s="6">
        <f t="shared" si="9"/>
        <v>0</v>
      </c>
      <c r="P12" s="6">
        <f t="shared" si="10"/>
        <v>0</v>
      </c>
      <c r="Q12" s="6">
        <f t="shared" si="11"/>
        <v>0</v>
      </c>
      <c r="R12" s="6">
        <f t="shared" si="12"/>
        <v>0</v>
      </c>
      <c r="S12" s="6">
        <f t="shared" si="13"/>
        <v>0</v>
      </c>
      <c r="T12" s="6">
        <f t="shared" si="14"/>
        <v>1</v>
      </c>
      <c r="U12" s="6">
        <f t="shared" si="15"/>
        <v>0</v>
      </c>
      <c r="V12">
        <f t="shared" ref="V12:Z21" si="16">IF($H12=V$1,1,0)</f>
        <v>0</v>
      </c>
      <c r="W12">
        <f t="shared" si="16"/>
        <v>0</v>
      </c>
      <c r="X12">
        <f t="shared" si="16"/>
        <v>0</v>
      </c>
      <c r="Y12">
        <f t="shared" si="16"/>
        <v>0</v>
      </c>
      <c r="Z12">
        <f t="shared" si="16"/>
        <v>1</v>
      </c>
      <c r="AA12">
        <f t="shared" ref="AA12:AF21" si="17">IF($G12=AA$1,1,0)</f>
        <v>1</v>
      </c>
      <c r="AB12">
        <f t="shared" si="17"/>
        <v>0</v>
      </c>
      <c r="AC12">
        <f t="shared" si="17"/>
        <v>0</v>
      </c>
      <c r="AD12">
        <f t="shared" si="17"/>
        <v>0</v>
      </c>
      <c r="AE12">
        <f t="shared" si="17"/>
        <v>0</v>
      </c>
      <c r="AF12">
        <f t="shared" si="17"/>
        <v>0</v>
      </c>
      <c r="AG12">
        <f t="shared" si="3"/>
        <v>197</v>
      </c>
      <c r="AH12">
        <f t="shared" si="4"/>
        <v>1</v>
      </c>
    </row>
    <row r="13" spans="1:34" x14ac:dyDescent="0.25">
      <c r="A13" t="s">
        <v>335</v>
      </c>
      <c r="B13" s="1">
        <v>43552</v>
      </c>
      <c r="C13">
        <v>63535</v>
      </c>
      <c r="D13" s="1">
        <v>43462</v>
      </c>
      <c r="E13" s="3">
        <v>0</v>
      </c>
      <c r="F13" s="3">
        <v>0</v>
      </c>
      <c r="G13" t="s">
        <v>25</v>
      </c>
      <c r="H13" t="s">
        <v>15</v>
      </c>
      <c r="I13" t="s">
        <v>196</v>
      </c>
      <c r="J13" s="6">
        <f t="shared" si="0"/>
        <v>12</v>
      </c>
      <c r="K13" s="6">
        <f t="shared" si="5"/>
        <v>0</v>
      </c>
      <c r="L13" s="6">
        <f t="shared" si="6"/>
        <v>0</v>
      </c>
      <c r="M13" s="6">
        <f t="shared" si="7"/>
        <v>0</v>
      </c>
      <c r="N13" s="6">
        <f t="shared" si="8"/>
        <v>0</v>
      </c>
      <c r="O13" s="6">
        <f t="shared" si="9"/>
        <v>0</v>
      </c>
      <c r="P13" s="6">
        <f t="shared" si="10"/>
        <v>0</v>
      </c>
      <c r="Q13" s="6">
        <f t="shared" si="11"/>
        <v>0</v>
      </c>
      <c r="R13" s="6">
        <f t="shared" si="12"/>
        <v>0</v>
      </c>
      <c r="S13" s="6">
        <f t="shared" si="13"/>
        <v>0</v>
      </c>
      <c r="T13" s="6">
        <f t="shared" si="14"/>
        <v>0</v>
      </c>
      <c r="U13" s="6">
        <f t="shared" si="15"/>
        <v>0</v>
      </c>
      <c r="V13">
        <f t="shared" si="16"/>
        <v>0</v>
      </c>
      <c r="W13">
        <f t="shared" si="16"/>
        <v>1</v>
      </c>
      <c r="X13">
        <f t="shared" si="16"/>
        <v>0</v>
      </c>
      <c r="Y13">
        <f t="shared" si="16"/>
        <v>0</v>
      </c>
      <c r="Z13">
        <f t="shared" si="16"/>
        <v>0</v>
      </c>
      <c r="AA13">
        <f t="shared" si="17"/>
        <v>0</v>
      </c>
      <c r="AB13">
        <f t="shared" si="17"/>
        <v>0</v>
      </c>
      <c r="AC13">
        <f t="shared" si="17"/>
        <v>0</v>
      </c>
      <c r="AD13">
        <f t="shared" si="17"/>
        <v>0</v>
      </c>
      <c r="AE13">
        <f t="shared" si="17"/>
        <v>1</v>
      </c>
      <c r="AF13">
        <f t="shared" si="17"/>
        <v>0</v>
      </c>
      <c r="AG13">
        <f t="shared" si="3"/>
        <v>90</v>
      </c>
      <c r="AH13">
        <f t="shared" si="4"/>
        <v>0</v>
      </c>
    </row>
    <row r="14" spans="1:34" x14ac:dyDescent="0.25">
      <c r="A14" t="s">
        <v>33</v>
      </c>
      <c r="B14" s="1">
        <v>43677</v>
      </c>
      <c r="C14" s="2">
        <v>53330</v>
      </c>
      <c r="D14" s="1">
        <v>43574</v>
      </c>
      <c r="E14" s="3">
        <v>0</v>
      </c>
      <c r="F14" s="3">
        <v>0</v>
      </c>
      <c r="G14" t="s">
        <v>18</v>
      </c>
      <c r="H14" t="s">
        <v>11</v>
      </c>
      <c r="I14" t="s">
        <v>32</v>
      </c>
      <c r="J14" s="6">
        <f t="shared" si="0"/>
        <v>4</v>
      </c>
      <c r="K14" s="6">
        <f t="shared" si="5"/>
        <v>0</v>
      </c>
      <c r="L14" s="6">
        <f t="shared" si="6"/>
        <v>0</v>
      </c>
      <c r="M14" s="6">
        <f t="shared" si="7"/>
        <v>0</v>
      </c>
      <c r="N14" s="6">
        <f t="shared" si="8"/>
        <v>1</v>
      </c>
      <c r="O14" s="6">
        <f t="shared" si="9"/>
        <v>0</v>
      </c>
      <c r="P14" s="6">
        <f t="shared" si="10"/>
        <v>0</v>
      </c>
      <c r="Q14" s="6">
        <f t="shared" si="11"/>
        <v>0</v>
      </c>
      <c r="R14" s="6">
        <f t="shared" si="12"/>
        <v>0</v>
      </c>
      <c r="S14" s="6">
        <f t="shared" si="13"/>
        <v>0</v>
      </c>
      <c r="T14" s="6">
        <f t="shared" si="14"/>
        <v>0</v>
      </c>
      <c r="U14" s="6">
        <f t="shared" si="15"/>
        <v>0</v>
      </c>
      <c r="V14">
        <f t="shared" si="16"/>
        <v>1</v>
      </c>
      <c r="W14">
        <f t="shared" si="16"/>
        <v>0</v>
      </c>
      <c r="X14">
        <f t="shared" si="16"/>
        <v>0</v>
      </c>
      <c r="Y14">
        <f t="shared" si="16"/>
        <v>0</v>
      </c>
      <c r="Z14">
        <f t="shared" si="16"/>
        <v>0</v>
      </c>
      <c r="AA14">
        <f t="shared" si="17"/>
        <v>0</v>
      </c>
      <c r="AB14">
        <f t="shared" si="17"/>
        <v>0</v>
      </c>
      <c r="AC14">
        <f t="shared" si="17"/>
        <v>0</v>
      </c>
      <c r="AD14">
        <f t="shared" si="17"/>
        <v>1</v>
      </c>
      <c r="AE14">
        <f t="shared" si="17"/>
        <v>0</v>
      </c>
      <c r="AF14">
        <f t="shared" si="17"/>
        <v>0</v>
      </c>
      <c r="AG14">
        <f t="shared" si="3"/>
        <v>103</v>
      </c>
      <c r="AH14">
        <f t="shared" si="4"/>
        <v>1</v>
      </c>
    </row>
    <row r="15" spans="1:34" x14ac:dyDescent="0.25">
      <c r="A15" t="s">
        <v>72</v>
      </c>
      <c r="B15" s="1">
        <v>43677</v>
      </c>
      <c r="C15" s="2">
        <v>47845</v>
      </c>
      <c r="D15" s="1">
        <v>43677</v>
      </c>
      <c r="E15" s="3">
        <v>1</v>
      </c>
      <c r="F15" s="3">
        <v>0</v>
      </c>
      <c r="G15" t="s">
        <v>73</v>
      </c>
      <c r="H15" t="s">
        <v>15</v>
      </c>
      <c r="I15" t="s">
        <v>32</v>
      </c>
      <c r="J15" s="6">
        <f t="shared" si="0"/>
        <v>7</v>
      </c>
      <c r="K15" s="6">
        <f t="shared" si="5"/>
        <v>0</v>
      </c>
      <c r="L15" s="6">
        <f t="shared" si="6"/>
        <v>0</v>
      </c>
      <c r="M15" s="6">
        <f t="shared" si="7"/>
        <v>0</v>
      </c>
      <c r="N15" s="6">
        <f t="shared" si="8"/>
        <v>0</v>
      </c>
      <c r="O15" s="6">
        <f t="shared" si="9"/>
        <v>0</v>
      </c>
      <c r="P15" s="6">
        <f t="shared" si="10"/>
        <v>0</v>
      </c>
      <c r="Q15" s="6">
        <f t="shared" si="11"/>
        <v>1</v>
      </c>
      <c r="R15" s="6">
        <f t="shared" si="12"/>
        <v>0</v>
      </c>
      <c r="S15" s="6">
        <f t="shared" si="13"/>
        <v>0</v>
      </c>
      <c r="T15" s="6">
        <f t="shared" si="14"/>
        <v>0</v>
      </c>
      <c r="U15" s="6">
        <f t="shared" si="15"/>
        <v>0</v>
      </c>
      <c r="V15">
        <f t="shared" si="16"/>
        <v>0</v>
      </c>
      <c r="W15">
        <f t="shared" si="16"/>
        <v>1</v>
      </c>
      <c r="X15">
        <f t="shared" si="16"/>
        <v>0</v>
      </c>
      <c r="Y15">
        <f t="shared" si="16"/>
        <v>0</v>
      </c>
      <c r="Z15">
        <f t="shared" si="16"/>
        <v>0</v>
      </c>
      <c r="AA15">
        <f t="shared" si="17"/>
        <v>0</v>
      </c>
      <c r="AB15">
        <f t="shared" si="17"/>
        <v>0</v>
      </c>
      <c r="AC15">
        <f t="shared" si="17"/>
        <v>0</v>
      </c>
      <c r="AD15">
        <f t="shared" si="17"/>
        <v>0</v>
      </c>
      <c r="AE15">
        <f t="shared" si="17"/>
        <v>0</v>
      </c>
      <c r="AF15">
        <f t="shared" si="17"/>
        <v>0</v>
      </c>
      <c r="AG15">
        <f t="shared" si="3"/>
        <v>0</v>
      </c>
      <c r="AH15">
        <f t="shared" si="4"/>
        <v>0</v>
      </c>
    </row>
    <row r="16" spans="1:34" x14ac:dyDescent="0.25">
      <c r="A16" t="s">
        <v>34</v>
      </c>
      <c r="B16" s="1">
        <v>43675</v>
      </c>
      <c r="C16" s="2">
        <v>53315</v>
      </c>
      <c r="D16" s="1">
        <v>43666</v>
      </c>
      <c r="E16" s="3">
        <v>1</v>
      </c>
      <c r="F16" s="3">
        <v>0</v>
      </c>
      <c r="G16" t="s">
        <v>35</v>
      </c>
      <c r="H16" t="s">
        <v>15</v>
      </c>
      <c r="I16" t="s">
        <v>32</v>
      </c>
      <c r="J16" s="6">
        <f t="shared" si="0"/>
        <v>7</v>
      </c>
      <c r="K16" s="6">
        <f t="shared" si="5"/>
        <v>0</v>
      </c>
      <c r="L16" s="6">
        <f t="shared" si="6"/>
        <v>0</v>
      </c>
      <c r="M16" s="6">
        <f t="shared" si="7"/>
        <v>0</v>
      </c>
      <c r="N16" s="6">
        <f t="shared" si="8"/>
        <v>0</v>
      </c>
      <c r="O16" s="6">
        <f t="shared" si="9"/>
        <v>0</v>
      </c>
      <c r="P16" s="6">
        <f t="shared" si="10"/>
        <v>0</v>
      </c>
      <c r="Q16" s="6">
        <f t="shared" si="11"/>
        <v>1</v>
      </c>
      <c r="R16" s="6">
        <f t="shared" si="12"/>
        <v>0</v>
      </c>
      <c r="S16" s="6">
        <f t="shared" si="13"/>
        <v>0</v>
      </c>
      <c r="T16" s="6">
        <f t="shared" si="14"/>
        <v>0</v>
      </c>
      <c r="U16" s="6">
        <f t="shared" si="15"/>
        <v>0</v>
      </c>
      <c r="V16">
        <f t="shared" si="16"/>
        <v>0</v>
      </c>
      <c r="W16">
        <f t="shared" si="16"/>
        <v>1</v>
      </c>
      <c r="X16">
        <f t="shared" si="16"/>
        <v>0</v>
      </c>
      <c r="Y16">
        <f t="shared" si="16"/>
        <v>0</v>
      </c>
      <c r="Z16">
        <f t="shared" si="16"/>
        <v>0</v>
      </c>
      <c r="AA16">
        <f t="shared" si="17"/>
        <v>0</v>
      </c>
      <c r="AB16">
        <f t="shared" si="17"/>
        <v>0</v>
      </c>
      <c r="AC16">
        <f t="shared" si="17"/>
        <v>0</v>
      </c>
      <c r="AD16">
        <f t="shared" si="17"/>
        <v>0</v>
      </c>
      <c r="AE16">
        <f t="shared" si="17"/>
        <v>0</v>
      </c>
      <c r="AF16">
        <f t="shared" si="17"/>
        <v>1</v>
      </c>
      <c r="AG16">
        <f t="shared" si="3"/>
        <v>9</v>
      </c>
      <c r="AH16">
        <f t="shared" si="4"/>
        <v>0</v>
      </c>
    </row>
    <row r="17" spans="1:34" x14ac:dyDescent="0.25">
      <c r="A17" t="s">
        <v>135</v>
      </c>
      <c r="B17" s="1">
        <v>43635</v>
      </c>
      <c r="C17" s="2">
        <v>51940</v>
      </c>
      <c r="D17" s="1">
        <v>43621</v>
      </c>
      <c r="E17" s="3">
        <v>0</v>
      </c>
      <c r="F17" s="3">
        <v>0</v>
      </c>
      <c r="G17" t="s">
        <v>25</v>
      </c>
      <c r="H17" t="s">
        <v>15</v>
      </c>
      <c r="I17" t="s">
        <v>32</v>
      </c>
      <c r="J17" s="6">
        <f t="shared" si="0"/>
        <v>6</v>
      </c>
      <c r="K17" s="6">
        <f t="shared" si="5"/>
        <v>0</v>
      </c>
      <c r="L17" s="6">
        <f t="shared" si="6"/>
        <v>0</v>
      </c>
      <c r="M17" s="6">
        <f t="shared" si="7"/>
        <v>0</v>
      </c>
      <c r="N17" s="6">
        <f t="shared" si="8"/>
        <v>0</v>
      </c>
      <c r="O17" s="6">
        <f t="shared" si="9"/>
        <v>0</v>
      </c>
      <c r="P17" s="6">
        <f t="shared" si="10"/>
        <v>1</v>
      </c>
      <c r="Q17" s="6">
        <f t="shared" si="11"/>
        <v>0</v>
      </c>
      <c r="R17" s="6">
        <f t="shared" si="12"/>
        <v>0</v>
      </c>
      <c r="S17" s="6">
        <f t="shared" si="13"/>
        <v>0</v>
      </c>
      <c r="T17" s="6">
        <f t="shared" si="14"/>
        <v>0</v>
      </c>
      <c r="U17" s="6">
        <f t="shared" si="15"/>
        <v>0</v>
      </c>
      <c r="V17">
        <f t="shared" si="16"/>
        <v>0</v>
      </c>
      <c r="W17">
        <f t="shared" si="16"/>
        <v>1</v>
      </c>
      <c r="X17">
        <f t="shared" si="16"/>
        <v>0</v>
      </c>
      <c r="Y17">
        <f t="shared" si="16"/>
        <v>0</v>
      </c>
      <c r="Z17">
        <f t="shared" si="16"/>
        <v>0</v>
      </c>
      <c r="AA17">
        <f t="shared" si="17"/>
        <v>0</v>
      </c>
      <c r="AB17">
        <f t="shared" si="17"/>
        <v>0</v>
      </c>
      <c r="AC17">
        <f t="shared" si="17"/>
        <v>0</v>
      </c>
      <c r="AD17">
        <f t="shared" si="17"/>
        <v>0</v>
      </c>
      <c r="AE17">
        <f t="shared" si="17"/>
        <v>1</v>
      </c>
      <c r="AF17">
        <f t="shared" si="17"/>
        <v>0</v>
      </c>
      <c r="AG17">
        <f t="shared" si="3"/>
        <v>14</v>
      </c>
      <c r="AH17">
        <f t="shared" si="4"/>
        <v>0</v>
      </c>
    </row>
    <row r="18" spans="1:34" x14ac:dyDescent="0.25">
      <c r="A18" t="s">
        <v>178</v>
      </c>
      <c r="B18" s="1">
        <v>43615</v>
      </c>
      <c r="C18" s="4">
        <v>53375</v>
      </c>
      <c r="D18" s="1">
        <v>43613</v>
      </c>
      <c r="E18" s="3">
        <v>1</v>
      </c>
      <c r="F18" s="3">
        <v>0</v>
      </c>
      <c r="G18" t="s">
        <v>35</v>
      </c>
      <c r="H18" t="s">
        <v>15</v>
      </c>
      <c r="I18" t="s">
        <v>32</v>
      </c>
      <c r="J18" s="6">
        <f t="shared" si="0"/>
        <v>5</v>
      </c>
      <c r="K18" s="6">
        <f t="shared" si="5"/>
        <v>0</v>
      </c>
      <c r="L18" s="6">
        <f t="shared" si="6"/>
        <v>0</v>
      </c>
      <c r="M18" s="6">
        <f t="shared" si="7"/>
        <v>0</v>
      </c>
      <c r="N18" s="6">
        <f t="shared" si="8"/>
        <v>0</v>
      </c>
      <c r="O18" s="6">
        <f t="shared" si="9"/>
        <v>1</v>
      </c>
      <c r="P18" s="6">
        <f t="shared" si="10"/>
        <v>0</v>
      </c>
      <c r="Q18" s="6">
        <f t="shared" si="11"/>
        <v>0</v>
      </c>
      <c r="R18" s="6">
        <f t="shared" si="12"/>
        <v>0</v>
      </c>
      <c r="S18" s="6">
        <f t="shared" si="13"/>
        <v>0</v>
      </c>
      <c r="T18" s="6">
        <f t="shared" si="14"/>
        <v>0</v>
      </c>
      <c r="U18" s="6">
        <f t="shared" si="15"/>
        <v>0</v>
      </c>
      <c r="V18">
        <f t="shared" si="16"/>
        <v>0</v>
      </c>
      <c r="W18">
        <f t="shared" si="16"/>
        <v>1</v>
      </c>
      <c r="X18">
        <f t="shared" si="16"/>
        <v>0</v>
      </c>
      <c r="Y18">
        <f t="shared" si="16"/>
        <v>0</v>
      </c>
      <c r="Z18">
        <f t="shared" si="16"/>
        <v>0</v>
      </c>
      <c r="AA18">
        <f t="shared" si="17"/>
        <v>0</v>
      </c>
      <c r="AB18">
        <f t="shared" si="17"/>
        <v>0</v>
      </c>
      <c r="AC18">
        <f t="shared" si="17"/>
        <v>0</v>
      </c>
      <c r="AD18">
        <f t="shared" si="17"/>
        <v>0</v>
      </c>
      <c r="AE18">
        <f t="shared" si="17"/>
        <v>0</v>
      </c>
      <c r="AF18">
        <f t="shared" si="17"/>
        <v>1</v>
      </c>
      <c r="AG18">
        <f t="shared" si="3"/>
        <v>2</v>
      </c>
      <c r="AH18">
        <f t="shared" si="4"/>
        <v>0</v>
      </c>
    </row>
    <row r="19" spans="1:34" x14ac:dyDescent="0.25">
      <c r="A19" t="s">
        <v>188</v>
      </c>
      <c r="B19" s="1">
        <v>43613</v>
      </c>
      <c r="C19" s="4">
        <v>47375</v>
      </c>
      <c r="D19" s="1">
        <v>43613</v>
      </c>
      <c r="E19" s="3">
        <v>1</v>
      </c>
      <c r="F19" s="3">
        <v>0</v>
      </c>
      <c r="G19" t="s">
        <v>18</v>
      </c>
      <c r="H19" t="s">
        <v>15</v>
      </c>
      <c r="I19" t="s">
        <v>32</v>
      </c>
      <c r="J19" s="6">
        <f t="shared" si="0"/>
        <v>5</v>
      </c>
      <c r="K19" s="6">
        <f t="shared" si="5"/>
        <v>0</v>
      </c>
      <c r="L19" s="6">
        <f t="shared" si="6"/>
        <v>0</v>
      </c>
      <c r="M19" s="6">
        <f t="shared" si="7"/>
        <v>0</v>
      </c>
      <c r="N19" s="6">
        <f t="shared" si="8"/>
        <v>0</v>
      </c>
      <c r="O19" s="6">
        <f t="shared" si="9"/>
        <v>1</v>
      </c>
      <c r="P19" s="6">
        <f t="shared" si="10"/>
        <v>0</v>
      </c>
      <c r="Q19" s="6">
        <f t="shared" si="11"/>
        <v>0</v>
      </c>
      <c r="R19" s="6">
        <f t="shared" si="12"/>
        <v>0</v>
      </c>
      <c r="S19" s="6">
        <f t="shared" si="13"/>
        <v>0</v>
      </c>
      <c r="T19" s="6">
        <f t="shared" si="14"/>
        <v>0</v>
      </c>
      <c r="U19" s="6">
        <f t="shared" si="15"/>
        <v>0</v>
      </c>
      <c r="V19">
        <f t="shared" si="16"/>
        <v>0</v>
      </c>
      <c r="W19">
        <f t="shared" si="16"/>
        <v>1</v>
      </c>
      <c r="X19">
        <f t="shared" si="16"/>
        <v>0</v>
      </c>
      <c r="Y19">
        <f t="shared" si="16"/>
        <v>0</v>
      </c>
      <c r="Z19">
        <f t="shared" si="16"/>
        <v>0</v>
      </c>
      <c r="AA19">
        <f t="shared" si="17"/>
        <v>0</v>
      </c>
      <c r="AB19">
        <f t="shared" si="17"/>
        <v>0</v>
      </c>
      <c r="AC19">
        <f t="shared" si="17"/>
        <v>0</v>
      </c>
      <c r="AD19">
        <f t="shared" si="17"/>
        <v>1</v>
      </c>
      <c r="AE19">
        <f t="shared" si="17"/>
        <v>0</v>
      </c>
      <c r="AF19">
        <f t="shared" si="17"/>
        <v>0</v>
      </c>
      <c r="AG19">
        <f t="shared" si="3"/>
        <v>0</v>
      </c>
      <c r="AH19">
        <f t="shared" si="4"/>
        <v>0</v>
      </c>
    </row>
    <row r="20" spans="1:34" x14ac:dyDescent="0.25">
      <c r="A20" t="s">
        <v>203</v>
      </c>
      <c r="B20" s="1">
        <v>43613</v>
      </c>
      <c r="C20" s="4">
        <v>56685</v>
      </c>
      <c r="D20" s="1">
        <v>43601</v>
      </c>
      <c r="E20" s="3">
        <v>0</v>
      </c>
      <c r="F20" s="3">
        <v>1</v>
      </c>
      <c r="G20" t="s">
        <v>11</v>
      </c>
      <c r="H20" t="s">
        <v>35</v>
      </c>
      <c r="I20" t="s">
        <v>32</v>
      </c>
      <c r="J20" s="6">
        <f t="shared" si="0"/>
        <v>5</v>
      </c>
      <c r="K20" s="6">
        <f t="shared" si="5"/>
        <v>0</v>
      </c>
      <c r="L20" s="6">
        <f t="shared" si="6"/>
        <v>0</v>
      </c>
      <c r="M20" s="6">
        <f t="shared" si="7"/>
        <v>0</v>
      </c>
      <c r="N20" s="6">
        <f t="shared" si="8"/>
        <v>0</v>
      </c>
      <c r="O20" s="6">
        <f t="shared" si="9"/>
        <v>1</v>
      </c>
      <c r="P20" s="6">
        <f t="shared" si="10"/>
        <v>0</v>
      </c>
      <c r="Q20" s="6">
        <f t="shared" si="11"/>
        <v>0</v>
      </c>
      <c r="R20" s="6">
        <f t="shared" si="12"/>
        <v>0</v>
      </c>
      <c r="S20" s="6">
        <f t="shared" si="13"/>
        <v>0</v>
      </c>
      <c r="T20" s="6">
        <f t="shared" si="14"/>
        <v>0</v>
      </c>
      <c r="U20" s="6">
        <f t="shared" si="15"/>
        <v>0</v>
      </c>
      <c r="V20">
        <f t="shared" si="16"/>
        <v>0</v>
      </c>
      <c r="W20">
        <f t="shared" si="16"/>
        <v>0</v>
      </c>
      <c r="X20">
        <f t="shared" si="16"/>
        <v>0</v>
      </c>
      <c r="Y20">
        <f t="shared" si="16"/>
        <v>0</v>
      </c>
      <c r="Z20">
        <f t="shared" si="16"/>
        <v>1</v>
      </c>
      <c r="AA20">
        <f t="shared" si="17"/>
        <v>1</v>
      </c>
      <c r="AB20">
        <f t="shared" si="17"/>
        <v>0</v>
      </c>
      <c r="AC20">
        <f t="shared" si="17"/>
        <v>0</v>
      </c>
      <c r="AD20">
        <f t="shared" si="17"/>
        <v>0</v>
      </c>
      <c r="AE20">
        <f t="shared" si="17"/>
        <v>0</v>
      </c>
      <c r="AF20">
        <f t="shared" si="17"/>
        <v>0</v>
      </c>
      <c r="AG20">
        <f t="shared" si="3"/>
        <v>12</v>
      </c>
      <c r="AH20">
        <f t="shared" si="4"/>
        <v>0</v>
      </c>
    </row>
    <row r="21" spans="1:34" x14ac:dyDescent="0.25">
      <c r="A21" t="s">
        <v>205</v>
      </c>
      <c r="B21" s="1">
        <v>43607</v>
      </c>
      <c r="C21" s="4">
        <v>47415</v>
      </c>
      <c r="D21" s="1">
        <v>43539</v>
      </c>
      <c r="E21" s="3">
        <v>0</v>
      </c>
      <c r="F21" s="3">
        <v>0</v>
      </c>
      <c r="G21" t="s">
        <v>16</v>
      </c>
      <c r="H21" t="s">
        <v>16</v>
      </c>
      <c r="I21" t="s">
        <v>32</v>
      </c>
      <c r="J21" s="6">
        <f t="shared" si="0"/>
        <v>3</v>
      </c>
      <c r="K21" s="6">
        <f t="shared" si="5"/>
        <v>0</v>
      </c>
      <c r="L21" s="6">
        <f t="shared" si="6"/>
        <v>0</v>
      </c>
      <c r="M21" s="6">
        <f t="shared" si="7"/>
        <v>1</v>
      </c>
      <c r="N21" s="6">
        <f t="shared" si="8"/>
        <v>0</v>
      </c>
      <c r="O21" s="6">
        <f t="shared" si="9"/>
        <v>0</v>
      </c>
      <c r="P21" s="6">
        <f t="shared" si="10"/>
        <v>0</v>
      </c>
      <c r="Q21" s="6">
        <f t="shared" si="11"/>
        <v>0</v>
      </c>
      <c r="R21" s="6">
        <f t="shared" si="12"/>
        <v>0</v>
      </c>
      <c r="S21" s="6">
        <f t="shared" si="13"/>
        <v>0</v>
      </c>
      <c r="T21" s="6">
        <f t="shared" si="14"/>
        <v>0</v>
      </c>
      <c r="U21" s="6">
        <f t="shared" si="15"/>
        <v>0</v>
      </c>
      <c r="V21">
        <f t="shared" si="16"/>
        <v>0</v>
      </c>
      <c r="W21">
        <f t="shared" si="16"/>
        <v>0</v>
      </c>
      <c r="X21">
        <f t="shared" si="16"/>
        <v>0</v>
      </c>
      <c r="Y21">
        <f t="shared" si="16"/>
        <v>1</v>
      </c>
      <c r="Z21">
        <f t="shared" si="16"/>
        <v>0</v>
      </c>
      <c r="AA21">
        <f t="shared" si="17"/>
        <v>0</v>
      </c>
      <c r="AB21">
        <f t="shared" si="17"/>
        <v>1</v>
      </c>
      <c r="AC21">
        <f t="shared" si="17"/>
        <v>0</v>
      </c>
      <c r="AD21">
        <f t="shared" si="17"/>
        <v>0</v>
      </c>
      <c r="AE21">
        <f t="shared" si="17"/>
        <v>0</v>
      </c>
      <c r="AF21">
        <f t="shared" si="17"/>
        <v>0</v>
      </c>
      <c r="AG21">
        <f t="shared" si="3"/>
        <v>68</v>
      </c>
      <c r="AH21">
        <f t="shared" si="4"/>
        <v>0</v>
      </c>
    </row>
    <row r="22" spans="1:34" x14ac:dyDescent="0.25">
      <c r="A22" t="s">
        <v>221</v>
      </c>
      <c r="B22" s="1">
        <v>43599</v>
      </c>
      <c r="C22" s="4">
        <v>52355</v>
      </c>
      <c r="D22" s="1">
        <v>43549</v>
      </c>
      <c r="E22" s="3">
        <v>0</v>
      </c>
      <c r="F22" s="3">
        <v>1</v>
      </c>
      <c r="G22" t="s">
        <v>22</v>
      </c>
      <c r="H22" t="s">
        <v>11</v>
      </c>
      <c r="I22" t="s">
        <v>32</v>
      </c>
      <c r="J22" s="6">
        <f t="shared" si="0"/>
        <v>3</v>
      </c>
      <c r="K22" s="6">
        <f t="shared" si="5"/>
        <v>0</v>
      </c>
      <c r="L22" s="6">
        <f t="shared" si="6"/>
        <v>0</v>
      </c>
      <c r="M22" s="6">
        <f t="shared" si="7"/>
        <v>1</v>
      </c>
      <c r="N22" s="6">
        <f t="shared" si="8"/>
        <v>0</v>
      </c>
      <c r="O22" s="6">
        <f t="shared" si="9"/>
        <v>0</v>
      </c>
      <c r="P22" s="6">
        <f t="shared" si="10"/>
        <v>0</v>
      </c>
      <c r="Q22" s="6">
        <f t="shared" si="11"/>
        <v>0</v>
      </c>
      <c r="R22" s="6">
        <f t="shared" si="12"/>
        <v>0</v>
      </c>
      <c r="S22" s="6">
        <f t="shared" si="13"/>
        <v>0</v>
      </c>
      <c r="T22" s="6">
        <f t="shared" si="14"/>
        <v>0</v>
      </c>
      <c r="U22" s="6">
        <f t="shared" si="15"/>
        <v>0</v>
      </c>
      <c r="V22">
        <f t="shared" ref="V22:Z31" si="18">IF($H22=V$1,1,0)</f>
        <v>1</v>
      </c>
      <c r="W22">
        <f t="shared" si="18"/>
        <v>0</v>
      </c>
      <c r="X22">
        <f t="shared" si="18"/>
        <v>0</v>
      </c>
      <c r="Y22">
        <f t="shared" si="18"/>
        <v>0</v>
      </c>
      <c r="Z22">
        <f t="shared" si="18"/>
        <v>0</v>
      </c>
      <c r="AA22">
        <f t="shared" ref="AA22:AF31" si="19">IF($G22=AA$1,1,0)</f>
        <v>0</v>
      </c>
      <c r="AB22">
        <f t="shared" si="19"/>
        <v>0</v>
      </c>
      <c r="AC22">
        <f t="shared" si="19"/>
        <v>1</v>
      </c>
      <c r="AD22">
        <f t="shared" si="19"/>
        <v>0</v>
      </c>
      <c r="AE22">
        <f t="shared" si="19"/>
        <v>0</v>
      </c>
      <c r="AF22">
        <f t="shared" si="19"/>
        <v>0</v>
      </c>
      <c r="AG22">
        <f t="shared" si="3"/>
        <v>50</v>
      </c>
      <c r="AH22">
        <f t="shared" si="4"/>
        <v>0</v>
      </c>
    </row>
    <row r="23" spans="1:34" x14ac:dyDescent="0.25">
      <c r="A23" t="s">
        <v>248</v>
      </c>
      <c r="B23" s="1">
        <v>43582</v>
      </c>
      <c r="C23">
        <v>49975</v>
      </c>
      <c r="D23" s="1">
        <v>43428</v>
      </c>
      <c r="E23" s="3">
        <v>0</v>
      </c>
      <c r="F23" s="3">
        <v>0</v>
      </c>
      <c r="G23" t="s">
        <v>11</v>
      </c>
      <c r="H23" t="s">
        <v>11</v>
      </c>
      <c r="I23" t="s">
        <v>32</v>
      </c>
      <c r="J23" s="6">
        <f t="shared" si="0"/>
        <v>11</v>
      </c>
      <c r="K23" s="6">
        <f t="shared" si="5"/>
        <v>0</v>
      </c>
      <c r="L23" s="6">
        <f t="shared" si="6"/>
        <v>0</v>
      </c>
      <c r="M23" s="6">
        <f t="shared" si="7"/>
        <v>0</v>
      </c>
      <c r="N23" s="6">
        <f t="shared" si="8"/>
        <v>0</v>
      </c>
      <c r="O23" s="6">
        <f t="shared" si="9"/>
        <v>0</v>
      </c>
      <c r="P23" s="6">
        <f t="shared" si="10"/>
        <v>0</v>
      </c>
      <c r="Q23" s="6">
        <f t="shared" si="11"/>
        <v>0</v>
      </c>
      <c r="R23" s="6">
        <f t="shared" si="12"/>
        <v>0</v>
      </c>
      <c r="S23" s="6">
        <f t="shared" si="13"/>
        <v>0</v>
      </c>
      <c r="T23" s="6">
        <f t="shared" si="14"/>
        <v>0</v>
      </c>
      <c r="U23" s="6">
        <f t="shared" si="15"/>
        <v>1</v>
      </c>
      <c r="V23">
        <f t="shared" si="18"/>
        <v>1</v>
      </c>
      <c r="W23">
        <f t="shared" si="18"/>
        <v>0</v>
      </c>
      <c r="X23">
        <f t="shared" si="18"/>
        <v>0</v>
      </c>
      <c r="Y23">
        <f t="shared" si="18"/>
        <v>0</v>
      </c>
      <c r="Z23">
        <f t="shared" si="18"/>
        <v>0</v>
      </c>
      <c r="AA23">
        <f t="shared" si="19"/>
        <v>1</v>
      </c>
      <c r="AB23">
        <f t="shared" si="19"/>
        <v>0</v>
      </c>
      <c r="AC23">
        <f t="shared" si="19"/>
        <v>0</v>
      </c>
      <c r="AD23">
        <f t="shared" si="19"/>
        <v>0</v>
      </c>
      <c r="AE23">
        <f t="shared" si="19"/>
        <v>0</v>
      </c>
      <c r="AF23">
        <f t="shared" si="19"/>
        <v>0</v>
      </c>
      <c r="AG23">
        <f t="shared" si="3"/>
        <v>154</v>
      </c>
      <c r="AH23">
        <f t="shared" si="4"/>
        <v>1</v>
      </c>
    </row>
    <row r="24" spans="1:34" x14ac:dyDescent="0.25">
      <c r="A24" t="s">
        <v>251</v>
      </c>
      <c r="B24" s="1">
        <v>43582</v>
      </c>
      <c r="C24">
        <v>54515</v>
      </c>
      <c r="D24" s="1">
        <v>43437</v>
      </c>
      <c r="E24" s="3">
        <v>0</v>
      </c>
      <c r="F24" s="3">
        <v>0</v>
      </c>
      <c r="G24" t="s">
        <v>25</v>
      </c>
      <c r="H24" t="s">
        <v>31</v>
      </c>
      <c r="I24" t="s">
        <v>32</v>
      </c>
      <c r="J24" s="6">
        <f t="shared" si="0"/>
        <v>12</v>
      </c>
      <c r="K24" s="6">
        <f t="shared" si="5"/>
        <v>0</v>
      </c>
      <c r="L24" s="6">
        <f t="shared" si="6"/>
        <v>0</v>
      </c>
      <c r="M24" s="6">
        <f t="shared" si="7"/>
        <v>0</v>
      </c>
      <c r="N24" s="6">
        <f t="shared" si="8"/>
        <v>0</v>
      </c>
      <c r="O24" s="6">
        <f t="shared" si="9"/>
        <v>0</v>
      </c>
      <c r="P24" s="6">
        <f t="shared" si="10"/>
        <v>0</v>
      </c>
      <c r="Q24" s="6">
        <f t="shared" si="11"/>
        <v>0</v>
      </c>
      <c r="R24" s="6">
        <f t="shared" si="12"/>
        <v>0</v>
      </c>
      <c r="S24" s="6">
        <f t="shared" si="13"/>
        <v>0</v>
      </c>
      <c r="T24" s="6">
        <f t="shared" si="14"/>
        <v>0</v>
      </c>
      <c r="U24" s="6">
        <f t="shared" si="15"/>
        <v>0</v>
      </c>
      <c r="V24">
        <f t="shared" si="18"/>
        <v>0</v>
      </c>
      <c r="W24">
        <f t="shared" si="18"/>
        <v>0</v>
      </c>
      <c r="X24">
        <f t="shared" si="18"/>
        <v>1</v>
      </c>
      <c r="Y24">
        <f t="shared" si="18"/>
        <v>0</v>
      </c>
      <c r="Z24">
        <f t="shared" si="18"/>
        <v>0</v>
      </c>
      <c r="AA24">
        <f t="shared" si="19"/>
        <v>0</v>
      </c>
      <c r="AB24">
        <f t="shared" si="19"/>
        <v>0</v>
      </c>
      <c r="AC24">
        <f t="shared" si="19"/>
        <v>0</v>
      </c>
      <c r="AD24">
        <f t="shared" si="19"/>
        <v>0</v>
      </c>
      <c r="AE24">
        <f t="shared" si="19"/>
        <v>1</v>
      </c>
      <c r="AF24">
        <f t="shared" si="19"/>
        <v>0</v>
      </c>
      <c r="AG24">
        <f t="shared" si="3"/>
        <v>145</v>
      </c>
      <c r="AH24">
        <f t="shared" si="4"/>
        <v>1</v>
      </c>
    </row>
    <row r="25" spans="1:34" x14ac:dyDescent="0.25">
      <c r="A25" t="s">
        <v>285</v>
      </c>
      <c r="B25" s="1">
        <v>43571</v>
      </c>
      <c r="C25">
        <v>52595</v>
      </c>
      <c r="D25" s="1">
        <v>43476</v>
      </c>
      <c r="E25" s="3">
        <v>0</v>
      </c>
      <c r="F25" s="3">
        <v>0</v>
      </c>
      <c r="G25" t="s">
        <v>35</v>
      </c>
      <c r="H25" t="s">
        <v>15</v>
      </c>
      <c r="I25" t="s">
        <v>32</v>
      </c>
      <c r="J25" s="6">
        <f t="shared" si="0"/>
        <v>1</v>
      </c>
      <c r="K25" s="6">
        <f t="shared" si="5"/>
        <v>1</v>
      </c>
      <c r="L25" s="6">
        <f t="shared" si="6"/>
        <v>0</v>
      </c>
      <c r="M25" s="6">
        <f t="shared" si="7"/>
        <v>0</v>
      </c>
      <c r="N25" s="6">
        <f t="shared" si="8"/>
        <v>0</v>
      </c>
      <c r="O25" s="6">
        <f t="shared" si="9"/>
        <v>0</v>
      </c>
      <c r="P25" s="6">
        <f t="shared" si="10"/>
        <v>0</v>
      </c>
      <c r="Q25" s="6">
        <f t="shared" si="11"/>
        <v>0</v>
      </c>
      <c r="R25" s="6">
        <f t="shared" si="12"/>
        <v>0</v>
      </c>
      <c r="S25" s="6">
        <f t="shared" si="13"/>
        <v>0</v>
      </c>
      <c r="T25" s="6">
        <f t="shared" si="14"/>
        <v>0</v>
      </c>
      <c r="U25" s="6">
        <f t="shared" si="15"/>
        <v>0</v>
      </c>
      <c r="V25">
        <f t="shared" si="18"/>
        <v>0</v>
      </c>
      <c r="W25">
        <f t="shared" si="18"/>
        <v>1</v>
      </c>
      <c r="X25">
        <f t="shared" si="18"/>
        <v>0</v>
      </c>
      <c r="Y25">
        <f t="shared" si="18"/>
        <v>0</v>
      </c>
      <c r="Z25">
        <f t="shared" si="18"/>
        <v>0</v>
      </c>
      <c r="AA25">
        <f t="shared" si="19"/>
        <v>0</v>
      </c>
      <c r="AB25">
        <f t="shared" si="19"/>
        <v>0</v>
      </c>
      <c r="AC25">
        <f t="shared" si="19"/>
        <v>0</v>
      </c>
      <c r="AD25">
        <f t="shared" si="19"/>
        <v>0</v>
      </c>
      <c r="AE25">
        <f t="shared" si="19"/>
        <v>0</v>
      </c>
      <c r="AF25">
        <f t="shared" si="19"/>
        <v>1</v>
      </c>
      <c r="AG25">
        <f t="shared" si="3"/>
        <v>95</v>
      </c>
      <c r="AH25">
        <f t="shared" si="4"/>
        <v>1</v>
      </c>
    </row>
    <row r="26" spans="1:34" x14ac:dyDescent="0.25">
      <c r="A26" t="s">
        <v>297</v>
      </c>
      <c r="B26" s="1">
        <v>43563</v>
      </c>
      <c r="C26">
        <v>47795</v>
      </c>
      <c r="D26" s="1">
        <v>43511</v>
      </c>
      <c r="E26" s="3">
        <v>0</v>
      </c>
      <c r="F26" s="3">
        <v>0</v>
      </c>
      <c r="G26" t="s">
        <v>11</v>
      </c>
      <c r="H26" t="s">
        <v>11</v>
      </c>
      <c r="I26" t="s">
        <v>32</v>
      </c>
      <c r="J26" s="6">
        <f t="shared" si="0"/>
        <v>2</v>
      </c>
      <c r="K26" s="6">
        <f t="shared" si="5"/>
        <v>0</v>
      </c>
      <c r="L26" s="6">
        <f t="shared" si="6"/>
        <v>1</v>
      </c>
      <c r="M26" s="6">
        <f t="shared" si="7"/>
        <v>0</v>
      </c>
      <c r="N26" s="6">
        <f t="shared" si="8"/>
        <v>0</v>
      </c>
      <c r="O26" s="6">
        <f t="shared" si="9"/>
        <v>0</v>
      </c>
      <c r="P26" s="6">
        <f t="shared" si="10"/>
        <v>0</v>
      </c>
      <c r="Q26" s="6">
        <f t="shared" si="11"/>
        <v>0</v>
      </c>
      <c r="R26" s="6">
        <f t="shared" si="12"/>
        <v>0</v>
      </c>
      <c r="S26" s="6">
        <f t="shared" si="13"/>
        <v>0</v>
      </c>
      <c r="T26" s="6">
        <f t="shared" si="14"/>
        <v>0</v>
      </c>
      <c r="U26" s="6">
        <f t="shared" si="15"/>
        <v>0</v>
      </c>
      <c r="V26">
        <f t="shared" si="18"/>
        <v>1</v>
      </c>
      <c r="W26">
        <f t="shared" si="18"/>
        <v>0</v>
      </c>
      <c r="X26">
        <f t="shared" si="18"/>
        <v>0</v>
      </c>
      <c r="Y26">
        <f t="shared" si="18"/>
        <v>0</v>
      </c>
      <c r="Z26">
        <f t="shared" si="18"/>
        <v>0</v>
      </c>
      <c r="AA26">
        <f t="shared" si="19"/>
        <v>1</v>
      </c>
      <c r="AB26">
        <f t="shared" si="19"/>
        <v>0</v>
      </c>
      <c r="AC26">
        <f t="shared" si="19"/>
        <v>0</v>
      </c>
      <c r="AD26">
        <f t="shared" si="19"/>
        <v>0</v>
      </c>
      <c r="AE26">
        <f t="shared" si="19"/>
        <v>0</v>
      </c>
      <c r="AF26">
        <f t="shared" si="19"/>
        <v>0</v>
      </c>
      <c r="AG26">
        <f t="shared" si="3"/>
        <v>52</v>
      </c>
      <c r="AH26">
        <f t="shared" si="4"/>
        <v>0</v>
      </c>
    </row>
    <row r="27" spans="1:34" x14ac:dyDescent="0.25">
      <c r="A27" t="s">
        <v>299</v>
      </c>
      <c r="B27" s="1">
        <v>43556</v>
      </c>
      <c r="C27">
        <v>48845</v>
      </c>
      <c r="D27" s="1">
        <v>43468</v>
      </c>
      <c r="E27" s="3">
        <v>0</v>
      </c>
      <c r="F27" s="3">
        <v>0</v>
      </c>
      <c r="G27" t="s">
        <v>11</v>
      </c>
      <c r="H27" t="s">
        <v>15</v>
      </c>
      <c r="I27" t="s">
        <v>32</v>
      </c>
      <c r="J27" s="6">
        <f t="shared" si="0"/>
        <v>1</v>
      </c>
      <c r="K27" s="6">
        <f t="shared" si="5"/>
        <v>1</v>
      </c>
      <c r="L27" s="6">
        <f t="shared" si="6"/>
        <v>0</v>
      </c>
      <c r="M27" s="6">
        <f t="shared" si="7"/>
        <v>0</v>
      </c>
      <c r="N27" s="6">
        <f t="shared" si="8"/>
        <v>0</v>
      </c>
      <c r="O27" s="6">
        <f t="shared" si="9"/>
        <v>0</v>
      </c>
      <c r="P27" s="6">
        <f t="shared" si="10"/>
        <v>0</v>
      </c>
      <c r="Q27" s="6">
        <f t="shared" si="11"/>
        <v>0</v>
      </c>
      <c r="R27" s="6">
        <f t="shared" si="12"/>
        <v>0</v>
      </c>
      <c r="S27" s="6">
        <f t="shared" si="13"/>
        <v>0</v>
      </c>
      <c r="T27" s="6">
        <f t="shared" si="14"/>
        <v>0</v>
      </c>
      <c r="U27" s="6">
        <f t="shared" si="15"/>
        <v>0</v>
      </c>
      <c r="V27">
        <f t="shared" si="18"/>
        <v>0</v>
      </c>
      <c r="W27">
        <f t="shared" si="18"/>
        <v>1</v>
      </c>
      <c r="X27">
        <f t="shared" si="18"/>
        <v>0</v>
      </c>
      <c r="Y27">
        <f t="shared" si="18"/>
        <v>0</v>
      </c>
      <c r="Z27">
        <f t="shared" si="18"/>
        <v>0</v>
      </c>
      <c r="AA27">
        <f t="shared" si="19"/>
        <v>1</v>
      </c>
      <c r="AB27">
        <f t="shared" si="19"/>
        <v>0</v>
      </c>
      <c r="AC27">
        <f t="shared" si="19"/>
        <v>0</v>
      </c>
      <c r="AD27">
        <f t="shared" si="19"/>
        <v>0</v>
      </c>
      <c r="AE27">
        <f t="shared" si="19"/>
        <v>0</v>
      </c>
      <c r="AF27">
        <f t="shared" si="19"/>
        <v>0</v>
      </c>
      <c r="AG27">
        <f t="shared" si="3"/>
        <v>88</v>
      </c>
      <c r="AH27">
        <f t="shared" si="4"/>
        <v>0</v>
      </c>
    </row>
    <row r="28" spans="1:34" x14ac:dyDescent="0.25">
      <c r="A28" t="s">
        <v>320</v>
      </c>
      <c r="B28" s="1">
        <v>43554</v>
      </c>
      <c r="C28">
        <v>55730</v>
      </c>
      <c r="D28" s="1">
        <v>43550</v>
      </c>
      <c r="E28" s="3">
        <v>0</v>
      </c>
      <c r="F28" s="3">
        <v>0</v>
      </c>
      <c r="G28" t="s">
        <v>18</v>
      </c>
      <c r="H28" t="s">
        <v>35</v>
      </c>
      <c r="I28" t="s">
        <v>32</v>
      </c>
      <c r="J28" s="6">
        <f t="shared" si="0"/>
        <v>3</v>
      </c>
      <c r="K28" s="6">
        <f t="shared" si="5"/>
        <v>0</v>
      </c>
      <c r="L28" s="6">
        <f t="shared" si="6"/>
        <v>0</v>
      </c>
      <c r="M28" s="6">
        <f t="shared" si="7"/>
        <v>1</v>
      </c>
      <c r="N28" s="6">
        <f t="shared" si="8"/>
        <v>0</v>
      </c>
      <c r="O28" s="6">
        <f t="shared" si="9"/>
        <v>0</v>
      </c>
      <c r="P28" s="6">
        <f t="shared" si="10"/>
        <v>0</v>
      </c>
      <c r="Q28" s="6">
        <f t="shared" si="11"/>
        <v>0</v>
      </c>
      <c r="R28" s="6">
        <f t="shared" si="12"/>
        <v>0</v>
      </c>
      <c r="S28" s="6">
        <f t="shared" si="13"/>
        <v>0</v>
      </c>
      <c r="T28" s="6">
        <f t="shared" si="14"/>
        <v>0</v>
      </c>
      <c r="U28" s="6">
        <f t="shared" si="15"/>
        <v>0</v>
      </c>
      <c r="V28">
        <f t="shared" si="18"/>
        <v>0</v>
      </c>
      <c r="W28">
        <f t="shared" si="18"/>
        <v>0</v>
      </c>
      <c r="X28">
        <f t="shared" si="18"/>
        <v>0</v>
      </c>
      <c r="Y28">
        <f t="shared" si="18"/>
        <v>0</v>
      </c>
      <c r="Z28">
        <f t="shared" si="18"/>
        <v>1</v>
      </c>
      <c r="AA28">
        <f t="shared" si="19"/>
        <v>0</v>
      </c>
      <c r="AB28">
        <f t="shared" si="19"/>
        <v>0</v>
      </c>
      <c r="AC28">
        <f t="shared" si="19"/>
        <v>0</v>
      </c>
      <c r="AD28">
        <f t="shared" si="19"/>
        <v>1</v>
      </c>
      <c r="AE28">
        <f t="shared" si="19"/>
        <v>0</v>
      </c>
      <c r="AF28">
        <f t="shared" si="19"/>
        <v>0</v>
      </c>
      <c r="AG28">
        <f t="shared" si="3"/>
        <v>4</v>
      </c>
      <c r="AH28">
        <f t="shared" si="4"/>
        <v>0</v>
      </c>
    </row>
    <row r="29" spans="1:34" x14ac:dyDescent="0.25">
      <c r="A29" t="s">
        <v>321</v>
      </c>
      <c r="B29" s="1">
        <v>43554</v>
      </c>
      <c r="C29">
        <v>50955</v>
      </c>
      <c r="D29" s="1">
        <v>43547</v>
      </c>
      <c r="E29" s="3">
        <v>1</v>
      </c>
      <c r="F29" s="3">
        <v>0</v>
      </c>
      <c r="G29" t="s">
        <v>11</v>
      </c>
      <c r="H29" t="s">
        <v>31</v>
      </c>
      <c r="I29" t="s">
        <v>32</v>
      </c>
      <c r="J29" s="6">
        <f t="shared" si="0"/>
        <v>3</v>
      </c>
      <c r="K29" s="6">
        <f t="shared" si="5"/>
        <v>0</v>
      </c>
      <c r="L29" s="6">
        <f t="shared" si="6"/>
        <v>0</v>
      </c>
      <c r="M29" s="6">
        <f t="shared" si="7"/>
        <v>1</v>
      </c>
      <c r="N29" s="6">
        <f t="shared" si="8"/>
        <v>0</v>
      </c>
      <c r="O29" s="6">
        <f t="shared" si="9"/>
        <v>0</v>
      </c>
      <c r="P29" s="6">
        <f t="shared" si="10"/>
        <v>0</v>
      </c>
      <c r="Q29" s="6">
        <f t="shared" si="11"/>
        <v>0</v>
      </c>
      <c r="R29" s="6">
        <f t="shared" si="12"/>
        <v>0</v>
      </c>
      <c r="S29" s="6">
        <f t="shared" si="13"/>
        <v>0</v>
      </c>
      <c r="T29" s="6">
        <f t="shared" si="14"/>
        <v>0</v>
      </c>
      <c r="U29" s="6">
        <f t="shared" si="15"/>
        <v>0</v>
      </c>
      <c r="V29">
        <f t="shared" si="18"/>
        <v>0</v>
      </c>
      <c r="W29">
        <f t="shared" si="18"/>
        <v>0</v>
      </c>
      <c r="X29">
        <f t="shared" si="18"/>
        <v>1</v>
      </c>
      <c r="Y29">
        <f t="shared" si="18"/>
        <v>0</v>
      </c>
      <c r="Z29">
        <f t="shared" si="18"/>
        <v>0</v>
      </c>
      <c r="AA29">
        <f t="shared" si="19"/>
        <v>1</v>
      </c>
      <c r="AB29">
        <f t="shared" si="19"/>
        <v>0</v>
      </c>
      <c r="AC29">
        <f t="shared" si="19"/>
        <v>0</v>
      </c>
      <c r="AD29">
        <f t="shared" si="19"/>
        <v>0</v>
      </c>
      <c r="AE29">
        <f t="shared" si="19"/>
        <v>0</v>
      </c>
      <c r="AF29">
        <f t="shared" si="19"/>
        <v>0</v>
      </c>
      <c r="AG29">
        <f t="shared" si="3"/>
        <v>7</v>
      </c>
      <c r="AH29">
        <f t="shared" si="4"/>
        <v>0</v>
      </c>
    </row>
    <row r="30" spans="1:34" x14ac:dyDescent="0.25">
      <c r="A30" t="s">
        <v>336</v>
      </c>
      <c r="B30" s="1">
        <v>43552</v>
      </c>
      <c r="C30">
        <v>55005</v>
      </c>
      <c r="D30" s="1">
        <v>43369</v>
      </c>
      <c r="E30" s="3">
        <v>0</v>
      </c>
      <c r="F30" s="3">
        <v>0</v>
      </c>
      <c r="G30" t="s">
        <v>35</v>
      </c>
      <c r="H30" t="s">
        <v>15</v>
      </c>
      <c r="I30" t="s">
        <v>32</v>
      </c>
      <c r="J30" s="6">
        <f t="shared" si="0"/>
        <v>9</v>
      </c>
      <c r="K30" s="6">
        <f t="shared" si="5"/>
        <v>0</v>
      </c>
      <c r="L30" s="6">
        <f t="shared" si="6"/>
        <v>0</v>
      </c>
      <c r="M30" s="6">
        <f t="shared" si="7"/>
        <v>0</v>
      </c>
      <c r="N30" s="6">
        <f t="shared" si="8"/>
        <v>0</v>
      </c>
      <c r="O30" s="6">
        <f t="shared" si="9"/>
        <v>0</v>
      </c>
      <c r="P30" s="6">
        <f t="shared" si="10"/>
        <v>0</v>
      </c>
      <c r="Q30" s="6">
        <f t="shared" si="11"/>
        <v>0</v>
      </c>
      <c r="R30" s="6">
        <f t="shared" si="12"/>
        <v>0</v>
      </c>
      <c r="S30" s="6">
        <f t="shared" si="13"/>
        <v>1</v>
      </c>
      <c r="T30" s="6">
        <f t="shared" si="14"/>
        <v>0</v>
      </c>
      <c r="U30" s="6">
        <f t="shared" si="15"/>
        <v>0</v>
      </c>
      <c r="V30">
        <f t="shared" si="18"/>
        <v>0</v>
      </c>
      <c r="W30">
        <f t="shared" si="18"/>
        <v>1</v>
      </c>
      <c r="X30">
        <f t="shared" si="18"/>
        <v>0</v>
      </c>
      <c r="Y30">
        <f t="shared" si="18"/>
        <v>0</v>
      </c>
      <c r="Z30">
        <f t="shared" si="18"/>
        <v>0</v>
      </c>
      <c r="AA30">
        <f t="shared" si="19"/>
        <v>0</v>
      </c>
      <c r="AB30">
        <f t="shared" si="19"/>
        <v>0</v>
      </c>
      <c r="AC30">
        <f t="shared" si="19"/>
        <v>0</v>
      </c>
      <c r="AD30">
        <f t="shared" si="19"/>
        <v>0</v>
      </c>
      <c r="AE30">
        <f t="shared" si="19"/>
        <v>0</v>
      </c>
      <c r="AF30">
        <f t="shared" si="19"/>
        <v>1</v>
      </c>
      <c r="AG30">
        <f t="shared" si="3"/>
        <v>183</v>
      </c>
      <c r="AH30">
        <f t="shared" si="4"/>
        <v>1</v>
      </c>
    </row>
    <row r="31" spans="1:34" x14ac:dyDescent="0.25">
      <c r="A31" t="s">
        <v>343</v>
      </c>
      <c r="B31" s="1">
        <v>43551</v>
      </c>
      <c r="C31">
        <v>49895</v>
      </c>
      <c r="D31" s="1">
        <v>43455</v>
      </c>
      <c r="E31" s="3">
        <v>0</v>
      </c>
      <c r="F31" s="3">
        <v>0</v>
      </c>
      <c r="G31" t="s">
        <v>22</v>
      </c>
      <c r="H31" t="s">
        <v>15</v>
      </c>
      <c r="I31" t="s">
        <v>32</v>
      </c>
      <c r="J31" s="6">
        <f t="shared" si="0"/>
        <v>12</v>
      </c>
      <c r="K31" s="6">
        <f t="shared" si="5"/>
        <v>0</v>
      </c>
      <c r="L31" s="6">
        <f t="shared" si="6"/>
        <v>0</v>
      </c>
      <c r="M31" s="6">
        <f t="shared" si="7"/>
        <v>0</v>
      </c>
      <c r="N31" s="6">
        <f t="shared" si="8"/>
        <v>0</v>
      </c>
      <c r="O31" s="6">
        <f t="shared" si="9"/>
        <v>0</v>
      </c>
      <c r="P31" s="6">
        <f t="shared" si="10"/>
        <v>0</v>
      </c>
      <c r="Q31" s="6">
        <f t="shared" si="11"/>
        <v>0</v>
      </c>
      <c r="R31" s="6">
        <f t="shared" si="12"/>
        <v>0</v>
      </c>
      <c r="S31" s="6">
        <f t="shared" si="13"/>
        <v>0</v>
      </c>
      <c r="T31" s="6">
        <f t="shared" si="14"/>
        <v>0</v>
      </c>
      <c r="U31" s="6">
        <f t="shared" si="15"/>
        <v>0</v>
      </c>
      <c r="V31">
        <f t="shared" si="18"/>
        <v>0</v>
      </c>
      <c r="W31">
        <f t="shared" si="18"/>
        <v>1</v>
      </c>
      <c r="X31">
        <f t="shared" si="18"/>
        <v>0</v>
      </c>
      <c r="Y31">
        <f t="shared" si="18"/>
        <v>0</v>
      </c>
      <c r="Z31">
        <f t="shared" si="18"/>
        <v>0</v>
      </c>
      <c r="AA31">
        <f t="shared" si="19"/>
        <v>0</v>
      </c>
      <c r="AB31">
        <f t="shared" si="19"/>
        <v>0</v>
      </c>
      <c r="AC31">
        <f t="shared" si="19"/>
        <v>1</v>
      </c>
      <c r="AD31">
        <f t="shared" si="19"/>
        <v>0</v>
      </c>
      <c r="AE31">
        <f t="shared" si="19"/>
        <v>0</v>
      </c>
      <c r="AF31">
        <f t="shared" si="19"/>
        <v>0</v>
      </c>
      <c r="AG31">
        <f t="shared" si="3"/>
        <v>96</v>
      </c>
      <c r="AH31">
        <f t="shared" si="4"/>
        <v>1</v>
      </c>
    </row>
    <row r="32" spans="1:34" x14ac:dyDescent="0.25">
      <c r="A32" t="s">
        <v>362</v>
      </c>
      <c r="B32" s="1">
        <v>43526</v>
      </c>
      <c r="C32">
        <v>51625</v>
      </c>
      <c r="D32" s="1">
        <v>43384</v>
      </c>
      <c r="E32" s="3">
        <v>0</v>
      </c>
      <c r="F32" s="3">
        <v>0</v>
      </c>
      <c r="G32" t="s">
        <v>18</v>
      </c>
      <c r="H32" t="s">
        <v>15</v>
      </c>
      <c r="I32" t="s">
        <v>32</v>
      </c>
      <c r="J32" s="6">
        <f t="shared" si="0"/>
        <v>10</v>
      </c>
      <c r="K32" s="6">
        <f t="shared" si="5"/>
        <v>0</v>
      </c>
      <c r="L32" s="6">
        <f t="shared" si="6"/>
        <v>0</v>
      </c>
      <c r="M32" s="6">
        <f t="shared" si="7"/>
        <v>0</v>
      </c>
      <c r="N32" s="6">
        <f t="shared" si="8"/>
        <v>0</v>
      </c>
      <c r="O32" s="6">
        <f t="shared" si="9"/>
        <v>0</v>
      </c>
      <c r="P32" s="6">
        <f t="shared" si="10"/>
        <v>0</v>
      </c>
      <c r="Q32" s="6">
        <f t="shared" si="11"/>
        <v>0</v>
      </c>
      <c r="R32" s="6">
        <f t="shared" si="12"/>
        <v>0</v>
      </c>
      <c r="S32" s="6">
        <f t="shared" si="13"/>
        <v>0</v>
      </c>
      <c r="T32" s="6">
        <f t="shared" si="14"/>
        <v>1</v>
      </c>
      <c r="U32" s="6">
        <f t="shared" si="15"/>
        <v>0</v>
      </c>
      <c r="V32">
        <f t="shared" ref="V32:Z41" si="20">IF($H32=V$1,1,0)</f>
        <v>0</v>
      </c>
      <c r="W32">
        <f t="shared" si="20"/>
        <v>1</v>
      </c>
      <c r="X32">
        <f t="shared" si="20"/>
        <v>0</v>
      </c>
      <c r="Y32">
        <f t="shared" si="20"/>
        <v>0</v>
      </c>
      <c r="Z32">
        <f t="shared" si="20"/>
        <v>0</v>
      </c>
      <c r="AA32">
        <f t="shared" ref="AA32:AF41" si="21">IF($G32=AA$1,1,0)</f>
        <v>0</v>
      </c>
      <c r="AB32">
        <f t="shared" si="21"/>
        <v>0</v>
      </c>
      <c r="AC32">
        <f t="shared" si="21"/>
        <v>0</v>
      </c>
      <c r="AD32">
        <f t="shared" si="21"/>
        <v>1</v>
      </c>
      <c r="AE32">
        <f t="shared" si="21"/>
        <v>0</v>
      </c>
      <c r="AF32">
        <f t="shared" si="21"/>
        <v>0</v>
      </c>
      <c r="AG32">
        <f t="shared" si="3"/>
        <v>142</v>
      </c>
      <c r="AH32">
        <f t="shared" si="4"/>
        <v>1</v>
      </c>
    </row>
    <row r="33" spans="1:34" x14ac:dyDescent="0.25">
      <c r="A33" t="s">
        <v>369</v>
      </c>
      <c r="B33" s="1">
        <v>43524</v>
      </c>
      <c r="C33">
        <v>53080</v>
      </c>
      <c r="D33" s="1">
        <v>43476</v>
      </c>
      <c r="E33" s="3">
        <v>0</v>
      </c>
      <c r="F33" s="3">
        <v>0</v>
      </c>
      <c r="G33" t="s">
        <v>18</v>
      </c>
      <c r="H33" t="s">
        <v>11</v>
      </c>
      <c r="I33" t="s">
        <v>32</v>
      </c>
      <c r="J33" s="6">
        <f t="shared" si="0"/>
        <v>1</v>
      </c>
      <c r="K33" s="6">
        <f t="shared" si="5"/>
        <v>1</v>
      </c>
      <c r="L33" s="6">
        <f t="shared" si="6"/>
        <v>0</v>
      </c>
      <c r="M33" s="6">
        <f t="shared" si="7"/>
        <v>0</v>
      </c>
      <c r="N33" s="6">
        <f t="shared" si="8"/>
        <v>0</v>
      </c>
      <c r="O33" s="6">
        <f t="shared" si="9"/>
        <v>0</v>
      </c>
      <c r="P33" s="6">
        <f t="shared" si="10"/>
        <v>0</v>
      </c>
      <c r="Q33" s="6">
        <f t="shared" si="11"/>
        <v>0</v>
      </c>
      <c r="R33" s="6">
        <f t="shared" si="12"/>
        <v>0</v>
      </c>
      <c r="S33" s="6">
        <f t="shared" si="13"/>
        <v>0</v>
      </c>
      <c r="T33" s="6">
        <f t="shared" si="14"/>
        <v>0</v>
      </c>
      <c r="U33" s="6">
        <f t="shared" si="15"/>
        <v>0</v>
      </c>
      <c r="V33">
        <f t="shared" si="20"/>
        <v>1</v>
      </c>
      <c r="W33">
        <f t="shared" si="20"/>
        <v>0</v>
      </c>
      <c r="X33">
        <f t="shared" si="20"/>
        <v>0</v>
      </c>
      <c r="Y33">
        <f t="shared" si="20"/>
        <v>0</v>
      </c>
      <c r="Z33">
        <f t="shared" si="20"/>
        <v>0</v>
      </c>
      <c r="AA33">
        <f t="shared" si="21"/>
        <v>0</v>
      </c>
      <c r="AB33">
        <f t="shared" si="21"/>
        <v>0</v>
      </c>
      <c r="AC33">
        <f t="shared" si="21"/>
        <v>0</v>
      </c>
      <c r="AD33">
        <f t="shared" si="21"/>
        <v>1</v>
      </c>
      <c r="AE33">
        <f t="shared" si="21"/>
        <v>0</v>
      </c>
      <c r="AF33">
        <f t="shared" si="21"/>
        <v>0</v>
      </c>
      <c r="AG33">
        <f t="shared" si="3"/>
        <v>48</v>
      </c>
      <c r="AH33">
        <f t="shared" si="4"/>
        <v>0</v>
      </c>
    </row>
    <row r="34" spans="1:34" x14ac:dyDescent="0.25">
      <c r="A34" t="s">
        <v>380</v>
      </c>
      <c r="B34" s="1">
        <v>43521</v>
      </c>
      <c r="C34">
        <v>54325</v>
      </c>
      <c r="D34" s="1">
        <v>43514</v>
      </c>
      <c r="E34" s="3">
        <v>1</v>
      </c>
      <c r="F34" s="3">
        <v>0</v>
      </c>
      <c r="G34" t="s">
        <v>35</v>
      </c>
      <c r="H34" t="s">
        <v>11</v>
      </c>
      <c r="I34" t="s">
        <v>32</v>
      </c>
      <c r="J34" s="6">
        <f t="shared" si="0"/>
        <v>2</v>
      </c>
      <c r="K34" s="6">
        <f t="shared" si="5"/>
        <v>0</v>
      </c>
      <c r="L34" s="6">
        <f t="shared" si="6"/>
        <v>1</v>
      </c>
      <c r="M34" s="6">
        <f t="shared" si="7"/>
        <v>0</v>
      </c>
      <c r="N34" s="6">
        <f t="shared" si="8"/>
        <v>0</v>
      </c>
      <c r="O34" s="6">
        <f t="shared" si="9"/>
        <v>0</v>
      </c>
      <c r="P34" s="6">
        <f t="shared" si="10"/>
        <v>0</v>
      </c>
      <c r="Q34" s="6">
        <f t="shared" si="11"/>
        <v>0</v>
      </c>
      <c r="R34" s="6">
        <f t="shared" si="12"/>
        <v>0</v>
      </c>
      <c r="S34" s="6">
        <f t="shared" si="13"/>
        <v>0</v>
      </c>
      <c r="T34" s="6">
        <f t="shared" si="14"/>
        <v>0</v>
      </c>
      <c r="U34" s="6">
        <f t="shared" si="15"/>
        <v>0</v>
      </c>
      <c r="V34">
        <f t="shared" si="20"/>
        <v>1</v>
      </c>
      <c r="W34">
        <f t="shared" si="20"/>
        <v>0</v>
      </c>
      <c r="X34">
        <f t="shared" si="20"/>
        <v>0</v>
      </c>
      <c r="Y34">
        <f t="shared" si="20"/>
        <v>0</v>
      </c>
      <c r="Z34">
        <f t="shared" si="20"/>
        <v>0</v>
      </c>
      <c r="AA34">
        <f t="shared" si="21"/>
        <v>0</v>
      </c>
      <c r="AB34">
        <f t="shared" si="21"/>
        <v>0</v>
      </c>
      <c r="AC34">
        <f t="shared" si="21"/>
        <v>0</v>
      </c>
      <c r="AD34">
        <f t="shared" si="21"/>
        <v>0</v>
      </c>
      <c r="AE34">
        <f t="shared" si="21"/>
        <v>0</v>
      </c>
      <c r="AF34">
        <f t="shared" si="21"/>
        <v>1</v>
      </c>
      <c r="AG34">
        <f t="shared" si="3"/>
        <v>7</v>
      </c>
      <c r="AH34">
        <f t="shared" si="4"/>
        <v>0</v>
      </c>
    </row>
    <row r="35" spans="1:34" x14ac:dyDescent="0.25">
      <c r="A35" t="s">
        <v>381</v>
      </c>
      <c r="B35" s="1">
        <v>43521</v>
      </c>
      <c r="C35">
        <v>47745</v>
      </c>
      <c r="D35" s="1">
        <v>43418</v>
      </c>
      <c r="E35" s="3">
        <v>0</v>
      </c>
      <c r="F35" s="3">
        <v>0</v>
      </c>
      <c r="G35" t="s">
        <v>11</v>
      </c>
      <c r="H35" t="s">
        <v>16</v>
      </c>
      <c r="I35" t="s">
        <v>32</v>
      </c>
      <c r="J35" s="6">
        <f t="shared" si="0"/>
        <v>11</v>
      </c>
      <c r="K35" s="6">
        <f t="shared" si="5"/>
        <v>0</v>
      </c>
      <c r="L35" s="6">
        <f t="shared" si="6"/>
        <v>0</v>
      </c>
      <c r="M35" s="6">
        <f t="shared" si="7"/>
        <v>0</v>
      </c>
      <c r="N35" s="6">
        <f t="shared" si="8"/>
        <v>0</v>
      </c>
      <c r="O35" s="6">
        <f t="shared" si="9"/>
        <v>0</v>
      </c>
      <c r="P35" s="6">
        <f t="shared" si="10"/>
        <v>0</v>
      </c>
      <c r="Q35" s="6">
        <f t="shared" si="11"/>
        <v>0</v>
      </c>
      <c r="R35" s="6">
        <f t="shared" si="12"/>
        <v>0</v>
      </c>
      <c r="S35" s="6">
        <f t="shared" si="13"/>
        <v>0</v>
      </c>
      <c r="T35" s="6">
        <f t="shared" si="14"/>
        <v>0</v>
      </c>
      <c r="U35" s="6">
        <f t="shared" si="15"/>
        <v>1</v>
      </c>
      <c r="V35">
        <f t="shared" si="20"/>
        <v>0</v>
      </c>
      <c r="W35">
        <f t="shared" si="20"/>
        <v>0</v>
      </c>
      <c r="X35">
        <f t="shared" si="20"/>
        <v>0</v>
      </c>
      <c r="Y35">
        <f t="shared" si="20"/>
        <v>1</v>
      </c>
      <c r="Z35">
        <f t="shared" si="20"/>
        <v>0</v>
      </c>
      <c r="AA35">
        <f t="shared" si="21"/>
        <v>1</v>
      </c>
      <c r="AB35">
        <f t="shared" si="21"/>
        <v>0</v>
      </c>
      <c r="AC35">
        <f t="shared" si="21"/>
        <v>0</v>
      </c>
      <c r="AD35">
        <f t="shared" si="21"/>
        <v>0</v>
      </c>
      <c r="AE35">
        <f t="shared" si="21"/>
        <v>0</v>
      </c>
      <c r="AF35">
        <f t="shared" si="21"/>
        <v>0</v>
      </c>
      <c r="AG35">
        <f t="shared" si="3"/>
        <v>103</v>
      </c>
      <c r="AH35">
        <f t="shared" si="4"/>
        <v>1</v>
      </c>
    </row>
    <row r="36" spans="1:34" x14ac:dyDescent="0.25">
      <c r="A36" t="s">
        <v>387</v>
      </c>
      <c r="B36" s="1">
        <v>43519</v>
      </c>
      <c r="C36">
        <v>47795</v>
      </c>
      <c r="D36" s="1">
        <v>43513</v>
      </c>
      <c r="E36" s="3">
        <v>0</v>
      </c>
      <c r="F36" s="3">
        <v>1</v>
      </c>
      <c r="G36" t="s">
        <v>25</v>
      </c>
      <c r="H36" t="s">
        <v>16</v>
      </c>
      <c r="I36" t="s">
        <v>32</v>
      </c>
      <c r="J36" s="6">
        <f t="shared" si="0"/>
        <v>2</v>
      </c>
      <c r="K36" s="6">
        <f t="shared" si="5"/>
        <v>0</v>
      </c>
      <c r="L36" s="6">
        <f t="shared" si="6"/>
        <v>1</v>
      </c>
      <c r="M36" s="6">
        <f t="shared" si="7"/>
        <v>0</v>
      </c>
      <c r="N36" s="6">
        <f t="shared" si="8"/>
        <v>0</v>
      </c>
      <c r="O36" s="6">
        <f t="shared" si="9"/>
        <v>0</v>
      </c>
      <c r="P36" s="6">
        <f t="shared" si="10"/>
        <v>0</v>
      </c>
      <c r="Q36" s="6">
        <f t="shared" si="11"/>
        <v>0</v>
      </c>
      <c r="R36" s="6">
        <f t="shared" si="12"/>
        <v>0</v>
      </c>
      <c r="S36" s="6">
        <f t="shared" si="13"/>
        <v>0</v>
      </c>
      <c r="T36" s="6">
        <f t="shared" si="14"/>
        <v>0</v>
      </c>
      <c r="U36" s="6">
        <f t="shared" si="15"/>
        <v>0</v>
      </c>
      <c r="V36">
        <f t="shared" si="20"/>
        <v>0</v>
      </c>
      <c r="W36">
        <f t="shared" si="20"/>
        <v>0</v>
      </c>
      <c r="X36">
        <f t="shared" si="20"/>
        <v>0</v>
      </c>
      <c r="Y36">
        <f t="shared" si="20"/>
        <v>1</v>
      </c>
      <c r="Z36">
        <f t="shared" si="20"/>
        <v>0</v>
      </c>
      <c r="AA36">
        <f t="shared" si="21"/>
        <v>0</v>
      </c>
      <c r="AB36">
        <f t="shared" si="21"/>
        <v>0</v>
      </c>
      <c r="AC36">
        <f t="shared" si="21"/>
        <v>0</v>
      </c>
      <c r="AD36">
        <f t="shared" si="21"/>
        <v>0</v>
      </c>
      <c r="AE36">
        <f t="shared" si="21"/>
        <v>1</v>
      </c>
      <c r="AF36">
        <f t="shared" si="21"/>
        <v>0</v>
      </c>
      <c r="AG36">
        <f t="shared" si="3"/>
        <v>6</v>
      </c>
      <c r="AH36">
        <f t="shared" si="4"/>
        <v>0</v>
      </c>
    </row>
    <row r="37" spans="1:34" x14ac:dyDescent="0.25">
      <c r="A37" t="s">
        <v>437</v>
      </c>
      <c r="B37" s="1">
        <v>43477</v>
      </c>
      <c r="C37">
        <v>49825</v>
      </c>
      <c r="D37" s="1">
        <v>43428</v>
      </c>
      <c r="E37" s="3">
        <v>0</v>
      </c>
      <c r="F37" s="3">
        <v>0</v>
      </c>
      <c r="G37" t="s">
        <v>11</v>
      </c>
      <c r="H37" t="s">
        <v>11</v>
      </c>
      <c r="I37" t="s">
        <v>32</v>
      </c>
      <c r="J37" s="6">
        <f t="shared" si="0"/>
        <v>11</v>
      </c>
      <c r="K37" s="6">
        <f t="shared" si="5"/>
        <v>0</v>
      </c>
      <c r="L37" s="6">
        <f t="shared" si="6"/>
        <v>0</v>
      </c>
      <c r="M37" s="6">
        <f t="shared" si="7"/>
        <v>0</v>
      </c>
      <c r="N37" s="6">
        <f t="shared" si="8"/>
        <v>0</v>
      </c>
      <c r="O37" s="6">
        <f t="shared" si="9"/>
        <v>0</v>
      </c>
      <c r="P37" s="6">
        <f t="shared" si="10"/>
        <v>0</v>
      </c>
      <c r="Q37" s="6">
        <f t="shared" si="11"/>
        <v>0</v>
      </c>
      <c r="R37" s="6">
        <f t="shared" si="12"/>
        <v>0</v>
      </c>
      <c r="S37" s="6">
        <f t="shared" si="13"/>
        <v>0</v>
      </c>
      <c r="T37" s="6">
        <f t="shared" si="14"/>
        <v>0</v>
      </c>
      <c r="U37" s="6">
        <f t="shared" si="15"/>
        <v>1</v>
      </c>
      <c r="V37">
        <f t="shared" si="20"/>
        <v>1</v>
      </c>
      <c r="W37">
        <f t="shared" si="20"/>
        <v>0</v>
      </c>
      <c r="X37">
        <f t="shared" si="20"/>
        <v>0</v>
      </c>
      <c r="Y37">
        <f t="shared" si="20"/>
        <v>0</v>
      </c>
      <c r="Z37">
        <f t="shared" si="20"/>
        <v>0</v>
      </c>
      <c r="AA37">
        <f t="shared" si="21"/>
        <v>1</v>
      </c>
      <c r="AB37">
        <f t="shared" si="21"/>
        <v>0</v>
      </c>
      <c r="AC37">
        <f t="shared" si="21"/>
        <v>0</v>
      </c>
      <c r="AD37">
        <f t="shared" si="21"/>
        <v>0</v>
      </c>
      <c r="AE37">
        <f t="shared" si="21"/>
        <v>0</v>
      </c>
      <c r="AF37">
        <f t="shared" si="21"/>
        <v>0</v>
      </c>
      <c r="AG37">
        <f t="shared" si="3"/>
        <v>49</v>
      </c>
      <c r="AH37">
        <f t="shared" si="4"/>
        <v>0</v>
      </c>
    </row>
    <row r="38" spans="1:34" x14ac:dyDescent="0.25">
      <c r="A38" t="s">
        <v>448</v>
      </c>
      <c r="B38" s="1">
        <v>43468</v>
      </c>
      <c r="C38">
        <v>53505</v>
      </c>
      <c r="D38" s="1">
        <v>43420</v>
      </c>
      <c r="E38" s="3">
        <v>0</v>
      </c>
      <c r="F38" s="3">
        <v>0</v>
      </c>
      <c r="G38" t="s">
        <v>18</v>
      </c>
      <c r="H38" t="s">
        <v>11</v>
      </c>
      <c r="I38" t="s">
        <v>32</v>
      </c>
      <c r="J38" s="6">
        <f t="shared" si="0"/>
        <v>11</v>
      </c>
      <c r="K38" s="6">
        <f t="shared" si="5"/>
        <v>0</v>
      </c>
      <c r="L38" s="6">
        <f t="shared" si="6"/>
        <v>0</v>
      </c>
      <c r="M38" s="6">
        <f t="shared" si="7"/>
        <v>0</v>
      </c>
      <c r="N38" s="6">
        <f t="shared" si="8"/>
        <v>0</v>
      </c>
      <c r="O38" s="6">
        <f t="shared" si="9"/>
        <v>0</v>
      </c>
      <c r="P38" s="6">
        <f t="shared" si="10"/>
        <v>0</v>
      </c>
      <c r="Q38" s="6">
        <f t="shared" si="11"/>
        <v>0</v>
      </c>
      <c r="R38" s="6">
        <f t="shared" si="12"/>
        <v>0</v>
      </c>
      <c r="S38" s="6">
        <f t="shared" si="13"/>
        <v>0</v>
      </c>
      <c r="T38" s="6">
        <f t="shared" si="14"/>
        <v>0</v>
      </c>
      <c r="U38" s="6">
        <f t="shared" si="15"/>
        <v>1</v>
      </c>
      <c r="V38">
        <f t="shared" si="20"/>
        <v>1</v>
      </c>
      <c r="W38">
        <f t="shared" si="20"/>
        <v>0</v>
      </c>
      <c r="X38">
        <f t="shared" si="20"/>
        <v>0</v>
      </c>
      <c r="Y38">
        <f t="shared" si="20"/>
        <v>0</v>
      </c>
      <c r="Z38">
        <f t="shared" si="20"/>
        <v>0</v>
      </c>
      <c r="AA38">
        <f t="shared" si="21"/>
        <v>0</v>
      </c>
      <c r="AB38">
        <f t="shared" si="21"/>
        <v>0</v>
      </c>
      <c r="AC38">
        <f t="shared" si="21"/>
        <v>0</v>
      </c>
      <c r="AD38">
        <f t="shared" si="21"/>
        <v>1</v>
      </c>
      <c r="AE38">
        <f t="shared" si="21"/>
        <v>0</v>
      </c>
      <c r="AF38">
        <f t="shared" si="21"/>
        <v>0</v>
      </c>
      <c r="AG38">
        <f t="shared" si="3"/>
        <v>48</v>
      </c>
      <c r="AH38">
        <f t="shared" si="4"/>
        <v>0</v>
      </c>
    </row>
    <row r="39" spans="1:34" x14ac:dyDescent="0.25">
      <c r="A39" t="s">
        <v>75</v>
      </c>
      <c r="B39" s="1">
        <v>43656</v>
      </c>
      <c r="C39" s="2">
        <v>77015</v>
      </c>
      <c r="D39" s="1">
        <v>43443</v>
      </c>
      <c r="E39" s="3">
        <v>0</v>
      </c>
      <c r="F39" s="3">
        <v>0</v>
      </c>
      <c r="G39" t="s">
        <v>35</v>
      </c>
      <c r="H39" t="s">
        <v>31</v>
      </c>
      <c r="I39" t="s">
        <v>74</v>
      </c>
      <c r="J39" s="6">
        <f t="shared" si="0"/>
        <v>12</v>
      </c>
      <c r="K39" s="6">
        <f t="shared" si="5"/>
        <v>0</v>
      </c>
      <c r="L39" s="6">
        <f t="shared" si="6"/>
        <v>0</v>
      </c>
      <c r="M39" s="6">
        <f t="shared" si="7"/>
        <v>0</v>
      </c>
      <c r="N39" s="6">
        <f t="shared" si="8"/>
        <v>0</v>
      </c>
      <c r="O39" s="6">
        <f t="shared" si="9"/>
        <v>0</v>
      </c>
      <c r="P39" s="6">
        <f t="shared" si="10"/>
        <v>0</v>
      </c>
      <c r="Q39" s="6">
        <f t="shared" si="11"/>
        <v>0</v>
      </c>
      <c r="R39" s="6">
        <f t="shared" si="12"/>
        <v>0</v>
      </c>
      <c r="S39" s="6">
        <f t="shared" si="13"/>
        <v>0</v>
      </c>
      <c r="T39" s="6">
        <f t="shared" si="14"/>
        <v>0</v>
      </c>
      <c r="U39" s="6">
        <f t="shared" si="15"/>
        <v>0</v>
      </c>
      <c r="V39">
        <f t="shared" si="20"/>
        <v>0</v>
      </c>
      <c r="W39">
        <f t="shared" si="20"/>
        <v>0</v>
      </c>
      <c r="X39">
        <f t="shared" si="20"/>
        <v>1</v>
      </c>
      <c r="Y39">
        <f t="shared" si="20"/>
        <v>0</v>
      </c>
      <c r="Z39">
        <f t="shared" si="20"/>
        <v>0</v>
      </c>
      <c r="AA39">
        <f t="shared" si="21"/>
        <v>0</v>
      </c>
      <c r="AB39">
        <f t="shared" si="21"/>
        <v>0</v>
      </c>
      <c r="AC39">
        <f t="shared" si="21"/>
        <v>0</v>
      </c>
      <c r="AD39">
        <f t="shared" si="21"/>
        <v>0</v>
      </c>
      <c r="AE39">
        <f t="shared" si="21"/>
        <v>0</v>
      </c>
      <c r="AF39">
        <f t="shared" si="21"/>
        <v>1</v>
      </c>
      <c r="AG39">
        <f t="shared" si="3"/>
        <v>213</v>
      </c>
      <c r="AH39">
        <f t="shared" si="4"/>
        <v>1</v>
      </c>
    </row>
    <row r="40" spans="1:34" x14ac:dyDescent="0.25">
      <c r="A40" t="s">
        <v>141</v>
      </c>
      <c r="B40" s="1">
        <v>43634</v>
      </c>
      <c r="C40" s="2">
        <v>81080</v>
      </c>
      <c r="D40" s="1">
        <v>43434</v>
      </c>
      <c r="E40" s="3">
        <v>0</v>
      </c>
      <c r="F40" s="3">
        <v>0</v>
      </c>
      <c r="G40" t="s">
        <v>16</v>
      </c>
      <c r="H40" t="s">
        <v>35</v>
      </c>
      <c r="I40" t="s">
        <v>74</v>
      </c>
      <c r="J40" s="6">
        <f t="shared" si="0"/>
        <v>11</v>
      </c>
      <c r="K40" s="6">
        <f t="shared" si="5"/>
        <v>0</v>
      </c>
      <c r="L40" s="6">
        <f t="shared" si="6"/>
        <v>0</v>
      </c>
      <c r="M40" s="6">
        <f t="shared" si="7"/>
        <v>0</v>
      </c>
      <c r="N40" s="6">
        <f t="shared" si="8"/>
        <v>0</v>
      </c>
      <c r="O40" s="6">
        <f t="shared" si="9"/>
        <v>0</v>
      </c>
      <c r="P40" s="6">
        <f t="shared" si="10"/>
        <v>0</v>
      </c>
      <c r="Q40" s="6">
        <f t="shared" si="11"/>
        <v>0</v>
      </c>
      <c r="R40" s="6">
        <f t="shared" si="12"/>
        <v>0</v>
      </c>
      <c r="S40" s="6">
        <f t="shared" si="13"/>
        <v>0</v>
      </c>
      <c r="T40" s="6">
        <f t="shared" si="14"/>
        <v>0</v>
      </c>
      <c r="U40" s="6">
        <f t="shared" si="15"/>
        <v>1</v>
      </c>
      <c r="V40">
        <f t="shared" si="20"/>
        <v>0</v>
      </c>
      <c r="W40">
        <f t="shared" si="20"/>
        <v>0</v>
      </c>
      <c r="X40">
        <f t="shared" si="20"/>
        <v>0</v>
      </c>
      <c r="Y40">
        <f t="shared" si="20"/>
        <v>0</v>
      </c>
      <c r="Z40">
        <f t="shared" si="20"/>
        <v>1</v>
      </c>
      <c r="AA40">
        <f t="shared" si="21"/>
        <v>0</v>
      </c>
      <c r="AB40">
        <f t="shared" si="21"/>
        <v>1</v>
      </c>
      <c r="AC40">
        <f t="shared" si="21"/>
        <v>0</v>
      </c>
      <c r="AD40">
        <f t="shared" si="21"/>
        <v>0</v>
      </c>
      <c r="AE40">
        <f t="shared" si="21"/>
        <v>0</v>
      </c>
      <c r="AF40">
        <f t="shared" si="21"/>
        <v>0</v>
      </c>
      <c r="AG40">
        <f t="shared" si="3"/>
        <v>200</v>
      </c>
      <c r="AH40">
        <f t="shared" si="4"/>
        <v>1</v>
      </c>
    </row>
    <row r="41" spans="1:34" x14ac:dyDescent="0.25">
      <c r="A41" t="s">
        <v>346</v>
      </c>
      <c r="B41" s="1">
        <v>43551</v>
      </c>
      <c r="C41">
        <v>63140</v>
      </c>
      <c r="D41" s="1">
        <v>43270</v>
      </c>
      <c r="E41" s="3">
        <v>0</v>
      </c>
      <c r="F41" s="3">
        <v>0</v>
      </c>
      <c r="G41" t="s">
        <v>11</v>
      </c>
      <c r="H41" t="s">
        <v>11</v>
      </c>
      <c r="I41" t="s">
        <v>345</v>
      </c>
      <c r="J41" s="6">
        <f t="shared" si="0"/>
        <v>6</v>
      </c>
      <c r="K41" s="6">
        <f t="shared" si="5"/>
        <v>0</v>
      </c>
      <c r="L41" s="6">
        <f t="shared" si="6"/>
        <v>0</v>
      </c>
      <c r="M41" s="6">
        <f t="shared" si="7"/>
        <v>0</v>
      </c>
      <c r="N41" s="6">
        <f t="shared" si="8"/>
        <v>0</v>
      </c>
      <c r="O41" s="6">
        <f t="shared" si="9"/>
        <v>0</v>
      </c>
      <c r="P41" s="6">
        <f t="shared" si="10"/>
        <v>1</v>
      </c>
      <c r="Q41" s="6">
        <f t="shared" si="11"/>
        <v>0</v>
      </c>
      <c r="R41" s="6">
        <f t="shared" si="12"/>
        <v>0</v>
      </c>
      <c r="S41" s="6">
        <f t="shared" si="13"/>
        <v>0</v>
      </c>
      <c r="T41" s="6">
        <f t="shared" si="14"/>
        <v>0</v>
      </c>
      <c r="U41" s="6">
        <f t="shared" si="15"/>
        <v>0</v>
      </c>
      <c r="V41">
        <f t="shared" si="20"/>
        <v>1</v>
      </c>
      <c r="W41">
        <f t="shared" si="20"/>
        <v>0</v>
      </c>
      <c r="X41">
        <f t="shared" si="20"/>
        <v>0</v>
      </c>
      <c r="Y41">
        <f t="shared" si="20"/>
        <v>0</v>
      </c>
      <c r="Z41">
        <f t="shared" si="20"/>
        <v>0</v>
      </c>
      <c r="AA41">
        <f t="shared" si="21"/>
        <v>1</v>
      </c>
      <c r="AB41">
        <f t="shared" si="21"/>
        <v>0</v>
      </c>
      <c r="AC41">
        <f t="shared" si="21"/>
        <v>0</v>
      </c>
      <c r="AD41">
        <f t="shared" si="21"/>
        <v>0</v>
      </c>
      <c r="AE41">
        <f t="shared" si="21"/>
        <v>0</v>
      </c>
      <c r="AF41">
        <f t="shared" si="21"/>
        <v>0</v>
      </c>
      <c r="AG41">
        <f t="shared" si="3"/>
        <v>281</v>
      </c>
      <c r="AH41">
        <f t="shared" si="4"/>
        <v>1</v>
      </c>
    </row>
    <row r="42" spans="1:34" x14ac:dyDescent="0.25">
      <c r="A42" t="s">
        <v>30</v>
      </c>
      <c r="B42" s="1">
        <v>43658</v>
      </c>
      <c r="C42" s="2">
        <v>66775</v>
      </c>
      <c r="D42" s="1">
        <v>43465</v>
      </c>
      <c r="E42" s="3">
        <v>0</v>
      </c>
      <c r="F42" s="3">
        <v>0</v>
      </c>
      <c r="G42" t="s">
        <v>25</v>
      </c>
      <c r="H42" t="s">
        <v>31</v>
      </c>
      <c r="I42" t="s">
        <v>29</v>
      </c>
      <c r="J42" s="6">
        <f t="shared" si="0"/>
        <v>12</v>
      </c>
      <c r="K42" s="6">
        <f t="shared" si="5"/>
        <v>0</v>
      </c>
      <c r="L42" s="6">
        <f t="shared" si="6"/>
        <v>0</v>
      </c>
      <c r="M42" s="6">
        <f t="shared" si="7"/>
        <v>0</v>
      </c>
      <c r="N42" s="6">
        <f t="shared" si="8"/>
        <v>0</v>
      </c>
      <c r="O42" s="6">
        <f t="shared" si="9"/>
        <v>0</v>
      </c>
      <c r="P42" s="6">
        <f t="shared" si="10"/>
        <v>0</v>
      </c>
      <c r="Q42" s="6">
        <f t="shared" si="11"/>
        <v>0</v>
      </c>
      <c r="R42" s="6">
        <f t="shared" si="12"/>
        <v>0</v>
      </c>
      <c r="S42" s="6">
        <f t="shared" si="13"/>
        <v>0</v>
      </c>
      <c r="T42" s="6">
        <f t="shared" si="14"/>
        <v>0</v>
      </c>
      <c r="U42" s="6">
        <f t="shared" si="15"/>
        <v>0</v>
      </c>
      <c r="V42">
        <f t="shared" ref="V42:Z51" si="22">IF($H42=V$1,1,0)</f>
        <v>0</v>
      </c>
      <c r="W42">
        <f t="shared" si="22"/>
        <v>0</v>
      </c>
      <c r="X42">
        <f t="shared" si="22"/>
        <v>1</v>
      </c>
      <c r="Y42">
        <f t="shared" si="22"/>
        <v>0</v>
      </c>
      <c r="Z42">
        <f t="shared" si="22"/>
        <v>0</v>
      </c>
      <c r="AA42">
        <f t="shared" ref="AA42:AF51" si="23">IF($G42=AA$1,1,0)</f>
        <v>0</v>
      </c>
      <c r="AB42">
        <f t="shared" si="23"/>
        <v>0</v>
      </c>
      <c r="AC42">
        <f t="shared" si="23"/>
        <v>0</v>
      </c>
      <c r="AD42">
        <f t="shared" si="23"/>
        <v>0</v>
      </c>
      <c r="AE42">
        <f t="shared" si="23"/>
        <v>1</v>
      </c>
      <c r="AF42">
        <f t="shared" si="23"/>
        <v>0</v>
      </c>
      <c r="AG42">
        <f t="shared" si="3"/>
        <v>193</v>
      </c>
      <c r="AH42">
        <f t="shared" si="4"/>
        <v>1</v>
      </c>
    </row>
    <row r="43" spans="1:34" x14ac:dyDescent="0.25">
      <c r="A43" t="s">
        <v>210</v>
      </c>
      <c r="B43" s="1">
        <v>43606</v>
      </c>
      <c r="C43" s="4">
        <v>67990</v>
      </c>
      <c r="D43" s="1">
        <v>43507</v>
      </c>
      <c r="E43" s="3">
        <v>0</v>
      </c>
      <c r="F43" s="3">
        <v>0</v>
      </c>
      <c r="G43" t="s">
        <v>11</v>
      </c>
      <c r="H43" t="s">
        <v>35</v>
      </c>
      <c r="I43" t="s">
        <v>29</v>
      </c>
      <c r="J43" s="6">
        <f t="shared" si="0"/>
        <v>2</v>
      </c>
      <c r="K43" s="6">
        <f t="shared" si="5"/>
        <v>0</v>
      </c>
      <c r="L43" s="6">
        <f t="shared" si="6"/>
        <v>1</v>
      </c>
      <c r="M43" s="6">
        <f t="shared" si="7"/>
        <v>0</v>
      </c>
      <c r="N43" s="6">
        <f t="shared" si="8"/>
        <v>0</v>
      </c>
      <c r="O43" s="6">
        <f t="shared" si="9"/>
        <v>0</v>
      </c>
      <c r="P43" s="6">
        <f t="shared" si="10"/>
        <v>0</v>
      </c>
      <c r="Q43" s="6">
        <f t="shared" si="11"/>
        <v>0</v>
      </c>
      <c r="R43" s="6">
        <f t="shared" si="12"/>
        <v>0</v>
      </c>
      <c r="S43" s="6">
        <f t="shared" si="13"/>
        <v>0</v>
      </c>
      <c r="T43" s="6">
        <f t="shared" si="14"/>
        <v>0</v>
      </c>
      <c r="U43" s="6">
        <f t="shared" si="15"/>
        <v>0</v>
      </c>
      <c r="V43">
        <f t="shared" si="22"/>
        <v>0</v>
      </c>
      <c r="W43">
        <f t="shared" si="22"/>
        <v>0</v>
      </c>
      <c r="X43">
        <f t="shared" si="22"/>
        <v>0</v>
      </c>
      <c r="Y43">
        <f t="shared" si="22"/>
        <v>0</v>
      </c>
      <c r="Z43">
        <f t="shared" si="22"/>
        <v>1</v>
      </c>
      <c r="AA43">
        <f t="shared" si="23"/>
        <v>1</v>
      </c>
      <c r="AB43">
        <f t="shared" si="23"/>
        <v>0</v>
      </c>
      <c r="AC43">
        <f t="shared" si="23"/>
        <v>0</v>
      </c>
      <c r="AD43">
        <f t="shared" si="23"/>
        <v>0</v>
      </c>
      <c r="AE43">
        <f t="shared" si="23"/>
        <v>0</v>
      </c>
      <c r="AF43">
        <f t="shared" si="23"/>
        <v>0</v>
      </c>
      <c r="AG43">
        <f t="shared" si="3"/>
        <v>99</v>
      </c>
      <c r="AH43">
        <f t="shared" si="4"/>
        <v>1</v>
      </c>
    </row>
    <row r="44" spans="1:34" x14ac:dyDescent="0.25">
      <c r="A44" t="s">
        <v>342</v>
      </c>
      <c r="B44" s="1">
        <v>43552</v>
      </c>
      <c r="C44">
        <v>62695</v>
      </c>
      <c r="D44" s="1">
        <v>43437</v>
      </c>
      <c r="E44" s="3">
        <v>0</v>
      </c>
      <c r="F44" s="3">
        <v>0</v>
      </c>
      <c r="G44" t="s">
        <v>18</v>
      </c>
      <c r="H44" t="s">
        <v>11</v>
      </c>
      <c r="I44" t="s">
        <v>29</v>
      </c>
      <c r="J44" s="6">
        <f t="shared" si="0"/>
        <v>12</v>
      </c>
      <c r="K44" s="6">
        <f t="shared" si="5"/>
        <v>0</v>
      </c>
      <c r="L44" s="6">
        <f t="shared" si="6"/>
        <v>0</v>
      </c>
      <c r="M44" s="6">
        <f t="shared" si="7"/>
        <v>0</v>
      </c>
      <c r="N44" s="6">
        <f t="shared" si="8"/>
        <v>0</v>
      </c>
      <c r="O44" s="6">
        <f t="shared" si="9"/>
        <v>0</v>
      </c>
      <c r="P44" s="6">
        <f t="shared" si="10"/>
        <v>0</v>
      </c>
      <c r="Q44" s="6">
        <f t="shared" si="11"/>
        <v>0</v>
      </c>
      <c r="R44" s="6">
        <f t="shared" si="12"/>
        <v>0</v>
      </c>
      <c r="S44" s="6">
        <f t="shared" si="13"/>
        <v>0</v>
      </c>
      <c r="T44" s="6">
        <f t="shared" si="14"/>
        <v>0</v>
      </c>
      <c r="U44" s="6">
        <f t="shared" si="15"/>
        <v>0</v>
      </c>
      <c r="V44">
        <f t="shared" si="22"/>
        <v>1</v>
      </c>
      <c r="W44">
        <f t="shared" si="22"/>
        <v>0</v>
      </c>
      <c r="X44">
        <f t="shared" si="22"/>
        <v>0</v>
      </c>
      <c r="Y44">
        <f t="shared" si="22"/>
        <v>0</v>
      </c>
      <c r="Z44">
        <f t="shared" si="22"/>
        <v>0</v>
      </c>
      <c r="AA44">
        <f t="shared" si="23"/>
        <v>0</v>
      </c>
      <c r="AB44">
        <f t="shared" si="23"/>
        <v>0</v>
      </c>
      <c r="AC44">
        <f t="shared" si="23"/>
        <v>0</v>
      </c>
      <c r="AD44">
        <f t="shared" si="23"/>
        <v>1</v>
      </c>
      <c r="AE44">
        <f t="shared" si="23"/>
        <v>0</v>
      </c>
      <c r="AF44">
        <f t="shared" si="23"/>
        <v>0</v>
      </c>
      <c r="AG44">
        <f t="shared" si="3"/>
        <v>115</v>
      </c>
      <c r="AH44">
        <f t="shared" si="4"/>
        <v>1</v>
      </c>
    </row>
    <row r="45" spans="1:34" x14ac:dyDescent="0.25">
      <c r="A45" t="s">
        <v>445</v>
      </c>
      <c r="B45" s="1">
        <v>43472</v>
      </c>
      <c r="C45">
        <v>68375</v>
      </c>
      <c r="D45" s="1">
        <v>43433</v>
      </c>
      <c r="E45" s="3">
        <v>0</v>
      </c>
      <c r="F45" s="3">
        <v>0</v>
      </c>
      <c r="G45" t="s">
        <v>25</v>
      </c>
      <c r="H45" t="s">
        <v>31</v>
      </c>
      <c r="I45" t="s">
        <v>29</v>
      </c>
      <c r="J45" s="6">
        <f t="shared" si="0"/>
        <v>11</v>
      </c>
      <c r="K45" s="6">
        <f t="shared" si="5"/>
        <v>0</v>
      </c>
      <c r="L45" s="6">
        <f t="shared" si="6"/>
        <v>0</v>
      </c>
      <c r="M45" s="6">
        <f t="shared" si="7"/>
        <v>0</v>
      </c>
      <c r="N45" s="6">
        <f t="shared" si="8"/>
        <v>0</v>
      </c>
      <c r="O45" s="6">
        <f t="shared" si="9"/>
        <v>0</v>
      </c>
      <c r="P45" s="6">
        <f t="shared" si="10"/>
        <v>0</v>
      </c>
      <c r="Q45" s="6">
        <f t="shared" si="11"/>
        <v>0</v>
      </c>
      <c r="R45" s="6">
        <f t="shared" si="12"/>
        <v>0</v>
      </c>
      <c r="S45" s="6">
        <f t="shared" si="13"/>
        <v>0</v>
      </c>
      <c r="T45" s="6">
        <f t="shared" si="14"/>
        <v>0</v>
      </c>
      <c r="U45" s="6">
        <f t="shared" si="15"/>
        <v>1</v>
      </c>
      <c r="V45">
        <f t="shared" si="22"/>
        <v>0</v>
      </c>
      <c r="W45">
        <f t="shared" si="22"/>
        <v>0</v>
      </c>
      <c r="X45">
        <f t="shared" si="22"/>
        <v>1</v>
      </c>
      <c r="Y45">
        <f t="shared" si="22"/>
        <v>0</v>
      </c>
      <c r="Z45">
        <f t="shared" si="22"/>
        <v>0</v>
      </c>
      <c r="AA45">
        <f t="shared" si="23"/>
        <v>0</v>
      </c>
      <c r="AB45">
        <f t="shared" si="23"/>
        <v>0</v>
      </c>
      <c r="AC45">
        <f t="shared" si="23"/>
        <v>0</v>
      </c>
      <c r="AD45">
        <f t="shared" si="23"/>
        <v>0</v>
      </c>
      <c r="AE45">
        <f t="shared" si="23"/>
        <v>1</v>
      </c>
      <c r="AF45">
        <f t="shared" si="23"/>
        <v>0</v>
      </c>
      <c r="AG45">
        <f t="shared" si="3"/>
        <v>39</v>
      </c>
      <c r="AH45">
        <f t="shared" si="4"/>
        <v>0</v>
      </c>
    </row>
    <row r="46" spans="1:34" x14ac:dyDescent="0.25">
      <c r="A46" t="s">
        <v>272</v>
      </c>
      <c r="B46" s="1">
        <v>43574</v>
      </c>
      <c r="C46">
        <v>82215</v>
      </c>
      <c r="D46" s="1">
        <v>43537</v>
      </c>
      <c r="E46" s="3">
        <v>0</v>
      </c>
      <c r="F46" s="3">
        <v>0</v>
      </c>
      <c r="G46" t="s">
        <v>35</v>
      </c>
      <c r="H46" t="s">
        <v>11</v>
      </c>
      <c r="I46" t="s">
        <v>271</v>
      </c>
      <c r="J46" s="6">
        <f t="shared" si="0"/>
        <v>3</v>
      </c>
      <c r="K46" s="6">
        <f t="shared" si="5"/>
        <v>0</v>
      </c>
      <c r="L46" s="6">
        <f t="shared" si="6"/>
        <v>0</v>
      </c>
      <c r="M46" s="6">
        <f t="shared" si="7"/>
        <v>1</v>
      </c>
      <c r="N46" s="6">
        <f t="shared" si="8"/>
        <v>0</v>
      </c>
      <c r="O46" s="6">
        <f t="shared" si="9"/>
        <v>0</v>
      </c>
      <c r="P46" s="6">
        <f t="shared" si="10"/>
        <v>0</v>
      </c>
      <c r="Q46" s="6">
        <f t="shared" si="11"/>
        <v>0</v>
      </c>
      <c r="R46" s="6">
        <f t="shared" si="12"/>
        <v>0</v>
      </c>
      <c r="S46" s="6">
        <f t="shared" si="13"/>
        <v>0</v>
      </c>
      <c r="T46" s="6">
        <f t="shared" si="14"/>
        <v>0</v>
      </c>
      <c r="U46" s="6">
        <f t="shared" si="15"/>
        <v>0</v>
      </c>
      <c r="V46">
        <f t="shared" si="22"/>
        <v>1</v>
      </c>
      <c r="W46">
        <f t="shared" si="22"/>
        <v>0</v>
      </c>
      <c r="X46">
        <f t="shared" si="22"/>
        <v>0</v>
      </c>
      <c r="Y46">
        <f t="shared" si="22"/>
        <v>0</v>
      </c>
      <c r="Z46">
        <f t="shared" si="22"/>
        <v>0</v>
      </c>
      <c r="AA46">
        <f t="shared" si="23"/>
        <v>0</v>
      </c>
      <c r="AB46">
        <f t="shared" si="23"/>
        <v>0</v>
      </c>
      <c r="AC46">
        <f t="shared" si="23"/>
        <v>0</v>
      </c>
      <c r="AD46">
        <f t="shared" si="23"/>
        <v>0</v>
      </c>
      <c r="AE46">
        <f t="shared" si="23"/>
        <v>0</v>
      </c>
      <c r="AF46">
        <f t="shared" si="23"/>
        <v>1</v>
      </c>
      <c r="AG46">
        <f t="shared" si="3"/>
        <v>37</v>
      </c>
      <c r="AH46">
        <f t="shared" si="4"/>
        <v>0</v>
      </c>
    </row>
    <row r="47" spans="1:34" x14ac:dyDescent="0.25">
      <c r="A47" t="s">
        <v>329</v>
      </c>
      <c r="B47" s="1">
        <v>43552</v>
      </c>
      <c r="C47">
        <v>89985</v>
      </c>
      <c r="D47" s="1">
        <v>43454</v>
      </c>
      <c r="E47" s="3">
        <v>0</v>
      </c>
      <c r="F47" s="3">
        <v>0</v>
      </c>
      <c r="G47" t="s">
        <v>16</v>
      </c>
      <c r="H47" t="s">
        <v>330</v>
      </c>
      <c r="I47" t="s">
        <v>271</v>
      </c>
      <c r="J47" s="6">
        <f t="shared" si="0"/>
        <v>12</v>
      </c>
      <c r="K47" s="6">
        <f t="shared" si="5"/>
        <v>0</v>
      </c>
      <c r="L47" s="6">
        <f t="shared" si="6"/>
        <v>0</v>
      </c>
      <c r="M47" s="6">
        <f t="shared" si="7"/>
        <v>0</v>
      </c>
      <c r="N47" s="6">
        <f t="shared" si="8"/>
        <v>0</v>
      </c>
      <c r="O47" s="6">
        <f t="shared" si="9"/>
        <v>0</v>
      </c>
      <c r="P47" s="6">
        <f t="shared" si="10"/>
        <v>0</v>
      </c>
      <c r="Q47" s="6">
        <f t="shared" si="11"/>
        <v>0</v>
      </c>
      <c r="R47" s="6">
        <f t="shared" si="12"/>
        <v>0</v>
      </c>
      <c r="S47" s="6">
        <f t="shared" si="13"/>
        <v>0</v>
      </c>
      <c r="T47" s="6">
        <f t="shared" si="14"/>
        <v>0</v>
      </c>
      <c r="U47" s="6">
        <f t="shared" si="15"/>
        <v>0</v>
      </c>
      <c r="V47">
        <f t="shared" si="22"/>
        <v>0</v>
      </c>
      <c r="W47">
        <f t="shared" si="22"/>
        <v>0</v>
      </c>
      <c r="X47">
        <f t="shared" si="22"/>
        <v>0</v>
      </c>
      <c r="Y47">
        <f t="shared" si="22"/>
        <v>0</v>
      </c>
      <c r="Z47">
        <f t="shared" si="22"/>
        <v>1</v>
      </c>
      <c r="AA47">
        <f t="shared" si="23"/>
        <v>0</v>
      </c>
      <c r="AB47">
        <f t="shared" si="23"/>
        <v>1</v>
      </c>
      <c r="AC47">
        <f t="shared" si="23"/>
        <v>0</v>
      </c>
      <c r="AD47">
        <f t="shared" si="23"/>
        <v>0</v>
      </c>
      <c r="AE47">
        <f t="shared" si="23"/>
        <v>0</v>
      </c>
      <c r="AF47">
        <f t="shared" si="23"/>
        <v>0</v>
      </c>
      <c r="AG47">
        <f t="shared" si="3"/>
        <v>98</v>
      </c>
      <c r="AH47">
        <f t="shared" si="4"/>
        <v>1</v>
      </c>
    </row>
    <row r="48" spans="1:34" x14ac:dyDescent="0.25">
      <c r="A48" t="s">
        <v>250</v>
      </c>
      <c r="B48" s="1">
        <v>43582</v>
      </c>
      <c r="C48">
        <v>93880</v>
      </c>
      <c r="D48" s="1">
        <v>43579</v>
      </c>
      <c r="E48" s="3">
        <v>1</v>
      </c>
      <c r="F48" s="3">
        <v>0</v>
      </c>
      <c r="G48" t="s">
        <v>16</v>
      </c>
      <c r="H48" t="s">
        <v>11</v>
      </c>
      <c r="I48" t="s">
        <v>249</v>
      </c>
      <c r="J48" s="6">
        <f t="shared" si="0"/>
        <v>4</v>
      </c>
      <c r="K48" s="6">
        <f t="shared" si="5"/>
        <v>0</v>
      </c>
      <c r="L48" s="6">
        <f t="shared" si="6"/>
        <v>0</v>
      </c>
      <c r="M48" s="6">
        <f t="shared" si="7"/>
        <v>0</v>
      </c>
      <c r="N48" s="6">
        <f t="shared" si="8"/>
        <v>1</v>
      </c>
      <c r="O48" s="6">
        <f t="shared" si="9"/>
        <v>0</v>
      </c>
      <c r="P48" s="6">
        <f t="shared" si="10"/>
        <v>0</v>
      </c>
      <c r="Q48" s="6">
        <f t="shared" si="11"/>
        <v>0</v>
      </c>
      <c r="R48" s="6">
        <f t="shared" si="12"/>
        <v>0</v>
      </c>
      <c r="S48" s="6">
        <f t="shared" si="13"/>
        <v>0</v>
      </c>
      <c r="T48" s="6">
        <f t="shared" si="14"/>
        <v>0</v>
      </c>
      <c r="U48" s="6">
        <f t="shared" si="15"/>
        <v>0</v>
      </c>
      <c r="V48">
        <f t="shared" si="22"/>
        <v>1</v>
      </c>
      <c r="W48">
        <f t="shared" si="22"/>
        <v>0</v>
      </c>
      <c r="X48">
        <f t="shared" si="22"/>
        <v>0</v>
      </c>
      <c r="Y48">
        <f t="shared" si="22"/>
        <v>0</v>
      </c>
      <c r="Z48">
        <f t="shared" si="22"/>
        <v>0</v>
      </c>
      <c r="AA48">
        <f t="shared" si="23"/>
        <v>0</v>
      </c>
      <c r="AB48">
        <f t="shared" si="23"/>
        <v>1</v>
      </c>
      <c r="AC48">
        <f t="shared" si="23"/>
        <v>0</v>
      </c>
      <c r="AD48">
        <f t="shared" si="23"/>
        <v>0</v>
      </c>
      <c r="AE48">
        <f t="shared" si="23"/>
        <v>0</v>
      </c>
      <c r="AF48">
        <f t="shared" si="23"/>
        <v>0</v>
      </c>
      <c r="AG48">
        <f t="shared" si="3"/>
        <v>3</v>
      </c>
      <c r="AH48">
        <f t="shared" si="4"/>
        <v>0</v>
      </c>
    </row>
    <row r="49" spans="1:34" x14ac:dyDescent="0.25">
      <c r="A49" t="s">
        <v>268</v>
      </c>
      <c r="B49" s="1">
        <v>43575</v>
      </c>
      <c r="C49">
        <v>75210</v>
      </c>
      <c r="D49" s="1">
        <v>43503</v>
      </c>
      <c r="E49" s="3">
        <v>0</v>
      </c>
      <c r="F49" s="3">
        <v>0</v>
      </c>
      <c r="G49" t="s">
        <v>25</v>
      </c>
      <c r="H49" t="s">
        <v>11</v>
      </c>
      <c r="I49" t="s">
        <v>267</v>
      </c>
      <c r="J49" s="6">
        <f t="shared" si="0"/>
        <v>2</v>
      </c>
      <c r="K49" s="6">
        <f t="shared" si="5"/>
        <v>0</v>
      </c>
      <c r="L49" s="6">
        <f t="shared" si="6"/>
        <v>1</v>
      </c>
      <c r="M49" s="6">
        <f t="shared" si="7"/>
        <v>0</v>
      </c>
      <c r="N49" s="6">
        <f t="shared" si="8"/>
        <v>0</v>
      </c>
      <c r="O49" s="6">
        <f t="shared" si="9"/>
        <v>0</v>
      </c>
      <c r="P49" s="6">
        <f t="shared" si="10"/>
        <v>0</v>
      </c>
      <c r="Q49" s="6">
        <f t="shared" si="11"/>
        <v>0</v>
      </c>
      <c r="R49" s="6">
        <f t="shared" si="12"/>
        <v>0</v>
      </c>
      <c r="S49" s="6">
        <f t="shared" si="13"/>
        <v>0</v>
      </c>
      <c r="T49" s="6">
        <f t="shared" si="14"/>
        <v>0</v>
      </c>
      <c r="U49" s="6">
        <f t="shared" si="15"/>
        <v>0</v>
      </c>
      <c r="V49">
        <f t="shared" si="22"/>
        <v>1</v>
      </c>
      <c r="W49">
        <f t="shared" si="22"/>
        <v>0</v>
      </c>
      <c r="X49">
        <f t="shared" si="22"/>
        <v>0</v>
      </c>
      <c r="Y49">
        <f t="shared" si="22"/>
        <v>0</v>
      </c>
      <c r="Z49">
        <f t="shared" si="22"/>
        <v>0</v>
      </c>
      <c r="AA49">
        <f t="shared" si="23"/>
        <v>0</v>
      </c>
      <c r="AB49">
        <f t="shared" si="23"/>
        <v>0</v>
      </c>
      <c r="AC49">
        <f t="shared" si="23"/>
        <v>0</v>
      </c>
      <c r="AD49">
        <f t="shared" si="23"/>
        <v>0</v>
      </c>
      <c r="AE49">
        <f t="shared" si="23"/>
        <v>1</v>
      </c>
      <c r="AF49">
        <f t="shared" si="23"/>
        <v>0</v>
      </c>
      <c r="AG49">
        <f t="shared" si="3"/>
        <v>72</v>
      </c>
      <c r="AH49">
        <f t="shared" si="4"/>
        <v>0</v>
      </c>
    </row>
    <row r="50" spans="1:34" x14ac:dyDescent="0.25">
      <c r="A50" t="s">
        <v>111</v>
      </c>
      <c r="B50" s="1">
        <v>43644</v>
      </c>
      <c r="C50" s="2">
        <v>90905</v>
      </c>
      <c r="D50" s="1">
        <v>43636</v>
      </c>
      <c r="E50" s="3">
        <v>0</v>
      </c>
      <c r="F50" s="3">
        <v>1</v>
      </c>
      <c r="G50" t="s">
        <v>18</v>
      </c>
      <c r="H50" t="s">
        <v>35</v>
      </c>
      <c r="I50" t="s">
        <v>110</v>
      </c>
      <c r="J50" s="6">
        <f t="shared" si="0"/>
        <v>6</v>
      </c>
      <c r="K50" s="6">
        <f t="shared" si="5"/>
        <v>0</v>
      </c>
      <c r="L50" s="6">
        <f t="shared" si="6"/>
        <v>0</v>
      </c>
      <c r="M50" s="6">
        <f t="shared" si="7"/>
        <v>0</v>
      </c>
      <c r="N50" s="6">
        <f t="shared" si="8"/>
        <v>0</v>
      </c>
      <c r="O50" s="6">
        <f t="shared" si="9"/>
        <v>0</v>
      </c>
      <c r="P50" s="6">
        <f t="shared" si="10"/>
        <v>1</v>
      </c>
      <c r="Q50" s="6">
        <f t="shared" si="11"/>
        <v>0</v>
      </c>
      <c r="R50" s="6">
        <f t="shared" si="12"/>
        <v>0</v>
      </c>
      <c r="S50" s="6">
        <f t="shared" si="13"/>
        <v>0</v>
      </c>
      <c r="T50" s="6">
        <f t="shared" si="14"/>
        <v>0</v>
      </c>
      <c r="U50" s="6">
        <f t="shared" si="15"/>
        <v>0</v>
      </c>
      <c r="V50">
        <f t="shared" si="22"/>
        <v>0</v>
      </c>
      <c r="W50">
        <f t="shared" si="22"/>
        <v>0</v>
      </c>
      <c r="X50">
        <f t="shared" si="22"/>
        <v>0</v>
      </c>
      <c r="Y50">
        <f t="shared" si="22"/>
        <v>0</v>
      </c>
      <c r="Z50">
        <f t="shared" si="22"/>
        <v>1</v>
      </c>
      <c r="AA50">
        <f t="shared" si="23"/>
        <v>0</v>
      </c>
      <c r="AB50">
        <f t="shared" si="23"/>
        <v>0</v>
      </c>
      <c r="AC50">
        <f t="shared" si="23"/>
        <v>0</v>
      </c>
      <c r="AD50">
        <f t="shared" si="23"/>
        <v>1</v>
      </c>
      <c r="AE50">
        <f t="shared" si="23"/>
        <v>0</v>
      </c>
      <c r="AF50">
        <f t="shared" si="23"/>
        <v>0</v>
      </c>
      <c r="AG50">
        <f t="shared" si="3"/>
        <v>8</v>
      </c>
      <c r="AH50">
        <f t="shared" si="4"/>
        <v>0</v>
      </c>
    </row>
    <row r="51" spans="1:34" x14ac:dyDescent="0.25">
      <c r="A51" t="s">
        <v>379</v>
      </c>
      <c r="B51" s="1">
        <v>43521</v>
      </c>
      <c r="C51">
        <v>96250</v>
      </c>
      <c r="D51" s="1">
        <v>43514</v>
      </c>
      <c r="E51" s="3">
        <v>0</v>
      </c>
      <c r="F51" s="3">
        <v>1</v>
      </c>
      <c r="G51" t="s">
        <v>16</v>
      </c>
      <c r="H51" t="s">
        <v>16</v>
      </c>
      <c r="I51" t="s">
        <v>110</v>
      </c>
      <c r="J51" s="6">
        <f t="shared" si="0"/>
        <v>2</v>
      </c>
      <c r="K51" s="6">
        <f t="shared" si="5"/>
        <v>0</v>
      </c>
      <c r="L51" s="6">
        <f t="shared" si="6"/>
        <v>1</v>
      </c>
      <c r="M51" s="6">
        <f t="shared" si="7"/>
        <v>0</v>
      </c>
      <c r="N51" s="6">
        <f t="shared" si="8"/>
        <v>0</v>
      </c>
      <c r="O51" s="6">
        <f t="shared" si="9"/>
        <v>0</v>
      </c>
      <c r="P51" s="6">
        <f t="shared" si="10"/>
        <v>0</v>
      </c>
      <c r="Q51" s="6">
        <f t="shared" si="11"/>
        <v>0</v>
      </c>
      <c r="R51" s="6">
        <f t="shared" si="12"/>
        <v>0</v>
      </c>
      <c r="S51" s="6">
        <f t="shared" si="13"/>
        <v>0</v>
      </c>
      <c r="T51" s="6">
        <f t="shared" si="14"/>
        <v>0</v>
      </c>
      <c r="U51" s="6">
        <f t="shared" si="15"/>
        <v>0</v>
      </c>
      <c r="V51">
        <f t="shared" si="22"/>
        <v>0</v>
      </c>
      <c r="W51">
        <f t="shared" si="22"/>
        <v>0</v>
      </c>
      <c r="X51">
        <f t="shared" si="22"/>
        <v>0</v>
      </c>
      <c r="Y51">
        <f t="shared" si="22"/>
        <v>1</v>
      </c>
      <c r="Z51">
        <f t="shared" si="22"/>
        <v>0</v>
      </c>
      <c r="AA51">
        <f t="shared" si="23"/>
        <v>0</v>
      </c>
      <c r="AB51">
        <f t="shared" si="23"/>
        <v>1</v>
      </c>
      <c r="AC51">
        <f t="shared" si="23"/>
        <v>0</v>
      </c>
      <c r="AD51">
        <f t="shared" si="23"/>
        <v>0</v>
      </c>
      <c r="AE51">
        <f t="shared" si="23"/>
        <v>0</v>
      </c>
      <c r="AF51">
        <f t="shared" si="23"/>
        <v>0</v>
      </c>
      <c r="AG51">
        <f t="shared" si="3"/>
        <v>7</v>
      </c>
      <c r="AH51">
        <f t="shared" si="4"/>
        <v>0</v>
      </c>
    </row>
    <row r="52" spans="1:34" x14ac:dyDescent="0.25">
      <c r="A52" t="s">
        <v>170</v>
      </c>
      <c r="B52" s="1">
        <v>43616</v>
      </c>
      <c r="C52" s="4">
        <v>70615</v>
      </c>
      <c r="D52" s="1">
        <v>43481</v>
      </c>
      <c r="E52" s="3">
        <v>0</v>
      </c>
      <c r="F52" s="3">
        <v>0</v>
      </c>
      <c r="G52" t="s">
        <v>11</v>
      </c>
      <c r="H52" t="s">
        <v>11</v>
      </c>
      <c r="I52" t="s">
        <v>169</v>
      </c>
      <c r="J52" s="6">
        <f t="shared" si="0"/>
        <v>1</v>
      </c>
      <c r="K52" s="6">
        <f t="shared" si="5"/>
        <v>1</v>
      </c>
      <c r="L52" s="6">
        <f t="shared" si="6"/>
        <v>0</v>
      </c>
      <c r="M52" s="6">
        <f t="shared" si="7"/>
        <v>0</v>
      </c>
      <c r="N52" s="6">
        <f t="shared" si="8"/>
        <v>0</v>
      </c>
      <c r="O52" s="6">
        <f t="shared" si="9"/>
        <v>0</v>
      </c>
      <c r="P52" s="6">
        <f t="shared" si="10"/>
        <v>0</v>
      </c>
      <c r="Q52" s="6">
        <f t="shared" si="11"/>
        <v>0</v>
      </c>
      <c r="R52" s="6">
        <f t="shared" si="12"/>
        <v>0</v>
      </c>
      <c r="S52" s="6">
        <f t="shared" si="13"/>
        <v>0</v>
      </c>
      <c r="T52" s="6">
        <f t="shared" si="14"/>
        <v>0</v>
      </c>
      <c r="U52" s="6">
        <f t="shared" si="15"/>
        <v>0</v>
      </c>
      <c r="V52">
        <f t="shared" ref="V52:Z61" si="24">IF($H52=V$1,1,0)</f>
        <v>1</v>
      </c>
      <c r="W52">
        <f t="shared" si="24"/>
        <v>0</v>
      </c>
      <c r="X52">
        <f t="shared" si="24"/>
        <v>0</v>
      </c>
      <c r="Y52">
        <f t="shared" si="24"/>
        <v>0</v>
      </c>
      <c r="Z52">
        <f t="shared" si="24"/>
        <v>0</v>
      </c>
      <c r="AA52">
        <f t="shared" ref="AA52:AF61" si="25">IF($G52=AA$1,1,0)</f>
        <v>1</v>
      </c>
      <c r="AB52">
        <f t="shared" si="25"/>
        <v>0</v>
      </c>
      <c r="AC52">
        <f t="shared" si="25"/>
        <v>0</v>
      </c>
      <c r="AD52">
        <f t="shared" si="25"/>
        <v>0</v>
      </c>
      <c r="AE52">
        <f t="shared" si="25"/>
        <v>0</v>
      </c>
      <c r="AF52">
        <f t="shared" si="25"/>
        <v>0</v>
      </c>
      <c r="AG52">
        <f t="shared" si="3"/>
        <v>135</v>
      </c>
      <c r="AH52">
        <f t="shared" si="4"/>
        <v>1</v>
      </c>
    </row>
    <row r="53" spans="1:34" x14ac:dyDescent="0.25">
      <c r="A53" t="s">
        <v>104</v>
      </c>
      <c r="B53" s="1">
        <v>43645</v>
      </c>
      <c r="C53" s="2">
        <v>39095</v>
      </c>
      <c r="D53" s="1">
        <v>43644</v>
      </c>
      <c r="E53" s="3">
        <v>1</v>
      </c>
      <c r="F53" s="3">
        <v>0</v>
      </c>
      <c r="G53" t="s">
        <v>18</v>
      </c>
      <c r="H53" t="s">
        <v>11</v>
      </c>
      <c r="I53" t="s">
        <v>103</v>
      </c>
      <c r="J53" s="6">
        <f t="shared" si="0"/>
        <v>6</v>
      </c>
      <c r="K53" s="6">
        <f t="shared" si="5"/>
        <v>0</v>
      </c>
      <c r="L53" s="6">
        <f t="shared" si="6"/>
        <v>0</v>
      </c>
      <c r="M53" s="6">
        <f t="shared" si="7"/>
        <v>0</v>
      </c>
      <c r="N53" s="6">
        <f t="shared" si="8"/>
        <v>0</v>
      </c>
      <c r="O53" s="6">
        <f t="shared" si="9"/>
        <v>0</v>
      </c>
      <c r="P53" s="6">
        <f t="shared" si="10"/>
        <v>1</v>
      </c>
      <c r="Q53" s="6">
        <f t="shared" si="11"/>
        <v>0</v>
      </c>
      <c r="R53" s="6">
        <f t="shared" si="12"/>
        <v>0</v>
      </c>
      <c r="S53" s="6">
        <f t="shared" si="13"/>
        <v>0</v>
      </c>
      <c r="T53" s="6">
        <f t="shared" si="14"/>
        <v>0</v>
      </c>
      <c r="U53" s="6">
        <f t="shared" si="15"/>
        <v>0</v>
      </c>
      <c r="V53">
        <f t="shared" si="24"/>
        <v>1</v>
      </c>
      <c r="W53">
        <f t="shared" si="24"/>
        <v>0</v>
      </c>
      <c r="X53">
        <f t="shared" si="24"/>
        <v>0</v>
      </c>
      <c r="Y53">
        <f t="shared" si="24"/>
        <v>0</v>
      </c>
      <c r="Z53">
        <f t="shared" si="24"/>
        <v>0</v>
      </c>
      <c r="AA53">
        <f t="shared" si="25"/>
        <v>0</v>
      </c>
      <c r="AB53">
        <f t="shared" si="25"/>
        <v>0</v>
      </c>
      <c r="AC53">
        <f t="shared" si="25"/>
        <v>0</v>
      </c>
      <c r="AD53">
        <f t="shared" si="25"/>
        <v>1</v>
      </c>
      <c r="AE53">
        <f t="shared" si="25"/>
        <v>0</v>
      </c>
      <c r="AF53">
        <f t="shared" si="25"/>
        <v>0</v>
      </c>
      <c r="AG53">
        <f t="shared" si="3"/>
        <v>1</v>
      </c>
      <c r="AH53">
        <f t="shared" si="4"/>
        <v>0</v>
      </c>
    </row>
    <row r="54" spans="1:34" x14ac:dyDescent="0.25">
      <c r="A54" t="s">
        <v>422</v>
      </c>
      <c r="B54" s="1">
        <v>43493</v>
      </c>
      <c r="C54">
        <v>38695</v>
      </c>
      <c r="D54" s="1">
        <v>43341</v>
      </c>
      <c r="E54" s="3">
        <v>0</v>
      </c>
      <c r="F54" s="3">
        <v>0</v>
      </c>
      <c r="G54" t="s">
        <v>11</v>
      </c>
      <c r="H54" t="s">
        <v>16</v>
      </c>
      <c r="I54" t="s">
        <v>103</v>
      </c>
      <c r="J54" s="6">
        <f t="shared" si="0"/>
        <v>8</v>
      </c>
      <c r="K54" s="6">
        <f t="shared" si="5"/>
        <v>0</v>
      </c>
      <c r="L54" s="6">
        <f t="shared" si="6"/>
        <v>0</v>
      </c>
      <c r="M54" s="6">
        <f t="shared" si="7"/>
        <v>0</v>
      </c>
      <c r="N54" s="6">
        <f t="shared" si="8"/>
        <v>0</v>
      </c>
      <c r="O54" s="6">
        <f t="shared" si="9"/>
        <v>0</v>
      </c>
      <c r="P54" s="6">
        <f t="shared" si="10"/>
        <v>0</v>
      </c>
      <c r="Q54" s="6">
        <f t="shared" si="11"/>
        <v>0</v>
      </c>
      <c r="R54" s="6">
        <f t="shared" si="12"/>
        <v>1</v>
      </c>
      <c r="S54" s="6">
        <f t="shared" si="13"/>
        <v>0</v>
      </c>
      <c r="T54" s="6">
        <f t="shared" si="14"/>
        <v>0</v>
      </c>
      <c r="U54" s="6">
        <f t="shared" si="15"/>
        <v>0</v>
      </c>
      <c r="V54">
        <f t="shared" si="24"/>
        <v>0</v>
      </c>
      <c r="W54">
        <f t="shared" si="24"/>
        <v>0</v>
      </c>
      <c r="X54">
        <f t="shared" si="24"/>
        <v>0</v>
      </c>
      <c r="Y54">
        <f t="shared" si="24"/>
        <v>1</v>
      </c>
      <c r="Z54">
        <f t="shared" si="24"/>
        <v>0</v>
      </c>
      <c r="AA54">
        <f t="shared" si="25"/>
        <v>1</v>
      </c>
      <c r="AB54">
        <f t="shared" si="25"/>
        <v>0</v>
      </c>
      <c r="AC54">
        <f t="shared" si="25"/>
        <v>0</v>
      </c>
      <c r="AD54">
        <f t="shared" si="25"/>
        <v>0</v>
      </c>
      <c r="AE54">
        <f t="shared" si="25"/>
        <v>0</v>
      </c>
      <c r="AF54">
        <f t="shared" si="25"/>
        <v>0</v>
      </c>
      <c r="AG54">
        <f t="shared" si="3"/>
        <v>152</v>
      </c>
      <c r="AH54">
        <f t="shared" si="4"/>
        <v>1</v>
      </c>
    </row>
    <row r="55" spans="1:34" x14ac:dyDescent="0.25">
      <c r="A55" t="s">
        <v>143</v>
      </c>
      <c r="B55" s="1">
        <v>43634</v>
      </c>
      <c r="C55" s="2">
        <v>42040</v>
      </c>
      <c r="D55" s="1">
        <v>43623</v>
      </c>
      <c r="E55" s="3">
        <v>1</v>
      </c>
      <c r="F55" s="3">
        <v>0</v>
      </c>
      <c r="G55" t="s">
        <v>16</v>
      </c>
      <c r="H55" t="s">
        <v>15</v>
      </c>
      <c r="I55" t="s">
        <v>142</v>
      </c>
      <c r="J55" s="6">
        <f t="shared" si="0"/>
        <v>6</v>
      </c>
      <c r="K55" s="6">
        <f t="shared" si="5"/>
        <v>0</v>
      </c>
      <c r="L55" s="6">
        <f t="shared" si="6"/>
        <v>0</v>
      </c>
      <c r="M55" s="6">
        <f t="shared" si="7"/>
        <v>0</v>
      </c>
      <c r="N55" s="6">
        <f t="shared" si="8"/>
        <v>0</v>
      </c>
      <c r="O55" s="6">
        <f t="shared" si="9"/>
        <v>0</v>
      </c>
      <c r="P55" s="6">
        <f t="shared" si="10"/>
        <v>1</v>
      </c>
      <c r="Q55" s="6">
        <f t="shared" si="11"/>
        <v>0</v>
      </c>
      <c r="R55" s="6">
        <f t="shared" si="12"/>
        <v>0</v>
      </c>
      <c r="S55" s="6">
        <f t="shared" si="13"/>
        <v>0</v>
      </c>
      <c r="T55" s="6">
        <f t="shared" si="14"/>
        <v>0</v>
      </c>
      <c r="U55" s="6">
        <f t="shared" si="15"/>
        <v>0</v>
      </c>
      <c r="V55">
        <f t="shared" si="24"/>
        <v>0</v>
      </c>
      <c r="W55">
        <f t="shared" si="24"/>
        <v>1</v>
      </c>
      <c r="X55">
        <f t="shared" si="24"/>
        <v>0</v>
      </c>
      <c r="Y55">
        <f t="shared" si="24"/>
        <v>0</v>
      </c>
      <c r="Z55">
        <f t="shared" si="24"/>
        <v>0</v>
      </c>
      <c r="AA55">
        <f t="shared" si="25"/>
        <v>0</v>
      </c>
      <c r="AB55">
        <f t="shared" si="25"/>
        <v>1</v>
      </c>
      <c r="AC55">
        <f t="shared" si="25"/>
        <v>0</v>
      </c>
      <c r="AD55">
        <f t="shared" si="25"/>
        <v>0</v>
      </c>
      <c r="AE55">
        <f t="shared" si="25"/>
        <v>0</v>
      </c>
      <c r="AF55">
        <f t="shared" si="25"/>
        <v>0</v>
      </c>
      <c r="AG55">
        <f t="shared" si="3"/>
        <v>11</v>
      </c>
      <c r="AH55">
        <f t="shared" si="4"/>
        <v>0</v>
      </c>
    </row>
    <row r="56" spans="1:34" x14ac:dyDescent="0.25">
      <c r="A56" t="s">
        <v>229</v>
      </c>
      <c r="B56" s="1">
        <v>43596</v>
      </c>
      <c r="C56" s="4">
        <v>40640</v>
      </c>
      <c r="D56" s="1">
        <v>43589</v>
      </c>
      <c r="E56" s="3">
        <v>1</v>
      </c>
      <c r="F56" s="3">
        <v>0</v>
      </c>
      <c r="G56" t="s">
        <v>18</v>
      </c>
      <c r="H56" t="s">
        <v>15</v>
      </c>
      <c r="I56" t="s">
        <v>142</v>
      </c>
      <c r="J56" s="6">
        <f t="shared" si="0"/>
        <v>5</v>
      </c>
      <c r="K56" s="6">
        <f t="shared" si="5"/>
        <v>0</v>
      </c>
      <c r="L56" s="6">
        <f t="shared" si="6"/>
        <v>0</v>
      </c>
      <c r="M56" s="6">
        <f t="shared" si="7"/>
        <v>0</v>
      </c>
      <c r="N56" s="6">
        <f t="shared" si="8"/>
        <v>0</v>
      </c>
      <c r="O56" s="6">
        <f t="shared" si="9"/>
        <v>1</v>
      </c>
      <c r="P56" s="6">
        <f t="shared" si="10"/>
        <v>0</v>
      </c>
      <c r="Q56" s="6">
        <f t="shared" si="11"/>
        <v>0</v>
      </c>
      <c r="R56" s="6">
        <f t="shared" si="12"/>
        <v>0</v>
      </c>
      <c r="S56" s="6">
        <f t="shared" si="13"/>
        <v>0</v>
      </c>
      <c r="T56" s="6">
        <f t="shared" si="14"/>
        <v>0</v>
      </c>
      <c r="U56" s="6">
        <f t="shared" si="15"/>
        <v>0</v>
      </c>
      <c r="V56">
        <f t="shared" si="24"/>
        <v>0</v>
      </c>
      <c r="W56">
        <f t="shared" si="24"/>
        <v>1</v>
      </c>
      <c r="X56">
        <f t="shared" si="24"/>
        <v>0</v>
      </c>
      <c r="Y56">
        <f t="shared" si="24"/>
        <v>0</v>
      </c>
      <c r="Z56">
        <f t="shared" si="24"/>
        <v>0</v>
      </c>
      <c r="AA56">
        <f t="shared" si="25"/>
        <v>0</v>
      </c>
      <c r="AB56">
        <f t="shared" si="25"/>
        <v>0</v>
      </c>
      <c r="AC56">
        <f t="shared" si="25"/>
        <v>0</v>
      </c>
      <c r="AD56">
        <f t="shared" si="25"/>
        <v>1</v>
      </c>
      <c r="AE56">
        <f t="shared" si="25"/>
        <v>0</v>
      </c>
      <c r="AF56">
        <f t="shared" si="25"/>
        <v>0</v>
      </c>
      <c r="AG56">
        <f t="shared" si="3"/>
        <v>7</v>
      </c>
      <c r="AH56">
        <f t="shared" si="4"/>
        <v>0</v>
      </c>
    </row>
    <row r="57" spans="1:34" x14ac:dyDescent="0.25">
      <c r="A57" t="s">
        <v>286</v>
      </c>
      <c r="B57" s="1">
        <v>43571</v>
      </c>
      <c r="C57">
        <v>42025</v>
      </c>
      <c r="D57" s="1">
        <v>43447</v>
      </c>
      <c r="E57" s="3">
        <v>0</v>
      </c>
      <c r="F57" s="3">
        <v>0</v>
      </c>
      <c r="G57" t="s">
        <v>11</v>
      </c>
      <c r="H57" t="s">
        <v>11</v>
      </c>
      <c r="I57" t="s">
        <v>142</v>
      </c>
      <c r="J57" s="6">
        <f t="shared" si="0"/>
        <v>12</v>
      </c>
      <c r="K57" s="6">
        <f t="shared" si="5"/>
        <v>0</v>
      </c>
      <c r="L57" s="6">
        <f t="shared" si="6"/>
        <v>0</v>
      </c>
      <c r="M57" s="6">
        <f t="shared" si="7"/>
        <v>0</v>
      </c>
      <c r="N57" s="6">
        <f t="shared" si="8"/>
        <v>0</v>
      </c>
      <c r="O57" s="6">
        <f t="shared" si="9"/>
        <v>0</v>
      </c>
      <c r="P57" s="6">
        <f t="shared" si="10"/>
        <v>0</v>
      </c>
      <c r="Q57" s="6">
        <f t="shared" si="11"/>
        <v>0</v>
      </c>
      <c r="R57" s="6">
        <f t="shared" si="12"/>
        <v>0</v>
      </c>
      <c r="S57" s="6">
        <f t="shared" si="13"/>
        <v>0</v>
      </c>
      <c r="T57" s="6">
        <f t="shared" si="14"/>
        <v>0</v>
      </c>
      <c r="U57" s="6">
        <f t="shared" si="15"/>
        <v>0</v>
      </c>
      <c r="V57">
        <f t="shared" si="24"/>
        <v>1</v>
      </c>
      <c r="W57">
        <f t="shared" si="24"/>
        <v>0</v>
      </c>
      <c r="X57">
        <f t="shared" si="24"/>
        <v>0</v>
      </c>
      <c r="Y57">
        <f t="shared" si="24"/>
        <v>0</v>
      </c>
      <c r="Z57">
        <f t="shared" si="24"/>
        <v>0</v>
      </c>
      <c r="AA57">
        <f t="shared" si="25"/>
        <v>1</v>
      </c>
      <c r="AB57">
        <f t="shared" si="25"/>
        <v>0</v>
      </c>
      <c r="AC57">
        <f t="shared" si="25"/>
        <v>0</v>
      </c>
      <c r="AD57">
        <f t="shared" si="25"/>
        <v>0</v>
      </c>
      <c r="AE57">
        <f t="shared" si="25"/>
        <v>0</v>
      </c>
      <c r="AF57">
        <f t="shared" si="25"/>
        <v>0</v>
      </c>
      <c r="AG57">
        <f t="shared" si="3"/>
        <v>124</v>
      </c>
      <c r="AH57">
        <f t="shared" si="4"/>
        <v>1</v>
      </c>
    </row>
    <row r="58" spans="1:34" x14ac:dyDescent="0.25">
      <c r="A58" t="s">
        <v>303</v>
      </c>
      <c r="B58" s="1">
        <v>43556</v>
      </c>
      <c r="C58">
        <v>44165</v>
      </c>
      <c r="D58" s="1">
        <v>43439</v>
      </c>
      <c r="E58" s="3">
        <v>0</v>
      </c>
      <c r="F58" s="3">
        <v>0</v>
      </c>
      <c r="G58" t="s">
        <v>25</v>
      </c>
      <c r="H58" t="s">
        <v>16</v>
      </c>
      <c r="I58" t="s">
        <v>142</v>
      </c>
      <c r="J58" s="6">
        <f t="shared" si="0"/>
        <v>12</v>
      </c>
      <c r="K58" s="6">
        <f t="shared" si="5"/>
        <v>0</v>
      </c>
      <c r="L58" s="6">
        <f t="shared" si="6"/>
        <v>0</v>
      </c>
      <c r="M58" s="6">
        <f t="shared" si="7"/>
        <v>0</v>
      </c>
      <c r="N58" s="6">
        <f t="shared" si="8"/>
        <v>0</v>
      </c>
      <c r="O58" s="6">
        <f t="shared" si="9"/>
        <v>0</v>
      </c>
      <c r="P58" s="6">
        <f t="shared" si="10"/>
        <v>0</v>
      </c>
      <c r="Q58" s="6">
        <f t="shared" si="11"/>
        <v>0</v>
      </c>
      <c r="R58" s="6">
        <f t="shared" si="12"/>
        <v>0</v>
      </c>
      <c r="S58" s="6">
        <f t="shared" si="13"/>
        <v>0</v>
      </c>
      <c r="T58" s="6">
        <f t="shared" si="14"/>
        <v>0</v>
      </c>
      <c r="U58" s="6">
        <f t="shared" si="15"/>
        <v>0</v>
      </c>
      <c r="V58">
        <f t="shared" si="24"/>
        <v>0</v>
      </c>
      <c r="W58">
        <f t="shared" si="24"/>
        <v>0</v>
      </c>
      <c r="X58">
        <f t="shared" si="24"/>
        <v>0</v>
      </c>
      <c r="Y58">
        <f t="shared" si="24"/>
        <v>1</v>
      </c>
      <c r="Z58">
        <f t="shared" si="24"/>
        <v>0</v>
      </c>
      <c r="AA58">
        <f t="shared" si="25"/>
        <v>0</v>
      </c>
      <c r="AB58">
        <f t="shared" si="25"/>
        <v>0</v>
      </c>
      <c r="AC58">
        <f t="shared" si="25"/>
        <v>0</v>
      </c>
      <c r="AD58">
        <f t="shared" si="25"/>
        <v>0</v>
      </c>
      <c r="AE58">
        <f t="shared" si="25"/>
        <v>1</v>
      </c>
      <c r="AF58">
        <f t="shared" si="25"/>
        <v>0</v>
      </c>
      <c r="AG58">
        <f t="shared" si="3"/>
        <v>117</v>
      </c>
      <c r="AH58">
        <f t="shared" si="4"/>
        <v>1</v>
      </c>
    </row>
    <row r="59" spans="1:34" x14ac:dyDescent="0.25">
      <c r="A59" t="s">
        <v>359</v>
      </c>
      <c r="B59" s="1">
        <v>43530</v>
      </c>
      <c r="C59">
        <v>40575</v>
      </c>
      <c r="D59" s="1">
        <v>43443</v>
      </c>
      <c r="E59" s="3">
        <v>0</v>
      </c>
      <c r="F59" s="3">
        <v>0</v>
      </c>
      <c r="G59" t="s">
        <v>11</v>
      </c>
      <c r="H59" t="s">
        <v>11</v>
      </c>
      <c r="I59" t="s">
        <v>142</v>
      </c>
      <c r="J59" s="6">
        <f t="shared" si="0"/>
        <v>12</v>
      </c>
      <c r="K59" s="6">
        <f t="shared" si="5"/>
        <v>0</v>
      </c>
      <c r="L59" s="6">
        <f t="shared" si="6"/>
        <v>0</v>
      </c>
      <c r="M59" s="6">
        <f t="shared" si="7"/>
        <v>0</v>
      </c>
      <c r="N59" s="6">
        <f t="shared" si="8"/>
        <v>0</v>
      </c>
      <c r="O59" s="6">
        <f t="shared" si="9"/>
        <v>0</v>
      </c>
      <c r="P59" s="6">
        <f t="shared" si="10"/>
        <v>0</v>
      </c>
      <c r="Q59" s="6">
        <f t="shared" si="11"/>
        <v>0</v>
      </c>
      <c r="R59" s="6">
        <f t="shared" si="12"/>
        <v>0</v>
      </c>
      <c r="S59" s="6">
        <f t="shared" si="13"/>
        <v>0</v>
      </c>
      <c r="T59" s="6">
        <f t="shared" si="14"/>
        <v>0</v>
      </c>
      <c r="U59" s="6">
        <f t="shared" si="15"/>
        <v>0</v>
      </c>
      <c r="V59">
        <f t="shared" si="24"/>
        <v>1</v>
      </c>
      <c r="W59">
        <f t="shared" si="24"/>
        <v>0</v>
      </c>
      <c r="X59">
        <f t="shared" si="24"/>
        <v>0</v>
      </c>
      <c r="Y59">
        <f t="shared" si="24"/>
        <v>0</v>
      </c>
      <c r="Z59">
        <f t="shared" si="24"/>
        <v>0</v>
      </c>
      <c r="AA59">
        <f t="shared" si="25"/>
        <v>1</v>
      </c>
      <c r="AB59">
        <f t="shared" si="25"/>
        <v>0</v>
      </c>
      <c r="AC59">
        <f t="shared" si="25"/>
        <v>0</v>
      </c>
      <c r="AD59">
        <f t="shared" si="25"/>
        <v>0</v>
      </c>
      <c r="AE59">
        <f t="shared" si="25"/>
        <v>0</v>
      </c>
      <c r="AF59">
        <f t="shared" si="25"/>
        <v>0</v>
      </c>
      <c r="AG59">
        <f t="shared" si="3"/>
        <v>87</v>
      </c>
      <c r="AH59">
        <f t="shared" si="4"/>
        <v>0</v>
      </c>
    </row>
    <row r="60" spans="1:34" x14ac:dyDescent="0.25">
      <c r="A60" t="s">
        <v>367</v>
      </c>
      <c r="B60" s="1">
        <v>43524</v>
      </c>
      <c r="C60">
        <v>43325</v>
      </c>
      <c r="D60" s="1">
        <v>43521</v>
      </c>
      <c r="E60" s="3">
        <v>1</v>
      </c>
      <c r="F60" s="3">
        <v>0</v>
      </c>
      <c r="G60" t="s">
        <v>11</v>
      </c>
      <c r="H60" t="s">
        <v>16</v>
      </c>
      <c r="I60" t="s">
        <v>142</v>
      </c>
      <c r="J60" s="6">
        <f t="shared" si="0"/>
        <v>2</v>
      </c>
      <c r="K60" s="6">
        <f t="shared" si="5"/>
        <v>0</v>
      </c>
      <c r="L60" s="6">
        <f t="shared" si="6"/>
        <v>1</v>
      </c>
      <c r="M60" s="6">
        <f t="shared" si="7"/>
        <v>0</v>
      </c>
      <c r="N60" s="6">
        <f t="shared" si="8"/>
        <v>0</v>
      </c>
      <c r="O60" s="6">
        <f t="shared" si="9"/>
        <v>0</v>
      </c>
      <c r="P60" s="6">
        <f t="shared" si="10"/>
        <v>0</v>
      </c>
      <c r="Q60" s="6">
        <f t="shared" si="11"/>
        <v>0</v>
      </c>
      <c r="R60" s="6">
        <f t="shared" si="12"/>
        <v>0</v>
      </c>
      <c r="S60" s="6">
        <f t="shared" si="13"/>
        <v>0</v>
      </c>
      <c r="T60" s="6">
        <f t="shared" si="14"/>
        <v>0</v>
      </c>
      <c r="U60" s="6">
        <f t="shared" si="15"/>
        <v>0</v>
      </c>
      <c r="V60">
        <f t="shared" si="24"/>
        <v>0</v>
      </c>
      <c r="W60">
        <f t="shared" si="24"/>
        <v>0</v>
      </c>
      <c r="X60">
        <f t="shared" si="24"/>
        <v>0</v>
      </c>
      <c r="Y60">
        <f t="shared" si="24"/>
        <v>1</v>
      </c>
      <c r="Z60">
        <f t="shared" si="24"/>
        <v>0</v>
      </c>
      <c r="AA60">
        <f t="shared" si="25"/>
        <v>1</v>
      </c>
      <c r="AB60">
        <f t="shared" si="25"/>
        <v>0</v>
      </c>
      <c r="AC60">
        <f t="shared" si="25"/>
        <v>0</v>
      </c>
      <c r="AD60">
        <f t="shared" si="25"/>
        <v>0</v>
      </c>
      <c r="AE60">
        <f t="shared" si="25"/>
        <v>0</v>
      </c>
      <c r="AF60">
        <f t="shared" si="25"/>
        <v>0</v>
      </c>
      <c r="AG60">
        <f t="shared" si="3"/>
        <v>3</v>
      </c>
      <c r="AH60">
        <f t="shared" si="4"/>
        <v>0</v>
      </c>
    </row>
    <row r="61" spans="1:34" x14ac:dyDescent="0.25">
      <c r="A61" t="s">
        <v>368</v>
      </c>
      <c r="B61" s="1">
        <v>43524</v>
      </c>
      <c r="C61">
        <v>42645</v>
      </c>
      <c r="D61" s="1">
        <v>43524</v>
      </c>
      <c r="E61" s="3">
        <v>1</v>
      </c>
      <c r="F61" s="3">
        <v>0</v>
      </c>
      <c r="G61" t="s">
        <v>11</v>
      </c>
      <c r="H61" t="s">
        <v>15</v>
      </c>
      <c r="I61" t="s">
        <v>142</v>
      </c>
      <c r="J61" s="6">
        <f t="shared" si="0"/>
        <v>2</v>
      </c>
      <c r="K61" s="6">
        <f t="shared" si="5"/>
        <v>0</v>
      </c>
      <c r="L61" s="6">
        <f t="shared" si="6"/>
        <v>1</v>
      </c>
      <c r="M61" s="6">
        <f t="shared" si="7"/>
        <v>0</v>
      </c>
      <c r="N61" s="6">
        <f t="shared" si="8"/>
        <v>0</v>
      </c>
      <c r="O61" s="6">
        <f t="shared" si="9"/>
        <v>0</v>
      </c>
      <c r="P61" s="6">
        <f t="shared" si="10"/>
        <v>0</v>
      </c>
      <c r="Q61" s="6">
        <f t="shared" si="11"/>
        <v>0</v>
      </c>
      <c r="R61" s="6">
        <f t="shared" si="12"/>
        <v>0</v>
      </c>
      <c r="S61" s="6">
        <f t="shared" si="13"/>
        <v>0</v>
      </c>
      <c r="T61" s="6">
        <f t="shared" si="14"/>
        <v>0</v>
      </c>
      <c r="U61" s="6">
        <f t="shared" si="15"/>
        <v>0</v>
      </c>
      <c r="V61">
        <f t="shared" si="24"/>
        <v>0</v>
      </c>
      <c r="W61">
        <f t="shared" si="24"/>
        <v>1</v>
      </c>
      <c r="X61">
        <f t="shared" si="24"/>
        <v>0</v>
      </c>
      <c r="Y61">
        <f t="shared" si="24"/>
        <v>0</v>
      </c>
      <c r="Z61">
        <f t="shared" si="24"/>
        <v>0</v>
      </c>
      <c r="AA61">
        <f t="shared" si="25"/>
        <v>1</v>
      </c>
      <c r="AB61">
        <f t="shared" si="25"/>
        <v>0</v>
      </c>
      <c r="AC61">
        <f t="shared" si="25"/>
        <v>0</v>
      </c>
      <c r="AD61">
        <f t="shared" si="25"/>
        <v>0</v>
      </c>
      <c r="AE61">
        <f t="shared" si="25"/>
        <v>0</v>
      </c>
      <c r="AF61">
        <f t="shared" si="25"/>
        <v>0</v>
      </c>
      <c r="AG61">
        <f t="shared" si="3"/>
        <v>0</v>
      </c>
      <c r="AH61">
        <f t="shared" si="4"/>
        <v>0</v>
      </c>
    </row>
    <row r="62" spans="1:34" x14ac:dyDescent="0.25">
      <c r="A62" t="s">
        <v>374</v>
      </c>
      <c r="B62" s="1">
        <v>43524</v>
      </c>
      <c r="C62">
        <v>44145</v>
      </c>
      <c r="D62" s="1">
        <v>43442</v>
      </c>
      <c r="E62" s="3">
        <v>0</v>
      </c>
      <c r="F62" s="3">
        <v>0</v>
      </c>
      <c r="G62" t="s">
        <v>35</v>
      </c>
      <c r="H62" t="s">
        <v>11</v>
      </c>
      <c r="I62" t="s">
        <v>142</v>
      </c>
      <c r="J62" s="6">
        <f t="shared" si="0"/>
        <v>12</v>
      </c>
      <c r="K62" s="6">
        <f t="shared" si="5"/>
        <v>0</v>
      </c>
      <c r="L62" s="6">
        <f t="shared" si="6"/>
        <v>0</v>
      </c>
      <c r="M62" s="6">
        <f t="shared" si="7"/>
        <v>0</v>
      </c>
      <c r="N62" s="6">
        <f t="shared" si="8"/>
        <v>0</v>
      </c>
      <c r="O62" s="6">
        <f t="shared" si="9"/>
        <v>0</v>
      </c>
      <c r="P62" s="6">
        <f t="shared" si="10"/>
        <v>0</v>
      </c>
      <c r="Q62" s="6">
        <f t="shared" si="11"/>
        <v>0</v>
      </c>
      <c r="R62" s="6">
        <f t="shared" si="12"/>
        <v>0</v>
      </c>
      <c r="S62" s="6">
        <f t="shared" si="13"/>
        <v>0</v>
      </c>
      <c r="T62" s="6">
        <f t="shared" si="14"/>
        <v>0</v>
      </c>
      <c r="U62" s="6">
        <f t="shared" si="15"/>
        <v>0</v>
      </c>
      <c r="V62">
        <f t="shared" ref="V62:Z71" si="26">IF($H62=V$1,1,0)</f>
        <v>1</v>
      </c>
      <c r="W62">
        <f t="shared" si="26"/>
        <v>0</v>
      </c>
      <c r="X62">
        <f t="shared" si="26"/>
        <v>0</v>
      </c>
      <c r="Y62">
        <f t="shared" si="26"/>
        <v>0</v>
      </c>
      <c r="Z62">
        <f t="shared" si="26"/>
        <v>0</v>
      </c>
      <c r="AA62">
        <f t="shared" ref="AA62:AF71" si="27">IF($G62=AA$1,1,0)</f>
        <v>0</v>
      </c>
      <c r="AB62">
        <f t="shared" si="27"/>
        <v>0</v>
      </c>
      <c r="AC62">
        <f t="shared" si="27"/>
        <v>0</v>
      </c>
      <c r="AD62">
        <f t="shared" si="27"/>
        <v>0</v>
      </c>
      <c r="AE62">
        <f t="shared" si="27"/>
        <v>0</v>
      </c>
      <c r="AF62">
        <f t="shared" si="27"/>
        <v>1</v>
      </c>
      <c r="AG62">
        <f t="shared" si="3"/>
        <v>82</v>
      </c>
      <c r="AH62">
        <f t="shared" si="4"/>
        <v>0</v>
      </c>
    </row>
    <row r="63" spans="1:34" x14ac:dyDescent="0.25">
      <c r="A63" t="s">
        <v>391</v>
      </c>
      <c r="B63" s="1">
        <v>43515</v>
      </c>
      <c r="C63">
        <v>45325</v>
      </c>
      <c r="D63" s="1">
        <v>43343</v>
      </c>
      <c r="E63" s="3">
        <v>0</v>
      </c>
      <c r="F63" s="3">
        <v>0</v>
      </c>
      <c r="G63" t="s">
        <v>18</v>
      </c>
      <c r="H63" t="s">
        <v>15</v>
      </c>
      <c r="I63" t="s">
        <v>142</v>
      </c>
      <c r="J63" s="6">
        <f t="shared" si="0"/>
        <v>8</v>
      </c>
      <c r="K63" s="6">
        <f t="shared" si="5"/>
        <v>0</v>
      </c>
      <c r="L63" s="6">
        <f t="shared" si="6"/>
        <v>0</v>
      </c>
      <c r="M63" s="6">
        <f t="shared" si="7"/>
        <v>0</v>
      </c>
      <c r="N63" s="6">
        <f t="shared" si="8"/>
        <v>0</v>
      </c>
      <c r="O63" s="6">
        <f t="shared" si="9"/>
        <v>0</v>
      </c>
      <c r="P63" s="6">
        <f t="shared" si="10"/>
        <v>0</v>
      </c>
      <c r="Q63" s="6">
        <f t="shared" si="11"/>
        <v>0</v>
      </c>
      <c r="R63" s="6">
        <f t="shared" si="12"/>
        <v>1</v>
      </c>
      <c r="S63" s="6">
        <f t="shared" si="13"/>
        <v>0</v>
      </c>
      <c r="T63" s="6">
        <f t="shared" si="14"/>
        <v>0</v>
      </c>
      <c r="U63" s="6">
        <f t="shared" si="15"/>
        <v>0</v>
      </c>
      <c r="V63">
        <f t="shared" si="26"/>
        <v>0</v>
      </c>
      <c r="W63">
        <f t="shared" si="26"/>
        <v>1</v>
      </c>
      <c r="X63">
        <f t="shared" si="26"/>
        <v>0</v>
      </c>
      <c r="Y63">
        <f t="shared" si="26"/>
        <v>0</v>
      </c>
      <c r="Z63">
        <f t="shared" si="26"/>
        <v>0</v>
      </c>
      <c r="AA63">
        <f t="shared" si="27"/>
        <v>0</v>
      </c>
      <c r="AB63">
        <f t="shared" si="27"/>
        <v>0</v>
      </c>
      <c r="AC63">
        <f t="shared" si="27"/>
        <v>0</v>
      </c>
      <c r="AD63">
        <f t="shared" si="27"/>
        <v>1</v>
      </c>
      <c r="AE63">
        <f t="shared" si="27"/>
        <v>0</v>
      </c>
      <c r="AF63">
        <f t="shared" si="27"/>
        <v>0</v>
      </c>
      <c r="AG63">
        <f t="shared" si="3"/>
        <v>172</v>
      </c>
      <c r="AH63">
        <f t="shared" si="4"/>
        <v>1</v>
      </c>
    </row>
    <row r="64" spans="1:34" x14ac:dyDescent="0.25">
      <c r="A64" t="s">
        <v>409</v>
      </c>
      <c r="B64" s="1">
        <v>43496</v>
      </c>
      <c r="C64">
        <v>40945</v>
      </c>
      <c r="D64" s="1">
        <v>43373</v>
      </c>
      <c r="E64" s="3">
        <v>0</v>
      </c>
      <c r="F64" s="3">
        <v>0</v>
      </c>
      <c r="G64" t="s">
        <v>11</v>
      </c>
      <c r="H64" t="s">
        <v>11</v>
      </c>
      <c r="I64" t="s">
        <v>142</v>
      </c>
      <c r="J64" s="6">
        <f t="shared" si="0"/>
        <v>9</v>
      </c>
      <c r="K64" s="6">
        <f t="shared" si="5"/>
        <v>0</v>
      </c>
      <c r="L64" s="6">
        <f t="shared" si="6"/>
        <v>0</v>
      </c>
      <c r="M64" s="6">
        <f t="shared" si="7"/>
        <v>0</v>
      </c>
      <c r="N64" s="6">
        <f t="shared" si="8"/>
        <v>0</v>
      </c>
      <c r="O64" s="6">
        <f t="shared" si="9"/>
        <v>0</v>
      </c>
      <c r="P64" s="6">
        <f t="shared" si="10"/>
        <v>0</v>
      </c>
      <c r="Q64" s="6">
        <f t="shared" si="11"/>
        <v>0</v>
      </c>
      <c r="R64" s="6">
        <f t="shared" si="12"/>
        <v>0</v>
      </c>
      <c r="S64" s="6">
        <f t="shared" si="13"/>
        <v>1</v>
      </c>
      <c r="T64" s="6">
        <f t="shared" si="14"/>
        <v>0</v>
      </c>
      <c r="U64" s="6">
        <f t="shared" si="15"/>
        <v>0</v>
      </c>
      <c r="V64">
        <f t="shared" si="26"/>
        <v>1</v>
      </c>
      <c r="W64">
        <f t="shared" si="26"/>
        <v>0</v>
      </c>
      <c r="X64">
        <f t="shared" si="26"/>
        <v>0</v>
      </c>
      <c r="Y64">
        <f t="shared" si="26"/>
        <v>0</v>
      </c>
      <c r="Z64">
        <f t="shared" si="26"/>
        <v>0</v>
      </c>
      <c r="AA64">
        <f t="shared" si="27"/>
        <v>1</v>
      </c>
      <c r="AB64">
        <f t="shared" si="27"/>
        <v>0</v>
      </c>
      <c r="AC64">
        <f t="shared" si="27"/>
        <v>0</v>
      </c>
      <c r="AD64">
        <f t="shared" si="27"/>
        <v>0</v>
      </c>
      <c r="AE64">
        <f t="shared" si="27"/>
        <v>0</v>
      </c>
      <c r="AF64">
        <f t="shared" si="27"/>
        <v>0</v>
      </c>
      <c r="AG64">
        <f t="shared" si="3"/>
        <v>123</v>
      </c>
      <c r="AH64">
        <f t="shared" si="4"/>
        <v>1</v>
      </c>
    </row>
    <row r="65" spans="1:34" x14ac:dyDescent="0.25">
      <c r="A65" t="s">
        <v>418</v>
      </c>
      <c r="B65" s="1">
        <v>43495</v>
      </c>
      <c r="C65">
        <v>38525</v>
      </c>
      <c r="D65" s="1">
        <v>43384</v>
      </c>
      <c r="E65" s="3">
        <v>0</v>
      </c>
      <c r="F65" s="3">
        <v>0</v>
      </c>
      <c r="G65" t="s">
        <v>11</v>
      </c>
      <c r="H65" t="s">
        <v>11</v>
      </c>
      <c r="I65" t="s">
        <v>142</v>
      </c>
      <c r="J65" s="6">
        <f t="shared" si="0"/>
        <v>10</v>
      </c>
      <c r="K65" s="6">
        <f t="shared" si="5"/>
        <v>0</v>
      </c>
      <c r="L65" s="6">
        <f t="shared" si="6"/>
        <v>0</v>
      </c>
      <c r="M65" s="6">
        <f t="shared" si="7"/>
        <v>0</v>
      </c>
      <c r="N65" s="6">
        <f t="shared" si="8"/>
        <v>0</v>
      </c>
      <c r="O65" s="6">
        <f t="shared" si="9"/>
        <v>0</v>
      </c>
      <c r="P65" s="6">
        <f t="shared" si="10"/>
        <v>0</v>
      </c>
      <c r="Q65" s="6">
        <f t="shared" si="11"/>
        <v>0</v>
      </c>
      <c r="R65" s="6">
        <f t="shared" si="12"/>
        <v>0</v>
      </c>
      <c r="S65" s="6">
        <f t="shared" si="13"/>
        <v>0</v>
      </c>
      <c r="T65" s="6">
        <f t="shared" si="14"/>
        <v>1</v>
      </c>
      <c r="U65" s="6">
        <f t="shared" si="15"/>
        <v>0</v>
      </c>
      <c r="V65">
        <f t="shared" si="26"/>
        <v>1</v>
      </c>
      <c r="W65">
        <f t="shared" si="26"/>
        <v>0</v>
      </c>
      <c r="X65">
        <f t="shared" si="26"/>
        <v>0</v>
      </c>
      <c r="Y65">
        <f t="shared" si="26"/>
        <v>0</v>
      </c>
      <c r="Z65">
        <f t="shared" si="26"/>
        <v>0</v>
      </c>
      <c r="AA65">
        <f t="shared" si="27"/>
        <v>1</v>
      </c>
      <c r="AB65">
        <f t="shared" si="27"/>
        <v>0</v>
      </c>
      <c r="AC65">
        <f t="shared" si="27"/>
        <v>0</v>
      </c>
      <c r="AD65">
        <f t="shared" si="27"/>
        <v>0</v>
      </c>
      <c r="AE65">
        <f t="shared" si="27"/>
        <v>0</v>
      </c>
      <c r="AF65">
        <f t="shared" si="27"/>
        <v>0</v>
      </c>
      <c r="AG65">
        <f t="shared" si="3"/>
        <v>111</v>
      </c>
      <c r="AH65">
        <f t="shared" si="4"/>
        <v>1</v>
      </c>
    </row>
    <row r="66" spans="1:34" x14ac:dyDescent="0.25">
      <c r="A66" t="s">
        <v>444</v>
      </c>
      <c r="B66" s="1">
        <v>43472</v>
      </c>
      <c r="C66">
        <v>41820</v>
      </c>
      <c r="D66" s="1">
        <v>43354</v>
      </c>
      <c r="E66" s="3">
        <v>0</v>
      </c>
      <c r="F66" s="3">
        <v>0</v>
      </c>
      <c r="G66" t="s">
        <v>18</v>
      </c>
      <c r="H66" t="s">
        <v>15</v>
      </c>
      <c r="I66" t="s">
        <v>142</v>
      </c>
      <c r="J66" s="6">
        <f t="shared" ref="J66:J129" si="28">MONTH(D66)</f>
        <v>9</v>
      </c>
      <c r="K66" s="6">
        <f t="shared" si="5"/>
        <v>0</v>
      </c>
      <c r="L66" s="6">
        <f t="shared" si="6"/>
        <v>0</v>
      </c>
      <c r="M66" s="6">
        <f t="shared" si="7"/>
        <v>0</v>
      </c>
      <c r="N66" s="6">
        <f t="shared" si="8"/>
        <v>0</v>
      </c>
      <c r="O66" s="6">
        <f t="shared" si="9"/>
        <v>0</v>
      </c>
      <c r="P66" s="6">
        <f t="shared" si="10"/>
        <v>0</v>
      </c>
      <c r="Q66" s="6">
        <f t="shared" si="11"/>
        <v>0</v>
      </c>
      <c r="R66" s="6">
        <f t="shared" si="12"/>
        <v>0</v>
      </c>
      <c r="S66" s="6">
        <f t="shared" si="13"/>
        <v>1</v>
      </c>
      <c r="T66" s="6">
        <f t="shared" si="14"/>
        <v>0</v>
      </c>
      <c r="U66" s="6">
        <f t="shared" si="15"/>
        <v>0</v>
      </c>
      <c r="V66">
        <f t="shared" si="26"/>
        <v>0</v>
      </c>
      <c r="W66">
        <f t="shared" si="26"/>
        <v>1</v>
      </c>
      <c r="X66">
        <f t="shared" si="26"/>
        <v>0</v>
      </c>
      <c r="Y66">
        <f t="shared" si="26"/>
        <v>0</v>
      </c>
      <c r="Z66">
        <f t="shared" si="26"/>
        <v>0</v>
      </c>
      <c r="AA66">
        <f t="shared" si="27"/>
        <v>0</v>
      </c>
      <c r="AB66">
        <f t="shared" si="27"/>
        <v>0</v>
      </c>
      <c r="AC66">
        <f t="shared" si="27"/>
        <v>0</v>
      </c>
      <c r="AD66">
        <f t="shared" si="27"/>
        <v>1</v>
      </c>
      <c r="AE66">
        <f t="shared" si="27"/>
        <v>0</v>
      </c>
      <c r="AF66">
        <f t="shared" si="27"/>
        <v>0</v>
      </c>
      <c r="AG66">
        <f t="shared" ref="AG66:AG129" si="29">$B66-$D66</f>
        <v>118</v>
      </c>
      <c r="AH66">
        <f t="shared" ref="AH66:AH129" si="30">IF($AG66&gt;90,1,0)</f>
        <v>1</v>
      </c>
    </row>
    <row r="67" spans="1:34" x14ac:dyDescent="0.25">
      <c r="A67" t="s">
        <v>394</v>
      </c>
      <c r="B67" s="1">
        <v>43512</v>
      </c>
      <c r="C67">
        <v>60245</v>
      </c>
      <c r="D67" s="1">
        <v>42939</v>
      </c>
      <c r="E67" s="3">
        <v>0</v>
      </c>
      <c r="F67" s="3">
        <v>0</v>
      </c>
      <c r="G67" t="s">
        <v>25</v>
      </c>
      <c r="H67" t="s">
        <v>15</v>
      </c>
      <c r="I67" t="s">
        <v>393</v>
      </c>
      <c r="J67" s="6">
        <f t="shared" si="28"/>
        <v>7</v>
      </c>
      <c r="K67" s="6">
        <f t="shared" ref="K67:K130" si="31">IF(J67=1,1,0)</f>
        <v>0</v>
      </c>
      <c r="L67" s="6">
        <f t="shared" ref="L67:L130" si="32">IF(J67=2,1,0)</f>
        <v>0</v>
      </c>
      <c r="M67" s="6">
        <f t="shared" ref="M67:M130" si="33">IF(J67=3,1,0)</f>
        <v>0</v>
      </c>
      <c r="N67" s="6">
        <f t="shared" ref="N67:N130" si="34">IF(J67=4,1,0)</f>
        <v>0</v>
      </c>
      <c r="O67" s="6">
        <f t="shared" ref="O67:O130" si="35">IF(J67=5,1,0)</f>
        <v>0</v>
      </c>
      <c r="P67" s="6">
        <f t="shared" ref="P67:P130" si="36">IF(J67=6,1,0)</f>
        <v>0</v>
      </c>
      <c r="Q67" s="6">
        <f t="shared" ref="Q67:Q130" si="37">IF(J67=7,1,0)</f>
        <v>1</v>
      </c>
      <c r="R67" s="6">
        <f t="shared" ref="R67:R130" si="38">IF(J67=8,1,0)</f>
        <v>0</v>
      </c>
      <c r="S67" s="6">
        <f t="shared" ref="S67:S130" si="39">IF(J67=9,1,0)</f>
        <v>0</v>
      </c>
      <c r="T67" s="6">
        <f t="shared" ref="T67:T130" si="40">IF(J67=10,1,0)</f>
        <v>0</v>
      </c>
      <c r="U67" s="6">
        <f t="shared" ref="U67:U130" si="41">IF(J67=11,1,0)</f>
        <v>0</v>
      </c>
      <c r="V67">
        <f t="shared" si="26"/>
        <v>0</v>
      </c>
      <c r="W67">
        <f t="shared" si="26"/>
        <v>1</v>
      </c>
      <c r="X67">
        <f t="shared" si="26"/>
        <v>0</v>
      </c>
      <c r="Y67">
        <f t="shared" si="26"/>
        <v>0</v>
      </c>
      <c r="Z67">
        <f t="shared" si="26"/>
        <v>0</v>
      </c>
      <c r="AA67">
        <f t="shared" si="27"/>
        <v>0</v>
      </c>
      <c r="AB67">
        <f t="shared" si="27"/>
        <v>0</v>
      </c>
      <c r="AC67">
        <f t="shared" si="27"/>
        <v>0</v>
      </c>
      <c r="AD67">
        <f t="shared" si="27"/>
        <v>0</v>
      </c>
      <c r="AE67">
        <f t="shared" si="27"/>
        <v>1</v>
      </c>
      <c r="AF67">
        <f t="shared" si="27"/>
        <v>0</v>
      </c>
      <c r="AG67">
        <f t="shared" si="29"/>
        <v>573</v>
      </c>
      <c r="AH67">
        <f t="shared" si="30"/>
        <v>1</v>
      </c>
    </row>
    <row r="68" spans="1:34" x14ac:dyDescent="0.25">
      <c r="A68" t="s">
        <v>106</v>
      </c>
      <c r="B68" s="1">
        <v>43644</v>
      </c>
      <c r="C68" s="2">
        <v>80870</v>
      </c>
      <c r="D68" s="1">
        <v>43626</v>
      </c>
      <c r="E68" s="3">
        <v>1</v>
      </c>
      <c r="F68" s="3">
        <v>0</v>
      </c>
      <c r="G68" t="s">
        <v>11</v>
      </c>
      <c r="H68" t="s">
        <v>11</v>
      </c>
      <c r="I68" t="s">
        <v>105</v>
      </c>
      <c r="J68" s="6">
        <f t="shared" si="28"/>
        <v>6</v>
      </c>
      <c r="K68" s="6">
        <f t="shared" si="31"/>
        <v>0</v>
      </c>
      <c r="L68" s="6">
        <f t="shared" si="32"/>
        <v>0</v>
      </c>
      <c r="M68" s="6">
        <f t="shared" si="33"/>
        <v>0</v>
      </c>
      <c r="N68" s="6">
        <f t="shared" si="34"/>
        <v>0</v>
      </c>
      <c r="O68" s="6">
        <f t="shared" si="35"/>
        <v>0</v>
      </c>
      <c r="P68" s="6">
        <f t="shared" si="36"/>
        <v>1</v>
      </c>
      <c r="Q68" s="6">
        <f t="shared" si="37"/>
        <v>0</v>
      </c>
      <c r="R68" s="6">
        <f t="shared" si="38"/>
        <v>0</v>
      </c>
      <c r="S68" s="6">
        <f t="shared" si="39"/>
        <v>0</v>
      </c>
      <c r="T68" s="6">
        <f t="shared" si="40"/>
        <v>0</v>
      </c>
      <c r="U68" s="6">
        <f t="shared" si="41"/>
        <v>0</v>
      </c>
      <c r="V68">
        <f t="shared" si="26"/>
        <v>1</v>
      </c>
      <c r="W68">
        <f t="shared" si="26"/>
        <v>0</v>
      </c>
      <c r="X68">
        <f t="shared" si="26"/>
        <v>0</v>
      </c>
      <c r="Y68">
        <f t="shared" si="26"/>
        <v>0</v>
      </c>
      <c r="Z68">
        <f t="shared" si="26"/>
        <v>0</v>
      </c>
      <c r="AA68">
        <f t="shared" si="27"/>
        <v>1</v>
      </c>
      <c r="AB68">
        <f t="shared" si="27"/>
        <v>0</v>
      </c>
      <c r="AC68">
        <f t="shared" si="27"/>
        <v>0</v>
      </c>
      <c r="AD68">
        <f t="shared" si="27"/>
        <v>0</v>
      </c>
      <c r="AE68">
        <f t="shared" si="27"/>
        <v>0</v>
      </c>
      <c r="AF68">
        <f t="shared" si="27"/>
        <v>0</v>
      </c>
      <c r="AG68">
        <f t="shared" si="29"/>
        <v>18</v>
      </c>
      <c r="AH68">
        <f t="shared" si="30"/>
        <v>0</v>
      </c>
    </row>
    <row r="69" spans="1:34" x14ac:dyDescent="0.25">
      <c r="A69" t="s">
        <v>149</v>
      </c>
      <c r="B69" s="1">
        <v>43631</v>
      </c>
      <c r="C69" s="2">
        <v>85910</v>
      </c>
      <c r="D69" s="1">
        <v>43419</v>
      </c>
      <c r="E69" s="3">
        <v>0</v>
      </c>
      <c r="F69" s="3">
        <v>0</v>
      </c>
      <c r="G69" t="s">
        <v>11</v>
      </c>
      <c r="H69" t="s">
        <v>11</v>
      </c>
      <c r="I69" t="s">
        <v>148</v>
      </c>
      <c r="J69" s="6">
        <f t="shared" si="28"/>
        <v>11</v>
      </c>
      <c r="K69" s="6">
        <f t="shared" si="31"/>
        <v>0</v>
      </c>
      <c r="L69" s="6">
        <f t="shared" si="32"/>
        <v>0</v>
      </c>
      <c r="M69" s="6">
        <f t="shared" si="33"/>
        <v>0</v>
      </c>
      <c r="N69" s="6">
        <f t="shared" si="34"/>
        <v>0</v>
      </c>
      <c r="O69" s="6">
        <f t="shared" si="35"/>
        <v>0</v>
      </c>
      <c r="P69" s="6">
        <f t="shared" si="36"/>
        <v>0</v>
      </c>
      <c r="Q69" s="6">
        <f t="shared" si="37"/>
        <v>0</v>
      </c>
      <c r="R69" s="6">
        <f t="shared" si="38"/>
        <v>0</v>
      </c>
      <c r="S69" s="6">
        <f t="shared" si="39"/>
        <v>0</v>
      </c>
      <c r="T69" s="6">
        <f t="shared" si="40"/>
        <v>0</v>
      </c>
      <c r="U69" s="6">
        <f t="shared" si="41"/>
        <v>1</v>
      </c>
      <c r="V69">
        <f t="shared" si="26"/>
        <v>1</v>
      </c>
      <c r="W69">
        <f t="shared" si="26"/>
        <v>0</v>
      </c>
      <c r="X69">
        <f t="shared" si="26"/>
        <v>0</v>
      </c>
      <c r="Y69">
        <f t="shared" si="26"/>
        <v>0</v>
      </c>
      <c r="Z69">
        <f t="shared" si="26"/>
        <v>0</v>
      </c>
      <c r="AA69">
        <f t="shared" si="27"/>
        <v>1</v>
      </c>
      <c r="AB69">
        <f t="shared" si="27"/>
        <v>0</v>
      </c>
      <c r="AC69">
        <f t="shared" si="27"/>
        <v>0</v>
      </c>
      <c r="AD69">
        <f t="shared" si="27"/>
        <v>0</v>
      </c>
      <c r="AE69">
        <f t="shared" si="27"/>
        <v>0</v>
      </c>
      <c r="AF69">
        <f t="shared" si="27"/>
        <v>0</v>
      </c>
      <c r="AG69">
        <f t="shared" si="29"/>
        <v>212</v>
      </c>
      <c r="AH69">
        <f t="shared" si="30"/>
        <v>1</v>
      </c>
    </row>
    <row r="70" spans="1:34" x14ac:dyDescent="0.25">
      <c r="A70" t="s">
        <v>191</v>
      </c>
      <c r="B70" s="1">
        <v>43613</v>
      </c>
      <c r="C70" s="4">
        <v>83280</v>
      </c>
      <c r="D70" s="1">
        <v>43419</v>
      </c>
      <c r="E70" s="3">
        <v>0</v>
      </c>
      <c r="F70" s="3">
        <v>0</v>
      </c>
      <c r="G70" t="s">
        <v>11</v>
      </c>
      <c r="H70" t="s">
        <v>11</v>
      </c>
      <c r="I70" t="s">
        <v>148</v>
      </c>
      <c r="J70" s="6">
        <f t="shared" si="28"/>
        <v>11</v>
      </c>
      <c r="K70" s="6">
        <f t="shared" si="31"/>
        <v>0</v>
      </c>
      <c r="L70" s="6">
        <f t="shared" si="32"/>
        <v>0</v>
      </c>
      <c r="M70" s="6">
        <f t="shared" si="33"/>
        <v>0</v>
      </c>
      <c r="N70" s="6">
        <f t="shared" si="34"/>
        <v>0</v>
      </c>
      <c r="O70" s="6">
        <f t="shared" si="35"/>
        <v>0</v>
      </c>
      <c r="P70" s="6">
        <f t="shared" si="36"/>
        <v>0</v>
      </c>
      <c r="Q70" s="6">
        <f t="shared" si="37"/>
        <v>0</v>
      </c>
      <c r="R70" s="6">
        <f t="shared" si="38"/>
        <v>0</v>
      </c>
      <c r="S70" s="6">
        <f t="shared" si="39"/>
        <v>0</v>
      </c>
      <c r="T70" s="6">
        <f t="shared" si="40"/>
        <v>0</v>
      </c>
      <c r="U70" s="6">
        <f t="shared" si="41"/>
        <v>1</v>
      </c>
      <c r="V70">
        <f t="shared" si="26"/>
        <v>1</v>
      </c>
      <c r="W70">
        <f t="shared" si="26"/>
        <v>0</v>
      </c>
      <c r="X70">
        <f t="shared" si="26"/>
        <v>0</v>
      </c>
      <c r="Y70">
        <f t="shared" si="26"/>
        <v>0</v>
      </c>
      <c r="Z70">
        <f t="shared" si="26"/>
        <v>0</v>
      </c>
      <c r="AA70">
        <f t="shared" si="27"/>
        <v>1</v>
      </c>
      <c r="AB70">
        <f t="shared" si="27"/>
        <v>0</v>
      </c>
      <c r="AC70">
        <f t="shared" si="27"/>
        <v>0</v>
      </c>
      <c r="AD70">
        <f t="shared" si="27"/>
        <v>0</v>
      </c>
      <c r="AE70">
        <f t="shared" si="27"/>
        <v>0</v>
      </c>
      <c r="AF70">
        <f t="shared" si="27"/>
        <v>0</v>
      </c>
      <c r="AG70">
        <f t="shared" si="29"/>
        <v>194</v>
      </c>
      <c r="AH70">
        <f t="shared" si="30"/>
        <v>1</v>
      </c>
    </row>
    <row r="71" spans="1:34" x14ac:dyDescent="0.25">
      <c r="A71" t="s">
        <v>256</v>
      </c>
      <c r="B71" s="1">
        <v>43582</v>
      </c>
      <c r="C71">
        <v>84080</v>
      </c>
      <c r="D71" s="1">
        <v>43422</v>
      </c>
      <c r="E71" s="3">
        <v>0</v>
      </c>
      <c r="F71" s="3">
        <v>0</v>
      </c>
      <c r="G71" t="s">
        <v>25</v>
      </c>
      <c r="H71" t="s">
        <v>16</v>
      </c>
      <c r="I71" t="s">
        <v>148</v>
      </c>
      <c r="J71" s="6">
        <f t="shared" si="28"/>
        <v>11</v>
      </c>
      <c r="K71" s="6">
        <f t="shared" si="31"/>
        <v>0</v>
      </c>
      <c r="L71" s="6">
        <f t="shared" si="32"/>
        <v>0</v>
      </c>
      <c r="M71" s="6">
        <f t="shared" si="33"/>
        <v>0</v>
      </c>
      <c r="N71" s="6">
        <f t="shared" si="34"/>
        <v>0</v>
      </c>
      <c r="O71" s="6">
        <f t="shared" si="35"/>
        <v>0</v>
      </c>
      <c r="P71" s="6">
        <f t="shared" si="36"/>
        <v>0</v>
      </c>
      <c r="Q71" s="6">
        <f t="shared" si="37"/>
        <v>0</v>
      </c>
      <c r="R71" s="6">
        <f t="shared" si="38"/>
        <v>0</v>
      </c>
      <c r="S71" s="6">
        <f t="shared" si="39"/>
        <v>0</v>
      </c>
      <c r="T71" s="6">
        <f t="shared" si="40"/>
        <v>0</v>
      </c>
      <c r="U71" s="6">
        <f t="shared" si="41"/>
        <v>1</v>
      </c>
      <c r="V71">
        <f t="shared" si="26"/>
        <v>0</v>
      </c>
      <c r="W71">
        <f t="shared" si="26"/>
        <v>0</v>
      </c>
      <c r="X71">
        <f t="shared" si="26"/>
        <v>0</v>
      </c>
      <c r="Y71">
        <f t="shared" si="26"/>
        <v>1</v>
      </c>
      <c r="Z71">
        <f t="shared" si="26"/>
        <v>0</v>
      </c>
      <c r="AA71">
        <f t="shared" si="27"/>
        <v>0</v>
      </c>
      <c r="AB71">
        <f t="shared" si="27"/>
        <v>0</v>
      </c>
      <c r="AC71">
        <f t="shared" si="27"/>
        <v>0</v>
      </c>
      <c r="AD71">
        <f t="shared" si="27"/>
        <v>0</v>
      </c>
      <c r="AE71">
        <f t="shared" si="27"/>
        <v>1</v>
      </c>
      <c r="AF71">
        <f t="shared" si="27"/>
        <v>0</v>
      </c>
      <c r="AG71">
        <f t="shared" si="29"/>
        <v>160</v>
      </c>
      <c r="AH71">
        <f t="shared" si="30"/>
        <v>1</v>
      </c>
    </row>
    <row r="72" spans="1:34" x14ac:dyDescent="0.25">
      <c r="A72" t="s">
        <v>400</v>
      </c>
      <c r="B72" s="1">
        <v>43502</v>
      </c>
      <c r="C72">
        <v>87045</v>
      </c>
      <c r="D72" s="1">
        <v>43421</v>
      </c>
      <c r="E72" s="3">
        <v>0</v>
      </c>
      <c r="F72" s="3">
        <v>0</v>
      </c>
      <c r="G72" t="s">
        <v>16</v>
      </c>
      <c r="H72" t="s">
        <v>11</v>
      </c>
      <c r="I72" t="s">
        <v>148</v>
      </c>
      <c r="J72" s="6">
        <f t="shared" si="28"/>
        <v>11</v>
      </c>
      <c r="K72" s="6">
        <f t="shared" si="31"/>
        <v>0</v>
      </c>
      <c r="L72" s="6">
        <f t="shared" si="32"/>
        <v>0</v>
      </c>
      <c r="M72" s="6">
        <f t="shared" si="33"/>
        <v>0</v>
      </c>
      <c r="N72" s="6">
        <f t="shared" si="34"/>
        <v>0</v>
      </c>
      <c r="O72" s="6">
        <f t="shared" si="35"/>
        <v>0</v>
      </c>
      <c r="P72" s="6">
        <f t="shared" si="36"/>
        <v>0</v>
      </c>
      <c r="Q72" s="6">
        <f t="shared" si="37"/>
        <v>0</v>
      </c>
      <c r="R72" s="6">
        <f t="shared" si="38"/>
        <v>0</v>
      </c>
      <c r="S72" s="6">
        <f t="shared" si="39"/>
        <v>0</v>
      </c>
      <c r="T72" s="6">
        <f t="shared" si="40"/>
        <v>0</v>
      </c>
      <c r="U72" s="6">
        <f t="shared" si="41"/>
        <v>1</v>
      </c>
      <c r="V72">
        <f t="shared" ref="V72:Z81" si="42">IF($H72=V$1,1,0)</f>
        <v>1</v>
      </c>
      <c r="W72">
        <f t="shared" si="42"/>
        <v>0</v>
      </c>
      <c r="X72">
        <f t="shared" si="42"/>
        <v>0</v>
      </c>
      <c r="Y72">
        <f t="shared" si="42"/>
        <v>0</v>
      </c>
      <c r="Z72">
        <f t="shared" si="42"/>
        <v>0</v>
      </c>
      <c r="AA72">
        <f t="shared" ref="AA72:AF81" si="43">IF($G72=AA$1,1,0)</f>
        <v>0</v>
      </c>
      <c r="AB72">
        <f t="shared" si="43"/>
        <v>1</v>
      </c>
      <c r="AC72">
        <f t="shared" si="43"/>
        <v>0</v>
      </c>
      <c r="AD72">
        <f t="shared" si="43"/>
        <v>0</v>
      </c>
      <c r="AE72">
        <f t="shared" si="43"/>
        <v>0</v>
      </c>
      <c r="AF72">
        <f t="shared" si="43"/>
        <v>0</v>
      </c>
      <c r="AG72">
        <f t="shared" si="29"/>
        <v>81</v>
      </c>
      <c r="AH72">
        <f t="shared" si="30"/>
        <v>0</v>
      </c>
    </row>
    <row r="73" spans="1:34" x14ac:dyDescent="0.25">
      <c r="A73" t="s">
        <v>226</v>
      </c>
      <c r="B73" s="1">
        <v>43598</v>
      </c>
      <c r="C73" s="4">
        <v>97090</v>
      </c>
      <c r="D73" s="1">
        <v>43585</v>
      </c>
      <c r="E73" s="3">
        <v>0</v>
      </c>
      <c r="F73" s="3">
        <v>1</v>
      </c>
      <c r="G73" t="s">
        <v>18</v>
      </c>
      <c r="H73" t="s">
        <v>18</v>
      </c>
      <c r="I73" t="s">
        <v>225</v>
      </c>
      <c r="J73" s="6">
        <f t="shared" si="28"/>
        <v>4</v>
      </c>
      <c r="K73" s="6">
        <f t="shared" si="31"/>
        <v>0</v>
      </c>
      <c r="L73" s="6">
        <f t="shared" si="32"/>
        <v>0</v>
      </c>
      <c r="M73" s="6">
        <f t="shared" si="33"/>
        <v>0</v>
      </c>
      <c r="N73" s="6">
        <f t="shared" si="34"/>
        <v>1</v>
      </c>
      <c r="O73" s="6">
        <f t="shared" si="35"/>
        <v>0</v>
      </c>
      <c r="P73" s="6">
        <f t="shared" si="36"/>
        <v>0</v>
      </c>
      <c r="Q73" s="6">
        <f t="shared" si="37"/>
        <v>0</v>
      </c>
      <c r="R73" s="6">
        <f t="shared" si="38"/>
        <v>0</v>
      </c>
      <c r="S73" s="6">
        <f t="shared" si="39"/>
        <v>0</v>
      </c>
      <c r="T73" s="6">
        <f t="shared" si="40"/>
        <v>0</v>
      </c>
      <c r="U73" s="6">
        <f t="shared" si="41"/>
        <v>0</v>
      </c>
      <c r="V73">
        <f t="shared" si="42"/>
        <v>0</v>
      </c>
      <c r="W73">
        <f t="shared" si="42"/>
        <v>0</v>
      </c>
      <c r="X73">
        <f t="shared" si="42"/>
        <v>0</v>
      </c>
      <c r="Y73">
        <f t="shared" si="42"/>
        <v>0</v>
      </c>
      <c r="Z73">
        <f t="shared" si="42"/>
        <v>0</v>
      </c>
      <c r="AA73">
        <f t="shared" si="43"/>
        <v>0</v>
      </c>
      <c r="AB73">
        <f t="shared" si="43"/>
        <v>0</v>
      </c>
      <c r="AC73">
        <f t="shared" si="43"/>
        <v>0</v>
      </c>
      <c r="AD73">
        <f t="shared" si="43"/>
        <v>1</v>
      </c>
      <c r="AE73">
        <f t="shared" si="43"/>
        <v>0</v>
      </c>
      <c r="AF73">
        <f t="shared" si="43"/>
        <v>0</v>
      </c>
      <c r="AG73">
        <f t="shared" si="29"/>
        <v>13</v>
      </c>
      <c r="AH73">
        <f t="shared" si="30"/>
        <v>0</v>
      </c>
    </row>
    <row r="74" spans="1:34" x14ac:dyDescent="0.25">
      <c r="A74" t="s">
        <v>227</v>
      </c>
      <c r="B74" s="1">
        <v>43598</v>
      </c>
      <c r="C74" s="4">
        <v>106320</v>
      </c>
      <c r="D74" s="1">
        <v>43591</v>
      </c>
      <c r="E74" s="3">
        <v>0</v>
      </c>
      <c r="F74" s="3">
        <v>1</v>
      </c>
      <c r="G74" t="s">
        <v>11</v>
      </c>
      <c r="H74" t="s">
        <v>35</v>
      </c>
      <c r="I74" t="s">
        <v>225</v>
      </c>
      <c r="J74" s="6">
        <f t="shared" si="28"/>
        <v>5</v>
      </c>
      <c r="K74" s="6">
        <f t="shared" si="31"/>
        <v>0</v>
      </c>
      <c r="L74" s="6">
        <f t="shared" si="32"/>
        <v>0</v>
      </c>
      <c r="M74" s="6">
        <f t="shared" si="33"/>
        <v>0</v>
      </c>
      <c r="N74" s="6">
        <f t="shared" si="34"/>
        <v>0</v>
      </c>
      <c r="O74" s="6">
        <f t="shared" si="35"/>
        <v>1</v>
      </c>
      <c r="P74" s="6">
        <f t="shared" si="36"/>
        <v>0</v>
      </c>
      <c r="Q74" s="6">
        <f t="shared" si="37"/>
        <v>0</v>
      </c>
      <c r="R74" s="6">
        <f t="shared" si="38"/>
        <v>0</v>
      </c>
      <c r="S74" s="6">
        <f t="shared" si="39"/>
        <v>0</v>
      </c>
      <c r="T74" s="6">
        <f t="shared" si="40"/>
        <v>0</v>
      </c>
      <c r="U74" s="6">
        <f t="shared" si="41"/>
        <v>0</v>
      </c>
      <c r="V74">
        <f t="shared" si="42"/>
        <v>0</v>
      </c>
      <c r="W74">
        <f t="shared" si="42"/>
        <v>0</v>
      </c>
      <c r="X74">
        <f t="shared" si="42"/>
        <v>0</v>
      </c>
      <c r="Y74">
        <f t="shared" si="42"/>
        <v>0</v>
      </c>
      <c r="Z74">
        <f t="shared" si="42"/>
        <v>1</v>
      </c>
      <c r="AA74">
        <f t="shared" si="43"/>
        <v>1</v>
      </c>
      <c r="AB74">
        <f t="shared" si="43"/>
        <v>0</v>
      </c>
      <c r="AC74">
        <f t="shared" si="43"/>
        <v>0</v>
      </c>
      <c r="AD74">
        <f t="shared" si="43"/>
        <v>0</v>
      </c>
      <c r="AE74">
        <f t="shared" si="43"/>
        <v>0</v>
      </c>
      <c r="AF74">
        <f t="shared" si="43"/>
        <v>0</v>
      </c>
      <c r="AG74">
        <f t="shared" si="29"/>
        <v>7</v>
      </c>
      <c r="AH74">
        <f t="shared" si="30"/>
        <v>0</v>
      </c>
    </row>
    <row r="75" spans="1:34" x14ac:dyDescent="0.25">
      <c r="A75" t="s">
        <v>430</v>
      </c>
      <c r="B75" s="1">
        <v>43486</v>
      </c>
      <c r="C75">
        <v>94395</v>
      </c>
      <c r="D75" s="1">
        <v>43420</v>
      </c>
      <c r="E75" s="3">
        <v>0</v>
      </c>
      <c r="F75" s="3">
        <v>0</v>
      </c>
      <c r="G75" t="s">
        <v>22</v>
      </c>
      <c r="H75" t="s">
        <v>11</v>
      </c>
      <c r="I75" t="s">
        <v>225</v>
      </c>
      <c r="J75" s="6">
        <f t="shared" si="28"/>
        <v>11</v>
      </c>
      <c r="K75" s="6">
        <f t="shared" si="31"/>
        <v>0</v>
      </c>
      <c r="L75" s="6">
        <f t="shared" si="32"/>
        <v>0</v>
      </c>
      <c r="M75" s="6">
        <f t="shared" si="33"/>
        <v>0</v>
      </c>
      <c r="N75" s="6">
        <f t="shared" si="34"/>
        <v>0</v>
      </c>
      <c r="O75" s="6">
        <f t="shared" si="35"/>
        <v>0</v>
      </c>
      <c r="P75" s="6">
        <f t="shared" si="36"/>
        <v>0</v>
      </c>
      <c r="Q75" s="6">
        <f t="shared" si="37"/>
        <v>0</v>
      </c>
      <c r="R75" s="6">
        <f t="shared" si="38"/>
        <v>0</v>
      </c>
      <c r="S75" s="6">
        <f t="shared" si="39"/>
        <v>0</v>
      </c>
      <c r="T75" s="6">
        <f t="shared" si="40"/>
        <v>0</v>
      </c>
      <c r="U75" s="6">
        <f t="shared" si="41"/>
        <v>1</v>
      </c>
      <c r="V75">
        <f t="shared" si="42"/>
        <v>1</v>
      </c>
      <c r="W75">
        <f t="shared" si="42"/>
        <v>0</v>
      </c>
      <c r="X75">
        <f t="shared" si="42"/>
        <v>0</v>
      </c>
      <c r="Y75">
        <f t="shared" si="42"/>
        <v>0</v>
      </c>
      <c r="Z75">
        <f t="shared" si="42"/>
        <v>0</v>
      </c>
      <c r="AA75">
        <f t="shared" si="43"/>
        <v>0</v>
      </c>
      <c r="AB75">
        <f t="shared" si="43"/>
        <v>0</v>
      </c>
      <c r="AC75">
        <f t="shared" si="43"/>
        <v>1</v>
      </c>
      <c r="AD75">
        <f t="shared" si="43"/>
        <v>0</v>
      </c>
      <c r="AE75">
        <f t="shared" si="43"/>
        <v>0</v>
      </c>
      <c r="AF75">
        <f t="shared" si="43"/>
        <v>0</v>
      </c>
      <c r="AG75">
        <f t="shared" si="29"/>
        <v>66</v>
      </c>
      <c r="AH75">
        <f t="shared" si="30"/>
        <v>0</v>
      </c>
    </row>
    <row r="76" spans="1:34" x14ac:dyDescent="0.25">
      <c r="A76" t="s">
        <v>79</v>
      </c>
      <c r="B76" s="1">
        <v>43677</v>
      </c>
      <c r="C76" s="2">
        <v>60145</v>
      </c>
      <c r="D76" s="1">
        <v>43481</v>
      </c>
      <c r="E76" s="3">
        <v>0</v>
      </c>
      <c r="F76" s="3">
        <v>0</v>
      </c>
      <c r="G76" t="s">
        <v>11</v>
      </c>
      <c r="H76" t="s">
        <v>11</v>
      </c>
      <c r="I76" t="s">
        <v>78</v>
      </c>
      <c r="J76" s="6">
        <f t="shared" si="28"/>
        <v>1</v>
      </c>
      <c r="K76" s="6">
        <f t="shared" si="31"/>
        <v>1</v>
      </c>
      <c r="L76" s="6">
        <f t="shared" si="32"/>
        <v>0</v>
      </c>
      <c r="M76" s="6">
        <f t="shared" si="33"/>
        <v>0</v>
      </c>
      <c r="N76" s="6">
        <f t="shared" si="34"/>
        <v>0</v>
      </c>
      <c r="O76" s="6">
        <f t="shared" si="35"/>
        <v>0</v>
      </c>
      <c r="P76" s="6">
        <f t="shared" si="36"/>
        <v>0</v>
      </c>
      <c r="Q76" s="6">
        <f t="shared" si="37"/>
        <v>0</v>
      </c>
      <c r="R76" s="6">
        <f t="shared" si="38"/>
        <v>0</v>
      </c>
      <c r="S76" s="6">
        <f t="shared" si="39"/>
        <v>0</v>
      </c>
      <c r="T76" s="6">
        <f t="shared" si="40"/>
        <v>0</v>
      </c>
      <c r="U76" s="6">
        <f t="shared" si="41"/>
        <v>0</v>
      </c>
      <c r="V76">
        <f t="shared" si="42"/>
        <v>1</v>
      </c>
      <c r="W76">
        <f t="shared" si="42"/>
        <v>0</v>
      </c>
      <c r="X76">
        <f t="shared" si="42"/>
        <v>0</v>
      </c>
      <c r="Y76">
        <f t="shared" si="42"/>
        <v>0</v>
      </c>
      <c r="Z76">
        <f t="shared" si="42"/>
        <v>0</v>
      </c>
      <c r="AA76">
        <f t="shared" si="43"/>
        <v>1</v>
      </c>
      <c r="AB76">
        <f t="shared" si="43"/>
        <v>0</v>
      </c>
      <c r="AC76">
        <f t="shared" si="43"/>
        <v>0</v>
      </c>
      <c r="AD76">
        <f t="shared" si="43"/>
        <v>0</v>
      </c>
      <c r="AE76">
        <f t="shared" si="43"/>
        <v>0</v>
      </c>
      <c r="AF76">
        <f t="shared" si="43"/>
        <v>0</v>
      </c>
      <c r="AG76">
        <f t="shared" si="29"/>
        <v>196</v>
      </c>
      <c r="AH76">
        <f t="shared" si="30"/>
        <v>1</v>
      </c>
    </row>
    <row r="77" spans="1:34" x14ac:dyDescent="0.25">
      <c r="A77" t="s">
        <v>80</v>
      </c>
      <c r="B77" s="1">
        <v>43669</v>
      </c>
      <c r="C77" s="2">
        <v>67735</v>
      </c>
      <c r="D77" s="1">
        <v>43649</v>
      </c>
      <c r="E77" s="3">
        <v>1</v>
      </c>
      <c r="F77" s="3">
        <v>0</v>
      </c>
      <c r="G77" t="s">
        <v>11</v>
      </c>
      <c r="H77" t="s">
        <v>11</v>
      </c>
      <c r="I77" t="s">
        <v>78</v>
      </c>
      <c r="J77" s="6">
        <f t="shared" si="28"/>
        <v>7</v>
      </c>
      <c r="K77" s="6">
        <f t="shared" si="31"/>
        <v>0</v>
      </c>
      <c r="L77" s="6">
        <f t="shared" si="32"/>
        <v>0</v>
      </c>
      <c r="M77" s="6">
        <f t="shared" si="33"/>
        <v>0</v>
      </c>
      <c r="N77" s="6">
        <f t="shared" si="34"/>
        <v>0</v>
      </c>
      <c r="O77" s="6">
        <f t="shared" si="35"/>
        <v>0</v>
      </c>
      <c r="P77" s="6">
        <f t="shared" si="36"/>
        <v>0</v>
      </c>
      <c r="Q77" s="6">
        <f t="shared" si="37"/>
        <v>1</v>
      </c>
      <c r="R77" s="6">
        <f t="shared" si="38"/>
        <v>0</v>
      </c>
      <c r="S77" s="6">
        <f t="shared" si="39"/>
        <v>0</v>
      </c>
      <c r="T77" s="6">
        <f t="shared" si="40"/>
        <v>0</v>
      </c>
      <c r="U77" s="6">
        <f t="shared" si="41"/>
        <v>0</v>
      </c>
      <c r="V77">
        <f t="shared" si="42"/>
        <v>1</v>
      </c>
      <c r="W77">
        <f t="shared" si="42"/>
        <v>0</v>
      </c>
      <c r="X77">
        <f t="shared" si="42"/>
        <v>0</v>
      </c>
      <c r="Y77">
        <f t="shared" si="42"/>
        <v>0</v>
      </c>
      <c r="Z77">
        <f t="shared" si="42"/>
        <v>0</v>
      </c>
      <c r="AA77">
        <f t="shared" si="43"/>
        <v>1</v>
      </c>
      <c r="AB77">
        <f t="shared" si="43"/>
        <v>0</v>
      </c>
      <c r="AC77">
        <f t="shared" si="43"/>
        <v>0</v>
      </c>
      <c r="AD77">
        <f t="shared" si="43"/>
        <v>0</v>
      </c>
      <c r="AE77">
        <f t="shared" si="43"/>
        <v>0</v>
      </c>
      <c r="AF77">
        <f t="shared" si="43"/>
        <v>0</v>
      </c>
      <c r="AG77">
        <f t="shared" si="29"/>
        <v>20</v>
      </c>
      <c r="AH77">
        <f t="shared" si="30"/>
        <v>0</v>
      </c>
    </row>
    <row r="78" spans="1:34" x14ac:dyDescent="0.25">
      <c r="A78" t="s">
        <v>113</v>
      </c>
      <c r="B78" s="1">
        <v>43643</v>
      </c>
      <c r="C78" s="2">
        <v>60145</v>
      </c>
      <c r="D78" s="1">
        <v>43628</v>
      </c>
      <c r="E78" s="3">
        <v>0</v>
      </c>
      <c r="F78" s="3">
        <v>0</v>
      </c>
      <c r="G78" t="s">
        <v>11</v>
      </c>
      <c r="H78" t="s">
        <v>11</v>
      </c>
      <c r="I78" t="s">
        <v>78</v>
      </c>
      <c r="J78" s="6">
        <f t="shared" si="28"/>
        <v>6</v>
      </c>
      <c r="K78" s="6">
        <f t="shared" si="31"/>
        <v>0</v>
      </c>
      <c r="L78" s="6">
        <f t="shared" si="32"/>
        <v>0</v>
      </c>
      <c r="M78" s="6">
        <f t="shared" si="33"/>
        <v>0</v>
      </c>
      <c r="N78" s="6">
        <f t="shared" si="34"/>
        <v>0</v>
      </c>
      <c r="O78" s="6">
        <f t="shared" si="35"/>
        <v>0</v>
      </c>
      <c r="P78" s="6">
        <f t="shared" si="36"/>
        <v>1</v>
      </c>
      <c r="Q78" s="6">
        <f t="shared" si="37"/>
        <v>0</v>
      </c>
      <c r="R78" s="6">
        <f t="shared" si="38"/>
        <v>0</v>
      </c>
      <c r="S78" s="6">
        <f t="shared" si="39"/>
        <v>0</v>
      </c>
      <c r="T78" s="6">
        <f t="shared" si="40"/>
        <v>0</v>
      </c>
      <c r="U78" s="6">
        <f t="shared" si="41"/>
        <v>0</v>
      </c>
      <c r="V78">
        <f t="shared" si="42"/>
        <v>1</v>
      </c>
      <c r="W78">
        <f t="shared" si="42"/>
        <v>0</v>
      </c>
      <c r="X78">
        <f t="shared" si="42"/>
        <v>0</v>
      </c>
      <c r="Y78">
        <f t="shared" si="42"/>
        <v>0</v>
      </c>
      <c r="Z78">
        <f t="shared" si="42"/>
        <v>0</v>
      </c>
      <c r="AA78">
        <f t="shared" si="43"/>
        <v>1</v>
      </c>
      <c r="AB78">
        <f t="shared" si="43"/>
        <v>0</v>
      </c>
      <c r="AC78">
        <f t="shared" si="43"/>
        <v>0</v>
      </c>
      <c r="AD78">
        <f t="shared" si="43"/>
        <v>0</v>
      </c>
      <c r="AE78">
        <f t="shared" si="43"/>
        <v>0</v>
      </c>
      <c r="AF78">
        <f t="shared" si="43"/>
        <v>0</v>
      </c>
      <c r="AG78">
        <f t="shared" si="29"/>
        <v>15</v>
      </c>
      <c r="AH78">
        <f t="shared" si="30"/>
        <v>0</v>
      </c>
    </row>
    <row r="79" spans="1:34" x14ac:dyDescent="0.25">
      <c r="A79" t="s">
        <v>177</v>
      </c>
      <c r="B79" s="1">
        <v>43615</v>
      </c>
      <c r="C79" s="4">
        <v>66960</v>
      </c>
      <c r="D79" s="1">
        <v>43613</v>
      </c>
      <c r="E79" s="3">
        <v>1</v>
      </c>
      <c r="F79" s="3">
        <v>0</v>
      </c>
      <c r="G79" t="s">
        <v>18</v>
      </c>
      <c r="H79" t="s">
        <v>15</v>
      </c>
      <c r="I79" t="s">
        <v>78</v>
      </c>
      <c r="J79" s="6">
        <f t="shared" si="28"/>
        <v>5</v>
      </c>
      <c r="K79" s="6">
        <f t="shared" si="31"/>
        <v>0</v>
      </c>
      <c r="L79" s="6">
        <f t="shared" si="32"/>
        <v>0</v>
      </c>
      <c r="M79" s="6">
        <f t="shared" si="33"/>
        <v>0</v>
      </c>
      <c r="N79" s="6">
        <f t="shared" si="34"/>
        <v>0</v>
      </c>
      <c r="O79" s="6">
        <f t="shared" si="35"/>
        <v>1</v>
      </c>
      <c r="P79" s="6">
        <f t="shared" si="36"/>
        <v>0</v>
      </c>
      <c r="Q79" s="6">
        <f t="shared" si="37"/>
        <v>0</v>
      </c>
      <c r="R79" s="6">
        <f t="shared" si="38"/>
        <v>0</v>
      </c>
      <c r="S79" s="6">
        <f t="shared" si="39"/>
        <v>0</v>
      </c>
      <c r="T79" s="6">
        <f t="shared" si="40"/>
        <v>0</v>
      </c>
      <c r="U79" s="6">
        <f t="shared" si="41"/>
        <v>0</v>
      </c>
      <c r="V79">
        <f t="shared" si="42"/>
        <v>0</v>
      </c>
      <c r="W79">
        <f t="shared" si="42"/>
        <v>1</v>
      </c>
      <c r="X79">
        <f t="shared" si="42"/>
        <v>0</v>
      </c>
      <c r="Y79">
        <f t="shared" si="42"/>
        <v>0</v>
      </c>
      <c r="Z79">
        <f t="shared" si="42"/>
        <v>0</v>
      </c>
      <c r="AA79">
        <f t="shared" si="43"/>
        <v>0</v>
      </c>
      <c r="AB79">
        <f t="shared" si="43"/>
        <v>0</v>
      </c>
      <c r="AC79">
        <f t="shared" si="43"/>
        <v>0</v>
      </c>
      <c r="AD79">
        <f t="shared" si="43"/>
        <v>1</v>
      </c>
      <c r="AE79">
        <f t="shared" si="43"/>
        <v>0</v>
      </c>
      <c r="AF79">
        <f t="shared" si="43"/>
        <v>0</v>
      </c>
      <c r="AG79">
        <f t="shared" si="29"/>
        <v>2</v>
      </c>
      <c r="AH79">
        <f t="shared" si="30"/>
        <v>0</v>
      </c>
    </row>
    <row r="80" spans="1:34" x14ac:dyDescent="0.25">
      <c r="A80" t="s">
        <v>193</v>
      </c>
      <c r="B80" s="1">
        <v>43613</v>
      </c>
      <c r="C80" s="4">
        <v>65860</v>
      </c>
      <c r="D80" s="1">
        <v>43602</v>
      </c>
      <c r="E80" s="3">
        <v>1</v>
      </c>
      <c r="F80" s="3">
        <v>0</v>
      </c>
      <c r="G80" t="s">
        <v>35</v>
      </c>
      <c r="H80" t="s">
        <v>15</v>
      </c>
      <c r="I80" t="s">
        <v>78</v>
      </c>
      <c r="J80" s="6">
        <f t="shared" si="28"/>
        <v>5</v>
      </c>
      <c r="K80" s="6">
        <f t="shared" si="31"/>
        <v>0</v>
      </c>
      <c r="L80" s="6">
        <f t="shared" si="32"/>
        <v>0</v>
      </c>
      <c r="M80" s="6">
        <f t="shared" si="33"/>
        <v>0</v>
      </c>
      <c r="N80" s="6">
        <f t="shared" si="34"/>
        <v>0</v>
      </c>
      <c r="O80" s="6">
        <f t="shared" si="35"/>
        <v>1</v>
      </c>
      <c r="P80" s="6">
        <f t="shared" si="36"/>
        <v>0</v>
      </c>
      <c r="Q80" s="6">
        <f t="shared" si="37"/>
        <v>0</v>
      </c>
      <c r="R80" s="6">
        <f t="shared" si="38"/>
        <v>0</v>
      </c>
      <c r="S80" s="6">
        <f t="shared" si="39"/>
        <v>0</v>
      </c>
      <c r="T80" s="6">
        <f t="shared" si="40"/>
        <v>0</v>
      </c>
      <c r="U80" s="6">
        <f t="shared" si="41"/>
        <v>0</v>
      </c>
      <c r="V80">
        <f t="shared" si="42"/>
        <v>0</v>
      </c>
      <c r="W80">
        <f t="shared" si="42"/>
        <v>1</v>
      </c>
      <c r="X80">
        <f t="shared" si="42"/>
        <v>0</v>
      </c>
      <c r="Y80">
        <f t="shared" si="42"/>
        <v>0</v>
      </c>
      <c r="Z80">
        <f t="shared" si="42"/>
        <v>0</v>
      </c>
      <c r="AA80">
        <f t="shared" si="43"/>
        <v>0</v>
      </c>
      <c r="AB80">
        <f t="shared" si="43"/>
        <v>0</v>
      </c>
      <c r="AC80">
        <f t="shared" si="43"/>
        <v>0</v>
      </c>
      <c r="AD80">
        <f t="shared" si="43"/>
        <v>0</v>
      </c>
      <c r="AE80">
        <f t="shared" si="43"/>
        <v>0</v>
      </c>
      <c r="AF80">
        <f t="shared" si="43"/>
        <v>1</v>
      </c>
      <c r="AG80">
        <f t="shared" si="29"/>
        <v>11</v>
      </c>
      <c r="AH80">
        <f t="shared" si="30"/>
        <v>0</v>
      </c>
    </row>
    <row r="81" spans="1:34" x14ac:dyDescent="0.25">
      <c r="A81" t="s">
        <v>204</v>
      </c>
      <c r="B81" s="1">
        <v>43613</v>
      </c>
      <c r="C81" s="4">
        <v>69580</v>
      </c>
      <c r="D81" s="1">
        <v>43411</v>
      </c>
      <c r="E81" s="3">
        <v>0</v>
      </c>
      <c r="F81" s="3">
        <v>0</v>
      </c>
      <c r="G81" t="s">
        <v>11</v>
      </c>
      <c r="H81" t="s">
        <v>11</v>
      </c>
      <c r="I81" t="s">
        <v>78</v>
      </c>
      <c r="J81" s="6">
        <f t="shared" si="28"/>
        <v>11</v>
      </c>
      <c r="K81" s="6">
        <f t="shared" si="31"/>
        <v>0</v>
      </c>
      <c r="L81" s="6">
        <f t="shared" si="32"/>
        <v>0</v>
      </c>
      <c r="M81" s="6">
        <f t="shared" si="33"/>
        <v>0</v>
      </c>
      <c r="N81" s="6">
        <f t="shared" si="34"/>
        <v>0</v>
      </c>
      <c r="O81" s="6">
        <f t="shared" si="35"/>
        <v>0</v>
      </c>
      <c r="P81" s="6">
        <f t="shared" si="36"/>
        <v>0</v>
      </c>
      <c r="Q81" s="6">
        <f t="shared" si="37"/>
        <v>0</v>
      </c>
      <c r="R81" s="6">
        <f t="shared" si="38"/>
        <v>0</v>
      </c>
      <c r="S81" s="6">
        <f t="shared" si="39"/>
        <v>0</v>
      </c>
      <c r="T81" s="6">
        <f t="shared" si="40"/>
        <v>0</v>
      </c>
      <c r="U81" s="6">
        <f t="shared" si="41"/>
        <v>1</v>
      </c>
      <c r="V81">
        <f t="shared" si="42"/>
        <v>1</v>
      </c>
      <c r="W81">
        <f t="shared" si="42"/>
        <v>0</v>
      </c>
      <c r="X81">
        <f t="shared" si="42"/>
        <v>0</v>
      </c>
      <c r="Y81">
        <f t="shared" si="42"/>
        <v>0</v>
      </c>
      <c r="Z81">
        <f t="shared" si="42"/>
        <v>0</v>
      </c>
      <c r="AA81">
        <f t="shared" si="43"/>
        <v>1</v>
      </c>
      <c r="AB81">
        <f t="shared" si="43"/>
        <v>0</v>
      </c>
      <c r="AC81">
        <f t="shared" si="43"/>
        <v>0</v>
      </c>
      <c r="AD81">
        <f t="shared" si="43"/>
        <v>0</v>
      </c>
      <c r="AE81">
        <f t="shared" si="43"/>
        <v>0</v>
      </c>
      <c r="AF81">
        <f t="shared" si="43"/>
        <v>0</v>
      </c>
      <c r="AG81">
        <f t="shared" si="29"/>
        <v>202</v>
      </c>
      <c r="AH81">
        <f t="shared" si="30"/>
        <v>1</v>
      </c>
    </row>
    <row r="82" spans="1:34" x14ac:dyDescent="0.25">
      <c r="A82" t="s">
        <v>216</v>
      </c>
      <c r="B82" s="1">
        <v>43601</v>
      </c>
      <c r="C82" s="4">
        <v>68780</v>
      </c>
      <c r="D82" s="1">
        <v>43595</v>
      </c>
      <c r="E82" s="3">
        <v>0</v>
      </c>
      <c r="F82" s="3">
        <v>1</v>
      </c>
      <c r="G82" t="s">
        <v>18</v>
      </c>
      <c r="H82" t="s">
        <v>31</v>
      </c>
      <c r="I82" t="s">
        <v>78</v>
      </c>
      <c r="J82" s="6">
        <f t="shared" si="28"/>
        <v>5</v>
      </c>
      <c r="K82" s="6">
        <f t="shared" si="31"/>
        <v>0</v>
      </c>
      <c r="L82" s="6">
        <f t="shared" si="32"/>
        <v>0</v>
      </c>
      <c r="M82" s="6">
        <f t="shared" si="33"/>
        <v>0</v>
      </c>
      <c r="N82" s="6">
        <f t="shared" si="34"/>
        <v>0</v>
      </c>
      <c r="O82" s="6">
        <f t="shared" si="35"/>
        <v>1</v>
      </c>
      <c r="P82" s="6">
        <f t="shared" si="36"/>
        <v>0</v>
      </c>
      <c r="Q82" s="6">
        <f t="shared" si="37"/>
        <v>0</v>
      </c>
      <c r="R82" s="6">
        <f t="shared" si="38"/>
        <v>0</v>
      </c>
      <c r="S82" s="6">
        <f t="shared" si="39"/>
        <v>0</v>
      </c>
      <c r="T82" s="6">
        <f t="shared" si="40"/>
        <v>0</v>
      </c>
      <c r="U82" s="6">
        <f t="shared" si="41"/>
        <v>0</v>
      </c>
      <c r="V82">
        <f t="shared" ref="V82:Z91" si="44">IF($H82=V$1,1,0)</f>
        <v>0</v>
      </c>
      <c r="W82">
        <f t="shared" si="44"/>
        <v>0</v>
      </c>
      <c r="X82">
        <f t="shared" si="44"/>
        <v>1</v>
      </c>
      <c r="Y82">
        <f t="shared" si="44"/>
        <v>0</v>
      </c>
      <c r="Z82">
        <f t="shared" si="44"/>
        <v>0</v>
      </c>
      <c r="AA82">
        <f t="shared" ref="AA82:AF91" si="45">IF($G82=AA$1,1,0)</f>
        <v>0</v>
      </c>
      <c r="AB82">
        <f t="shared" si="45"/>
        <v>0</v>
      </c>
      <c r="AC82">
        <f t="shared" si="45"/>
        <v>0</v>
      </c>
      <c r="AD82">
        <f t="shared" si="45"/>
        <v>1</v>
      </c>
      <c r="AE82">
        <f t="shared" si="45"/>
        <v>0</v>
      </c>
      <c r="AF82">
        <f t="shared" si="45"/>
        <v>0</v>
      </c>
      <c r="AG82">
        <f t="shared" si="29"/>
        <v>6</v>
      </c>
      <c r="AH82">
        <f t="shared" si="30"/>
        <v>0</v>
      </c>
    </row>
    <row r="83" spans="1:34" x14ac:dyDescent="0.25">
      <c r="A83" t="s">
        <v>218</v>
      </c>
      <c r="B83" s="1">
        <v>43601</v>
      </c>
      <c r="C83" s="4">
        <v>75625</v>
      </c>
      <c r="D83" s="1">
        <v>43589</v>
      </c>
      <c r="E83" s="3">
        <v>0</v>
      </c>
      <c r="F83" s="3">
        <v>0</v>
      </c>
      <c r="G83" t="s">
        <v>11</v>
      </c>
      <c r="H83" t="s">
        <v>11</v>
      </c>
      <c r="I83" t="s">
        <v>78</v>
      </c>
      <c r="J83" s="6">
        <f t="shared" si="28"/>
        <v>5</v>
      </c>
      <c r="K83" s="6">
        <f t="shared" si="31"/>
        <v>0</v>
      </c>
      <c r="L83" s="6">
        <f t="shared" si="32"/>
        <v>0</v>
      </c>
      <c r="M83" s="6">
        <f t="shared" si="33"/>
        <v>0</v>
      </c>
      <c r="N83" s="6">
        <f t="shared" si="34"/>
        <v>0</v>
      </c>
      <c r="O83" s="6">
        <f t="shared" si="35"/>
        <v>1</v>
      </c>
      <c r="P83" s="6">
        <f t="shared" si="36"/>
        <v>0</v>
      </c>
      <c r="Q83" s="6">
        <f t="shared" si="37"/>
        <v>0</v>
      </c>
      <c r="R83" s="6">
        <f t="shared" si="38"/>
        <v>0</v>
      </c>
      <c r="S83" s="6">
        <f t="shared" si="39"/>
        <v>0</v>
      </c>
      <c r="T83" s="6">
        <f t="shared" si="40"/>
        <v>0</v>
      </c>
      <c r="U83" s="6">
        <f t="shared" si="41"/>
        <v>0</v>
      </c>
      <c r="V83">
        <f t="shared" si="44"/>
        <v>1</v>
      </c>
      <c r="W83">
        <f t="shared" si="44"/>
        <v>0</v>
      </c>
      <c r="X83">
        <f t="shared" si="44"/>
        <v>0</v>
      </c>
      <c r="Y83">
        <f t="shared" si="44"/>
        <v>0</v>
      </c>
      <c r="Z83">
        <f t="shared" si="44"/>
        <v>0</v>
      </c>
      <c r="AA83">
        <f t="shared" si="45"/>
        <v>1</v>
      </c>
      <c r="AB83">
        <f t="shared" si="45"/>
        <v>0</v>
      </c>
      <c r="AC83">
        <f t="shared" si="45"/>
        <v>0</v>
      </c>
      <c r="AD83">
        <f t="shared" si="45"/>
        <v>0</v>
      </c>
      <c r="AE83">
        <f t="shared" si="45"/>
        <v>0</v>
      </c>
      <c r="AF83">
        <f t="shared" si="45"/>
        <v>0</v>
      </c>
      <c r="AG83">
        <f t="shared" si="29"/>
        <v>12</v>
      </c>
      <c r="AH83">
        <f t="shared" si="30"/>
        <v>0</v>
      </c>
    </row>
    <row r="84" spans="1:34" x14ac:dyDescent="0.25">
      <c r="A84" t="s">
        <v>220</v>
      </c>
      <c r="B84" s="1">
        <v>43601</v>
      </c>
      <c r="C84" s="4">
        <v>65755</v>
      </c>
      <c r="D84" s="1">
        <v>43588</v>
      </c>
      <c r="E84" s="3">
        <v>0</v>
      </c>
      <c r="F84" s="3">
        <v>1</v>
      </c>
      <c r="G84" t="s">
        <v>25</v>
      </c>
      <c r="H84" t="s">
        <v>31</v>
      </c>
      <c r="I84" t="s">
        <v>78</v>
      </c>
      <c r="J84" s="6">
        <f t="shared" si="28"/>
        <v>5</v>
      </c>
      <c r="K84" s="6">
        <f t="shared" si="31"/>
        <v>0</v>
      </c>
      <c r="L84" s="6">
        <f t="shared" si="32"/>
        <v>0</v>
      </c>
      <c r="M84" s="6">
        <f t="shared" si="33"/>
        <v>0</v>
      </c>
      <c r="N84" s="6">
        <f t="shared" si="34"/>
        <v>0</v>
      </c>
      <c r="O84" s="6">
        <f t="shared" si="35"/>
        <v>1</v>
      </c>
      <c r="P84" s="6">
        <f t="shared" si="36"/>
        <v>0</v>
      </c>
      <c r="Q84" s="6">
        <f t="shared" si="37"/>
        <v>0</v>
      </c>
      <c r="R84" s="6">
        <f t="shared" si="38"/>
        <v>0</v>
      </c>
      <c r="S84" s="6">
        <f t="shared" si="39"/>
        <v>0</v>
      </c>
      <c r="T84" s="6">
        <f t="shared" si="40"/>
        <v>0</v>
      </c>
      <c r="U84" s="6">
        <f t="shared" si="41"/>
        <v>0</v>
      </c>
      <c r="V84">
        <f t="shared" si="44"/>
        <v>0</v>
      </c>
      <c r="W84">
        <f t="shared" si="44"/>
        <v>0</v>
      </c>
      <c r="X84">
        <f t="shared" si="44"/>
        <v>1</v>
      </c>
      <c r="Y84">
        <f t="shared" si="44"/>
        <v>0</v>
      </c>
      <c r="Z84">
        <f t="shared" si="44"/>
        <v>0</v>
      </c>
      <c r="AA84">
        <f t="shared" si="45"/>
        <v>0</v>
      </c>
      <c r="AB84">
        <f t="shared" si="45"/>
        <v>0</v>
      </c>
      <c r="AC84">
        <f t="shared" si="45"/>
        <v>0</v>
      </c>
      <c r="AD84">
        <f t="shared" si="45"/>
        <v>0</v>
      </c>
      <c r="AE84">
        <f t="shared" si="45"/>
        <v>1</v>
      </c>
      <c r="AF84">
        <f t="shared" si="45"/>
        <v>0</v>
      </c>
      <c r="AG84">
        <f t="shared" si="29"/>
        <v>13</v>
      </c>
      <c r="AH84">
        <f t="shared" si="30"/>
        <v>0</v>
      </c>
    </row>
    <row r="85" spans="1:34" x14ac:dyDescent="0.25">
      <c r="A85" t="s">
        <v>294</v>
      </c>
      <c r="B85" s="1">
        <v>43565</v>
      </c>
      <c r="C85">
        <v>67260</v>
      </c>
      <c r="D85" s="1">
        <v>43507</v>
      </c>
      <c r="E85" s="3">
        <v>0</v>
      </c>
      <c r="F85" s="3">
        <v>0</v>
      </c>
      <c r="G85" t="s">
        <v>11</v>
      </c>
      <c r="H85" t="s">
        <v>11</v>
      </c>
      <c r="I85" t="s">
        <v>78</v>
      </c>
      <c r="J85" s="6">
        <f t="shared" si="28"/>
        <v>2</v>
      </c>
      <c r="K85" s="6">
        <f t="shared" si="31"/>
        <v>0</v>
      </c>
      <c r="L85" s="6">
        <f t="shared" si="32"/>
        <v>1</v>
      </c>
      <c r="M85" s="6">
        <f t="shared" si="33"/>
        <v>0</v>
      </c>
      <c r="N85" s="6">
        <f t="shared" si="34"/>
        <v>0</v>
      </c>
      <c r="O85" s="6">
        <f t="shared" si="35"/>
        <v>0</v>
      </c>
      <c r="P85" s="6">
        <f t="shared" si="36"/>
        <v>0</v>
      </c>
      <c r="Q85" s="6">
        <f t="shared" si="37"/>
        <v>0</v>
      </c>
      <c r="R85" s="6">
        <f t="shared" si="38"/>
        <v>0</v>
      </c>
      <c r="S85" s="6">
        <f t="shared" si="39"/>
        <v>0</v>
      </c>
      <c r="T85" s="6">
        <f t="shared" si="40"/>
        <v>0</v>
      </c>
      <c r="U85" s="6">
        <f t="shared" si="41"/>
        <v>0</v>
      </c>
      <c r="V85">
        <f t="shared" si="44"/>
        <v>1</v>
      </c>
      <c r="W85">
        <f t="shared" si="44"/>
        <v>0</v>
      </c>
      <c r="X85">
        <f t="shared" si="44"/>
        <v>0</v>
      </c>
      <c r="Y85">
        <f t="shared" si="44"/>
        <v>0</v>
      </c>
      <c r="Z85">
        <f t="shared" si="44"/>
        <v>0</v>
      </c>
      <c r="AA85">
        <f t="shared" si="45"/>
        <v>1</v>
      </c>
      <c r="AB85">
        <f t="shared" si="45"/>
        <v>0</v>
      </c>
      <c r="AC85">
        <f t="shared" si="45"/>
        <v>0</v>
      </c>
      <c r="AD85">
        <f t="shared" si="45"/>
        <v>0</v>
      </c>
      <c r="AE85">
        <f t="shared" si="45"/>
        <v>0</v>
      </c>
      <c r="AF85">
        <f t="shared" si="45"/>
        <v>0</v>
      </c>
      <c r="AG85">
        <f t="shared" si="29"/>
        <v>58</v>
      </c>
      <c r="AH85">
        <f t="shared" si="30"/>
        <v>0</v>
      </c>
    </row>
    <row r="86" spans="1:34" x14ac:dyDescent="0.25">
      <c r="A86" t="s">
        <v>304</v>
      </c>
      <c r="B86" s="1">
        <v>43556</v>
      </c>
      <c r="C86">
        <v>75500</v>
      </c>
      <c r="D86" s="1">
        <v>43447</v>
      </c>
      <c r="E86" s="3">
        <v>0</v>
      </c>
      <c r="F86" s="3">
        <v>0</v>
      </c>
      <c r="G86" t="s">
        <v>11</v>
      </c>
      <c r="H86" t="s">
        <v>11</v>
      </c>
      <c r="I86" t="s">
        <v>78</v>
      </c>
      <c r="J86" s="6">
        <f t="shared" si="28"/>
        <v>12</v>
      </c>
      <c r="K86" s="6">
        <f t="shared" si="31"/>
        <v>0</v>
      </c>
      <c r="L86" s="6">
        <f t="shared" si="32"/>
        <v>0</v>
      </c>
      <c r="M86" s="6">
        <f t="shared" si="33"/>
        <v>0</v>
      </c>
      <c r="N86" s="6">
        <f t="shared" si="34"/>
        <v>0</v>
      </c>
      <c r="O86" s="6">
        <f t="shared" si="35"/>
        <v>0</v>
      </c>
      <c r="P86" s="6">
        <f t="shared" si="36"/>
        <v>0</v>
      </c>
      <c r="Q86" s="6">
        <f t="shared" si="37"/>
        <v>0</v>
      </c>
      <c r="R86" s="6">
        <f t="shared" si="38"/>
        <v>0</v>
      </c>
      <c r="S86" s="6">
        <f t="shared" si="39"/>
        <v>0</v>
      </c>
      <c r="T86" s="6">
        <f t="shared" si="40"/>
        <v>0</v>
      </c>
      <c r="U86" s="6">
        <f t="shared" si="41"/>
        <v>0</v>
      </c>
      <c r="V86">
        <f t="shared" si="44"/>
        <v>1</v>
      </c>
      <c r="W86">
        <f t="shared" si="44"/>
        <v>0</v>
      </c>
      <c r="X86">
        <f t="shared" si="44"/>
        <v>0</v>
      </c>
      <c r="Y86">
        <f t="shared" si="44"/>
        <v>0</v>
      </c>
      <c r="Z86">
        <f t="shared" si="44"/>
        <v>0</v>
      </c>
      <c r="AA86">
        <f t="shared" si="45"/>
        <v>1</v>
      </c>
      <c r="AB86">
        <f t="shared" si="45"/>
        <v>0</v>
      </c>
      <c r="AC86">
        <f t="shared" si="45"/>
        <v>0</v>
      </c>
      <c r="AD86">
        <f t="shared" si="45"/>
        <v>0</v>
      </c>
      <c r="AE86">
        <f t="shared" si="45"/>
        <v>0</v>
      </c>
      <c r="AF86">
        <f t="shared" si="45"/>
        <v>0</v>
      </c>
      <c r="AG86">
        <f t="shared" si="29"/>
        <v>109</v>
      </c>
      <c r="AH86">
        <f t="shared" si="30"/>
        <v>1</v>
      </c>
    </row>
    <row r="87" spans="1:34" x14ac:dyDescent="0.25">
      <c r="A87" t="s">
        <v>310</v>
      </c>
      <c r="B87" s="1">
        <v>43554</v>
      </c>
      <c r="C87">
        <v>65105</v>
      </c>
      <c r="D87" s="1">
        <v>43554</v>
      </c>
      <c r="E87" s="3">
        <v>0</v>
      </c>
      <c r="F87" s="3">
        <v>1</v>
      </c>
      <c r="G87" t="s">
        <v>18</v>
      </c>
      <c r="H87" t="s">
        <v>15</v>
      </c>
      <c r="I87" t="s">
        <v>78</v>
      </c>
      <c r="J87" s="6">
        <f t="shared" si="28"/>
        <v>3</v>
      </c>
      <c r="K87" s="6">
        <f t="shared" si="31"/>
        <v>0</v>
      </c>
      <c r="L87" s="6">
        <f t="shared" si="32"/>
        <v>0</v>
      </c>
      <c r="M87" s="6">
        <f t="shared" si="33"/>
        <v>1</v>
      </c>
      <c r="N87" s="6">
        <f t="shared" si="34"/>
        <v>0</v>
      </c>
      <c r="O87" s="6">
        <f t="shared" si="35"/>
        <v>0</v>
      </c>
      <c r="P87" s="6">
        <f t="shared" si="36"/>
        <v>0</v>
      </c>
      <c r="Q87" s="6">
        <f t="shared" si="37"/>
        <v>0</v>
      </c>
      <c r="R87" s="6">
        <f t="shared" si="38"/>
        <v>0</v>
      </c>
      <c r="S87" s="6">
        <f t="shared" si="39"/>
        <v>0</v>
      </c>
      <c r="T87" s="6">
        <f t="shared" si="40"/>
        <v>0</v>
      </c>
      <c r="U87" s="6">
        <f t="shared" si="41"/>
        <v>0</v>
      </c>
      <c r="V87">
        <f t="shared" si="44"/>
        <v>0</v>
      </c>
      <c r="W87">
        <f t="shared" si="44"/>
        <v>1</v>
      </c>
      <c r="X87">
        <f t="shared" si="44"/>
        <v>0</v>
      </c>
      <c r="Y87">
        <f t="shared" si="44"/>
        <v>0</v>
      </c>
      <c r="Z87">
        <f t="shared" si="44"/>
        <v>0</v>
      </c>
      <c r="AA87">
        <f t="shared" si="45"/>
        <v>0</v>
      </c>
      <c r="AB87">
        <f t="shared" si="45"/>
        <v>0</v>
      </c>
      <c r="AC87">
        <f t="shared" si="45"/>
        <v>0</v>
      </c>
      <c r="AD87">
        <f t="shared" si="45"/>
        <v>1</v>
      </c>
      <c r="AE87">
        <f t="shared" si="45"/>
        <v>0</v>
      </c>
      <c r="AF87">
        <f t="shared" si="45"/>
        <v>0</v>
      </c>
      <c r="AG87">
        <f t="shared" si="29"/>
        <v>0</v>
      </c>
      <c r="AH87">
        <f t="shared" si="30"/>
        <v>0</v>
      </c>
    </row>
    <row r="88" spans="1:34" x14ac:dyDescent="0.25">
      <c r="A88" t="s">
        <v>366</v>
      </c>
      <c r="B88" s="1">
        <v>43524</v>
      </c>
      <c r="C88">
        <v>65835</v>
      </c>
      <c r="D88" s="1">
        <v>43434</v>
      </c>
      <c r="E88" s="3">
        <v>0</v>
      </c>
      <c r="F88" s="3">
        <v>0</v>
      </c>
      <c r="G88" t="s">
        <v>11</v>
      </c>
      <c r="H88" t="s">
        <v>11</v>
      </c>
      <c r="I88" t="s">
        <v>78</v>
      </c>
      <c r="J88" s="6">
        <f t="shared" si="28"/>
        <v>11</v>
      </c>
      <c r="K88" s="6">
        <f t="shared" si="31"/>
        <v>0</v>
      </c>
      <c r="L88" s="6">
        <f t="shared" si="32"/>
        <v>0</v>
      </c>
      <c r="M88" s="6">
        <f t="shared" si="33"/>
        <v>0</v>
      </c>
      <c r="N88" s="6">
        <f t="shared" si="34"/>
        <v>0</v>
      </c>
      <c r="O88" s="6">
        <f t="shared" si="35"/>
        <v>0</v>
      </c>
      <c r="P88" s="6">
        <f t="shared" si="36"/>
        <v>0</v>
      </c>
      <c r="Q88" s="6">
        <f t="shared" si="37"/>
        <v>0</v>
      </c>
      <c r="R88" s="6">
        <f t="shared" si="38"/>
        <v>0</v>
      </c>
      <c r="S88" s="6">
        <f t="shared" si="39"/>
        <v>0</v>
      </c>
      <c r="T88" s="6">
        <f t="shared" si="40"/>
        <v>0</v>
      </c>
      <c r="U88" s="6">
        <f t="shared" si="41"/>
        <v>1</v>
      </c>
      <c r="V88">
        <f t="shared" si="44"/>
        <v>1</v>
      </c>
      <c r="W88">
        <f t="shared" si="44"/>
        <v>0</v>
      </c>
      <c r="X88">
        <f t="shared" si="44"/>
        <v>0</v>
      </c>
      <c r="Y88">
        <f t="shared" si="44"/>
        <v>0</v>
      </c>
      <c r="Z88">
        <f t="shared" si="44"/>
        <v>0</v>
      </c>
      <c r="AA88">
        <f t="shared" si="45"/>
        <v>1</v>
      </c>
      <c r="AB88">
        <f t="shared" si="45"/>
        <v>0</v>
      </c>
      <c r="AC88">
        <f t="shared" si="45"/>
        <v>0</v>
      </c>
      <c r="AD88">
        <f t="shared" si="45"/>
        <v>0</v>
      </c>
      <c r="AE88">
        <f t="shared" si="45"/>
        <v>0</v>
      </c>
      <c r="AF88">
        <f t="shared" si="45"/>
        <v>0</v>
      </c>
      <c r="AG88">
        <f t="shared" si="29"/>
        <v>90</v>
      </c>
      <c r="AH88">
        <f t="shared" si="30"/>
        <v>0</v>
      </c>
    </row>
    <row r="89" spans="1:34" x14ac:dyDescent="0.25">
      <c r="A89" t="s">
        <v>371</v>
      </c>
      <c r="B89" s="1">
        <v>43524</v>
      </c>
      <c r="C89">
        <v>72305</v>
      </c>
      <c r="D89" s="1">
        <v>43514</v>
      </c>
      <c r="E89" s="3">
        <v>0</v>
      </c>
      <c r="F89" s="3">
        <v>1</v>
      </c>
      <c r="G89" t="s">
        <v>11</v>
      </c>
      <c r="H89" t="s">
        <v>15</v>
      </c>
      <c r="I89" t="s">
        <v>78</v>
      </c>
      <c r="J89" s="6">
        <f t="shared" si="28"/>
        <v>2</v>
      </c>
      <c r="K89" s="6">
        <f t="shared" si="31"/>
        <v>0</v>
      </c>
      <c r="L89" s="6">
        <f t="shared" si="32"/>
        <v>1</v>
      </c>
      <c r="M89" s="6">
        <f t="shared" si="33"/>
        <v>0</v>
      </c>
      <c r="N89" s="6">
        <f t="shared" si="34"/>
        <v>0</v>
      </c>
      <c r="O89" s="6">
        <f t="shared" si="35"/>
        <v>0</v>
      </c>
      <c r="P89" s="6">
        <f t="shared" si="36"/>
        <v>0</v>
      </c>
      <c r="Q89" s="6">
        <f t="shared" si="37"/>
        <v>0</v>
      </c>
      <c r="R89" s="6">
        <f t="shared" si="38"/>
        <v>0</v>
      </c>
      <c r="S89" s="6">
        <f t="shared" si="39"/>
        <v>0</v>
      </c>
      <c r="T89" s="6">
        <f t="shared" si="40"/>
        <v>0</v>
      </c>
      <c r="U89" s="6">
        <f t="shared" si="41"/>
        <v>0</v>
      </c>
      <c r="V89">
        <f t="shared" si="44"/>
        <v>0</v>
      </c>
      <c r="W89">
        <f t="shared" si="44"/>
        <v>1</v>
      </c>
      <c r="X89">
        <f t="shared" si="44"/>
        <v>0</v>
      </c>
      <c r="Y89">
        <f t="shared" si="44"/>
        <v>0</v>
      </c>
      <c r="Z89">
        <f t="shared" si="44"/>
        <v>0</v>
      </c>
      <c r="AA89">
        <f t="shared" si="45"/>
        <v>1</v>
      </c>
      <c r="AB89">
        <f t="shared" si="45"/>
        <v>0</v>
      </c>
      <c r="AC89">
        <f t="shared" si="45"/>
        <v>0</v>
      </c>
      <c r="AD89">
        <f t="shared" si="45"/>
        <v>0</v>
      </c>
      <c r="AE89">
        <f t="shared" si="45"/>
        <v>0</v>
      </c>
      <c r="AF89">
        <f t="shared" si="45"/>
        <v>0</v>
      </c>
      <c r="AG89">
        <f t="shared" si="29"/>
        <v>10</v>
      </c>
      <c r="AH89">
        <f t="shared" si="30"/>
        <v>0</v>
      </c>
    </row>
    <row r="90" spans="1:34" x14ac:dyDescent="0.25">
      <c r="A90" t="s">
        <v>446</v>
      </c>
      <c r="B90" s="1">
        <v>43472</v>
      </c>
      <c r="C90">
        <v>66055</v>
      </c>
      <c r="D90" s="1">
        <v>43465</v>
      </c>
      <c r="E90" s="3">
        <v>0</v>
      </c>
      <c r="F90" s="3">
        <v>0</v>
      </c>
      <c r="G90" t="s">
        <v>11</v>
      </c>
      <c r="H90" t="s">
        <v>15</v>
      </c>
      <c r="I90" t="s">
        <v>78</v>
      </c>
      <c r="J90" s="6">
        <f t="shared" si="28"/>
        <v>12</v>
      </c>
      <c r="K90" s="6">
        <f t="shared" si="31"/>
        <v>0</v>
      </c>
      <c r="L90" s="6">
        <f t="shared" si="32"/>
        <v>0</v>
      </c>
      <c r="M90" s="6">
        <f t="shared" si="33"/>
        <v>0</v>
      </c>
      <c r="N90" s="6">
        <f t="shared" si="34"/>
        <v>0</v>
      </c>
      <c r="O90" s="6">
        <f t="shared" si="35"/>
        <v>0</v>
      </c>
      <c r="P90" s="6">
        <f t="shared" si="36"/>
        <v>0</v>
      </c>
      <c r="Q90" s="6">
        <f t="shared" si="37"/>
        <v>0</v>
      </c>
      <c r="R90" s="6">
        <f t="shared" si="38"/>
        <v>0</v>
      </c>
      <c r="S90" s="6">
        <f t="shared" si="39"/>
        <v>0</v>
      </c>
      <c r="T90" s="6">
        <f t="shared" si="40"/>
        <v>0</v>
      </c>
      <c r="U90" s="6">
        <f t="shared" si="41"/>
        <v>0</v>
      </c>
      <c r="V90">
        <f t="shared" si="44"/>
        <v>0</v>
      </c>
      <c r="W90">
        <f t="shared" si="44"/>
        <v>1</v>
      </c>
      <c r="X90">
        <f t="shared" si="44"/>
        <v>0</v>
      </c>
      <c r="Y90">
        <f t="shared" si="44"/>
        <v>0</v>
      </c>
      <c r="Z90">
        <f t="shared" si="44"/>
        <v>0</v>
      </c>
      <c r="AA90">
        <f t="shared" si="45"/>
        <v>1</v>
      </c>
      <c r="AB90">
        <f t="shared" si="45"/>
        <v>0</v>
      </c>
      <c r="AC90">
        <f t="shared" si="45"/>
        <v>0</v>
      </c>
      <c r="AD90">
        <f t="shared" si="45"/>
        <v>0</v>
      </c>
      <c r="AE90">
        <f t="shared" si="45"/>
        <v>0</v>
      </c>
      <c r="AF90">
        <f t="shared" si="45"/>
        <v>0</v>
      </c>
      <c r="AG90">
        <f t="shared" si="29"/>
        <v>7</v>
      </c>
      <c r="AH90">
        <f t="shared" si="30"/>
        <v>0</v>
      </c>
    </row>
    <row r="91" spans="1:34" x14ac:dyDescent="0.25">
      <c r="A91" t="s">
        <v>449</v>
      </c>
      <c r="B91" s="1">
        <v>43468</v>
      </c>
      <c r="C91">
        <v>62675</v>
      </c>
      <c r="D91" s="1">
        <v>43453</v>
      </c>
      <c r="E91" s="3">
        <v>0</v>
      </c>
      <c r="F91" s="3">
        <v>0</v>
      </c>
      <c r="G91" t="s">
        <v>25</v>
      </c>
      <c r="H91" t="s">
        <v>15</v>
      </c>
      <c r="I91" t="s">
        <v>78</v>
      </c>
      <c r="J91" s="6">
        <f t="shared" si="28"/>
        <v>12</v>
      </c>
      <c r="K91" s="6">
        <f t="shared" si="31"/>
        <v>0</v>
      </c>
      <c r="L91" s="6">
        <f t="shared" si="32"/>
        <v>0</v>
      </c>
      <c r="M91" s="6">
        <f t="shared" si="33"/>
        <v>0</v>
      </c>
      <c r="N91" s="6">
        <f t="shared" si="34"/>
        <v>0</v>
      </c>
      <c r="O91" s="6">
        <f t="shared" si="35"/>
        <v>0</v>
      </c>
      <c r="P91" s="6">
        <f t="shared" si="36"/>
        <v>0</v>
      </c>
      <c r="Q91" s="6">
        <f t="shared" si="37"/>
        <v>0</v>
      </c>
      <c r="R91" s="6">
        <f t="shared" si="38"/>
        <v>0</v>
      </c>
      <c r="S91" s="6">
        <f t="shared" si="39"/>
        <v>0</v>
      </c>
      <c r="T91" s="6">
        <f t="shared" si="40"/>
        <v>0</v>
      </c>
      <c r="U91" s="6">
        <f t="shared" si="41"/>
        <v>0</v>
      </c>
      <c r="V91">
        <f t="shared" si="44"/>
        <v>0</v>
      </c>
      <c r="W91">
        <f t="shared" si="44"/>
        <v>1</v>
      </c>
      <c r="X91">
        <f t="shared" si="44"/>
        <v>0</v>
      </c>
      <c r="Y91">
        <f t="shared" si="44"/>
        <v>0</v>
      </c>
      <c r="Z91">
        <f t="shared" si="44"/>
        <v>0</v>
      </c>
      <c r="AA91">
        <f t="shared" si="45"/>
        <v>0</v>
      </c>
      <c r="AB91">
        <f t="shared" si="45"/>
        <v>0</v>
      </c>
      <c r="AC91">
        <f t="shared" si="45"/>
        <v>0</v>
      </c>
      <c r="AD91">
        <f t="shared" si="45"/>
        <v>0</v>
      </c>
      <c r="AE91">
        <f t="shared" si="45"/>
        <v>1</v>
      </c>
      <c r="AF91">
        <f t="shared" si="45"/>
        <v>0</v>
      </c>
      <c r="AG91">
        <f t="shared" si="29"/>
        <v>15</v>
      </c>
      <c r="AH91">
        <f t="shared" si="30"/>
        <v>0</v>
      </c>
    </row>
    <row r="92" spans="1:34" x14ac:dyDescent="0.25">
      <c r="A92" t="s">
        <v>123</v>
      </c>
      <c r="B92" s="1">
        <v>43642</v>
      </c>
      <c r="C92" s="2">
        <v>79895</v>
      </c>
      <c r="D92" s="1">
        <v>43630</v>
      </c>
      <c r="E92" s="3">
        <v>0</v>
      </c>
      <c r="F92" s="3">
        <v>0</v>
      </c>
      <c r="G92" t="s">
        <v>11</v>
      </c>
      <c r="H92" t="s">
        <v>11</v>
      </c>
      <c r="I92" t="s">
        <v>122</v>
      </c>
      <c r="J92" s="6">
        <f t="shared" si="28"/>
        <v>6</v>
      </c>
      <c r="K92" s="6">
        <f t="shared" si="31"/>
        <v>0</v>
      </c>
      <c r="L92" s="6">
        <f t="shared" si="32"/>
        <v>0</v>
      </c>
      <c r="M92" s="6">
        <f t="shared" si="33"/>
        <v>0</v>
      </c>
      <c r="N92" s="6">
        <f t="shared" si="34"/>
        <v>0</v>
      </c>
      <c r="O92" s="6">
        <f t="shared" si="35"/>
        <v>0</v>
      </c>
      <c r="P92" s="6">
        <f t="shared" si="36"/>
        <v>1</v>
      </c>
      <c r="Q92" s="6">
        <f t="shared" si="37"/>
        <v>0</v>
      </c>
      <c r="R92" s="6">
        <f t="shared" si="38"/>
        <v>0</v>
      </c>
      <c r="S92" s="6">
        <f t="shared" si="39"/>
        <v>0</v>
      </c>
      <c r="T92" s="6">
        <f t="shared" si="40"/>
        <v>0</v>
      </c>
      <c r="U92" s="6">
        <f t="shared" si="41"/>
        <v>0</v>
      </c>
      <c r="V92">
        <f t="shared" ref="V92:Z101" si="46">IF($H92=V$1,1,0)</f>
        <v>1</v>
      </c>
      <c r="W92">
        <f t="shared" si="46"/>
        <v>0</v>
      </c>
      <c r="X92">
        <f t="shared" si="46"/>
        <v>0</v>
      </c>
      <c r="Y92">
        <f t="shared" si="46"/>
        <v>0</v>
      </c>
      <c r="Z92">
        <f t="shared" si="46"/>
        <v>0</v>
      </c>
      <c r="AA92">
        <f t="shared" ref="AA92:AF101" si="47">IF($G92=AA$1,1,0)</f>
        <v>1</v>
      </c>
      <c r="AB92">
        <f t="shared" si="47"/>
        <v>0</v>
      </c>
      <c r="AC92">
        <f t="shared" si="47"/>
        <v>0</v>
      </c>
      <c r="AD92">
        <f t="shared" si="47"/>
        <v>0</v>
      </c>
      <c r="AE92">
        <f t="shared" si="47"/>
        <v>0</v>
      </c>
      <c r="AF92">
        <f t="shared" si="47"/>
        <v>0</v>
      </c>
      <c r="AG92">
        <f t="shared" si="29"/>
        <v>12</v>
      </c>
      <c r="AH92">
        <f t="shared" si="30"/>
        <v>0</v>
      </c>
    </row>
    <row r="93" spans="1:34" x14ac:dyDescent="0.25">
      <c r="A93" t="s">
        <v>151</v>
      </c>
      <c r="B93" s="1">
        <v>43631</v>
      </c>
      <c r="C93" s="2">
        <v>78315</v>
      </c>
      <c r="D93" s="1">
        <v>43616</v>
      </c>
      <c r="E93" s="3">
        <v>0</v>
      </c>
      <c r="F93" s="3">
        <v>1</v>
      </c>
      <c r="G93" t="s">
        <v>22</v>
      </c>
      <c r="H93" t="s">
        <v>15</v>
      </c>
      <c r="I93" t="s">
        <v>122</v>
      </c>
      <c r="J93" s="6">
        <f t="shared" si="28"/>
        <v>5</v>
      </c>
      <c r="K93" s="6">
        <f t="shared" si="31"/>
        <v>0</v>
      </c>
      <c r="L93" s="6">
        <f t="shared" si="32"/>
        <v>0</v>
      </c>
      <c r="M93" s="6">
        <f t="shared" si="33"/>
        <v>0</v>
      </c>
      <c r="N93" s="6">
        <f t="shared" si="34"/>
        <v>0</v>
      </c>
      <c r="O93" s="6">
        <f t="shared" si="35"/>
        <v>1</v>
      </c>
      <c r="P93" s="6">
        <f t="shared" si="36"/>
        <v>0</v>
      </c>
      <c r="Q93" s="6">
        <f t="shared" si="37"/>
        <v>0</v>
      </c>
      <c r="R93" s="6">
        <f t="shared" si="38"/>
        <v>0</v>
      </c>
      <c r="S93" s="6">
        <f t="shared" si="39"/>
        <v>0</v>
      </c>
      <c r="T93" s="6">
        <f t="shared" si="40"/>
        <v>0</v>
      </c>
      <c r="U93" s="6">
        <f t="shared" si="41"/>
        <v>0</v>
      </c>
      <c r="V93">
        <f t="shared" si="46"/>
        <v>0</v>
      </c>
      <c r="W93">
        <f t="shared" si="46"/>
        <v>1</v>
      </c>
      <c r="X93">
        <f t="shared" si="46"/>
        <v>0</v>
      </c>
      <c r="Y93">
        <f t="shared" si="46"/>
        <v>0</v>
      </c>
      <c r="Z93">
        <f t="shared" si="46"/>
        <v>0</v>
      </c>
      <c r="AA93">
        <f t="shared" si="47"/>
        <v>0</v>
      </c>
      <c r="AB93">
        <f t="shared" si="47"/>
        <v>0</v>
      </c>
      <c r="AC93">
        <f t="shared" si="47"/>
        <v>1</v>
      </c>
      <c r="AD93">
        <f t="shared" si="47"/>
        <v>0</v>
      </c>
      <c r="AE93">
        <f t="shared" si="47"/>
        <v>0</v>
      </c>
      <c r="AF93">
        <f t="shared" si="47"/>
        <v>0</v>
      </c>
      <c r="AG93">
        <f t="shared" si="29"/>
        <v>15</v>
      </c>
      <c r="AH93">
        <f t="shared" si="30"/>
        <v>0</v>
      </c>
    </row>
    <row r="94" spans="1:34" x14ac:dyDescent="0.25">
      <c r="A94" t="s">
        <v>240</v>
      </c>
      <c r="B94" s="1">
        <v>43585</v>
      </c>
      <c r="C94">
        <v>81370</v>
      </c>
      <c r="D94" s="1">
        <v>43585</v>
      </c>
      <c r="E94" s="3">
        <v>0</v>
      </c>
      <c r="F94" s="3">
        <v>1</v>
      </c>
      <c r="G94" t="s">
        <v>18</v>
      </c>
      <c r="H94" t="s">
        <v>15</v>
      </c>
      <c r="I94" t="s">
        <v>122</v>
      </c>
      <c r="J94" s="6">
        <f t="shared" si="28"/>
        <v>4</v>
      </c>
      <c r="K94" s="6">
        <f t="shared" si="31"/>
        <v>0</v>
      </c>
      <c r="L94" s="6">
        <f t="shared" si="32"/>
        <v>0</v>
      </c>
      <c r="M94" s="6">
        <f t="shared" si="33"/>
        <v>0</v>
      </c>
      <c r="N94" s="6">
        <f t="shared" si="34"/>
        <v>1</v>
      </c>
      <c r="O94" s="6">
        <f t="shared" si="35"/>
        <v>0</v>
      </c>
      <c r="P94" s="6">
        <f t="shared" si="36"/>
        <v>0</v>
      </c>
      <c r="Q94" s="6">
        <f t="shared" si="37"/>
        <v>0</v>
      </c>
      <c r="R94" s="6">
        <f t="shared" si="38"/>
        <v>0</v>
      </c>
      <c r="S94" s="6">
        <f t="shared" si="39"/>
        <v>0</v>
      </c>
      <c r="T94" s="6">
        <f t="shared" si="40"/>
        <v>0</v>
      </c>
      <c r="U94" s="6">
        <f t="shared" si="41"/>
        <v>0</v>
      </c>
      <c r="V94">
        <f t="shared" si="46"/>
        <v>0</v>
      </c>
      <c r="W94">
        <f t="shared" si="46"/>
        <v>1</v>
      </c>
      <c r="X94">
        <f t="shared" si="46"/>
        <v>0</v>
      </c>
      <c r="Y94">
        <f t="shared" si="46"/>
        <v>0</v>
      </c>
      <c r="Z94">
        <f t="shared" si="46"/>
        <v>0</v>
      </c>
      <c r="AA94">
        <f t="shared" si="47"/>
        <v>0</v>
      </c>
      <c r="AB94">
        <f t="shared" si="47"/>
        <v>0</v>
      </c>
      <c r="AC94">
        <f t="shared" si="47"/>
        <v>0</v>
      </c>
      <c r="AD94">
        <f t="shared" si="47"/>
        <v>1</v>
      </c>
      <c r="AE94">
        <f t="shared" si="47"/>
        <v>0</v>
      </c>
      <c r="AF94">
        <f t="shared" si="47"/>
        <v>0</v>
      </c>
      <c r="AG94">
        <f t="shared" si="29"/>
        <v>0</v>
      </c>
      <c r="AH94">
        <f t="shared" si="30"/>
        <v>0</v>
      </c>
    </row>
    <row r="95" spans="1:34" x14ac:dyDescent="0.25">
      <c r="A95" t="s">
        <v>332</v>
      </c>
      <c r="B95" s="1">
        <v>43552</v>
      </c>
      <c r="C95">
        <v>81355</v>
      </c>
      <c r="D95" s="1">
        <v>43537</v>
      </c>
      <c r="E95" s="3">
        <v>0</v>
      </c>
      <c r="F95" s="3">
        <v>1</v>
      </c>
      <c r="G95" t="s">
        <v>16</v>
      </c>
      <c r="H95" t="s">
        <v>31</v>
      </c>
      <c r="I95" t="s">
        <v>122</v>
      </c>
      <c r="J95" s="6">
        <f t="shared" si="28"/>
        <v>3</v>
      </c>
      <c r="K95" s="6">
        <f t="shared" si="31"/>
        <v>0</v>
      </c>
      <c r="L95" s="6">
        <f t="shared" si="32"/>
        <v>0</v>
      </c>
      <c r="M95" s="6">
        <f t="shared" si="33"/>
        <v>1</v>
      </c>
      <c r="N95" s="6">
        <f t="shared" si="34"/>
        <v>0</v>
      </c>
      <c r="O95" s="6">
        <f t="shared" si="35"/>
        <v>0</v>
      </c>
      <c r="P95" s="6">
        <f t="shared" si="36"/>
        <v>0</v>
      </c>
      <c r="Q95" s="6">
        <f t="shared" si="37"/>
        <v>0</v>
      </c>
      <c r="R95" s="6">
        <f t="shared" si="38"/>
        <v>0</v>
      </c>
      <c r="S95" s="6">
        <f t="shared" si="39"/>
        <v>0</v>
      </c>
      <c r="T95" s="6">
        <f t="shared" si="40"/>
        <v>0</v>
      </c>
      <c r="U95" s="6">
        <f t="shared" si="41"/>
        <v>0</v>
      </c>
      <c r="V95">
        <f t="shared" si="46"/>
        <v>0</v>
      </c>
      <c r="W95">
        <f t="shared" si="46"/>
        <v>0</v>
      </c>
      <c r="X95">
        <f t="shared" si="46"/>
        <v>1</v>
      </c>
      <c r="Y95">
        <f t="shared" si="46"/>
        <v>0</v>
      </c>
      <c r="Z95">
        <f t="shared" si="46"/>
        <v>0</v>
      </c>
      <c r="AA95">
        <f t="shared" si="47"/>
        <v>0</v>
      </c>
      <c r="AB95">
        <f t="shared" si="47"/>
        <v>1</v>
      </c>
      <c r="AC95">
        <f t="shared" si="47"/>
        <v>0</v>
      </c>
      <c r="AD95">
        <f t="shared" si="47"/>
        <v>0</v>
      </c>
      <c r="AE95">
        <f t="shared" si="47"/>
        <v>0</v>
      </c>
      <c r="AF95">
        <f t="shared" si="47"/>
        <v>0</v>
      </c>
      <c r="AG95">
        <f t="shared" si="29"/>
        <v>15</v>
      </c>
      <c r="AH95">
        <f t="shared" si="30"/>
        <v>0</v>
      </c>
    </row>
    <row r="96" spans="1:34" x14ac:dyDescent="0.25">
      <c r="A96" t="s">
        <v>139</v>
      </c>
      <c r="B96" s="1">
        <v>43634</v>
      </c>
      <c r="C96" s="2">
        <v>75165</v>
      </c>
      <c r="D96" s="1">
        <v>43493</v>
      </c>
      <c r="E96" s="3">
        <v>0</v>
      </c>
      <c r="F96" s="3">
        <v>0</v>
      </c>
      <c r="G96" t="s">
        <v>35</v>
      </c>
      <c r="H96" t="s">
        <v>15</v>
      </c>
      <c r="I96" t="s">
        <v>138</v>
      </c>
      <c r="J96" s="6">
        <f t="shared" si="28"/>
        <v>1</v>
      </c>
      <c r="K96" s="6">
        <f t="shared" si="31"/>
        <v>1</v>
      </c>
      <c r="L96" s="6">
        <f t="shared" si="32"/>
        <v>0</v>
      </c>
      <c r="M96" s="6">
        <f t="shared" si="33"/>
        <v>0</v>
      </c>
      <c r="N96" s="6">
        <f t="shared" si="34"/>
        <v>0</v>
      </c>
      <c r="O96" s="6">
        <f t="shared" si="35"/>
        <v>0</v>
      </c>
      <c r="P96" s="6">
        <f t="shared" si="36"/>
        <v>0</v>
      </c>
      <c r="Q96" s="6">
        <f t="shared" si="37"/>
        <v>0</v>
      </c>
      <c r="R96" s="6">
        <f t="shared" si="38"/>
        <v>0</v>
      </c>
      <c r="S96" s="6">
        <f t="shared" si="39"/>
        <v>0</v>
      </c>
      <c r="T96" s="6">
        <f t="shared" si="40"/>
        <v>0</v>
      </c>
      <c r="U96" s="6">
        <f t="shared" si="41"/>
        <v>0</v>
      </c>
      <c r="V96">
        <f t="shared" si="46"/>
        <v>0</v>
      </c>
      <c r="W96">
        <f t="shared" si="46"/>
        <v>1</v>
      </c>
      <c r="X96">
        <f t="shared" si="46"/>
        <v>0</v>
      </c>
      <c r="Y96">
        <f t="shared" si="46"/>
        <v>0</v>
      </c>
      <c r="Z96">
        <f t="shared" si="46"/>
        <v>0</v>
      </c>
      <c r="AA96">
        <f t="shared" si="47"/>
        <v>0</v>
      </c>
      <c r="AB96">
        <f t="shared" si="47"/>
        <v>0</v>
      </c>
      <c r="AC96">
        <f t="shared" si="47"/>
        <v>0</v>
      </c>
      <c r="AD96">
        <f t="shared" si="47"/>
        <v>0</v>
      </c>
      <c r="AE96">
        <f t="shared" si="47"/>
        <v>0</v>
      </c>
      <c r="AF96">
        <f t="shared" si="47"/>
        <v>1</v>
      </c>
      <c r="AG96">
        <f t="shared" si="29"/>
        <v>141</v>
      </c>
      <c r="AH96">
        <f t="shared" si="30"/>
        <v>1</v>
      </c>
    </row>
    <row r="97" spans="1:34" x14ac:dyDescent="0.25">
      <c r="A97" t="s">
        <v>302</v>
      </c>
      <c r="B97" s="1">
        <v>43556</v>
      </c>
      <c r="C97">
        <v>74915</v>
      </c>
      <c r="D97" s="1">
        <v>43454</v>
      </c>
      <c r="E97" s="3">
        <v>0</v>
      </c>
      <c r="F97" s="3">
        <v>0</v>
      </c>
      <c r="G97" t="s">
        <v>25</v>
      </c>
      <c r="H97" t="s">
        <v>31</v>
      </c>
      <c r="I97" t="s">
        <v>138</v>
      </c>
      <c r="J97" s="6">
        <f t="shared" si="28"/>
        <v>12</v>
      </c>
      <c r="K97" s="6">
        <f t="shared" si="31"/>
        <v>0</v>
      </c>
      <c r="L97" s="6">
        <f t="shared" si="32"/>
        <v>0</v>
      </c>
      <c r="M97" s="6">
        <f t="shared" si="33"/>
        <v>0</v>
      </c>
      <c r="N97" s="6">
        <f t="shared" si="34"/>
        <v>0</v>
      </c>
      <c r="O97" s="6">
        <f t="shared" si="35"/>
        <v>0</v>
      </c>
      <c r="P97" s="6">
        <f t="shared" si="36"/>
        <v>0</v>
      </c>
      <c r="Q97" s="6">
        <f t="shared" si="37"/>
        <v>0</v>
      </c>
      <c r="R97" s="6">
        <f t="shared" si="38"/>
        <v>0</v>
      </c>
      <c r="S97" s="6">
        <f t="shared" si="39"/>
        <v>0</v>
      </c>
      <c r="T97" s="6">
        <f t="shared" si="40"/>
        <v>0</v>
      </c>
      <c r="U97" s="6">
        <f t="shared" si="41"/>
        <v>0</v>
      </c>
      <c r="V97">
        <f t="shared" si="46"/>
        <v>0</v>
      </c>
      <c r="W97">
        <f t="shared" si="46"/>
        <v>0</v>
      </c>
      <c r="X97">
        <f t="shared" si="46"/>
        <v>1</v>
      </c>
      <c r="Y97">
        <f t="shared" si="46"/>
        <v>0</v>
      </c>
      <c r="Z97">
        <f t="shared" si="46"/>
        <v>0</v>
      </c>
      <c r="AA97">
        <f t="shared" si="47"/>
        <v>0</v>
      </c>
      <c r="AB97">
        <f t="shared" si="47"/>
        <v>0</v>
      </c>
      <c r="AC97">
        <f t="shared" si="47"/>
        <v>0</v>
      </c>
      <c r="AD97">
        <f t="shared" si="47"/>
        <v>0</v>
      </c>
      <c r="AE97">
        <f t="shared" si="47"/>
        <v>1</v>
      </c>
      <c r="AF97">
        <f t="shared" si="47"/>
        <v>0</v>
      </c>
      <c r="AG97">
        <f t="shared" si="29"/>
        <v>102</v>
      </c>
      <c r="AH97">
        <f t="shared" si="30"/>
        <v>1</v>
      </c>
    </row>
    <row r="98" spans="1:34" x14ac:dyDescent="0.25">
      <c r="A98" t="s">
        <v>315</v>
      </c>
      <c r="B98" s="1">
        <v>43554</v>
      </c>
      <c r="C98">
        <v>69305</v>
      </c>
      <c r="D98" s="1">
        <v>43550</v>
      </c>
      <c r="E98" s="3">
        <v>0</v>
      </c>
      <c r="F98" s="3">
        <v>1</v>
      </c>
      <c r="G98" t="s">
        <v>35</v>
      </c>
      <c r="H98" t="s">
        <v>31</v>
      </c>
      <c r="I98" t="s">
        <v>138</v>
      </c>
      <c r="J98" s="6">
        <f t="shared" si="28"/>
        <v>3</v>
      </c>
      <c r="K98" s="6">
        <f t="shared" si="31"/>
        <v>0</v>
      </c>
      <c r="L98" s="6">
        <f t="shared" si="32"/>
        <v>0</v>
      </c>
      <c r="M98" s="6">
        <f t="shared" si="33"/>
        <v>1</v>
      </c>
      <c r="N98" s="6">
        <f t="shared" si="34"/>
        <v>0</v>
      </c>
      <c r="O98" s="6">
        <f t="shared" si="35"/>
        <v>0</v>
      </c>
      <c r="P98" s="6">
        <f t="shared" si="36"/>
        <v>0</v>
      </c>
      <c r="Q98" s="6">
        <f t="shared" si="37"/>
        <v>0</v>
      </c>
      <c r="R98" s="6">
        <f t="shared" si="38"/>
        <v>0</v>
      </c>
      <c r="S98" s="6">
        <f t="shared" si="39"/>
        <v>0</v>
      </c>
      <c r="T98" s="6">
        <f t="shared" si="40"/>
        <v>0</v>
      </c>
      <c r="U98" s="6">
        <f t="shared" si="41"/>
        <v>0</v>
      </c>
      <c r="V98">
        <f t="shared" si="46"/>
        <v>0</v>
      </c>
      <c r="W98">
        <f t="shared" si="46"/>
        <v>0</v>
      </c>
      <c r="X98">
        <f t="shared" si="46"/>
        <v>1</v>
      </c>
      <c r="Y98">
        <f t="shared" si="46"/>
        <v>0</v>
      </c>
      <c r="Z98">
        <f t="shared" si="46"/>
        <v>0</v>
      </c>
      <c r="AA98">
        <f t="shared" si="47"/>
        <v>0</v>
      </c>
      <c r="AB98">
        <f t="shared" si="47"/>
        <v>0</v>
      </c>
      <c r="AC98">
        <f t="shared" si="47"/>
        <v>0</v>
      </c>
      <c r="AD98">
        <f t="shared" si="47"/>
        <v>0</v>
      </c>
      <c r="AE98">
        <f t="shared" si="47"/>
        <v>0</v>
      </c>
      <c r="AF98">
        <f t="shared" si="47"/>
        <v>1</v>
      </c>
      <c r="AG98">
        <f t="shared" si="29"/>
        <v>4</v>
      </c>
      <c r="AH98">
        <f t="shared" si="30"/>
        <v>0</v>
      </c>
    </row>
    <row r="99" spans="1:34" x14ac:dyDescent="0.25">
      <c r="A99" t="s">
        <v>344</v>
      </c>
      <c r="B99" s="1">
        <v>43551</v>
      </c>
      <c r="C99">
        <v>77000</v>
      </c>
      <c r="D99" s="1">
        <v>43354</v>
      </c>
      <c r="E99" s="3">
        <v>0</v>
      </c>
      <c r="F99" s="3">
        <v>0</v>
      </c>
      <c r="G99" t="s">
        <v>18</v>
      </c>
      <c r="H99" t="s">
        <v>15</v>
      </c>
      <c r="I99" t="s">
        <v>138</v>
      </c>
      <c r="J99" s="6">
        <f t="shared" si="28"/>
        <v>9</v>
      </c>
      <c r="K99" s="6">
        <f t="shared" si="31"/>
        <v>0</v>
      </c>
      <c r="L99" s="6">
        <f t="shared" si="32"/>
        <v>0</v>
      </c>
      <c r="M99" s="6">
        <f t="shared" si="33"/>
        <v>0</v>
      </c>
      <c r="N99" s="6">
        <f t="shared" si="34"/>
        <v>0</v>
      </c>
      <c r="O99" s="6">
        <f t="shared" si="35"/>
        <v>0</v>
      </c>
      <c r="P99" s="6">
        <f t="shared" si="36"/>
        <v>0</v>
      </c>
      <c r="Q99" s="6">
        <f t="shared" si="37"/>
        <v>0</v>
      </c>
      <c r="R99" s="6">
        <f t="shared" si="38"/>
        <v>0</v>
      </c>
      <c r="S99" s="6">
        <f t="shared" si="39"/>
        <v>1</v>
      </c>
      <c r="T99" s="6">
        <f t="shared" si="40"/>
        <v>0</v>
      </c>
      <c r="U99" s="6">
        <f t="shared" si="41"/>
        <v>0</v>
      </c>
      <c r="V99">
        <f t="shared" si="46"/>
        <v>0</v>
      </c>
      <c r="W99">
        <f t="shared" si="46"/>
        <v>1</v>
      </c>
      <c r="X99">
        <f t="shared" si="46"/>
        <v>0</v>
      </c>
      <c r="Y99">
        <f t="shared" si="46"/>
        <v>0</v>
      </c>
      <c r="Z99">
        <f t="shared" si="46"/>
        <v>0</v>
      </c>
      <c r="AA99">
        <f t="shared" si="47"/>
        <v>0</v>
      </c>
      <c r="AB99">
        <f t="shared" si="47"/>
        <v>0</v>
      </c>
      <c r="AC99">
        <f t="shared" si="47"/>
        <v>0</v>
      </c>
      <c r="AD99">
        <f t="shared" si="47"/>
        <v>1</v>
      </c>
      <c r="AE99">
        <f t="shared" si="47"/>
        <v>0</v>
      </c>
      <c r="AF99">
        <f t="shared" si="47"/>
        <v>0</v>
      </c>
      <c r="AG99">
        <f t="shared" si="29"/>
        <v>197</v>
      </c>
      <c r="AH99">
        <f t="shared" si="30"/>
        <v>1</v>
      </c>
    </row>
    <row r="100" spans="1:34" x14ac:dyDescent="0.25">
      <c r="A100" t="s">
        <v>87</v>
      </c>
      <c r="B100" s="1">
        <v>43677</v>
      </c>
      <c r="C100" s="2">
        <v>73080</v>
      </c>
      <c r="D100" s="1">
        <v>43672</v>
      </c>
      <c r="E100" s="3">
        <v>1</v>
      </c>
      <c r="F100" s="3">
        <v>0</v>
      </c>
      <c r="G100" t="s">
        <v>25</v>
      </c>
      <c r="H100" t="s">
        <v>31</v>
      </c>
      <c r="I100" t="s">
        <v>86</v>
      </c>
      <c r="J100" s="6">
        <f t="shared" si="28"/>
        <v>7</v>
      </c>
      <c r="K100" s="6">
        <f t="shared" si="31"/>
        <v>0</v>
      </c>
      <c r="L100" s="6">
        <f t="shared" si="32"/>
        <v>0</v>
      </c>
      <c r="M100" s="6">
        <f t="shared" si="33"/>
        <v>0</v>
      </c>
      <c r="N100" s="6">
        <f t="shared" si="34"/>
        <v>0</v>
      </c>
      <c r="O100" s="6">
        <f t="shared" si="35"/>
        <v>0</v>
      </c>
      <c r="P100" s="6">
        <f t="shared" si="36"/>
        <v>0</v>
      </c>
      <c r="Q100" s="6">
        <f t="shared" si="37"/>
        <v>1</v>
      </c>
      <c r="R100" s="6">
        <f t="shared" si="38"/>
        <v>0</v>
      </c>
      <c r="S100" s="6">
        <f t="shared" si="39"/>
        <v>0</v>
      </c>
      <c r="T100" s="6">
        <f t="shared" si="40"/>
        <v>0</v>
      </c>
      <c r="U100" s="6">
        <f t="shared" si="41"/>
        <v>0</v>
      </c>
      <c r="V100">
        <f t="shared" si="46"/>
        <v>0</v>
      </c>
      <c r="W100">
        <f t="shared" si="46"/>
        <v>0</v>
      </c>
      <c r="X100">
        <f t="shared" si="46"/>
        <v>1</v>
      </c>
      <c r="Y100">
        <f t="shared" si="46"/>
        <v>0</v>
      </c>
      <c r="Z100">
        <f t="shared" si="46"/>
        <v>0</v>
      </c>
      <c r="AA100">
        <f t="shared" si="47"/>
        <v>0</v>
      </c>
      <c r="AB100">
        <f t="shared" si="47"/>
        <v>0</v>
      </c>
      <c r="AC100">
        <f t="shared" si="47"/>
        <v>0</v>
      </c>
      <c r="AD100">
        <f t="shared" si="47"/>
        <v>0</v>
      </c>
      <c r="AE100">
        <f t="shared" si="47"/>
        <v>1</v>
      </c>
      <c r="AF100">
        <f t="shared" si="47"/>
        <v>0</v>
      </c>
      <c r="AG100">
        <f t="shared" si="29"/>
        <v>5</v>
      </c>
      <c r="AH100">
        <f t="shared" si="30"/>
        <v>0</v>
      </c>
    </row>
    <row r="101" spans="1:34" x14ac:dyDescent="0.25">
      <c r="A101" t="s">
        <v>94</v>
      </c>
      <c r="B101" s="1">
        <v>43647</v>
      </c>
      <c r="C101" s="2">
        <v>75430</v>
      </c>
      <c r="D101" s="1">
        <v>43549</v>
      </c>
      <c r="E101" s="3">
        <v>0</v>
      </c>
      <c r="F101" s="3">
        <v>0</v>
      </c>
      <c r="G101" t="s">
        <v>25</v>
      </c>
      <c r="H101" t="s">
        <v>31</v>
      </c>
      <c r="I101" t="s">
        <v>86</v>
      </c>
      <c r="J101" s="6">
        <f t="shared" si="28"/>
        <v>3</v>
      </c>
      <c r="K101" s="6">
        <f t="shared" si="31"/>
        <v>0</v>
      </c>
      <c r="L101" s="6">
        <f t="shared" si="32"/>
        <v>0</v>
      </c>
      <c r="M101" s="6">
        <f t="shared" si="33"/>
        <v>1</v>
      </c>
      <c r="N101" s="6">
        <f t="shared" si="34"/>
        <v>0</v>
      </c>
      <c r="O101" s="6">
        <f t="shared" si="35"/>
        <v>0</v>
      </c>
      <c r="P101" s="6">
        <f t="shared" si="36"/>
        <v>0</v>
      </c>
      <c r="Q101" s="6">
        <f t="shared" si="37"/>
        <v>0</v>
      </c>
      <c r="R101" s="6">
        <f t="shared" si="38"/>
        <v>0</v>
      </c>
      <c r="S101" s="6">
        <f t="shared" si="39"/>
        <v>0</v>
      </c>
      <c r="T101" s="6">
        <f t="shared" si="40"/>
        <v>0</v>
      </c>
      <c r="U101" s="6">
        <f t="shared" si="41"/>
        <v>0</v>
      </c>
      <c r="V101">
        <f t="shared" si="46"/>
        <v>0</v>
      </c>
      <c r="W101">
        <f t="shared" si="46"/>
        <v>0</v>
      </c>
      <c r="X101">
        <f t="shared" si="46"/>
        <v>1</v>
      </c>
      <c r="Y101">
        <f t="shared" si="46"/>
        <v>0</v>
      </c>
      <c r="Z101">
        <f t="shared" si="46"/>
        <v>0</v>
      </c>
      <c r="AA101">
        <f t="shared" si="47"/>
        <v>0</v>
      </c>
      <c r="AB101">
        <f t="shared" si="47"/>
        <v>0</v>
      </c>
      <c r="AC101">
        <f t="shared" si="47"/>
        <v>0</v>
      </c>
      <c r="AD101">
        <f t="shared" si="47"/>
        <v>0</v>
      </c>
      <c r="AE101">
        <f t="shared" si="47"/>
        <v>1</v>
      </c>
      <c r="AF101">
        <f t="shared" si="47"/>
        <v>0</v>
      </c>
      <c r="AG101">
        <f t="shared" si="29"/>
        <v>98</v>
      </c>
      <c r="AH101">
        <f t="shared" si="30"/>
        <v>1</v>
      </c>
    </row>
    <row r="102" spans="1:34" x14ac:dyDescent="0.25">
      <c r="A102" t="s">
        <v>414</v>
      </c>
      <c r="B102" s="1">
        <v>43495</v>
      </c>
      <c r="C102">
        <v>73500</v>
      </c>
      <c r="D102" s="1">
        <v>43399</v>
      </c>
      <c r="E102" s="3">
        <v>0</v>
      </c>
      <c r="F102" s="3">
        <v>0</v>
      </c>
      <c r="G102" t="s">
        <v>25</v>
      </c>
      <c r="H102" t="s">
        <v>15</v>
      </c>
      <c r="I102" t="s">
        <v>86</v>
      </c>
      <c r="J102" s="6">
        <f t="shared" si="28"/>
        <v>10</v>
      </c>
      <c r="K102" s="6">
        <f t="shared" si="31"/>
        <v>0</v>
      </c>
      <c r="L102" s="6">
        <f t="shared" si="32"/>
        <v>0</v>
      </c>
      <c r="M102" s="6">
        <f t="shared" si="33"/>
        <v>0</v>
      </c>
      <c r="N102" s="6">
        <f t="shared" si="34"/>
        <v>0</v>
      </c>
      <c r="O102" s="6">
        <f t="shared" si="35"/>
        <v>0</v>
      </c>
      <c r="P102" s="6">
        <f t="shared" si="36"/>
        <v>0</v>
      </c>
      <c r="Q102" s="6">
        <f t="shared" si="37"/>
        <v>0</v>
      </c>
      <c r="R102" s="6">
        <f t="shared" si="38"/>
        <v>0</v>
      </c>
      <c r="S102" s="6">
        <f t="shared" si="39"/>
        <v>0</v>
      </c>
      <c r="T102" s="6">
        <f t="shared" si="40"/>
        <v>1</v>
      </c>
      <c r="U102" s="6">
        <f t="shared" si="41"/>
        <v>0</v>
      </c>
      <c r="V102">
        <f t="shared" ref="V102:Z111" si="48">IF($H102=V$1,1,0)</f>
        <v>0</v>
      </c>
      <c r="W102">
        <f t="shared" si="48"/>
        <v>1</v>
      </c>
      <c r="X102">
        <f t="shared" si="48"/>
        <v>0</v>
      </c>
      <c r="Y102">
        <f t="shared" si="48"/>
        <v>0</v>
      </c>
      <c r="Z102">
        <f t="shared" si="48"/>
        <v>0</v>
      </c>
      <c r="AA102">
        <f t="shared" ref="AA102:AF111" si="49">IF($G102=AA$1,1,0)</f>
        <v>0</v>
      </c>
      <c r="AB102">
        <f t="shared" si="49"/>
        <v>0</v>
      </c>
      <c r="AC102">
        <f t="shared" si="49"/>
        <v>0</v>
      </c>
      <c r="AD102">
        <f t="shared" si="49"/>
        <v>0</v>
      </c>
      <c r="AE102">
        <f t="shared" si="49"/>
        <v>1</v>
      </c>
      <c r="AF102">
        <f t="shared" si="49"/>
        <v>0</v>
      </c>
      <c r="AG102">
        <f t="shared" si="29"/>
        <v>96</v>
      </c>
      <c r="AH102">
        <f t="shared" si="30"/>
        <v>1</v>
      </c>
    </row>
    <row r="103" spans="1:34" x14ac:dyDescent="0.25">
      <c r="A103" t="s">
        <v>85</v>
      </c>
      <c r="B103" s="1">
        <v>43677</v>
      </c>
      <c r="C103" s="2">
        <v>68885</v>
      </c>
      <c r="D103" s="1">
        <v>43669</v>
      </c>
      <c r="E103" s="3">
        <v>1</v>
      </c>
      <c r="F103" s="3">
        <v>0</v>
      </c>
      <c r="G103" t="s">
        <v>18</v>
      </c>
      <c r="H103" t="s">
        <v>11</v>
      </c>
      <c r="I103" t="s">
        <v>83</v>
      </c>
      <c r="J103" s="6">
        <f t="shared" si="28"/>
        <v>7</v>
      </c>
      <c r="K103" s="6">
        <f t="shared" si="31"/>
        <v>0</v>
      </c>
      <c r="L103" s="6">
        <f t="shared" si="32"/>
        <v>0</v>
      </c>
      <c r="M103" s="6">
        <f t="shared" si="33"/>
        <v>0</v>
      </c>
      <c r="N103" s="6">
        <f t="shared" si="34"/>
        <v>0</v>
      </c>
      <c r="O103" s="6">
        <f t="shared" si="35"/>
        <v>0</v>
      </c>
      <c r="P103" s="6">
        <f t="shared" si="36"/>
        <v>0</v>
      </c>
      <c r="Q103" s="6">
        <f t="shared" si="37"/>
        <v>1</v>
      </c>
      <c r="R103" s="6">
        <f t="shared" si="38"/>
        <v>0</v>
      </c>
      <c r="S103" s="6">
        <f t="shared" si="39"/>
        <v>0</v>
      </c>
      <c r="T103" s="6">
        <f t="shared" si="40"/>
        <v>0</v>
      </c>
      <c r="U103" s="6">
        <f t="shared" si="41"/>
        <v>0</v>
      </c>
      <c r="V103">
        <f t="shared" si="48"/>
        <v>1</v>
      </c>
      <c r="W103">
        <f t="shared" si="48"/>
        <v>0</v>
      </c>
      <c r="X103">
        <f t="shared" si="48"/>
        <v>0</v>
      </c>
      <c r="Y103">
        <f t="shared" si="48"/>
        <v>0</v>
      </c>
      <c r="Z103">
        <f t="shared" si="48"/>
        <v>0</v>
      </c>
      <c r="AA103">
        <f t="shared" si="49"/>
        <v>0</v>
      </c>
      <c r="AB103">
        <f t="shared" si="49"/>
        <v>0</v>
      </c>
      <c r="AC103">
        <f t="shared" si="49"/>
        <v>0</v>
      </c>
      <c r="AD103">
        <f t="shared" si="49"/>
        <v>1</v>
      </c>
      <c r="AE103">
        <f t="shared" si="49"/>
        <v>0</v>
      </c>
      <c r="AF103">
        <f t="shared" si="49"/>
        <v>0</v>
      </c>
      <c r="AG103">
        <f t="shared" si="29"/>
        <v>8</v>
      </c>
      <c r="AH103">
        <f t="shared" si="30"/>
        <v>0</v>
      </c>
    </row>
    <row r="104" spans="1:34" x14ac:dyDescent="0.25">
      <c r="A104" t="s">
        <v>84</v>
      </c>
      <c r="B104" s="1">
        <v>43676</v>
      </c>
      <c r="C104" s="2">
        <v>80650</v>
      </c>
      <c r="D104" s="1">
        <v>43622</v>
      </c>
      <c r="E104" s="3">
        <v>0</v>
      </c>
      <c r="F104" s="3">
        <v>0</v>
      </c>
      <c r="G104" t="s">
        <v>22</v>
      </c>
      <c r="H104" t="s">
        <v>16</v>
      </c>
      <c r="I104" t="s">
        <v>83</v>
      </c>
      <c r="J104" s="6">
        <f t="shared" si="28"/>
        <v>6</v>
      </c>
      <c r="K104" s="6">
        <f t="shared" si="31"/>
        <v>0</v>
      </c>
      <c r="L104" s="6">
        <f t="shared" si="32"/>
        <v>0</v>
      </c>
      <c r="M104" s="6">
        <f t="shared" si="33"/>
        <v>0</v>
      </c>
      <c r="N104" s="6">
        <f t="shared" si="34"/>
        <v>0</v>
      </c>
      <c r="O104" s="6">
        <f t="shared" si="35"/>
        <v>0</v>
      </c>
      <c r="P104" s="6">
        <f t="shared" si="36"/>
        <v>1</v>
      </c>
      <c r="Q104" s="6">
        <f t="shared" si="37"/>
        <v>0</v>
      </c>
      <c r="R104" s="6">
        <f t="shared" si="38"/>
        <v>0</v>
      </c>
      <c r="S104" s="6">
        <f t="shared" si="39"/>
        <v>0</v>
      </c>
      <c r="T104" s="6">
        <f t="shared" si="40"/>
        <v>0</v>
      </c>
      <c r="U104" s="6">
        <f t="shared" si="41"/>
        <v>0</v>
      </c>
      <c r="V104">
        <f t="shared" si="48"/>
        <v>0</v>
      </c>
      <c r="W104">
        <f t="shared" si="48"/>
        <v>0</v>
      </c>
      <c r="X104">
        <f t="shared" si="48"/>
        <v>0</v>
      </c>
      <c r="Y104">
        <f t="shared" si="48"/>
        <v>1</v>
      </c>
      <c r="Z104">
        <f t="shared" si="48"/>
        <v>0</v>
      </c>
      <c r="AA104">
        <f t="shared" si="49"/>
        <v>0</v>
      </c>
      <c r="AB104">
        <f t="shared" si="49"/>
        <v>0</v>
      </c>
      <c r="AC104">
        <f t="shared" si="49"/>
        <v>1</v>
      </c>
      <c r="AD104">
        <f t="shared" si="49"/>
        <v>0</v>
      </c>
      <c r="AE104">
        <f t="shared" si="49"/>
        <v>0</v>
      </c>
      <c r="AF104">
        <f t="shared" si="49"/>
        <v>0</v>
      </c>
      <c r="AG104">
        <f t="shared" si="29"/>
        <v>54</v>
      </c>
      <c r="AH104">
        <f t="shared" si="30"/>
        <v>0</v>
      </c>
    </row>
    <row r="105" spans="1:34" x14ac:dyDescent="0.25">
      <c r="A105" t="s">
        <v>127</v>
      </c>
      <c r="B105" s="1">
        <v>43640</v>
      </c>
      <c r="C105" s="2">
        <v>65785</v>
      </c>
      <c r="D105" s="1">
        <v>43532</v>
      </c>
      <c r="E105" s="3">
        <v>1</v>
      </c>
      <c r="F105" s="3">
        <v>0</v>
      </c>
      <c r="G105" t="s">
        <v>11</v>
      </c>
      <c r="H105" t="s">
        <v>11</v>
      </c>
      <c r="I105" t="s">
        <v>83</v>
      </c>
      <c r="J105" s="6">
        <f t="shared" si="28"/>
        <v>3</v>
      </c>
      <c r="K105" s="6">
        <f t="shared" si="31"/>
        <v>0</v>
      </c>
      <c r="L105" s="6">
        <f t="shared" si="32"/>
        <v>0</v>
      </c>
      <c r="M105" s="6">
        <f t="shared" si="33"/>
        <v>1</v>
      </c>
      <c r="N105" s="6">
        <f t="shared" si="34"/>
        <v>0</v>
      </c>
      <c r="O105" s="6">
        <f t="shared" si="35"/>
        <v>0</v>
      </c>
      <c r="P105" s="6">
        <f t="shared" si="36"/>
        <v>0</v>
      </c>
      <c r="Q105" s="6">
        <f t="shared" si="37"/>
        <v>0</v>
      </c>
      <c r="R105" s="6">
        <f t="shared" si="38"/>
        <v>0</v>
      </c>
      <c r="S105" s="6">
        <f t="shared" si="39"/>
        <v>0</v>
      </c>
      <c r="T105" s="6">
        <f t="shared" si="40"/>
        <v>0</v>
      </c>
      <c r="U105" s="6">
        <f t="shared" si="41"/>
        <v>0</v>
      </c>
      <c r="V105">
        <f t="shared" si="48"/>
        <v>1</v>
      </c>
      <c r="W105">
        <f t="shared" si="48"/>
        <v>0</v>
      </c>
      <c r="X105">
        <f t="shared" si="48"/>
        <v>0</v>
      </c>
      <c r="Y105">
        <f t="shared" si="48"/>
        <v>0</v>
      </c>
      <c r="Z105">
        <f t="shared" si="48"/>
        <v>0</v>
      </c>
      <c r="AA105">
        <f t="shared" si="49"/>
        <v>1</v>
      </c>
      <c r="AB105">
        <f t="shared" si="49"/>
        <v>0</v>
      </c>
      <c r="AC105">
        <f t="shared" si="49"/>
        <v>0</v>
      </c>
      <c r="AD105">
        <f t="shared" si="49"/>
        <v>0</v>
      </c>
      <c r="AE105">
        <f t="shared" si="49"/>
        <v>0</v>
      </c>
      <c r="AF105">
        <f t="shared" si="49"/>
        <v>0</v>
      </c>
      <c r="AG105">
        <f t="shared" si="29"/>
        <v>108</v>
      </c>
      <c r="AH105">
        <f t="shared" si="30"/>
        <v>1</v>
      </c>
    </row>
    <row r="106" spans="1:34" x14ac:dyDescent="0.25">
      <c r="A106" t="s">
        <v>168</v>
      </c>
      <c r="B106" s="1">
        <v>43616</v>
      </c>
      <c r="C106" s="4">
        <v>70160</v>
      </c>
      <c r="D106" s="1">
        <v>43615</v>
      </c>
      <c r="E106" s="3">
        <v>1</v>
      </c>
      <c r="F106" s="3">
        <v>0</v>
      </c>
      <c r="G106" t="s">
        <v>25</v>
      </c>
      <c r="H106" t="s">
        <v>15</v>
      </c>
      <c r="I106" t="s">
        <v>83</v>
      </c>
      <c r="J106" s="6">
        <f t="shared" si="28"/>
        <v>5</v>
      </c>
      <c r="K106" s="6">
        <f t="shared" si="31"/>
        <v>0</v>
      </c>
      <c r="L106" s="6">
        <f t="shared" si="32"/>
        <v>0</v>
      </c>
      <c r="M106" s="6">
        <f t="shared" si="33"/>
        <v>0</v>
      </c>
      <c r="N106" s="6">
        <f t="shared" si="34"/>
        <v>0</v>
      </c>
      <c r="O106" s="6">
        <f t="shared" si="35"/>
        <v>1</v>
      </c>
      <c r="P106" s="6">
        <f t="shared" si="36"/>
        <v>0</v>
      </c>
      <c r="Q106" s="6">
        <f t="shared" si="37"/>
        <v>0</v>
      </c>
      <c r="R106" s="6">
        <f t="shared" si="38"/>
        <v>0</v>
      </c>
      <c r="S106" s="6">
        <f t="shared" si="39"/>
        <v>0</v>
      </c>
      <c r="T106" s="6">
        <f t="shared" si="40"/>
        <v>0</v>
      </c>
      <c r="U106" s="6">
        <f t="shared" si="41"/>
        <v>0</v>
      </c>
      <c r="V106">
        <f t="shared" si="48"/>
        <v>0</v>
      </c>
      <c r="W106">
        <f t="shared" si="48"/>
        <v>1</v>
      </c>
      <c r="X106">
        <f t="shared" si="48"/>
        <v>0</v>
      </c>
      <c r="Y106">
        <f t="shared" si="48"/>
        <v>0</v>
      </c>
      <c r="Z106">
        <f t="shared" si="48"/>
        <v>0</v>
      </c>
      <c r="AA106">
        <f t="shared" si="49"/>
        <v>0</v>
      </c>
      <c r="AB106">
        <f t="shared" si="49"/>
        <v>0</v>
      </c>
      <c r="AC106">
        <f t="shared" si="49"/>
        <v>0</v>
      </c>
      <c r="AD106">
        <f t="shared" si="49"/>
        <v>0</v>
      </c>
      <c r="AE106">
        <f t="shared" si="49"/>
        <v>1</v>
      </c>
      <c r="AF106">
        <f t="shared" si="49"/>
        <v>0</v>
      </c>
      <c r="AG106">
        <f t="shared" si="29"/>
        <v>1</v>
      </c>
      <c r="AH106">
        <f t="shared" si="30"/>
        <v>0</v>
      </c>
    </row>
    <row r="107" spans="1:34" x14ac:dyDescent="0.25">
      <c r="A107" t="s">
        <v>195</v>
      </c>
      <c r="B107" s="1">
        <v>43613</v>
      </c>
      <c r="C107" s="4">
        <v>68190</v>
      </c>
      <c r="D107" s="1">
        <v>43587</v>
      </c>
      <c r="E107" s="3">
        <v>0</v>
      </c>
      <c r="F107" s="3">
        <v>0</v>
      </c>
      <c r="G107" t="s">
        <v>22</v>
      </c>
      <c r="H107" t="s">
        <v>11</v>
      </c>
      <c r="I107" t="s">
        <v>83</v>
      </c>
      <c r="J107" s="6">
        <f t="shared" si="28"/>
        <v>5</v>
      </c>
      <c r="K107" s="6">
        <f t="shared" si="31"/>
        <v>0</v>
      </c>
      <c r="L107" s="6">
        <f t="shared" si="32"/>
        <v>0</v>
      </c>
      <c r="M107" s="6">
        <f t="shared" si="33"/>
        <v>0</v>
      </c>
      <c r="N107" s="6">
        <f t="shared" si="34"/>
        <v>0</v>
      </c>
      <c r="O107" s="6">
        <f t="shared" si="35"/>
        <v>1</v>
      </c>
      <c r="P107" s="6">
        <f t="shared" si="36"/>
        <v>0</v>
      </c>
      <c r="Q107" s="6">
        <f t="shared" si="37"/>
        <v>0</v>
      </c>
      <c r="R107" s="6">
        <f t="shared" si="38"/>
        <v>0</v>
      </c>
      <c r="S107" s="6">
        <f t="shared" si="39"/>
        <v>0</v>
      </c>
      <c r="T107" s="6">
        <f t="shared" si="40"/>
        <v>0</v>
      </c>
      <c r="U107" s="6">
        <f t="shared" si="41"/>
        <v>0</v>
      </c>
      <c r="V107">
        <f t="shared" si="48"/>
        <v>1</v>
      </c>
      <c r="W107">
        <f t="shared" si="48"/>
        <v>0</v>
      </c>
      <c r="X107">
        <f t="shared" si="48"/>
        <v>0</v>
      </c>
      <c r="Y107">
        <f t="shared" si="48"/>
        <v>0</v>
      </c>
      <c r="Z107">
        <f t="shared" si="48"/>
        <v>0</v>
      </c>
      <c r="AA107">
        <f t="shared" si="49"/>
        <v>0</v>
      </c>
      <c r="AB107">
        <f t="shared" si="49"/>
        <v>0</v>
      </c>
      <c r="AC107">
        <f t="shared" si="49"/>
        <v>1</v>
      </c>
      <c r="AD107">
        <f t="shared" si="49"/>
        <v>0</v>
      </c>
      <c r="AE107">
        <f t="shared" si="49"/>
        <v>0</v>
      </c>
      <c r="AF107">
        <f t="shared" si="49"/>
        <v>0</v>
      </c>
      <c r="AG107">
        <f t="shared" si="29"/>
        <v>26</v>
      </c>
      <c r="AH107">
        <f t="shared" si="30"/>
        <v>0</v>
      </c>
    </row>
    <row r="108" spans="1:34" x14ac:dyDescent="0.25">
      <c r="A108" t="s">
        <v>120</v>
      </c>
      <c r="B108" s="1">
        <v>43643</v>
      </c>
      <c r="C108" s="2">
        <v>100780</v>
      </c>
      <c r="D108" s="1">
        <v>43465</v>
      </c>
      <c r="E108" s="3">
        <v>0</v>
      </c>
      <c r="F108" s="3">
        <v>0</v>
      </c>
      <c r="G108" t="s">
        <v>18</v>
      </c>
      <c r="H108" t="s">
        <v>18</v>
      </c>
      <c r="I108" t="s">
        <v>119</v>
      </c>
      <c r="J108" s="6">
        <f t="shared" si="28"/>
        <v>12</v>
      </c>
      <c r="K108" s="6">
        <f t="shared" si="31"/>
        <v>0</v>
      </c>
      <c r="L108" s="6">
        <f t="shared" si="32"/>
        <v>0</v>
      </c>
      <c r="M108" s="6">
        <f t="shared" si="33"/>
        <v>0</v>
      </c>
      <c r="N108" s="6">
        <f t="shared" si="34"/>
        <v>0</v>
      </c>
      <c r="O108" s="6">
        <f t="shared" si="35"/>
        <v>0</v>
      </c>
      <c r="P108" s="6">
        <f t="shared" si="36"/>
        <v>0</v>
      </c>
      <c r="Q108" s="6">
        <f t="shared" si="37"/>
        <v>0</v>
      </c>
      <c r="R108" s="6">
        <f t="shared" si="38"/>
        <v>0</v>
      </c>
      <c r="S108" s="6">
        <f t="shared" si="39"/>
        <v>0</v>
      </c>
      <c r="T108" s="6">
        <f t="shared" si="40"/>
        <v>0</v>
      </c>
      <c r="U108" s="6">
        <f t="shared" si="41"/>
        <v>0</v>
      </c>
      <c r="V108">
        <f t="shared" si="48"/>
        <v>0</v>
      </c>
      <c r="W108">
        <f t="shared" si="48"/>
        <v>0</v>
      </c>
      <c r="X108">
        <f t="shared" si="48"/>
        <v>0</v>
      </c>
      <c r="Y108">
        <f t="shared" si="48"/>
        <v>0</v>
      </c>
      <c r="Z108">
        <f t="shared" si="48"/>
        <v>0</v>
      </c>
      <c r="AA108">
        <f t="shared" si="49"/>
        <v>0</v>
      </c>
      <c r="AB108">
        <f t="shared" si="49"/>
        <v>0</v>
      </c>
      <c r="AC108">
        <f t="shared" si="49"/>
        <v>0</v>
      </c>
      <c r="AD108">
        <f t="shared" si="49"/>
        <v>1</v>
      </c>
      <c r="AE108">
        <f t="shared" si="49"/>
        <v>0</v>
      </c>
      <c r="AF108">
        <f t="shared" si="49"/>
        <v>0</v>
      </c>
      <c r="AG108">
        <f t="shared" si="29"/>
        <v>178</v>
      </c>
      <c r="AH108">
        <f t="shared" si="30"/>
        <v>1</v>
      </c>
    </row>
    <row r="109" spans="1:34" x14ac:dyDescent="0.25">
      <c r="A109" t="s">
        <v>338</v>
      </c>
      <c r="B109" s="1">
        <v>43552</v>
      </c>
      <c r="C109">
        <v>84315</v>
      </c>
      <c r="D109" s="1">
        <v>43462</v>
      </c>
      <c r="E109" s="3">
        <v>0</v>
      </c>
      <c r="F109" s="3">
        <v>0</v>
      </c>
      <c r="G109" t="s">
        <v>11</v>
      </c>
      <c r="H109" t="s">
        <v>11</v>
      </c>
      <c r="I109" t="s">
        <v>119</v>
      </c>
      <c r="J109" s="6">
        <f t="shared" si="28"/>
        <v>12</v>
      </c>
      <c r="K109" s="6">
        <f t="shared" si="31"/>
        <v>0</v>
      </c>
      <c r="L109" s="6">
        <f t="shared" si="32"/>
        <v>0</v>
      </c>
      <c r="M109" s="6">
        <f t="shared" si="33"/>
        <v>0</v>
      </c>
      <c r="N109" s="6">
        <f t="shared" si="34"/>
        <v>0</v>
      </c>
      <c r="O109" s="6">
        <f t="shared" si="35"/>
        <v>0</v>
      </c>
      <c r="P109" s="6">
        <f t="shared" si="36"/>
        <v>0</v>
      </c>
      <c r="Q109" s="6">
        <f t="shared" si="37"/>
        <v>0</v>
      </c>
      <c r="R109" s="6">
        <f t="shared" si="38"/>
        <v>0</v>
      </c>
      <c r="S109" s="6">
        <f t="shared" si="39"/>
        <v>0</v>
      </c>
      <c r="T109" s="6">
        <f t="shared" si="40"/>
        <v>0</v>
      </c>
      <c r="U109" s="6">
        <f t="shared" si="41"/>
        <v>0</v>
      </c>
      <c r="V109">
        <f t="shared" si="48"/>
        <v>1</v>
      </c>
      <c r="W109">
        <f t="shared" si="48"/>
        <v>0</v>
      </c>
      <c r="X109">
        <f t="shared" si="48"/>
        <v>0</v>
      </c>
      <c r="Y109">
        <f t="shared" si="48"/>
        <v>0</v>
      </c>
      <c r="Z109">
        <f t="shared" si="48"/>
        <v>0</v>
      </c>
      <c r="AA109">
        <f t="shared" si="49"/>
        <v>1</v>
      </c>
      <c r="AB109">
        <f t="shared" si="49"/>
        <v>0</v>
      </c>
      <c r="AC109">
        <f t="shared" si="49"/>
        <v>0</v>
      </c>
      <c r="AD109">
        <f t="shared" si="49"/>
        <v>0</v>
      </c>
      <c r="AE109">
        <f t="shared" si="49"/>
        <v>0</v>
      </c>
      <c r="AF109">
        <f t="shared" si="49"/>
        <v>0</v>
      </c>
      <c r="AG109">
        <f t="shared" si="29"/>
        <v>90</v>
      </c>
      <c r="AH109">
        <f t="shared" si="30"/>
        <v>0</v>
      </c>
    </row>
    <row r="110" spans="1:34" x14ac:dyDescent="0.25">
      <c r="A110" t="s">
        <v>58</v>
      </c>
      <c r="B110" s="1">
        <v>43677</v>
      </c>
      <c r="C110" s="2">
        <v>83155</v>
      </c>
      <c r="D110" s="1">
        <v>43452</v>
      </c>
      <c r="E110" s="3">
        <v>0</v>
      </c>
      <c r="F110" s="3">
        <v>0</v>
      </c>
      <c r="G110" t="s">
        <v>25</v>
      </c>
      <c r="H110" t="s">
        <v>31</v>
      </c>
      <c r="I110" t="s">
        <v>57</v>
      </c>
      <c r="J110" s="6">
        <f t="shared" si="28"/>
        <v>12</v>
      </c>
      <c r="K110" s="6">
        <f t="shared" si="31"/>
        <v>0</v>
      </c>
      <c r="L110" s="6">
        <f t="shared" si="32"/>
        <v>0</v>
      </c>
      <c r="M110" s="6">
        <f t="shared" si="33"/>
        <v>0</v>
      </c>
      <c r="N110" s="6">
        <f t="shared" si="34"/>
        <v>0</v>
      </c>
      <c r="O110" s="6">
        <f t="shared" si="35"/>
        <v>0</v>
      </c>
      <c r="P110" s="6">
        <f t="shared" si="36"/>
        <v>0</v>
      </c>
      <c r="Q110" s="6">
        <f t="shared" si="37"/>
        <v>0</v>
      </c>
      <c r="R110" s="6">
        <f t="shared" si="38"/>
        <v>0</v>
      </c>
      <c r="S110" s="6">
        <f t="shared" si="39"/>
        <v>0</v>
      </c>
      <c r="T110" s="6">
        <f t="shared" si="40"/>
        <v>0</v>
      </c>
      <c r="U110" s="6">
        <f t="shared" si="41"/>
        <v>0</v>
      </c>
      <c r="V110">
        <f t="shared" si="48"/>
        <v>0</v>
      </c>
      <c r="W110">
        <f t="shared" si="48"/>
        <v>0</v>
      </c>
      <c r="X110">
        <f t="shared" si="48"/>
        <v>1</v>
      </c>
      <c r="Y110">
        <f t="shared" si="48"/>
        <v>0</v>
      </c>
      <c r="Z110">
        <f t="shared" si="48"/>
        <v>0</v>
      </c>
      <c r="AA110">
        <f t="shared" si="49"/>
        <v>0</v>
      </c>
      <c r="AB110">
        <f t="shared" si="49"/>
        <v>0</v>
      </c>
      <c r="AC110">
        <f t="shared" si="49"/>
        <v>0</v>
      </c>
      <c r="AD110">
        <f t="shared" si="49"/>
        <v>0</v>
      </c>
      <c r="AE110">
        <f t="shared" si="49"/>
        <v>1</v>
      </c>
      <c r="AF110">
        <f t="shared" si="49"/>
        <v>0</v>
      </c>
      <c r="AG110">
        <f t="shared" si="29"/>
        <v>225</v>
      </c>
      <c r="AH110">
        <f t="shared" si="30"/>
        <v>1</v>
      </c>
    </row>
    <row r="111" spans="1:34" x14ac:dyDescent="0.25">
      <c r="A111" t="s">
        <v>150</v>
      </c>
      <c r="B111" s="1">
        <v>43631</v>
      </c>
      <c r="C111" s="2">
        <v>93045</v>
      </c>
      <c r="D111" s="1">
        <v>43431</v>
      </c>
      <c r="E111" s="3">
        <v>0</v>
      </c>
      <c r="F111" s="3">
        <v>0</v>
      </c>
      <c r="G111" t="s">
        <v>35</v>
      </c>
      <c r="H111" t="s">
        <v>11</v>
      </c>
      <c r="I111" t="s">
        <v>57</v>
      </c>
      <c r="J111" s="6">
        <f t="shared" si="28"/>
        <v>11</v>
      </c>
      <c r="K111" s="6">
        <f t="shared" si="31"/>
        <v>0</v>
      </c>
      <c r="L111" s="6">
        <f t="shared" si="32"/>
        <v>0</v>
      </c>
      <c r="M111" s="6">
        <f t="shared" si="33"/>
        <v>0</v>
      </c>
      <c r="N111" s="6">
        <f t="shared" si="34"/>
        <v>0</v>
      </c>
      <c r="O111" s="6">
        <f t="shared" si="35"/>
        <v>0</v>
      </c>
      <c r="P111" s="6">
        <f t="shared" si="36"/>
        <v>0</v>
      </c>
      <c r="Q111" s="6">
        <f t="shared" si="37"/>
        <v>0</v>
      </c>
      <c r="R111" s="6">
        <f t="shared" si="38"/>
        <v>0</v>
      </c>
      <c r="S111" s="6">
        <f t="shared" si="39"/>
        <v>0</v>
      </c>
      <c r="T111" s="6">
        <f t="shared" si="40"/>
        <v>0</v>
      </c>
      <c r="U111" s="6">
        <f t="shared" si="41"/>
        <v>1</v>
      </c>
      <c r="V111">
        <f t="shared" si="48"/>
        <v>1</v>
      </c>
      <c r="W111">
        <f t="shared" si="48"/>
        <v>0</v>
      </c>
      <c r="X111">
        <f t="shared" si="48"/>
        <v>0</v>
      </c>
      <c r="Y111">
        <f t="shared" si="48"/>
        <v>0</v>
      </c>
      <c r="Z111">
        <f t="shared" si="48"/>
        <v>0</v>
      </c>
      <c r="AA111">
        <f t="shared" si="49"/>
        <v>0</v>
      </c>
      <c r="AB111">
        <f t="shared" si="49"/>
        <v>0</v>
      </c>
      <c r="AC111">
        <f t="shared" si="49"/>
        <v>0</v>
      </c>
      <c r="AD111">
        <f t="shared" si="49"/>
        <v>0</v>
      </c>
      <c r="AE111">
        <f t="shared" si="49"/>
        <v>0</v>
      </c>
      <c r="AF111">
        <f t="shared" si="49"/>
        <v>1</v>
      </c>
      <c r="AG111">
        <f t="shared" si="29"/>
        <v>200</v>
      </c>
      <c r="AH111">
        <f t="shared" si="30"/>
        <v>1</v>
      </c>
    </row>
    <row r="112" spans="1:34" x14ac:dyDescent="0.25">
      <c r="A112" t="s">
        <v>189</v>
      </c>
      <c r="B112" s="1">
        <v>43613</v>
      </c>
      <c r="C112" s="4">
        <v>80710</v>
      </c>
      <c r="D112" s="1">
        <v>43613</v>
      </c>
      <c r="E112" s="3">
        <v>1</v>
      </c>
      <c r="F112" s="3">
        <v>0</v>
      </c>
      <c r="G112" t="s">
        <v>18</v>
      </c>
      <c r="H112" t="s">
        <v>11</v>
      </c>
      <c r="I112" t="s">
        <v>57</v>
      </c>
      <c r="J112" s="6">
        <f t="shared" si="28"/>
        <v>5</v>
      </c>
      <c r="K112" s="6">
        <f t="shared" si="31"/>
        <v>0</v>
      </c>
      <c r="L112" s="6">
        <f t="shared" si="32"/>
        <v>0</v>
      </c>
      <c r="M112" s="6">
        <f t="shared" si="33"/>
        <v>0</v>
      </c>
      <c r="N112" s="6">
        <f t="shared" si="34"/>
        <v>0</v>
      </c>
      <c r="O112" s="6">
        <f t="shared" si="35"/>
        <v>1</v>
      </c>
      <c r="P112" s="6">
        <f t="shared" si="36"/>
        <v>0</v>
      </c>
      <c r="Q112" s="6">
        <f t="shared" si="37"/>
        <v>0</v>
      </c>
      <c r="R112" s="6">
        <f t="shared" si="38"/>
        <v>0</v>
      </c>
      <c r="S112" s="6">
        <f t="shared" si="39"/>
        <v>0</v>
      </c>
      <c r="T112" s="6">
        <f t="shared" si="40"/>
        <v>0</v>
      </c>
      <c r="U112" s="6">
        <f t="shared" si="41"/>
        <v>0</v>
      </c>
      <c r="V112">
        <f t="shared" ref="V112:Z121" si="50">IF($H112=V$1,1,0)</f>
        <v>1</v>
      </c>
      <c r="W112">
        <f t="shared" si="50"/>
        <v>0</v>
      </c>
      <c r="X112">
        <f t="shared" si="50"/>
        <v>0</v>
      </c>
      <c r="Y112">
        <f t="shared" si="50"/>
        <v>0</v>
      </c>
      <c r="Z112">
        <f t="shared" si="50"/>
        <v>0</v>
      </c>
      <c r="AA112">
        <f t="shared" ref="AA112:AF121" si="51">IF($G112=AA$1,1,0)</f>
        <v>0</v>
      </c>
      <c r="AB112">
        <f t="shared" si="51"/>
        <v>0</v>
      </c>
      <c r="AC112">
        <f t="shared" si="51"/>
        <v>0</v>
      </c>
      <c r="AD112">
        <f t="shared" si="51"/>
        <v>1</v>
      </c>
      <c r="AE112">
        <f t="shared" si="51"/>
        <v>0</v>
      </c>
      <c r="AF112">
        <f t="shared" si="51"/>
        <v>0</v>
      </c>
      <c r="AG112">
        <f t="shared" si="29"/>
        <v>0</v>
      </c>
      <c r="AH112">
        <f t="shared" si="30"/>
        <v>0</v>
      </c>
    </row>
    <row r="113" spans="1:34" x14ac:dyDescent="0.25">
      <c r="A113" t="s">
        <v>401</v>
      </c>
      <c r="B113" s="1">
        <v>43502</v>
      </c>
      <c r="C113">
        <v>88945</v>
      </c>
      <c r="D113" s="1">
        <v>43419</v>
      </c>
      <c r="E113" s="3">
        <v>0</v>
      </c>
      <c r="F113" s="3">
        <v>0</v>
      </c>
      <c r="G113" t="s">
        <v>11</v>
      </c>
      <c r="H113" t="s">
        <v>11</v>
      </c>
      <c r="I113" t="s">
        <v>57</v>
      </c>
      <c r="J113" s="6">
        <f t="shared" si="28"/>
        <v>11</v>
      </c>
      <c r="K113" s="6">
        <f t="shared" si="31"/>
        <v>0</v>
      </c>
      <c r="L113" s="6">
        <f t="shared" si="32"/>
        <v>0</v>
      </c>
      <c r="M113" s="6">
        <f t="shared" si="33"/>
        <v>0</v>
      </c>
      <c r="N113" s="6">
        <f t="shared" si="34"/>
        <v>0</v>
      </c>
      <c r="O113" s="6">
        <f t="shared" si="35"/>
        <v>0</v>
      </c>
      <c r="P113" s="6">
        <f t="shared" si="36"/>
        <v>0</v>
      </c>
      <c r="Q113" s="6">
        <f t="shared" si="37"/>
        <v>0</v>
      </c>
      <c r="R113" s="6">
        <f t="shared" si="38"/>
        <v>0</v>
      </c>
      <c r="S113" s="6">
        <f t="shared" si="39"/>
        <v>0</v>
      </c>
      <c r="T113" s="6">
        <f t="shared" si="40"/>
        <v>0</v>
      </c>
      <c r="U113" s="6">
        <f t="shared" si="41"/>
        <v>1</v>
      </c>
      <c r="V113">
        <f t="shared" si="50"/>
        <v>1</v>
      </c>
      <c r="W113">
        <f t="shared" si="50"/>
        <v>0</v>
      </c>
      <c r="X113">
        <f t="shared" si="50"/>
        <v>0</v>
      </c>
      <c r="Y113">
        <f t="shared" si="50"/>
        <v>0</v>
      </c>
      <c r="Z113">
        <f t="shared" si="50"/>
        <v>0</v>
      </c>
      <c r="AA113">
        <f t="shared" si="51"/>
        <v>1</v>
      </c>
      <c r="AB113">
        <f t="shared" si="51"/>
        <v>0</v>
      </c>
      <c r="AC113">
        <f t="shared" si="51"/>
        <v>0</v>
      </c>
      <c r="AD113">
        <f t="shared" si="51"/>
        <v>0</v>
      </c>
      <c r="AE113">
        <f t="shared" si="51"/>
        <v>0</v>
      </c>
      <c r="AF113">
        <f t="shared" si="51"/>
        <v>0</v>
      </c>
      <c r="AG113">
        <f t="shared" si="29"/>
        <v>83</v>
      </c>
      <c r="AH113">
        <f t="shared" si="30"/>
        <v>0</v>
      </c>
    </row>
    <row r="114" spans="1:34" x14ac:dyDescent="0.25">
      <c r="A114" t="s">
        <v>82</v>
      </c>
      <c r="B114" s="1">
        <v>43677</v>
      </c>
      <c r="C114" s="2">
        <v>85645</v>
      </c>
      <c r="D114" s="1">
        <v>43673</v>
      </c>
      <c r="E114" s="3">
        <v>1</v>
      </c>
      <c r="F114" s="3">
        <v>0</v>
      </c>
      <c r="G114" t="s">
        <v>16</v>
      </c>
      <c r="H114" t="s">
        <v>31</v>
      </c>
      <c r="I114" t="s">
        <v>81</v>
      </c>
      <c r="J114" s="6">
        <f t="shared" si="28"/>
        <v>7</v>
      </c>
      <c r="K114" s="6">
        <f t="shared" si="31"/>
        <v>0</v>
      </c>
      <c r="L114" s="6">
        <f t="shared" si="32"/>
        <v>0</v>
      </c>
      <c r="M114" s="6">
        <f t="shared" si="33"/>
        <v>0</v>
      </c>
      <c r="N114" s="6">
        <f t="shared" si="34"/>
        <v>0</v>
      </c>
      <c r="O114" s="6">
        <f t="shared" si="35"/>
        <v>0</v>
      </c>
      <c r="P114" s="6">
        <f t="shared" si="36"/>
        <v>0</v>
      </c>
      <c r="Q114" s="6">
        <f t="shared" si="37"/>
        <v>1</v>
      </c>
      <c r="R114" s="6">
        <f t="shared" si="38"/>
        <v>0</v>
      </c>
      <c r="S114" s="6">
        <f t="shared" si="39"/>
        <v>0</v>
      </c>
      <c r="T114" s="6">
        <f t="shared" si="40"/>
        <v>0</v>
      </c>
      <c r="U114" s="6">
        <f t="shared" si="41"/>
        <v>0</v>
      </c>
      <c r="V114">
        <f t="shared" si="50"/>
        <v>0</v>
      </c>
      <c r="W114">
        <f t="shared" si="50"/>
        <v>0</v>
      </c>
      <c r="X114">
        <f t="shared" si="50"/>
        <v>1</v>
      </c>
      <c r="Y114">
        <f t="shared" si="50"/>
        <v>0</v>
      </c>
      <c r="Z114">
        <f t="shared" si="50"/>
        <v>0</v>
      </c>
      <c r="AA114">
        <f t="shared" si="51"/>
        <v>0</v>
      </c>
      <c r="AB114">
        <f t="shared" si="51"/>
        <v>1</v>
      </c>
      <c r="AC114">
        <f t="shared" si="51"/>
        <v>0</v>
      </c>
      <c r="AD114">
        <f t="shared" si="51"/>
        <v>0</v>
      </c>
      <c r="AE114">
        <f t="shared" si="51"/>
        <v>0</v>
      </c>
      <c r="AF114">
        <f t="shared" si="51"/>
        <v>0</v>
      </c>
      <c r="AG114">
        <f t="shared" si="29"/>
        <v>4</v>
      </c>
      <c r="AH114">
        <f t="shared" si="30"/>
        <v>0</v>
      </c>
    </row>
    <row r="115" spans="1:34" x14ac:dyDescent="0.25">
      <c r="A115" t="s">
        <v>167</v>
      </c>
      <c r="B115" s="1">
        <v>43616</v>
      </c>
      <c r="C115" s="4">
        <v>93225</v>
      </c>
      <c r="D115" s="1">
        <v>43574</v>
      </c>
      <c r="E115" s="3">
        <v>0</v>
      </c>
      <c r="F115" s="3">
        <v>0</v>
      </c>
      <c r="G115" t="s">
        <v>11</v>
      </c>
      <c r="H115" t="s">
        <v>11</v>
      </c>
      <c r="I115" t="s">
        <v>81</v>
      </c>
      <c r="J115" s="6">
        <f t="shared" si="28"/>
        <v>4</v>
      </c>
      <c r="K115" s="6">
        <f t="shared" si="31"/>
        <v>0</v>
      </c>
      <c r="L115" s="6">
        <f t="shared" si="32"/>
        <v>0</v>
      </c>
      <c r="M115" s="6">
        <f t="shared" si="33"/>
        <v>0</v>
      </c>
      <c r="N115" s="6">
        <f t="shared" si="34"/>
        <v>1</v>
      </c>
      <c r="O115" s="6">
        <f t="shared" si="35"/>
        <v>0</v>
      </c>
      <c r="P115" s="6">
        <f t="shared" si="36"/>
        <v>0</v>
      </c>
      <c r="Q115" s="6">
        <f t="shared" si="37"/>
        <v>0</v>
      </c>
      <c r="R115" s="6">
        <f t="shared" si="38"/>
        <v>0</v>
      </c>
      <c r="S115" s="6">
        <f t="shared" si="39"/>
        <v>0</v>
      </c>
      <c r="T115" s="6">
        <f t="shared" si="40"/>
        <v>0</v>
      </c>
      <c r="U115" s="6">
        <f t="shared" si="41"/>
        <v>0</v>
      </c>
      <c r="V115">
        <f t="shared" si="50"/>
        <v>1</v>
      </c>
      <c r="W115">
        <f t="shared" si="50"/>
        <v>0</v>
      </c>
      <c r="X115">
        <f t="shared" si="50"/>
        <v>0</v>
      </c>
      <c r="Y115">
        <f t="shared" si="50"/>
        <v>0</v>
      </c>
      <c r="Z115">
        <f t="shared" si="50"/>
        <v>0</v>
      </c>
      <c r="AA115">
        <f t="shared" si="51"/>
        <v>1</v>
      </c>
      <c r="AB115">
        <f t="shared" si="51"/>
        <v>0</v>
      </c>
      <c r="AC115">
        <f t="shared" si="51"/>
        <v>0</v>
      </c>
      <c r="AD115">
        <f t="shared" si="51"/>
        <v>0</v>
      </c>
      <c r="AE115">
        <f t="shared" si="51"/>
        <v>0</v>
      </c>
      <c r="AF115">
        <f t="shared" si="51"/>
        <v>0</v>
      </c>
      <c r="AG115">
        <f t="shared" si="29"/>
        <v>42</v>
      </c>
      <c r="AH115">
        <f t="shared" si="30"/>
        <v>0</v>
      </c>
    </row>
    <row r="116" spans="1:34" x14ac:dyDescent="0.25">
      <c r="A116" t="s">
        <v>280</v>
      </c>
      <c r="B116" s="1">
        <v>43572</v>
      </c>
      <c r="C116">
        <v>90000</v>
      </c>
      <c r="D116" s="1">
        <v>43549</v>
      </c>
      <c r="E116" s="3">
        <v>0</v>
      </c>
      <c r="F116" s="3">
        <v>0</v>
      </c>
      <c r="G116" t="s">
        <v>18</v>
      </c>
      <c r="H116" t="s">
        <v>11</v>
      </c>
      <c r="I116" t="s">
        <v>81</v>
      </c>
      <c r="J116" s="6">
        <f t="shared" si="28"/>
        <v>3</v>
      </c>
      <c r="K116" s="6">
        <f t="shared" si="31"/>
        <v>0</v>
      </c>
      <c r="L116" s="6">
        <f t="shared" si="32"/>
        <v>0</v>
      </c>
      <c r="M116" s="6">
        <f t="shared" si="33"/>
        <v>1</v>
      </c>
      <c r="N116" s="6">
        <f t="shared" si="34"/>
        <v>0</v>
      </c>
      <c r="O116" s="6">
        <f t="shared" si="35"/>
        <v>0</v>
      </c>
      <c r="P116" s="6">
        <f t="shared" si="36"/>
        <v>0</v>
      </c>
      <c r="Q116" s="6">
        <f t="shared" si="37"/>
        <v>0</v>
      </c>
      <c r="R116" s="6">
        <f t="shared" si="38"/>
        <v>0</v>
      </c>
      <c r="S116" s="6">
        <f t="shared" si="39"/>
        <v>0</v>
      </c>
      <c r="T116" s="6">
        <f t="shared" si="40"/>
        <v>0</v>
      </c>
      <c r="U116" s="6">
        <f t="shared" si="41"/>
        <v>0</v>
      </c>
      <c r="V116">
        <f t="shared" si="50"/>
        <v>1</v>
      </c>
      <c r="W116">
        <f t="shared" si="50"/>
        <v>0</v>
      </c>
      <c r="X116">
        <f t="shared" si="50"/>
        <v>0</v>
      </c>
      <c r="Y116">
        <f t="shared" si="50"/>
        <v>0</v>
      </c>
      <c r="Z116">
        <f t="shared" si="50"/>
        <v>0</v>
      </c>
      <c r="AA116">
        <f t="shared" si="51"/>
        <v>0</v>
      </c>
      <c r="AB116">
        <f t="shared" si="51"/>
        <v>0</v>
      </c>
      <c r="AC116">
        <f t="shared" si="51"/>
        <v>0</v>
      </c>
      <c r="AD116">
        <f t="shared" si="51"/>
        <v>1</v>
      </c>
      <c r="AE116">
        <f t="shared" si="51"/>
        <v>0</v>
      </c>
      <c r="AF116">
        <f t="shared" si="51"/>
        <v>0</v>
      </c>
      <c r="AG116">
        <f t="shared" si="29"/>
        <v>23</v>
      </c>
      <c r="AH116">
        <f t="shared" si="30"/>
        <v>0</v>
      </c>
    </row>
    <row r="117" spans="1:34" x14ac:dyDescent="0.25">
      <c r="A117" t="s">
        <v>313</v>
      </c>
      <c r="B117" s="1">
        <v>43554</v>
      </c>
      <c r="C117">
        <v>87590</v>
      </c>
      <c r="D117" s="1">
        <v>43544</v>
      </c>
      <c r="E117" s="3">
        <v>0</v>
      </c>
      <c r="F117" s="3">
        <v>0</v>
      </c>
      <c r="G117" t="s">
        <v>11</v>
      </c>
      <c r="H117" t="s">
        <v>11</v>
      </c>
      <c r="I117" t="s">
        <v>81</v>
      </c>
      <c r="J117" s="6">
        <f t="shared" si="28"/>
        <v>3</v>
      </c>
      <c r="K117" s="6">
        <f t="shared" si="31"/>
        <v>0</v>
      </c>
      <c r="L117" s="6">
        <f t="shared" si="32"/>
        <v>0</v>
      </c>
      <c r="M117" s="6">
        <f t="shared" si="33"/>
        <v>1</v>
      </c>
      <c r="N117" s="6">
        <f t="shared" si="34"/>
        <v>0</v>
      </c>
      <c r="O117" s="6">
        <f t="shared" si="35"/>
        <v>0</v>
      </c>
      <c r="P117" s="6">
        <f t="shared" si="36"/>
        <v>0</v>
      </c>
      <c r="Q117" s="6">
        <f t="shared" si="37"/>
        <v>0</v>
      </c>
      <c r="R117" s="6">
        <f t="shared" si="38"/>
        <v>0</v>
      </c>
      <c r="S117" s="6">
        <f t="shared" si="39"/>
        <v>0</v>
      </c>
      <c r="T117" s="6">
        <f t="shared" si="40"/>
        <v>0</v>
      </c>
      <c r="U117" s="6">
        <f t="shared" si="41"/>
        <v>0</v>
      </c>
      <c r="V117">
        <f t="shared" si="50"/>
        <v>1</v>
      </c>
      <c r="W117">
        <f t="shared" si="50"/>
        <v>0</v>
      </c>
      <c r="X117">
        <f t="shared" si="50"/>
        <v>0</v>
      </c>
      <c r="Y117">
        <f t="shared" si="50"/>
        <v>0</v>
      </c>
      <c r="Z117">
        <f t="shared" si="50"/>
        <v>0</v>
      </c>
      <c r="AA117">
        <f t="shared" si="51"/>
        <v>1</v>
      </c>
      <c r="AB117">
        <f t="shared" si="51"/>
        <v>0</v>
      </c>
      <c r="AC117">
        <f t="shared" si="51"/>
        <v>0</v>
      </c>
      <c r="AD117">
        <f t="shared" si="51"/>
        <v>0</v>
      </c>
      <c r="AE117">
        <f t="shared" si="51"/>
        <v>0</v>
      </c>
      <c r="AF117">
        <f t="shared" si="51"/>
        <v>0</v>
      </c>
      <c r="AG117">
        <f t="shared" si="29"/>
        <v>10</v>
      </c>
      <c r="AH117">
        <f t="shared" si="30"/>
        <v>0</v>
      </c>
    </row>
    <row r="118" spans="1:34" x14ac:dyDescent="0.25">
      <c r="A118" t="s">
        <v>209</v>
      </c>
      <c r="B118" s="1">
        <v>43607</v>
      </c>
      <c r="C118" s="4">
        <v>128530</v>
      </c>
      <c r="D118" s="1">
        <v>43591</v>
      </c>
      <c r="E118" s="3">
        <v>0</v>
      </c>
      <c r="F118" s="3">
        <v>1</v>
      </c>
      <c r="G118" t="s">
        <v>16</v>
      </c>
      <c r="H118" t="s">
        <v>11</v>
      </c>
      <c r="I118" t="s">
        <v>208</v>
      </c>
      <c r="J118" s="6">
        <f t="shared" si="28"/>
        <v>5</v>
      </c>
      <c r="K118" s="6">
        <f t="shared" si="31"/>
        <v>0</v>
      </c>
      <c r="L118" s="6">
        <f t="shared" si="32"/>
        <v>0</v>
      </c>
      <c r="M118" s="6">
        <f t="shared" si="33"/>
        <v>0</v>
      </c>
      <c r="N118" s="6">
        <f t="shared" si="34"/>
        <v>0</v>
      </c>
      <c r="O118" s="6">
        <f t="shared" si="35"/>
        <v>1</v>
      </c>
      <c r="P118" s="6">
        <f t="shared" si="36"/>
        <v>0</v>
      </c>
      <c r="Q118" s="6">
        <f t="shared" si="37"/>
        <v>0</v>
      </c>
      <c r="R118" s="6">
        <f t="shared" si="38"/>
        <v>0</v>
      </c>
      <c r="S118" s="6">
        <f t="shared" si="39"/>
        <v>0</v>
      </c>
      <c r="T118" s="6">
        <f t="shared" si="40"/>
        <v>0</v>
      </c>
      <c r="U118" s="6">
        <f t="shared" si="41"/>
        <v>0</v>
      </c>
      <c r="V118">
        <f t="shared" si="50"/>
        <v>1</v>
      </c>
      <c r="W118">
        <f t="shared" si="50"/>
        <v>0</v>
      </c>
      <c r="X118">
        <f t="shared" si="50"/>
        <v>0</v>
      </c>
      <c r="Y118">
        <f t="shared" si="50"/>
        <v>0</v>
      </c>
      <c r="Z118">
        <f t="shared" si="50"/>
        <v>0</v>
      </c>
      <c r="AA118">
        <f t="shared" si="51"/>
        <v>0</v>
      </c>
      <c r="AB118">
        <f t="shared" si="51"/>
        <v>1</v>
      </c>
      <c r="AC118">
        <f t="shared" si="51"/>
        <v>0</v>
      </c>
      <c r="AD118">
        <f t="shared" si="51"/>
        <v>0</v>
      </c>
      <c r="AE118">
        <f t="shared" si="51"/>
        <v>0</v>
      </c>
      <c r="AF118">
        <f t="shared" si="51"/>
        <v>0</v>
      </c>
      <c r="AG118">
        <f t="shared" si="29"/>
        <v>16</v>
      </c>
      <c r="AH118">
        <f t="shared" si="30"/>
        <v>0</v>
      </c>
    </row>
    <row r="119" spans="1:34" x14ac:dyDescent="0.25">
      <c r="A119" t="s">
        <v>261</v>
      </c>
      <c r="B119" s="1">
        <v>43581</v>
      </c>
      <c r="C119">
        <v>128515</v>
      </c>
      <c r="D119" s="1">
        <v>43573</v>
      </c>
      <c r="E119" s="3">
        <v>0</v>
      </c>
      <c r="F119" s="3">
        <v>1</v>
      </c>
      <c r="G119" t="s">
        <v>11</v>
      </c>
      <c r="H119" t="s">
        <v>18</v>
      </c>
      <c r="I119" t="s">
        <v>208</v>
      </c>
      <c r="J119" s="6">
        <f t="shared" si="28"/>
        <v>4</v>
      </c>
      <c r="K119" s="6">
        <f t="shared" si="31"/>
        <v>0</v>
      </c>
      <c r="L119" s="6">
        <f t="shared" si="32"/>
        <v>0</v>
      </c>
      <c r="M119" s="6">
        <f t="shared" si="33"/>
        <v>0</v>
      </c>
      <c r="N119" s="6">
        <f t="shared" si="34"/>
        <v>1</v>
      </c>
      <c r="O119" s="6">
        <f t="shared" si="35"/>
        <v>0</v>
      </c>
      <c r="P119" s="6">
        <f t="shared" si="36"/>
        <v>0</v>
      </c>
      <c r="Q119" s="6">
        <f t="shared" si="37"/>
        <v>0</v>
      </c>
      <c r="R119" s="6">
        <f t="shared" si="38"/>
        <v>0</v>
      </c>
      <c r="S119" s="6">
        <f t="shared" si="39"/>
        <v>0</v>
      </c>
      <c r="T119" s="6">
        <f t="shared" si="40"/>
        <v>0</v>
      </c>
      <c r="U119" s="6">
        <f t="shared" si="41"/>
        <v>0</v>
      </c>
      <c r="V119">
        <f t="shared" si="50"/>
        <v>0</v>
      </c>
      <c r="W119">
        <f t="shared" si="50"/>
        <v>0</v>
      </c>
      <c r="X119">
        <f t="shared" si="50"/>
        <v>0</v>
      </c>
      <c r="Y119">
        <f t="shared" si="50"/>
        <v>0</v>
      </c>
      <c r="Z119">
        <f t="shared" si="50"/>
        <v>0</v>
      </c>
      <c r="AA119">
        <f t="shared" si="51"/>
        <v>1</v>
      </c>
      <c r="AB119">
        <f t="shared" si="51"/>
        <v>0</v>
      </c>
      <c r="AC119">
        <f t="shared" si="51"/>
        <v>0</v>
      </c>
      <c r="AD119">
        <f t="shared" si="51"/>
        <v>0</v>
      </c>
      <c r="AE119">
        <f t="shared" si="51"/>
        <v>0</v>
      </c>
      <c r="AF119">
        <f t="shared" si="51"/>
        <v>0</v>
      </c>
      <c r="AG119">
        <f t="shared" si="29"/>
        <v>8</v>
      </c>
      <c r="AH119">
        <f t="shared" si="30"/>
        <v>0</v>
      </c>
    </row>
    <row r="120" spans="1:34" x14ac:dyDescent="0.25">
      <c r="A120" t="s">
        <v>376</v>
      </c>
      <c r="B120" s="1">
        <v>43521</v>
      </c>
      <c r="C120">
        <v>140260</v>
      </c>
      <c r="D120" s="1">
        <v>43434</v>
      </c>
      <c r="E120" s="3">
        <v>0</v>
      </c>
      <c r="F120" s="3">
        <v>0</v>
      </c>
      <c r="G120" t="s">
        <v>16</v>
      </c>
      <c r="H120" t="s">
        <v>11</v>
      </c>
      <c r="I120" t="s">
        <v>208</v>
      </c>
      <c r="J120" s="6">
        <f t="shared" si="28"/>
        <v>11</v>
      </c>
      <c r="K120" s="6">
        <f t="shared" si="31"/>
        <v>0</v>
      </c>
      <c r="L120" s="6">
        <f t="shared" si="32"/>
        <v>0</v>
      </c>
      <c r="M120" s="6">
        <f t="shared" si="33"/>
        <v>0</v>
      </c>
      <c r="N120" s="6">
        <f t="shared" si="34"/>
        <v>0</v>
      </c>
      <c r="O120" s="6">
        <f t="shared" si="35"/>
        <v>0</v>
      </c>
      <c r="P120" s="6">
        <f t="shared" si="36"/>
        <v>0</v>
      </c>
      <c r="Q120" s="6">
        <f t="shared" si="37"/>
        <v>0</v>
      </c>
      <c r="R120" s="6">
        <f t="shared" si="38"/>
        <v>0</v>
      </c>
      <c r="S120" s="6">
        <f t="shared" si="39"/>
        <v>0</v>
      </c>
      <c r="T120" s="6">
        <f t="shared" si="40"/>
        <v>0</v>
      </c>
      <c r="U120" s="6">
        <f t="shared" si="41"/>
        <v>1</v>
      </c>
      <c r="V120">
        <f t="shared" si="50"/>
        <v>1</v>
      </c>
      <c r="W120">
        <f t="shared" si="50"/>
        <v>0</v>
      </c>
      <c r="X120">
        <f t="shared" si="50"/>
        <v>0</v>
      </c>
      <c r="Y120">
        <f t="shared" si="50"/>
        <v>0</v>
      </c>
      <c r="Z120">
        <f t="shared" si="50"/>
        <v>0</v>
      </c>
      <c r="AA120">
        <f t="shared" si="51"/>
        <v>0</v>
      </c>
      <c r="AB120">
        <f t="shared" si="51"/>
        <v>1</v>
      </c>
      <c r="AC120">
        <f t="shared" si="51"/>
        <v>0</v>
      </c>
      <c r="AD120">
        <f t="shared" si="51"/>
        <v>0</v>
      </c>
      <c r="AE120">
        <f t="shared" si="51"/>
        <v>0</v>
      </c>
      <c r="AF120">
        <f t="shared" si="51"/>
        <v>0</v>
      </c>
      <c r="AG120">
        <f t="shared" si="29"/>
        <v>87</v>
      </c>
      <c r="AH120">
        <f t="shared" si="30"/>
        <v>0</v>
      </c>
    </row>
    <row r="121" spans="1:34" x14ac:dyDescent="0.25">
      <c r="A121" t="s">
        <v>396</v>
      </c>
      <c r="B121" s="1">
        <v>43509</v>
      </c>
      <c r="C121">
        <v>134150</v>
      </c>
      <c r="D121" s="1">
        <v>43507</v>
      </c>
      <c r="E121" s="3">
        <v>0</v>
      </c>
      <c r="F121" s="3">
        <v>1</v>
      </c>
      <c r="G121" t="s">
        <v>25</v>
      </c>
      <c r="H121" t="s">
        <v>31</v>
      </c>
      <c r="I121" t="s">
        <v>208</v>
      </c>
      <c r="J121" s="6">
        <f t="shared" si="28"/>
        <v>2</v>
      </c>
      <c r="K121" s="6">
        <f t="shared" si="31"/>
        <v>0</v>
      </c>
      <c r="L121" s="6">
        <f t="shared" si="32"/>
        <v>1</v>
      </c>
      <c r="M121" s="6">
        <f t="shared" si="33"/>
        <v>0</v>
      </c>
      <c r="N121" s="6">
        <f t="shared" si="34"/>
        <v>0</v>
      </c>
      <c r="O121" s="6">
        <f t="shared" si="35"/>
        <v>0</v>
      </c>
      <c r="P121" s="6">
        <f t="shared" si="36"/>
        <v>0</v>
      </c>
      <c r="Q121" s="6">
        <f t="shared" si="37"/>
        <v>0</v>
      </c>
      <c r="R121" s="6">
        <f t="shared" si="38"/>
        <v>0</v>
      </c>
      <c r="S121" s="6">
        <f t="shared" si="39"/>
        <v>0</v>
      </c>
      <c r="T121" s="6">
        <f t="shared" si="40"/>
        <v>0</v>
      </c>
      <c r="U121" s="6">
        <f t="shared" si="41"/>
        <v>0</v>
      </c>
      <c r="V121">
        <f t="shared" si="50"/>
        <v>0</v>
      </c>
      <c r="W121">
        <f t="shared" si="50"/>
        <v>0</v>
      </c>
      <c r="X121">
        <f t="shared" si="50"/>
        <v>1</v>
      </c>
      <c r="Y121">
        <f t="shared" si="50"/>
        <v>0</v>
      </c>
      <c r="Z121">
        <f t="shared" si="50"/>
        <v>0</v>
      </c>
      <c r="AA121">
        <f t="shared" si="51"/>
        <v>0</v>
      </c>
      <c r="AB121">
        <f t="shared" si="51"/>
        <v>0</v>
      </c>
      <c r="AC121">
        <f t="shared" si="51"/>
        <v>0</v>
      </c>
      <c r="AD121">
        <f t="shared" si="51"/>
        <v>0</v>
      </c>
      <c r="AE121">
        <f t="shared" si="51"/>
        <v>1</v>
      </c>
      <c r="AF121">
        <f t="shared" si="51"/>
        <v>0</v>
      </c>
      <c r="AG121">
        <f t="shared" si="29"/>
        <v>2</v>
      </c>
      <c r="AH121">
        <f t="shared" si="30"/>
        <v>0</v>
      </c>
    </row>
    <row r="122" spans="1:34" x14ac:dyDescent="0.25">
      <c r="A122" t="s">
        <v>410</v>
      </c>
      <c r="B122" s="1">
        <v>43496</v>
      </c>
      <c r="C122">
        <v>126040</v>
      </c>
      <c r="D122" s="1">
        <v>43496</v>
      </c>
      <c r="E122" s="3">
        <v>1</v>
      </c>
      <c r="F122" s="3">
        <v>0</v>
      </c>
      <c r="G122" t="s">
        <v>11</v>
      </c>
      <c r="H122" t="s">
        <v>11</v>
      </c>
      <c r="I122" t="s">
        <v>208</v>
      </c>
      <c r="J122" s="6">
        <f t="shared" si="28"/>
        <v>1</v>
      </c>
      <c r="K122" s="6">
        <f t="shared" si="31"/>
        <v>1</v>
      </c>
      <c r="L122" s="6">
        <f t="shared" si="32"/>
        <v>0</v>
      </c>
      <c r="M122" s="6">
        <f t="shared" si="33"/>
        <v>0</v>
      </c>
      <c r="N122" s="6">
        <f t="shared" si="34"/>
        <v>0</v>
      </c>
      <c r="O122" s="6">
        <f t="shared" si="35"/>
        <v>0</v>
      </c>
      <c r="P122" s="6">
        <f t="shared" si="36"/>
        <v>0</v>
      </c>
      <c r="Q122" s="6">
        <f t="shared" si="37"/>
        <v>0</v>
      </c>
      <c r="R122" s="6">
        <f t="shared" si="38"/>
        <v>0</v>
      </c>
      <c r="S122" s="6">
        <f t="shared" si="39"/>
        <v>0</v>
      </c>
      <c r="T122" s="6">
        <f t="shared" si="40"/>
        <v>0</v>
      </c>
      <c r="U122" s="6">
        <f t="shared" si="41"/>
        <v>0</v>
      </c>
      <c r="V122">
        <f t="shared" ref="V122:Z131" si="52">IF($H122=V$1,1,0)</f>
        <v>1</v>
      </c>
      <c r="W122">
        <f t="shared" si="52"/>
        <v>0</v>
      </c>
      <c r="X122">
        <f t="shared" si="52"/>
        <v>0</v>
      </c>
      <c r="Y122">
        <f t="shared" si="52"/>
        <v>0</v>
      </c>
      <c r="Z122">
        <f t="shared" si="52"/>
        <v>0</v>
      </c>
      <c r="AA122">
        <f t="shared" ref="AA122:AF131" si="53">IF($G122=AA$1,1,0)</f>
        <v>1</v>
      </c>
      <c r="AB122">
        <f t="shared" si="53"/>
        <v>0</v>
      </c>
      <c r="AC122">
        <f t="shared" si="53"/>
        <v>0</v>
      </c>
      <c r="AD122">
        <f t="shared" si="53"/>
        <v>0</v>
      </c>
      <c r="AE122">
        <f t="shared" si="53"/>
        <v>0</v>
      </c>
      <c r="AF122">
        <f t="shared" si="53"/>
        <v>0</v>
      </c>
      <c r="AG122">
        <f t="shared" si="29"/>
        <v>0</v>
      </c>
      <c r="AH122">
        <f t="shared" si="30"/>
        <v>0</v>
      </c>
    </row>
    <row r="123" spans="1:34" x14ac:dyDescent="0.25">
      <c r="A123" t="s">
        <v>447</v>
      </c>
      <c r="B123" s="1">
        <v>43468</v>
      </c>
      <c r="C123">
        <v>126010</v>
      </c>
      <c r="D123" s="1">
        <v>43465</v>
      </c>
      <c r="E123" s="3">
        <v>0</v>
      </c>
      <c r="F123" s="3">
        <v>1</v>
      </c>
      <c r="G123" t="s">
        <v>11</v>
      </c>
      <c r="H123" t="s">
        <v>11</v>
      </c>
      <c r="I123" t="s">
        <v>208</v>
      </c>
      <c r="J123" s="6">
        <f t="shared" si="28"/>
        <v>12</v>
      </c>
      <c r="K123" s="6">
        <f t="shared" si="31"/>
        <v>0</v>
      </c>
      <c r="L123" s="6">
        <f t="shared" si="32"/>
        <v>0</v>
      </c>
      <c r="M123" s="6">
        <f t="shared" si="33"/>
        <v>0</v>
      </c>
      <c r="N123" s="6">
        <f t="shared" si="34"/>
        <v>0</v>
      </c>
      <c r="O123" s="6">
        <f t="shared" si="35"/>
        <v>0</v>
      </c>
      <c r="P123" s="6">
        <f t="shared" si="36"/>
        <v>0</v>
      </c>
      <c r="Q123" s="6">
        <f t="shared" si="37"/>
        <v>0</v>
      </c>
      <c r="R123" s="6">
        <f t="shared" si="38"/>
        <v>0</v>
      </c>
      <c r="S123" s="6">
        <f t="shared" si="39"/>
        <v>0</v>
      </c>
      <c r="T123" s="6">
        <f t="shared" si="40"/>
        <v>0</v>
      </c>
      <c r="U123" s="6">
        <f t="shared" si="41"/>
        <v>0</v>
      </c>
      <c r="V123">
        <f t="shared" si="52"/>
        <v>1</v>
      </c>
      <c r="W123">
        <f t="shared" si="52"/>
        <v>0</v>
      </c>
      <c r="X123">
        <f t="shared" si="52"/>
        <v>0</v>
      </c>
      <c r="Y123">
        <f t="shared" si="52"/>
        <v>0</v>
      </c>
      <c r="Z123">
        <f t="shared" si="52"/>
        <v>0</v>
      </c>
      <c r="AA123">
        <f t="shared" si="53"/>
        <v>1</v>
      </c>
      <c r="AB123">
        <f t="shared" si="53"/>
        <v>0</v>
      </c>
      <c r="AC123">
        <f t="shared" si="53"/>
        <v>0</v>
      </c>
      <c r="AD123">
        <f t="shared" si="53"/>
        <v>0</v>
      </c>
      <c r="AE123">
        <f t="shared" si="53"/>
        <v>0</v>
      </c>
      <c r="AF123">
        <f t="shared" si="53"/>
        <v>0</v>
      </c>
      <c r="AG123">
        <f t="shared" si="29"/>
        <v>3</v>
      </c>
      <c r="AH123">
        <f t="shared" si="30"/>
        <v>0</v>
      </c>
    </row>
    <row r="124" spans="1:34" x14ac:dyDescent="0.25">
      <c r="A124" t="s">
        <v>223</v>
      </c>
      <c r="B124" s="1">
        <v>43599</v>
      </c>
      <c r="C124" s="4">
        <v>121355</v>
      </c>
      <c r="D124" s="1">
        <v>43430</v>
      </c>
      <c r="E124" s="3">
        <v>0</v>
      </c>
      <c r="F124" s="3">
        <v>0</v>
      </c>
      <c r="G124" t="s">
        <v>11</v>
      </c>
      <c r="H124" t="s">
        <v>11</v>
      </c>
      <c r="I124" t="s">
        <v>222</v>
      </c>
      <c r="J124" s="6">
        <f t="shared" si="28"/>
        <v>11</v>
      </c>
      <c r="K124" s="6">
        <f t="shared" si="31"/>
        <v>0</v>
      </c>
      <c r="L124" s="6">
        <f t="shared" si="32"/>
        <v>0</v>
      </c>
      <c r="M124" s="6">
        <f t="shared" si="33"/>
        <v>0</v>
      </c>
      <c r="N124" s="6">
        <f t="shared" si="34"/>
        <v>0</v>
      </c>
      <c r="O124" s="6">
        <f t="shared" si="35"/>
        <v>0</v>
      </c>
      <c r="P124" s="6">
        <f t="shared" si="36"/>
        <v>0</v>
      </c>
      <c r="Q124" s="6">
        <f t="shared" si="37"/>
        <v>0</v>
      </c>
      <c r="R124" s="6">
        <f t="shared" si="38"/>
        <v>0</v>
      </c>
      <c r="S124" s="6">
        <f t="shared" si="39"/>
        <v>0</v>
      </c>
      <c r="T124" s="6">
        <f t="shared" si="40"/>
        <v>0</v>
      </c>
      <c r="U124" s="6">
        <f t="shared" si="41"/>
        <v>1</v>
      </c>
      <c r="V124">
        <f t="shared" si="52"/>
        <v>1</v>
      </c>
      <c r="W124">
        <f t="shared" si="52"/>
        <v>0</v>
      </c>
      <c r="X124">
        <f t="shared" si="52"/>
        <v>0</v>
      </c>
      <c r="Y124">
        <f t="shared" si="52"/>
        <v>0</v>
      </c>
      <c r="Z124">
        <f t="shared" si="52"/>
        <v>0</v>
      </c>
      <c r="AA124">
        <f t="shared" si="53"/>
        <v>1</v>
      </c>
      <c r="AB124">
        <f t="shared" si="53"/>
        <v>0</v>
      </c>
      <c r="AC124">
        <f t="shared" si="53"/>
        <v>0</v>
      </c>
      <c r="AD124">
        <f t="shared" si="53"/>
        <v>0</v>
      </c>
      <c r="AE124">
        <f t="shared" si="53"/>
        <v>0</v>
      </c>
      <c r="AF124">
        <f t="shared" si="53"/>
        <v>0</v>
      </c>
      <c r="AG124">
        <f t="shared" si="29"/>
        <v>169</v>
      </c>
      <c r="AH124">
        <f t="shared" si="30"/>
        <v>1</v>
      </c>
    </row>
    <row r="125" spans="1:34" x14ac:dyDescent="0.25">
      <c r="A125" t="s">
        <v>385</v>
      </c>
      <c r="B125" s="1">
        <v>43519</v>
      </c>
      <c r="C125">
        <v>142065</v>
      </c>
      <c r="D125" s="1">
        <v>43507</v>
      </c>
      <c r="E125" s="3">
        <v>0</v>
      </c>
      <c r="F125" s="3">
        <v>1</v>
      </c>
      <c r="G125" t="s">
        <v>35</v>
      </c>
      <c r="H125" t="s">
        <v>18</v>
      </c>
      <c r="I125" t="s">
        <v>222</v>
      </c>
      <c r="J125" s="6">
        <f t="shared" si="28"/>
        <v>2</v>
      </c>
      <c r="K125" s="6">
        <f t="shared" si="31"/>
        <v>0</v>
      </c>
      <c r="L125" s="6">
        <f t="shared" si="32"/>
        <v>1</v>
      </c>
      <c r="M125" s="6">
        <f t="shared" si="33"/>
        <v>0</v>
      </c>
      <c r="N125" s="6">
        <f t="shared" si="34"/>
        <v>0</v>
      </c>
      <c r="O125" s="6">
        <f t="shared" si="35"/>
        <v>0</v>
      </c>
      <c r="P125" s="6">
        <f t="shared" si="36"/>
        <v>0</v>
      </c>
      <c r="Q125" s="6">
        <f t="shared" si="37"/>
        <v>0</v>
      </c>
      <c r="R125" s="6">
        <f t="shared" si="38"/>
        <v>0</v>
      </c>
      <c r="S125" s="6">
        <f t="shared" si="39"/>
        <v>0</v>
      </c>
      <c r="T125" s="6">
        <f t="shared" si="40"/>
        <v>0</v>
      </c>
      <c r="U125" s="6">
        <f t="shared" si="41"/>
        <v>0</v>
      </c>
      <c r="V125">
        <f t="shared" si="52"/>
        <v>0</v>
      </c>
      <c r="W125">
        <f t="shared" si="52"/>
        <v>0</v>
      </c>
      <c r="X125">
        <f t="shared" si="52"/>
        <v>0</v>
      </c>
      <c r="Y125">
        <f t="shared" si="52"/>
        <v>0</v>
      </c>
      <c r="Z125">
        <f t="shared" si="52"/>
        <v>0</v>
      </c>
      <c r="AA125">
        <f t="shared" si="53"/>
        <v>0</v>
      </c>
      <c r="AB125">
        <f t="shared" si="53"/>
        <v>0</v>
      </c>
      <c r="AC125">
        <f t="shared" si="53"/>
        <v>0</v>
      </c>
      <c r="AD125">
        <f t="shared" si="53"/>
        <v>0</v>
      </c>
      <c r="AE125">
        <f t="shared" si="53"/>
        <v>0</v>
      </c>
      <c r="AF125">
        <f t="shared" si="53"/>
        <v>1</v>
      </c>
      <c r="AG125">
        <f t="shared" si="29"/>
        <v>12</v>
      </c>
      <c r="AH125">
        <f t="shared" si="30"/>
        <v>0</v>
      </c>
    </row>
    <row r="126" spans="1:34" x14ac:dyDescent="0.25">
      <c r="A126" t="s">
        <v>421</v>
      </c>
      <c r="B126" s="1">
        <v>43493</v>
      </c>
      <c r="C126">
        <v>121120</v>
      </c>
      <c r="D126" s="1">
        <v>43431</v>
      </c>
      <c r="E126" s="3">
        <v>0</v>
      </c>
      <c r="F126" s="3">
        <v>0</v>
      </c>
      <c r="G126" t="s">
        <v>18</v>
      </c>
      <c r="H126" t="s">
        <v>18</v>
      </c>
      <c r="I126" t="s">
        <v>222</v>
      </c>
      <c r="J126" s="6">
        <f t="shared" si="28"/>
        <v>11</v>
      </c>
      <c r="K126" s="6">
        <f t="shared" si="31"/>
        <v>0</v>
      </c>
      <c r="L126" s="6">
        <f t="shared" si="32"/>
        <v>0</v>
      </c>
      <c r="M126" s="6">
        <f t="shared" si="33"/>
        <v>0</v>
      </c>
      <c r="N126" s="6">
        <f t="shared" si="34"/>
        <v>0</v>
      </c>
      <c r="O126" s="6">
        <f t="shared" si="35"/>
        <v>0</v>
      </c>
      <c r="P126" s="6">
        <f t="shared" si="36"/>
        <v>0</v>
      </c>
      <c r="Q126" s="6">
        <f t="shared" si="37"/>
        <v>0</v>
      </c>
      <c r="R126" s="6">
        <f t="shared" si="38"/>
        <v>0</v>
      </c>
      <c r="S126" s="6">
        <f t="shared" si="39"/>
        <v>0</v>
      </c>
      <c r="T126" s="6">
        <f t="shared" si="40"/>
        <v>0</v>
      </c>
      <c r="U126" s="6">
        <f t="shared" si="41"/>
        <v>1</v>
      </c>
      <c r="V126">
        <f t="shared" si="52"/>
        <v>0</v>
      </c>
      <c r="W126">
        <f t="shared" si="52"/>
        <v>0</v>
      </c>
      <c r="X126">
        <f t="shared" si="52"/>
        <v>0</v>
      </c>
      <c r="Y126">
        <f t="shared" si="52"/>
        <v>0</v>
      </c>
      <c r="Z126">
        <f t="shared" si="52"/>
        <v>0</v>
      </c>
      <c r="AA126">
        <f t="shared" si="53"/>
        <v>0</v>
      </c>
      <c r="AB126">
        <f t="shared" si="53"/>
        <v>0</v>
      </c>
      <c r="AC126">
        <f t="shared" si="53"/>
        <v>0</v>
      </c>
      <c r="AD126">
        <f t="shared" si="53"/>
        <v>1</v>
      </c>
      <c r="AE126">
        <f t="shared" si="53"/>
        <v>0</v>
      </c>
      <c r="AF126">
        <f t="shared" si="53"/>
        <v>0</v>
      </c>
      <c r="AG126">
        <f t="shared" si="29"/>
        <v>62</v>
      </c>
      <c r="AH126">
        <f t="shared" si="30"/>
        <v>0</v>
      </c>
    </row>
    <row r="127" spans="1:34" x14ac:dyDescent="0.25">
      <c r="A127" t="s">
        <v>53</v>
      </c>
      <c r="B127" s="1">
        <v>43669</v>
      </c>
      <c r="C127" s="2">
        <v>137395</v>
      </c>
      <c r="D127" s="1">
        <v>43657</v>
      </c>
      <c r="E127" s="3">
        <v>0</v>
      </c>
      <c r="F127" s="3">
        <v>1</v>
      </c>
      <c r="G127" t="s">
        <v>35</v>
      </c>
      <c r="H127" t="s">
        <v>15</v>
      </c>
      <c r="I127" t="s">
        <v>52</v>
      </c>
      <c r="J127" s="6">
        <f t="shared" si="28"/>
        <v>7</v>
      </c>
      <c r="K127" s="6">
        <f t="shared" si="31"/>
        <v>0</v>
      </c>
      <c r="L127" s="6">
        <f t="shared" si="32"/>
        <v>0</v>
      </c>
      <c r="M127" s="6">
        <f t="shared" si="33"/>
        <v>0</v>
      </c>
      <c r="N127" s="6">
        <f t="shared" si="34"/>
        <v>0</v>
      </c>
      <c r="O127" s="6">
        <f t="shared" si="35"/>
        <v>0</v>
      </c>
      <c r="P127" s="6">
        <f t="shared" si="36"/>
        <v>0</v>
      </c>
      <c r="Q127" s="6">
        <f t="shared" si="37"/>
        <v>1</v>
      </c>
      <c r="R127" s="6">
        <f t="shared" si="38"/>
        <v>0</v>
      </c>
      <c r="S127" s="6">
        <f t="shared" si="39"/>
        <v>0</v>
      </c>
      <c r="T127" s="6">
        <f t="shared" si="40"/>
        <v>0</v>
      </c>
      <c r="U127" s="6">
        <f t="shared" si="41"/>
        <v>0</v>
      </c>
      <c r="V127">
        <f t="shared" si="52"/>
        <v>0</v>
      </c>
      <c r="W127">
        <f t="shared" si="52"/>
        <v>1</v>
      </c>
      <c r="X127">
        <f t="shared" si="52"/>
        <v>0</v>
      </c>
      <c r="Y127">
        <f t="shared" si="52"/>
        <v>0</v>
      </c>
      <c r="Z127">
        <f t="shared" si="52"/>
        <v>0</v>
      </c>
      <c r="AA127">
        <f t="shared" si="53"/>
        <v>0</v>
      </c>
      <c r="AB127">
        <f t="shared" si="53"/>
        <v>0</v>
      </c>
      <c r="AC127">
        <f t="shared" si="53"/>
        <v>0</v>
      </c>
      <c r="AD127">
        <f t="shared" si="53"/>
        <v>0</v>
      </c>
      <c r="AE127">
        <f t="shared" si="53"/>
        <v>0</v>
      </c>
      <c r="AF127">
        <f t="shared" si="53"/>
        <v>1</v>
      </c>
      <c r="AG127">
        <f t="shared" si="29"/>
        <v>12</v>
      </c>
      <c r="AH127">
        <f t="shared" si="30"/>
        <v>0</v>
      </c>
    </row>
    <row r="128" spans="1:34" x14ac:dyDescent="0.25">
      <c r="A128" t="s">
        <v>175</v>
      </c>
      <c r="B128" s="1">
        <v>43616</v>
      </c>
      <c r="C128" s="4">
        <v>133035</v>
      </c>
      <c r="D128" s="1">
        <v>43616</v>
      </c>
      <c r="E128" s="3">
        <v>0</v>
      </c>
      <c r="F128" s="3">
        <v>1</v>
      </c>
      <c r="G128" t="s">
        <v>18</v>
      </c>
      <c r="H128" t="s">
        <v>11</v>
      </c>
      <c r="I128" t="s">
        <v>52</v>
      </c>
      <c r="J128" s="6">
        <f t="shared" si="28"/>
        <v>5</v>
      </c>
      <c r="K128" s="6">
        <f t="shared" si="31"/>
        <v>0</v>
      </c>
      <c r="L128" s="6">
        <f t="shared" si="32"/>
        <v>0</v>
      </c>
      <c r="M128" s="6">
        <f t="shared" si="33"/>
        <v>0</v>
      </c>
      <c r="N128" s="6">
        <f t="shared" si="34"/>
        <v>0</v>
      </c>
      <c r="O128" s="6">
        <f t="shared" si="35"/>
        <v>1</v>
      </c>
      <c r="P128" s="6">
        <f t="shared" si="36"/>
        <v>0</v>
      </c>
      <c r="Q128" s="6">
        <f t="shared" si="37"/>
        <v>0</v>
      </c>
      <c r="R128" s="6">
        <f t="shared" si="38"/>
        <v>0</v>
      </c>
      <c r="S128" s="6">
        <f t="shared" si="39"/>
        <v>0</v>
      </c>
      <c r="T128" s="6">
        <f t="shared" si="40"/>
        <v>0</v>
      </c>
      <c r="U128" s="6">
        <f t="shared" si="41"/>
        <v>0</v>
      </c>
      <c r="V128">
        <f t="shared" si="52"/>
        <v>1</v>
      </c>
      <c r="W128">
        <f t="shared" si="52"/>
        <v>0</v>
      </c>
      <c r="X128">
        <f t="shared" si="52"/>
        <v>0</v>
      </c>
      <c r="Y128">
        <f t="shared" si="52"/>
        <v>0</v>
      </c>
      <c r="Z128">
        <f t="shared" si="52"/>
        <v>0</v>
      </c>
      <c r="AA128">
        <f t="shared" si="53"/>
        <v>0</v>
      </c>
      <c r="AB128">
        <f t="shared" si="53"/>
        <v>0</v>
      </c>
      <c r="AC128">
        <f t="shared" si="53"/>
        <v>0</v>
      </c>
      <c r="AD128">
        <f t="shared" si="53"/>
        <v>1</v>
      </c>
      <c r="AE128">
        <f t="shared" si="53"/>
        <v>0</v>
      </c>
      <c r="AF128">
        <f t="shared" si="53"/>
        <v>0</v>
      </c>
      <c r="AG128">
        <f t="shared" si="29"/>
        <v>0</v>
      </c>
      <c r="AH128">
        <f t="shared" si="30"/>
        <v>0</v>
      </c>
    </row>
    <row r="129" spans="1:34" x14ac:dyDescent="0.25">
      <c r="A129" t="s">
        <v>183</v>
      </c>
      <c r="B129" s="1">
        <v>43615</v>
      </c>
      <c r="C129" s="4">
        <v>139295</v>
      </c>
      <c r="D129" s="1">
        <v>43613</v>
      </c>
      <c r="E129" s="3">
        <v>0</v>
      </c>
      <c r="F129" s="3">
        <v>1</v>
      </c>
      <c r="G129" t="s">
        <v>22</v>
      </c>
      <c r="H129" t="s">
        <v>11</v>
      </c>
      <c r="I129" t="s">
        <v>52</v>
      </c>
      <c r="J129" s="6">
        <f t="shared" si="28"/>
        <v>5</v>
      </c>
      <c r="K129" s="6">
        <f t="shared" si="31"/>
        <v>0</v>
      </c>
      <c r="L129" s="6">
        <f t="shared" si="32"/>
        <v>0</v>
      </c>
      <c r="M129" s="6">
        <f t="shared" si="33"/>
        <v>0</v>
      </c>
      <c r="N129" s="6">
        <f t="shared" si="34"/>
        <v>0</v>
      </c>
      <c r="O129" s="6">
        <f t="shared" si="35"/>
        <v>1</v>
      </c>
      <c r="P129" s="6">
        <f t="shared" si="36"/>
        <v>0</v>
      </c>
      <c r="Q129" s="6">
        <f t="shared" si="37"/>
        <v>0</v>
      </c>
      <c r="R129" s="6">
        <f t="shared" si="38"/>
        <v>0</v>
      </c>
      <c r="S129" s="6">
        <f t="shared" si="39"/>
        <v>0</v>
      </c>
      <c r="T129" s="6">
        <f t="shared" si="40"/>
        <v>0</v>
      </c>
      <c r="U129" s="6">
        <f t="shared" si="41"/>
        <v>0</v>
      </c>
      <c r="V129">
        <f t="shared" si="52"/>
        <v>1</v>
      </c>
      <c r="W129">
        <f t="shared" si="52"/>
        <v>0</v>
      </c>
      <c r="X129">
        <f t="shared" si="52"/>
        <v>0</v>
      </c>
      <c r="Y129">
        <f t="shared" si="52"/>
        <v>0</v>
      </c>
      <c r="Z129">
        <f t="shared" si="52"/>
        <v>0</v>
      </c>
      <c r="AA129">
        <f t="shared" si="53"/>
        <v>0</v>
      </c>
      <c r="AB129">
        <f t="shared" si="53"/>
        <v>0</v>
      </c>
      <c r="AC129">
        <f t="shared" si="53"/>
        <v>1</v>
      </c>
      <c r="AD129">
        <f t="shared" si="53"/>
        <v>0</v>
      </c>
      <c r="AE129">
        <f t="shared" si="53"/>
        <v>0</v>
      </c>
      <c r="AF129">
        <f t="shared" si="53"/>
        <v>0</v>
      </c>
      <c r="AG129">
        <f t="shared" si="29"/>
        <v>2</v>
      </c>
      <c r="AH129">
        <f t="shared" si="30"/>
        <v>0</v>
      </c>
    </row>
    <row r="130" spans="1:34" x14ac:dyDescent="0.25">
      <c r="A130" t="s">
        <v>230</v>
      </c>
      <c r="B130" s="1">
        <v>43595</v>
      </c>
      <c r="C130" s="4">
        <v>146165</v>
      </c>
      <c r="D130" s="1">
        <v>43591</v>
      </c>
      <c r="E130" s="3">
        <v>0</v>
      </c>
      <c r="F130" s="3">
        <v>1</v>
      </c>
      <c r="G130" t="s">
        <v>35</v>
      </c>
      <c r="H130" t="s">
        <v>15</v>
      </c>
      <c r="I130" t="s">
        <v>52</v>
      </c>
      <c r="J130" s="6">
        <f t="shared" ref="J130:J193" si="54">MONTH(D130)</f>
        <v>5</v>
      </c>
      <c r="K130" s="6">
        <f t="shared" si="31"/>
        <v>0</v>
      </c>
      <c r="L130" s="6">
        <f t="shared" si="32"/>
        <v>0</v>
      </c>
      <c r="M130" s="6">
        <f t="shared" si="33"/>
        <v>0</v>
      </c>
      <c r="N130" s="6">
        <f t="shared" si="34"/>
        <v>0</v>
      </c>
      <c r="O130" s="6">
        <f t="shared" si="35"/>
        <v>1</v>
      </c>
      <c r="P130" s="6">
        <f t="shared" si="36"/>
        <v>0</v>
      </c>
      <c r="Q130" s="6">
        <f t="shared" si="37"/>
        <v>0</v>
      </c>
      <c r="R130" s="6">
        <f t="shared" si="38"/>
        <v>0</v>
      </c>
      <c r="S130" s="6">
        <f t="shared" si="39"/>
        <v>0</v>
      </c>
      <c r="T130" s="6">
        <f t="shared" si="40"/>
        <v>0</v>
      </c>
      <c r="U130" s="6">
        <f t="shared" si="41"/>
        <v>0</v>
      </c>
      <c r="V130">
        <f t="shared" si="52"/>
        <v>0</v>
      </c>
      <c r="W130">
        <f t="shared" si="52"/>
        <v>1</v>
      </c>
      <c r="X130">
        <f t="shared" si="52"/>
        <v>0</v>
      </c>
      <c r="Y130">
        <f t="shared" si="52"/>
        <v>0</v>
      </c>
      <c r="Z130">
        <f t="shared" si="52"/>
        <v>0</v>
      </c>
      <c r="AA130">
        <f t="shared" si="53"/>
        <v>0</v>
      </c>
      <c r="AB130">
        <f t="shared" si="53"/>
        <v>0</v>
      </c>
      <c r="AC130">
        <f t="shared" si="53"/>
        <v>0</v>
      </c>
      <c r="AD130">
        <f t="shared" si="53"/>
        <v>0</v>
      </c>
      <c r="AE130">
        <f t="shared" si="53"/>
        <v>0</v>
      </c>
      <c r="AF130">
        <f t="shared" si="53"/>
        <v>1</v>
      </c>
      <c r="AG130">
        <f t="shared" ref="AG130:AG193" si="55">$B130-$D130</f>
        <v>4</v>
      </c>
      <c r="AH130">
        <f t="shared" ref="AH130:AH193" si="56">IF($AG130&gt;90,1,0)</f>
        <v>0</v>
      </c>
    </row>
    <row r="131" spans="1:34" x14ac:dyDescent="0.25">
      <c r="A131" t="s">
        <v>307</v>
      </c>
      <c r="B131" s="1">
        <v>43556</v>
      </c>
      <c r="C131">
        <v>143865</v>
      </c>
      <c r="D131" s="1">
        <v>43537</v>
      </c>
      <c r="E131" s="3">
        <v>0</v>
      </c>
      <c r="F131" s="3">
        <v>1</v>
      </c>
      <c r="G131" t="s">
        <v>22</v>
      </c>
      <c r="H131" t="s">
        <v>11</v>
      </c>
      <c r="I131" t="s">
        <v>52</v>
      </c>
      <c r="J131" s="6">
        <f t="shared" si="54"/>
        <v>3</v>
      </c>
      <c r="K131" s="6">
        <f t="shared" ref="K131:K194" si="57">IF(J131=1,1,0)</f>
        <v>0</v>
      </c>
      <c r="L131" s="6">
        <f t="shared" ref="L131:L194" si="58">IF(J131=2,1,0)</f>
        <v>0</v>
      </c>
      <c r="M131" s="6">
        <f t="shared" ref="M131:M194" si="59">IF(J131=3,1,0)</f>
        <v>1</v>
      </c>
      <c r="N131" s="6">
        <f t="shared" ref="N131:N194" si="60">IF(J131=4,1,0)</f>
        <v>0</v>
      </c>
      <c r="O131" s="6">
        <f t="shared" ref="O131:O194" si="61">IF(J131=5,1,0)</f>
        <v>0</v>
      </c>
      <c r="P131" s="6">
        <f t="shared" ref="P131:P194" si="62">IF(J131=6,1,0)</f>
        <v>0</v>
      </c>
      <c r="Q131" s="6">
        <f t="shared" ref="Q131:Q194" si="63">IF(J131=7,1,0)</f>
        <v>0</v>
      </c>
      <c r="R131" s="6">
        <f t="shared" ref="R131:R194" si="64">IF(J131=8,1,0)</f>
        <v>0</v>
      </c>
      <c r="S131" s="6">
        <f t="shared" ref="S131:S194" si="65">IF(J131=9,1,0)</f>
        <v>0</v>
      </c>
      <c r="T131" s="6">
        <f t="shared" ref="T131:T194" si="66">IF(J131=10,1,0)</f>
        <v>0</v>
      </c>
      <c r="U131" s="6">
        <f t="shared" ref="U131:U194" si="67">IF(J131=11,1,0)</f>
        <v>0</v>
      </c>
      <c r="V131">
        <f t="shared" si="52"/>
        <v>1</v>
      </c>
      <c r="W131">
        <f t="shared" si="52"/>
        <v>0</v>
      </c>
      <c r="X131">
        <f t="shared" si="52"/>
        <v>0</v>
      </c>
      <c r="Y131">
        <f t="shared" si="52"/>
        <v>0</v>
      </c>
      <c r="Z131">
        <f t="shared" si="52"/>
        <v>0</v>
      </c>
      <c r="AA131">
        <f t="shared" si="53"/>
        <v>0</v>
      </c>
      <c r="AB131">
        <f t="shared" si="53"/>
        <v>0</v>
      </c>
      <c r="AC131">
        <f t="shared" si="53"/>
        <v>1</v>
      </c>
      <c r="AD131">
        <f t="shared" si="53"/>
        <v>0</v>
      </c>
      <c r="AE131">
        <f t="shared" si="53"/>
        <v>0</v>
      </c>
      <c r="AF131">
        <f t="shared" si="53"/>
        <v>0</v>
      </c>
      <c r="AG131">
        <f t="shared" si="55"/>
        <v>19</v>
      </c>
      <c r="AH131">
        <f t="shared" si="56"/>
        <v>0</v>
      </c>
    </row>
    <row r="132" spans="1:34" x14ac:dyDescent="0.25">
      <c r="A132" t="s">
        <v>314</v>
      </c>
      <c r="B132" s="1">
        <v>43554</v>
      </c>
      <c r="C132">
        <v>148315</v>
      </c>
      <c r="D132" s="1">
        <v>43554</v>
      </c>
      <c r="E132" s="3">
        <v>0</v>
      </c>
      <c r="F132" s="3">
        <v>1</v>
      </c>
      <c r="G132" t="s">
        <v>11</v>
      </c>
      <c r="H132" t="s">
        <v>11</v>
      </c>
      <c r="I132" t="s">
        <v>52</v>
      </c>
      <c r="J132" s="6">
        <f t="shared" si="54"/>
        <v>3</v>
      </c>
      <c r="K132" s="6">
        <f t="shared" si="57"/>
        <v>0</v>
      </c>
      <c r="L132" s="6">
        <f t="shared" si="58"/>
        <v>0</v>
      </c>
      <c r="M132" s="6">
        <f t="shared" si="59"/>
        <v>1</v>
      </c>
      <c r="N132" s="6">
        <f t="shared" si="60"/>
        <v>0</v>
      </c>
      <c r="O132" s="6">
        <f t="shared" si="61"/>
        <v>0</v>
      </c>
      <c r="P132" s="6">
        <f t="shared" si="62"/>
        <v>0</v>
      </c>
      <c r="Q132" s="6">
        <f t="shared" si="63"/>
        <v>0</v>
      </c>
      <c r="R132" s="6">
        <f t="shared" si="64"/>
        <v>0</v>
      </c>
      <c r="S132" s="6">
        <f t="shared" si="65"/>
        <v>0</v>
      </c>
      <c r="T132" s="6">
        <f t="shared" si="66"/>
        <v>0</v>
      </c>
      <c r="U132" s="6">
        <f t="shared" si="67"/>
        <v>0</v>
      </c>
      <c r="V132">
        <f t="shared" ref="V132:Z141" si="68">IF($H132=V$1,1,0)</f>
        <v>1</v>
      </c>
      <c r="W132">
        <f t="shared" si="68"/>
        <v>0</v>
      </c>
      <c r="X132">
        <f t="shared" si="68"/>
        <v>0</v>
      </c>
      <c r="Y132">
        <f t="shared" si="68"/>
        <v>0</v>
      </c>
      <c r="Z132">
        <f t="shared" si="68"/>
        <v>0</v>
      </c>
      <c r="AA132">
        <f t="shared" ref="AA132:AF141" si="69">IF($G132=AA$1,1,0)</f>
        <v>1</v>
      </c>
      <c r="AB132">
        <f t="shared" si="69"/>
        <v>0</v>
      </c>
      <c r="AC132">
        <f t="shared" si="69"/>
        <v>0</v>
      </c>
      <c r="AD132">
        <f t="shared" si="69"/>
        <v>0</v>
      </c>
      <c r="AE132">
        <f t="shared" si="69"/>
        <v>0</v>
      </c>
      <c r="AF132">
        <f t="shared" si="69"/>
        <v>0</v>
      </c>
      <c r="AG132">
        <f t="shared" si="55"/>
        <v>0</v>
      </c>
      <c r="AH132">
        <f t="shared" si="56"/>
        <v>0</v>
      </c>
    </row>
    <row r="133" spans="1:34" x14ac:dyDescent="0.25">
      <c r="A133" t="s">
        <v>319</v>
      </c>
      <c r="B133" s="1">
        <v>43554</v>
      </c>
      <c r="C133">
        <v>133435</v>
      </c>
      <c r="D133" s="1">
        <v>43544</v>
      </c>
      <c r="E133" s="3">
        <v>0</v>
      </c>
      <c r="F133" s="3">
        <v>1</v>
      </c>
      <c r="G133" t="s">
        <v>18</v>
      </c>
      <c r="H133" t="s">
        <v>11</v>
      </c>
      <c r="I133" t="s">
        <v>52</v>
      </c>
      <c r="J133" s="6">
        <f t="shared" si="54"/>
        <v>3</v>
      </c>
      <c r="K133" s="6">
        <f t="shared" si="57"/>
        <v>0</v>
      </c>
      <c r="L133" s="6">
        <f t="shared" si="58"/>
        <v>0</v>
      </c>
      <c r="M133" s="6">
        <f t="shared" si="59"/>
        <v>1</v>
      </c>
      <c r="N133" s="6">
        <f t="shared" si="60"/>
        <v>0</v>
      </c>
      <c r="O133" s="6">
        <f t="shared" si="61"/>
        <v>0</v>
      </c>
      <c r="P133" s="6">
        <f t="shared" si="62"/>
        <v>0</v>
      </c>
      <c r="Q133" s="6">
        <f t="shared" si="63"/>
        <v>0</v>
      </c>
      <c r="R133" s="6">
        <f t="shared" si="64"/>
        <v>0</v>
      </c>
      <c r="S133" s="6">
        <f t="shared" si="65"/>
        <v>0</v>
      </c>
      <c r="T133" s="6">
        <f t="shared" si="66"/>
        <v>0</v>
      </c>
      <c r="U133" s="6">
        <f t="shared" si="67"/>
        <v>0</v>
      </c>
      <c r="V133">
        <f t="shared" si="68"/>
        <v>1</v>
      </c>
      <c r="W133">
        <f t="shared" si="68"/>
        <v>0</v>
      </c>
      <c r="X133">
        <f t="shared" si="68"/>
        <v>0</v>
      </c>
      <c r="Y133">
        <f t="shared" si="68"/>
        <v>0</v>
      </c>
      <c r="Z133">
        <f t="shared" si="68"/>
        <v>0</v>
      </c>
      <c r="AA133">
        <f t="shared" si="69"/>
        <v>0</v>
      </c>
      <c r="AB133">
        <f t="shared" si="69"/>
        <v>0</v>
      </c>
      <c r="AC133">
        <f t="shared" si="69"/>
        <v>0</v>
      </c>
      <c r="AD133">
        <f t="shared" si="69"/>
        <v>1</v>
      </c>
      <c r="AE133">
        <f t="shared" si="69"/>
        <v>0</v>
      </c>
      <c r="AF133">
        <f t="shared" si="69"/>
        <v>0</v>
      </c>
      <c r="AG133">
        <f t="shared" si="55"/>
        <v>10</v>
      </c>
      <c r="AH133">
        <f t="shared" si="56"/>
        <v>0</v>
      </c>
    </row>
    <row r="134" spans="1:34" x14ac:dyDescent="0.25">
      <c r="A134" t="s">
        <v>307</v>
      </c>
      <c r="B134" s="1">
        <v>43539</v>
      </c>
      <c r="C134">
        <v>143865</v>
      </c>
      <c r="D134" s="1">
        <v>43537</v>
      </c>
      <c r="E134" s="3">
        <v>0</v>
      </c>
      <c r="F134" s="3">
        <v>1</v>
      </c>
      <c r="G134" t="s">
        <v>22</v>
      </c>
      <c r="H134" t="s">
        <v>11</v>
      </c>
      <c r="I134" t="s">
        <v>52</v>
      </c>
      <c r="J134" s="6">
        <f t="shared" si="54"/>
        <v>3</v>
      </c>
      <c r="K134" s="6">
        <f t="shared" si="57"/>
        <v>0</v>
      </c>
      <c r="L134" s="6">
        <f t="shared" si="58"/>
        <v>0</v>
      </c>
      <c r="M134" s="6">
        <f t="shared" si="59"/>
        <v>1</v>
      </c>
      <c r="N134" s="6">
        <f t="shared" si="60"/>
        <v>0</v>
      </c>
      <c r="O134" s="6">
        <f t="shared" si="61"/>
        <v>0</v>
      </c>
      <c r="P134" s="6">
        <f t="shared" si="62"/>
        <v>0</v>
      </c>
      <c r="Q134" s="6">
        <f t="shared" si="63"/>
        <v>0</v>
      </c>
      <c r="R134" s="6">
        <f t="shared" si="64"/>
        <v>0</v>
      </c>
      <c r="S134" s="6">
        <f t="shared" si="65"/>
        <v>0</v>
      </c>
      <c r="T134" s="6">
        <f t="shared" si="66"/>
        <v>0</v>
      </c>
      <c r="U134" s="6">
        <f t="shared" si="67"/>
        <v>0</v>
      </c>
      <c r="V134">
        <f t="shared" si="68"/>
        <v>1</v>
      </c>
      <c r="W134">
        <f t="shared" si="68"/>
        <v>0</v>
      </c>
      <c r="X134">
        <f t="shared" si="68"/>
        <v>0</v>
      </c>
      <c r="Y134">
        <f t="shared" si="68"/>
        <v>0</v>
      </c>
      <c r="Z134">
        <f t="shared" si="68"/>
        <v>0</v>
      </c>
      <c r="AA134">
        <f t="shared" si="69"/>
        <v>0</v>
      </c>
      <c r="AB134">
        <f t="shared" si="69"/>
        <v>0</v>
      </c>
      <c r="AC134">
        <f t="shared" si="69"/>
        <v>1</v>
      </c>
      <c r="AD134">
        <f t="shared" si="69"/>
        <v>0</v>
      </c>
      <c r="AE134">
        <f t="shared" si="69"/>
        <v>0</v>
      </c>
      <c r="AF134">
        <f t="shared" si="69"/>
        <v>0</v>
      </c>
      <c r="AG134">
        <f t="shared" si="55"/>
        <v>2</v>
      </c>
      <c r="AH134">
        <f t="shared" si="56"/>
        <v>0</v>
      </c>
    </row>
    <row r="135" spans="1:34" x14ac:dyDescent="0.25">
      <c r="A135" t="s">
        <v>355</v>
      </c>
      <c r="B135" s="1">
        <v>43539</v>
      </c>
      <c r="C135">
        <v>133435</v>
      </c>
      <c r="D135" s="1">
        <v>43537</v>
      </c>
      <c r="E135" s="3">
        <v>0</v>
      </c>
      <c r="F135" s="3">
        <v>1</v>
      </c>
      <c r="G135" t="s">
        <v>11</v>
      </c>
      <c r="H135" t="s">
        <v>11</v>
      </c>
      <c r="I135" t="s">
        <v>52</v>
      </c>
      <c r="J135" s="6">
        <f t="shared" si="54"/>
        <v>3</v>
      </c>
      <c r="K135" s="6">
        <f t="shared" si="57"/>
        <v>0</v>
      </c>
      <c r="L135" s="6">
        <f t="shared" si="58"/>
        <v>0</v>
      </c>
      <c r="M135" s="6">
        <f t="shared" si="59"/>
        <v>1</v>
      </c>
      <c r="N135" s="6">
        <f t="shared" si="60"/>
        <v>0</v>
      </c>
      <c r="O135" s="6">
        <f t="shared" si="61"/>
        <v>0</v>
      </c>
      <c r="P135" s="6">
        <f t="shared" si="62"/>
        <v>0</v>
      </c>
      <c r="Q135" s="6">
        <f t="shared" si="63"/>
        <v>0</v>
      </c>
      <c r="R135" s="6">
        <f t="shared" si="64"/>
        <v>0</v>
      </c>
      <c r="S135" s="6">
        <f t="shared" si="65"/>
        <v>0</v>
      </c>
      <c r="T135" s="6">
        <f t="shared" si="66"/>
        <v>0</v>
      </c>
      <c r="U135" s="6">
        <f t="shared" si="67"/>
        <v>0</v>
      </c>
      <c r="V135">
        <f t="shared" si="68"/>
        <v>1</v>
      </c>
      <c r="W135">
        <f t="shared" si="68"/>
        <v>0</v>
      </c>
      <c r="X135">
        <f t="shared" si="68"/>
        <v>0</v>
      </c>
      <c r="Y135">
        <f t="shared" si="68"/>
        <v>0</v>
      </c>
      <c r="Z135">
        <f t="shared" si="68"/>
        <v>0</v>
      </c>
      <c r="AA135">
        <f t="shared" si="69"/>
        <v>1</v>
      </c>
      <c r="AB135">
        <f t="shared" si="69"/>
        <v>0</v>
      </c>
      <c r="AC135">
        <f t="shared" si="69"/>
        <v>0</v>
      </c>
      <c r="AD135">
        <f t="shared" si="69"/>
        <v>0</v>
      </c>
      <c r="AE135">
        <f t="shared" si="69"/>
        <v>0</v>
      </c>
      <c r="AF135">
        <f t="shared" si="69"/>
        <v>0</v>
      </c>
      <c r="AG135">
        <f t="shared" si="55"/>
        <v>2</v>
      </c>
      <c r="AH135">
        <f t="shared" si="56"/>
        <v>0</v>
      </c>
    </row>
    <row r="136" spans="1:34" x14ac:dyDescent="0.25">
      <c r="A136" t="s">
        <v>56</v>
      </c>
      <c r="B136" s="1">
        <v>43675</v>
      </c>
      <c r="C136" s="2">
        <v>174395</v>
      </c>
      <c r="D136" s="1">
        <v>43675</v>
      </c>
      <c r="E136" s="3">
        <v>0</v>
      </c>
      <c r="F136" s="3">
        <v>1</v>
      </c>
      <c r="G136" t="s">
        <v>11</v>
      </c>
      <c r="H136" t="s">
        <v>35</v>
      </c>
      <c r="I136" t="s">
        <v>54</v>
      </c>
      <c r="J136" s="6">
        <f t="shared" si="54"/>
        <v>7</v>
      </c>
      <c r="K136" s="6">
        <f t="shared" si="57"/>
        <v>0</v>
      </c>
      <c r="L136" s="6">
        <f t="shared" si="58"/>
        <v>0</v>
      </c>
      <c r="M136" s="6">
        <f t="shared" si="59"/>
        <v>0</v>
      </c>
      <c r="N136" s="6">
        <f t="shared" si="60"/>
        <v>0</v>
      </c>
      <c r="O136" s="6">
        <f t="shared" si="61"/>
        <v>0</v>
      </c>
      <c r="P136" s="6">
        <f t="shared" si="62"/>
        <v>0</v>
      </c>
      <c r="Q136" s="6">
        <f t="shared" si="63"/>
        <v>1</v>
      </c>
      <c r="R136" s="6">
        <f t="shared" si="64"/>
        <v>0</v>
      </c>
      <c r="S136" s="6">
        <f t="shared" si="65"/>
        <v>0</v>
      </c>
      <c r="T136" s="6">
        <f t="shared" si="66"/>
        <v>0</v>
      </c>
      <c r="U136" s="6">
        <f t="shared" si="67"/>
        <v>0</v>
      </c>
      <c r="V136">
        <f t="shared" si="68"/>
        <v>0</v>
      </c>
      <c r="W136">
        <f t="shared" si="68"/>
        <v>0</v>
      </c>
      <c r="X136">
        <f t="shared" si="68"/>
        <v>0</v>
      </c>
      <c r="Y136">
        <f t="shared" si="68"/>
        <v>0</v>
      </c>
      <c r="Z136">
        <f t="shared" si="68"/>
        <v>1</v>
      </c>
      <c r="AA136">
        <f t="shared" si="69"/>
        <v>1</v>
      </c>
      <c r="AB136">
        <f t="shared" si="69"/>
        <v>0</v>
      </c>
      <c r="AC136">
        <f t="shared" si="69"/>
        <v>0</v>
      </c>
      <c r="AD136">
        <f t="shared" si="69"/>
        <v>0</v>
      </c>
      <c r="AE136">
        <f t="shared" si="69"/>
        <v>0</v>
      </c>
      <c r="AF136">
        <f t="shared" si="69"/>
        <v>0</v>
      </c>
      <c r="AG136">
        <f t="shared" si="55"/>
        <v>0</v>
      </c>
      <c r="AH136">
        <f t="shared" si="56"/>
        <v>0</v>
      </c>
    </row>
    <row r="137" spans="1:34" x14ac:dyDescent="0.25">
      <c r="A137" t="s">
        <v>55</v>
      </c>
      <c r="B137" s="1">
        <v>43672</v>
      </c>
      <c r="C137" s="2">
        <v>163445</v>
      </c>
      <c r="D137" s="1">
        <v>43664</v>
      </c>
      <c r="E137" s="3">
        <v>0</v>
      </c>
      <c r="F137" s="3">
        <v>1</v>
      </c>
      <c r="G137" t="s">
        <v>16</v>
      </c>
      <c r="H137" t="s">
        <v>31</v>
      </c>
      <c r="I137" t="s">
        <v>54</v>
      </c>
      <c r="J137" s="6">
        <f t="shared" si="54"/>
        <v>7</v>
      </c>
      <c r="K137" s="6">
        <f t="shared" si="57"/>
        <v>0</v>
      </c>
      <c r="L137" s="6">
        <f t="shared" si="58"/>
        <v>0</v>
      </c>
      <c r="M137" s="6">
        <f t="shared" si="59"/>
        <v>0</v>
      </c>
      <c r="N137" s="6">
        <f t="shared" si="60"/>
        <v>0</v>
      </c>
      <c r="O137" s="6">
        <f t="shared" si="61"/>
        <v>0</v>
      </c>
      <c r="P137" s="6">
        <f t="shared" si="62"/>
        <v>0</v>
      </c>
      <c r="Q137" s="6">
        <f t="shared" si="63"/>
        <v>1</v>
      </c>
      <c r="R137" s="6">
        <f t="shared" si="64"/>
        <v>0</v>
      </c>
      <c r="S137" s="6">
        <f t="shared" si="65"/>
        <v>0</v>
      </c>
      <c r="T137" s="6">
        <f t="shared" si="66"/>
        <v>0</v>
      </c>
      <c r="U137" s="6">
        <f t="shared" si="67"/>
        <v>0</v>
      </c>
      <c r="V137">
        <f t="shared" si="68"/>
        <v>0</v>
      </c>
      <c r="W137">
        <f t="shared" si="68"/>
        <v>0</v>
      </c>
      <c r="X137">
        <f t="shared" si="68"/>
        <v>1</v>
      </c>
      <c r="Y137">
        <f t="shared" si="68"/>
        <v>0</v>
      </c>
      <c r="Z137">
        <f t="shared" si="68"/>
        <v>0</v>
      </c>
      <c r="AA137">
        <f t="shared" si="69"/>
        <v>0</v>
      </c>
      <c r="AB137">
        <f t="shared" si="69"/>
        <v>1</v>
      </c>
      <c r="AC137">
        <f t="shared" si="69"/>
        <v>0</v>
      </c>
      <c r="AD137">
        <f t="shared" si="69"/>
        <v>0</v>
      </c>
      <c r="AE137">
        <f t="shared" si="69"/>
        <v>0</v>
      </c>
      <c r="AF137">
        <f t="shared" si="69"/>
        <v>0</v>
      </c>
      <c r="AG137">
        <f t="shared" si="55"/>
        <v>8</v>
      </c>
      <c r="AH137">
        <f t="shared" si="56"/>
        <v>0</v>
      </c>
    </row>
    <row r="138" spans="1:34" x14ac:dyDescent="0.25">
      <c r="A138" t="s">
        <v>118</v>
      </c>
      <c r="B138" s="1">
        <v>43643</v>
      </c>
      <c r="C138" s="2">
        <v>166445</v>
      </c>
      <c r="D138" s="1">
        <v>43641</v>
      </c>
      <c r="E138" s="3">
        <v>0</v>
      </c>
      <c r="F138" s="3">
        <v>1</v>
      </c>
      <c r="G138" t="s">
        <v>11</v>
      </c>
      <c r="H138" t="s">
        <v>11</v>
      </c>
      <c r="I138" t="s">
        <v>54</v>
      </c>
      <c r="J138" s="6">
        <f t="shared" si="54"/>
        <v>6</v>
      </c>
      <c r="K138" s="6">
        <f t="shared" si="57"/>
        <v>0</v>
      </c>
      <c r="L138" s="6">
        <f t="shared" si="58"/>
        <v>0</v>
      </c>
      <c r="M138" s="6">
        <f t="shared" si="59"/>
        <v>0</v>
      </c>
      <c r="N138" s="6">
        <f t="shared" si="60"/>
        <v>0</v>
      </c>
      <c r="O138" s="6">
        <f t="shared" si="61"/>
        <v>0</v>
      </c>
      <c r="P138" s="6">
        <f t="shared" si="62"/>
        <v>1</v>
      </c>
      <c r="Q138" s="6">
        <f t="shared" si="63"/>
        <v>0</v>
      </c>
      <c r="R138" s="6">
        <f t="shared" si="64"/>
        <v>0</v>
      </c>
      <c r="S138" s="6">
        <f t="shared" si="65"/>
        <v>0</v>
      </c>
      <c r="T138" s="6">
        <f t="shared" si="66"/>
        <v>0</v>
      </c>
      <c r="U138" s="6">
        <f t="shared" si="67"/>
        <v>0</v>
      </c>
      <c r="V138">
        <f t="shared" si="68"/>
        <v>1</v>
      </c>
      <c r="W138">
        <f t="shared" si="68"/>
        <v>0</v>
      </c>
      <c r="X138">
        <f t="shared" si="68"/>
        <v>0</v>
      </c>
      <c r="Y138">
        <f t="shared" si="68"/>
        <v>0</v>
      </c>
      <c r="Z138">
        <f t="shared" si="68"/>
        <v>0</v>
      </c>
      <c r="AA138">
        <f t="shared" si="69"/>
        <v>1</v>
      </c>
      <c r="AB138">
        <f t="shared" si="69"/>
        <v>0</v>
      </c>
      <c r="AC138">
        <f t="shared" si="69"/>
        <v>0</v>
      </c>
      <c r="AD138">
        <f t="shared" si="69"/>
        <v>0</v>
      </c>
      <c r="AE138">
        <f t="shared" si="69"/>
        <v>0</v>
      </c>
      <c r="AF138">
        <f t="shared" si="69"/>
        <v>0</v>
      </c>
      <c r="AG138">
        <f t="shared" si="55"/>
        <v>2</v>
      </c>
      <c r="AH138">
        <f t="shared" si="56"/>
        <v>0</v>
      </c>
    </row>
    <row r="139" spans="1:34" x14ac:dyDescent="0.25">
      <c r="A139" t="s">
        <v>182</v>
      </c>
      <c r="B139" s="1">
        <v>43615</v>
      </c>
      <c r="C139" s="4">
        <v>164995</v>
      </c>
      <c r="D139" s="1">
        <v>43613</v>
      </c>
      <c r="E139" s="3">
        <v>0</v>
      </c>
      <c r="F139" s="3">
        <v>1</v>
      </c>
      <c r="G139" t="s">
        <v>11</v>
      </c>
      <c r="H139" t="s">
        <v>35</v>
      </c>
      <c r="I139" t="s">
        <v>54</v>
      </c>
      <c r="J139" s="6">
        <f t="shared" si="54"/>
        <v>5</v>
      </c>
      <c r="K139" s="6">
        <f t="shared" si="57"/>
        <v>0</v>
      </c>
      <c r="L139" s="6">
        <f t="shared" si="58"/>
        <v>0</v>
      </c>
      <c r="M139" s="6">
        <f t="shared" si="59"/>
        <v>0</v>
      </c>
      <c r="N139" s="6">
        <f t="shared" si="60"/>
        <v>0</v>
      </c>
      <c r="O139" s="6">
        <f t="shared" si="61"/>
        <v>1</v>
      </c>
      <c r="P139" s="6">
        <f t="shared" si="62"/>
        <v>0</v>
      </c>
      <c r="Q139" s="6">
        <f t="shared" si="63"/>
        <v>0</v>
      </c>
      <c r="R139" s="6">
        <f t="shared" si="64"/>
        <v>0</v>
      </c>
      <c r="S139" s="6">
        <f t="shared" si="65"/>
        <v>0</v>
      </c>
      <c r="T139" s="6">
        <f t="shared" si="66"/>
        <v>0</v>
      </c>
      <c r="U139" s="6">
        <f t="shared" si="67"/>
        <v>0</v>
      </c>
      <c r="V139">
        <f t="shared" si="68"/>
        <v>0</v>
      </c>
      <c r="W139">
        <f t="shared" si="68"/>
        <v>0</v>
      </c>
      <c r="X139">
        <f t="shared" si="68"/>
        <v>0</v>
      </c>
      <c r="Y139">
        <f t="shared" si="68"/>
        <v>0</v>
      </c>
      <c r="Z139">
        <f t="shared" si="68"/>
        <v>1</v>
      </c>
      <c r="AA139">
        <f t="shared" si="69"/>
        <v>1</v>
      </c>
      <c r="AB139">
        <f t="shared" si="69"/>
        <v>0</v>
      </c>
      <c r="AC139">
        <f t="shared" si="69"/>
        <v>0</v>
      </c>
      <c r="AD139">
        <f t="shared" si="69"/>
        <v>0</v>
      </c>
      <c r="AE139">
        <f t="shared" si="69"/>
        <v>0</v>
      </c>
      <c r="AF139">
        <f t="shared" si="69"/>
        <v>0</v>
      </c>
      <c r="AG139">
        <f t="shared" si="55"/>
        <v>2</v>
      </c>
      <c r="AH139">
        <f t="shared" si="56"/>
        <v>0</v>
      </c>
    </row>
    <row r="140" spans="1:34" x14ac:dyDescent="0.25">
      <c r="A140" t="s">
        <v>184</v>
      </c>
      <c r="B140" s="1">
        <v>43615</v>
      </c>
      <c r="C140" s="4">
        <v>170995</v>
      </c>
      <c r="D140" s="1">
        <v>43613</v>
      </c>
      <c r="E140" s="3">
        <v>0</v>
      </c>
      <c r="F140" s="3">
        <v>1</v>
      </c>
      <c r="G140" t="s">
        <v>16</v>
      </c>
      <c r="H140" t="s">
        <v>35</v>
      </c>
      <c r="I140" t="s">
        <v>54</v>
      </c>
      <c r="J140" s="6">
        <f t="shared" si="54"/>
        <v>5</v>
      </c>
      <c r="K140" s="6">
        <f t="shared" si="57"/>
        <v>0</v>
      </c>
      <c r="L140" s="6">
        <f t="shared" si="58"/>
        <v>0</v>
      </c>
      <c r="M140" s="6">
        <f t="shared" si="59"/>
        <v>0</v>
      </c>
      <c r="N140" s="6">
        <f t="shared" si="60"/>
        <v>0</v>
      </c>
      <c r="O140" s="6">
        <f t="shared" si="61"/>
        <v>1</v>
      </c>
      <c r="P140" s="6">
        <f t="shared" si="62"/>
        <v>0</v>
      </c>
      <c r="Q140" s="6">
        <f t="shared" si="63"/>
        <v>0</v>
      </c>
      <c r="R140" s="6">
        <f t="shared" si="64"/>
        <v>0</v>
      </c>
      <c r="S140" s="6">
        <f t="shared" si="65"/>
        <v>0</v>
      </c>
      <c r="T140" s="6">
        <f t="shared" si="66"/>
        <v>0</v>
      </c>
      <c r="U140" s="6">
        <f t="shared" si="67"/>
        <v>0</v>
      </c>
      <c r="V140">
        <f t="shared" si="68"/>
        <v>0</v>
      </c>
      <c r="W140">
        <f t="shared" si="68"/>
        <v>0</v>
      </c>
      <c r="X140">
        <f t="shared" si="68"/>
        <v>0</v>
      </c>
      <c r="Y140">
        <f t="shared" si="68"/>
        <v>0</v>
      </c>
      <c r="Z140">
        <f t="shared" si="68"/>
        <v>1</v>
      </c>
      <c r="AA140">
        <f t="shared" si="69"/>
        <v>0</v>
      </c>
      <c r="AB140">
        <f t="shared" si="69"/>
        <v>1</v>
      </c>
      <c r="AC140">
        <f t="shared" si="69"/>
        <v>0</v>
      </c>
      <c r="AD140">
        <f t="shared" si="69"/>
        <v>0</v>
      </c>
      <c r="AE140">
        <f t="shared" si="69"/>
        <v>0</v>
      </c>
      <c r="AF140">
        <f t="shared" si="69"/>
        <v>0</v>
      </c>
      <c r="AG140">
        <f t="shared" si="55"/>
        <v>2</v>
      </c>
      <c r="AH140">
        <f t="shared" si="56"/>
        <v>0</v>
      </c>
    </row>
    <row r="141" spans="1:34" x14ac:dyDescent="0.25">
      <c r="A141" t="s">
        <v>185</v>
      </c>
      <c r="B141" s="1">
        <v>43615</v>
      </c>
      <c r="C141" s="4">
        <v>165945</v>
      </c>
      <c r="D141" s="1">
        <v>43613</v>
      </c>
      <c r="E141" s="3">
        <v>0</v>
      </c>
      <c r="F141" s="3">
        <v>1</v>
      </c>
      <c r="G141" t="s">
        <v>18</v>
      </c>
      <c r="H141" t="s">
        <v>11</v>
      </c>
      <c r="I141" t="s">
        <v>54</v>
      </c>
      <c r="J141" s="6">
        <f t="shared" si="54"/>
        <v>5</v>
      </c>
      <c r="K141" s="6">
        <f t="shared" si="57"/>
        <v>0</v>
      </c>
      <c r="L141" s="6">
        <f t="shared" si="58"/>
        <v>0</v>
      </c>
      <c r="M141" s="6">
        <f t="shared" si="59"/>
        <v>0</v>
      </c>
      <c r="N141" s="6">
        <f t="shared" si="60"/>
        <v>0</v>
      </c>
      <c r="O141" s="6">
        <f t="shared" si="61"/>
        <v>1</v>
      </c>
      <c r="P141" s="6">
        <f t="shared" si="62"/>
        <v>0</v>
      </c>
      <c r="Q141" s="6">
        <f t="shared" si="63"/>
        <v>0</v>
      </c>
      <c r="R141" s="6">
        <f t="shared" si="64"/>
        <v>0</v>
      </c>
      <c r="S141" s="6">
        <f t="shared" si="65"/>
        <v>0</v>
      </c>
      <c r="T141" s="6">
        <f t="shared" si="66"/>
        <v>0</v>
      </c>
      <c r="U141" s="6">
        <f t="shared" si="67"/>
        <v>0</v>
      </c>
      <c r="V141">
        <f t="shared" si="68"/>
        <v>1</v>
      </c>
      <c r="W141">
        <f t="shared" si="68"/>
        <v>0</v>
      </c>
      <c r="X141">
        <f t="shared" si="68"/>
        <v>0</v>
      </c>
      <c r="Y141">
        <f t="shared" si="68"/>
        <v>0</v>
      </c>
      <c r="Z141">
        <f t="shared" si="68"/>
        <v>0</v>
      </c>
      <c r="AA141">
        <f t="shared" si="69"/>
        <v>0</v>
      </c>
      <c r="AB141">
        <f t="shared" si="69"/>
        <v>0</v>
      </c>
      <c r="AC141">
        <f t="shared" si="69"/>
        <v>0</v>
      </c>
      <c r="AD141">
        <f t="shared" si="69"/>
        <v>1</v>
      </c>
      <c r="AE141">
        <f t="shared" si="69"/>
        <v>0</v>
      </c>
      <c r="AF141">
        <f t="shared" si="69"/>
        <v>0</v>
      </c>
      <c r="AG141">
        <f t="shared" si="55"/>
        <v>2</v>
      </c>
      <c r="AH141">
        <f t="shared" si="56"/>
        <v>0</v>
      </c>
    </row>
    <row r="142" spans="1:34" x14ac:dyDescent="0.25">
      <c r="A142" t="s">
        <v>186</v>
      </c>
      <c r="B142" s="1">
        <v>43615</v>
      </c>
      <c r="C142" s="4">
        <v>167345</v>
      </c>
      <c r="D142" s="1">
        <v>43608</v>
      </c>
      <c r="E142" s="3">
        <v>0</v>
      </c>
      <c r="F142" s="3">
        <v>1</v>
      </c>
      <c r="G142" t="s">
        <v>11</v>
      </c>
      <c r="H142" t="s">
        <v>18</v>
      </c>
      <c r="I142" t="s">
        <v>54</v>
      </c>
      <c r="J142" s="6">
        <f t="shared" si="54"/>
        <v>5</v>
      </c>
      <c r="K142" s="6">
        <f t="shared" si="57"/>
        <v>0</v>
      </c>
      <c r="L142" s="6">
        <f t="shared" si="58"/>
        <v>0</v>
      </c>
      <c r="M142" s="6">
        <f t="shared" si="59"/>
        <v>0</v>
      </c>
      <c r="N142" s="6">
        <f t="shared" si="60"/>
        <v>0</v>
      </c>
      <c r="O142" s="6">
        <f t="shared" si="61"/>
        <v>1</v>
      </c>
      <c r="P142" s="6">
        <f t="shared" si="62"/>
        <v>0</v>
      </c>
      <c r="Q142" s="6">
        <f t="shared" si="63"/>
        <v>0</v>
      </c>
      <c r="R142" s="6">
        <f t="shared" si="64"/>
        <v>0</v>
      </c>
      <c r="S142" s="6">
        <f t="shared" si="65"/>
        <v>0</v>
      </c>
      <c r="T142" s="6">
        <f t="shared" si="66"/>
        <v>0</v>
      </c>
      <c r="U142" s="6">
        <f t="shared" si="67"/>
        <v>0</v>
      </c>
      <c r="V142">
        <f t="shared" ref="V142:Z151" si="70">IF($H142=V$1,1,0)</f>
        <v>0</v>
      </c>
      <c r="W142">
        <f t="shared" si="70"/>
        <v>0</v>
      </c>
      <c r="X142">
        <f t="shared" si="70"/>
        <v>0</v>
      </c>
      <c r="Y142">
        <f t="shared" si="70"/>
        <v>0</v>
      </c>
      <c r="Z142">
        <f t="shared" si="70"/>
        <v>0</v>
      </c>
      <c r="AA142">
        <f t="shared" ref="AA142:AF151" si="71">IF($G142=AA$1,1,0)</f>
        <v>1</v>
      </c>
      <c r="AB142">
        <f t="shared" si="71"/>
        <v>0</v>
      </c>
      <c r="AC142">
        <f t="shared" si="71"/>
        <v>0</v>
      </c>
      <c r="AD142">
        <f t="shared" si="71"/>
        <v>0</v>
      </c>
      <c r="AE142">
        <f t="shared" si="71"/>
        <v>0</v>
      </c>
      <c r="AF142">
        <f t="shared" si="71"/>
        <v>0</v>
      </c>
      <c r="AG142">
        <f t="shared" si="55"/>
        <v>7</v>
      </c>
      <c r="AH142">
        <f t="shared" si="56"/>
        <v>0</v>
      </c>
    </row>
    <row r="143" spans="1:34" x14ac:dyDescent="0.25">
      <c r="A143" t="s">
        <v>190</v>
      </c>
      <c r="B143" s="1">
        <v>43613</v>
      </c>
      <c r="C143" s="4">
        <v>156515</v>
      </c>
      <c r="D143" s="1">
        <v>43613</v>
      </c>
      <c r="E143" s="3">
        <v>1</v>
      </c>
      <c r="F143" s="3">
        <v>0</v>
      </c>
      <c r="G143" t="s">
        <v>11</v>
      </c>
      <c r="H143" t="s">
        <v>31</v>
      </c>
      <c r="I143" t="s">
        <v>54</v>
      </c>
      <c r="J143" s="6">
        <f t="shared" si="54"/>
        <v>5</v>
      </c>
      <c r="K143" s="6">
        <f t="shared" si="57"/>
        <v>0</v>
      </c>
      <c r="L143" s="6">
        <f t="shared" si="58"/>
        <v>0</v>
      </c>
      <c r="M143" s="6">
        <f t="shared" si="59"/>
        <v>0</v>
      </c>
      <c r="N143" s="6">
        <f t="shared" si="60"/>
        <v>0</v>
      </c>
      <c r="O143" s="6">
        <f t="shared" si="61"/>
        <v>1</v>
      </c>
      <c r="P143" s="6">
        <f t="shared" si="62"/>
        <v>0</v>
      </c>
      <c r="Q143" s="6">
        <f t="shared" si="63"/>
        <v>0</v>
      </c>
      <c r="R143" s="6">
        <f t="shared" si="64"/>
        <v>0</v>
      </c>
      <c r="S143" s="6">
        <f t="shared" si="65"/>
        <v>0</v>
      </c>
      <c r="T143" s="6">
        <f t="shared" si="66"/>
        <v>0</v>
      </c>
      <c r="U143" s="6">
        <f t="shared" si="67"/>
        <v>0</v>
      </c>
      <c r="V143">
        <f t="shared" si="70"/>
        <v>0</v>
      </c>
      <c r="W143">
        <f t="shared" si="70"/>
        <v>0</v>
      </c>
      <c r="X143">
        <f t="shared" si="70"/>
        <v>1</v>
      </c>
      <c r="Y143">
        <f t="shared" si="70"/>
        <v>0</v>
      </c>
      <c r="Z143">
        <f t="shared" si="70"/>
        <v>0</v>
      </c>
      <c r="AA143">
        <f t="shared" si="71"/>
        <v>1</v>
      </c>
      <c r="AB143">
        <f t="shared" si="71"/>
        <v>0</v>
      </c>
      <c r="AC143">
        <f t="shared" si="71"/>
        <v>0</v>
      </c>
      <c r="AD143">
        <f t="shared" si="71"/>
        <v>0</v>
      </c>
      <c r="AE143">
        <f t="shared" si="71"/>
        <v>0</v>
      </c>
      <c r="AF143">
        <f t="shared" si="71"/>
        <v>0</v>
      </c>
      <c r="AG143">
        <f t="shared" si="55"/>
        <v>0</v>
      </c>
      <c r="AH143">
        <f t="shared" si="56"/>
        <v>0</v>
      </c>
    </row>
    <row r="144" spans="1:34" x14ac:dyDescent="0.25">
      <c r="A144" t="s">
        <v>239</v>
      </c>
      <c r="B144" s="1">
        <v>43585</v>
      </c>
      <c r="C144">
        <v>161345</v>
      </c>
      <c r="D144" s="1">
        <v>43585</v>
      </c>
      <c r="E144" s="3">
        <v>0</v>
      </c>
      <c r="F144" s="3">
        <v>1</v>
      </c>
      <c r="G144" t="s">
        <v>11</v>
      </c>
      <c r="H144" t="s">
        <v>11</v>
      </c>
      <c r="I144" t="s">
        <v>54</v>
      </c>
      <c r="J144" s="6">
        <f t="shared" si="54"/>
        <v>4</v>
      </c>
      <c r="K144" s="6">
        <f t="shared" si="57"/>
        <v>0</v>
      </c>
      <c r="L144" s="6">
        <f t="shared" si="58"/>
        <v>0</v>
      </c>
      <c r="M144" s="6">
        <f t="shared" si="59"/>
        <v>0</v>
      </c>
      <c r="N144" s="6">
        <f t="shared" si="60"/>
        <v>1</v>
      </c>
      <c r="O144" s="6">
        <f t="shared" si="61"/>
        <v>0</v>
      </c>
      <c r="P144" s="6">
        <f t="shared" si="62"/>
        <v>0</v>
      </c>
      <c r="Q144" s="6">
        <f t="shared" si="63"/>
        <v>0</v>
      </c>
      <c r="R144" s="6">
        <f t="shared" si="64"/>
        <v>0</v>
      </c>
      <c r="S144" s="6">
        <f t="shared" si="65"/>
        <v>0</v>
      </c>
      <c r="T144" s="6">
        <f t="shared" si="66"/>
        <v>0</v>
      </c>
      <c r="U144" s="6">
        <f t="shared" si="67"/>
        <v>0</v>
      </c>
      <c r="V144">
        <f t="shared" si="70"/>
        <v>1</v>
      </c>
      <c r="W144">
        <f t="shared" si="70"/>
        <v>0</v>
      </c>
      <c r="X144">
        <f t="shared" si="70"/>
        <v>0</v>
      </c>
      <c r="Y144">
        <f t="shared" si="70"/>
        <v>0</v>
      </c>
      <c r="Z144">
        <f t="shared" si="70"/>
        <v>0</v>
      </c>
      <c r="AA144">
        <f t="shared" si="71"/>
        <v>1</v>
      </c>
      <c r="AB144">
        <f t="shared" si="71"/>
        <v>0</v>
      </c>
      <c r="AC144">
        <f t="shared" si="71"/>
        <v>0</v>
      </c>
      <c r="AD144">
        <f t="shared" si="71"/>
        <v>0</v>
      </c>
      <c r="AE144">
        <f t="shared" si="71"/>
        <v>0</v>
      </c>
      <c r="AF144">
        <f t="shared" si="71"/>
        <v>0</v>
      </c>
      <c r="AG144">
        <f t="shared" si="55"/>
        <v>0</v>
      </c>
      <c r="AH144">
        <f t="shared" si="56"/>
        <v>0</v>
      </c>
    </row>
    <row r="145" spans="1:34" x14ac:dyDescent="0.25">
      <c r="A145" t="s">
        <v>276</v>
      </c>
      <c r="B145" s="1">
        <v>43574</v>
      </c>
      <c r="C145">
        <v>175895</v>
      </c>
      <c r="D145" s="1">
        <v>43573</v>
      </c>
      <c r="E145" s="3">
        <v>0</v>
      </c>
      <c r="F145" s="3">
        <v>1</v>
      </c>
      <c r="G145" t="s">
        <v>22</v>
      </c>
      <c r="H145" t="s">
        <v>35</v>
      </c>
      <c r="I145" t="s">
        <v>54</v>
      </c>
      <c r="J145" s="6">
        <f t="shared" si="54"/>
        <v>4</v>
      </c>
      <c r="K145" s="6">
        <f t="shared" si="57"/>
        <v>0</v>
      </c>
      <c r="L145" s="6">
        <f t="shared" si="58"/>
        <v>0</v>
      </c>
      <c r="M145" s="6">
        <f t="shared" si="59"/>
        <v>0</v>
      </c>
      <c r="N145" s="6">
        <f t="shared" si="60"/>
        <v>1</v>
      </c>
      <c r="O145" s="6">
        <f t="shared" si="61"/>
        <v>0</v>
      </c>
      <c r="P145" s="6">
        <f t="shared" si="62"/>
        <v>0</v>
      </c>
      <c r="Q145" s="6">
        <f t="shared" si="63"/>
        <v>0</v>
      </c>
      <c r="R145" s="6">
        <f t="shared" si="64"/>
        <v>0</v>
      </c>
      <c r="S145" s="6">
        <f t="shared" si="65"/>
        <v>0</v>
      </c>
      <c r="T145" s="6">
        <f t="shared" si="66"/>
        <v>0</v>
      </c>
      <c r="U145" s="6">
        <f t="shared" si="67"/>
        <v>0</v>
      </c>
      <c r="V145">
        <f t="shared" si="70"/>
        <v>0</v>
      </c>
      <c r="W145">
        <f t="shared" si="70"/>
        <v>0</v>
      </c>
      <c r="X145">
        <f t="shared" si="70"/>
        <v>0</v>
      </c>
      <c r="Y145">
        <f t="shared" si="70"/>
        <v>0</v>
      </c>
      <c r="Z145">
        <f t="shared" si="70"/>
        <v>1</v>
      </c>
      <c r="AA145">
        <f t="shared" si="71"/>
        <v>0</v>
      </c>
      <c r="AB145">
        <f t="shared" si="71"/>
        <v>0</v>
      </c>
      <c r="AC145">
        <f t="shared" si="71"/>
        <v>1</v>
      </c>
      <c r="AD145">
        <f t="shared" si="71"/>
        <v>0</v>
      </c>
      <c r="AE145">
        <f t="shared" si="71"/>
        <v>0</v>
      </c>
      <c r="AF145">
        <f t="shared" si="71"/>
        <v>0</v>
      </c>
      <c r="AG145">
        <f t="shared" si="55"/>
        <v>1</v>
      </c>
      <c r="AH145">
        <f t="shared" si="56"/>
        <v>0</v>
      </c>
    </row>
    <row r="146" spans="1:34" x14ac:dyDescent="0.25">
      <c r="A146" t="s">
        <v>277</v>
      </c>
      <c r="B146" s="1">
        <v>43574</v>
      </c>
      <c r="C146">
        <v>175895</v>
      </c>
      <c r="D146" s="1">
        <v>43567</v>
      </c>
      <c r="E146" s="3">
        <v>0</v>
      </c>
      <c r="F146" s="3">
        <v>1</v>
      </c>
      <c r="G146" t="s">
        <v>11</v>
      </c>
      <c r="H146" t="s">
        <v>11</v>
      </c>
      <c r="I146" t="s">
        <v>54</v>
      </c>
      <c r="J146" s="6">
        <f t="shared" si="54"/>
        <v>4</v>
      </c>
      <c r="K146" s="6">
        <f t="shared" si="57"/>
        <v>0</v>
      </c>
      <c r="L146" s="6">
        <f t="shared" si="58"/>
        <v>0</v>
      </c>
      <c r="M146" s="6">
        <f t="shared" si="59"/>
        <v>0</v>
      </c>
      <c r="N146" s="6">
        <f t="shared" si="60"/>
        <v>1</v>
      </c>
      <c r="O146" s="6">
        <f t="shared" si="61"/>
        <v>0</v>
      </c>
      <c r="P146" s="6">
        <f t="shared" si="62"/>
        <v>0</v>
      </c>
      <c r="Q146" s="6">
        <f t="shared" si="63"/>
        <v>0</v>
      </c>
      <c r="R146" s="6">
        <f t="shared" si="64"/>
        <v>0</v>
      </c>
      <c r="S146" s="6">
        <f t="shared" si="65"/>
        <v>0</v>
      </c>
      <c r="T146" s="6">
        <f t="shared" si="66"/>
        <v>0</v>
      </c>
      <c r="U146" s="6">
        <f t="shared" si="67"/>
        <v>0</v>
      </c>
      <c r="V146">
        <f t="shared" si="70"/>
        <v>1</v>
      </c>
      <c r="W146">
        <f t="shared" si="70"/>
        <v>0</v>
      </c>
      <c r="X146">
        <f t="shared" si="70"/>
        <v>0</v>
      </c>
      <c r="Y146">
        <f t="shared" si="70"/>
        <v>0</v>
      </c>
      <c r="Z146">
        <f t="shared" si="70"/>
        <v>0</v>
      </c>
      <c r="AA146">
        <f t="shared" si="71"/>
        <v>1</v>
      </c>
      <c r="AB146">
        <f t="shared" si="71"/>
        <v>0</v>
      </c>
      <c r="AC146">
        <f t="shared" si="71"/>
        <v>0</v>
      </c>
      <c r="AD146">
        <f t="shared" si="71"/>
        <v>0</v>
      </c>
      <c r="AE146">
        <f t="shared" si="71"/>
        <v>0</v>
      </c>
      <c r="AF146">
        <f t="shared" si="71"/>
        <v>0</v>
      </c>
      <c r="AG146">
        <f t="shared" si="55"/>
        <v>7</v>
      </c>
      <c r="AH146">
        <f t="shared" si="56"/>
        <v>0</v>
      </c>
    </row>
    <row r="147" spans="1:34" x14ac:dyDescent="0.25">
      <c r="A147" t="s">
        <v>289</v>
      </c>
      <c r="B147" s="1">
        <v>43568</v>
      </c>
      <c r="C147">
        <v>172095</v>
      </c>
      <c r="D147" s="1">
        <v>43565</v>
      </c>
      <c r="E147" s="3">
        <v>0</v>
      </c>
      <c r="F147" s="3">
        <v>1</v>
      </c>
      <c r="G147" t="s">
        <v>22</v>
      </c>
      <c r="H147" t="s">
        <v>11</v>
      </c>
      <c r="I147" t="s">
        <v>54</v>
      </c>
      <c r="J147" s="6">
        <f t="shared" si="54"/>
        <v>4</v>
      </c>
      <c r="K147" s="6">
        <f t="shared" si="57"/>
        <v>0</v>
      </c>
      <c r="L147" s="6">
        <f t="shared" si="58"/>
        <v>0</v>
      </c>
      <c r="M147" s="6">
        <f t="shared" si="59"/>
        <v>0</v>
      </c>
      <c r="N147" s="6">
        <f t="shared" si="60"/>
        <v>1</v>
      </c>
      <c r="O147" s="6">
        <f t="shared" si="61"/>
        <v>0</v>
      </c>
      <c r="P147" s="6">
        <f t="shared" si="62"/>
        <v>0</v>
      </c>
      <c r="Q147" s="6">
        <f t="shared" si="63"/>
        <v>0</v>
      </c>
      <c r="R147" s="6">
        <f t="shared" si="64"/>
        <v>0</v>
      </c>
      <c r="S147" s="6">
        <f t="shared" si="65"/>
        <v>0</v>
      </c>
      <c r="T147" s="6">
        <f t="shared" si="66"/>
        <v>0</v>
      </c>
      <c r="U147" s="6">
        <f t="shared" si="67"/>
        <v>0</v>
      </c>
      <c r="V147">
        <f t="shared" si="70"/>
        <v>1</v>
      </c>
      <c r="W147">
        <f t="shared" si="70"/>
        <v>0</v>
      </c>
      <c r="X147">
        <f t="shared" si="70"/>
        <v>0</v>
      </c>
      <c r="Y147">
        <f t="shared" si="70"/>
        <v>0</v>
      </c>
      <c r="Z147">
        <f t="shared" si="70"/>
        <v>0</v>
      </c>
      <c r="AA147">
        <f t="shared" si="71"/>
        <v>0</v>
      </c>
      <c r="AB147">
        <f t="shared" si="71"/>
        <v>0</v>
      </c>
      <c r="AC147">
        <f t="shared" si="71"/>
        <v>1</v>
      </c>
      <c r="AD147">
        <f t="shared" si="71"/>
        <v>0</v>
      </c>
      <c r="AE147">
        <f t="shared" si="71"/>
        <v>0</v>
      </c>
      <c r="AF147">
        <f t="shared" si="71"/>
        <v>0</v>
      </c>
      <c r="AG147">
        <f t="shared" si="55"/>
        <v>3</v>
      </c>
      <c r="AH147">
        <f t="shared" si="56"/>
        <v>0</v>
      </c>
    </row>
    <row r="148" spans="1:34" x14ac:dyDescent="0.25">
      <c r="A148" t="s">
        <v>290</v>
      </c>
      <c r="B148" s="1">
        <v>43568</v>
      </c>
      <c r="C148">
        <v>161215</v>
      </c>
      <c r="D148" s="1">
        <v>43565</v>
      </c>
      <c r="E148" s="3">
        <v>0</v>
      </c>
      <c r="F148" s="3">
        <v>1</v>
      </c>
      <c r="G148" t="s">
        <v>18</v>
      </c>
      <c r="H148" t="s">
        <v>15</v>
      </c>
      <c r="I148" t="s">
        <v>54</v>
      </c>
      <c r="J148" s="6">
        <f t="shared" si="54"/>
        <v>4</v>
      </c>
      <c r="K148" s="6">
        <f t="shared" si="57"/>
        <v>0</v>
      </c>
      <c r="L148" s="6">
        <f t="shared" si="58"/>
        <v>0</v>
      </c>
      <c r="M148" s="6">
        <f t="shared" si="59"/>
        <v>0</v>
      </c>
      <c r="N148" s="6">
        <f t="shared" si="60"/>
        <v>1</v>
      </c>
      <c r="O148" s="6">
        <f t="shared" si="61"/>
        <v>0</v>
      </c>
      <c r="P148" s="6">
        <f t="shared" si="62"/>
        <v>0</v>
      </c>
      <c r="Q148" s="6">
        <f t="shared" si="63"/>
        <v>0</v>
      </c>
      <c r="R148" s="6">
        <f t="shared" si="64"/>
        <v>0</v>
      </c>
      <c r="S148" s="6">
        <f t="shared" si="65"/>
        <v>0</v>
      </c>
      <c r="T148" s="6">
        <f t="shared" si="66"/>
        <v>0</v>
      </c>
      <c r="U148" s="6">
        <f t="shared" si="67"/>
        <v>0</v>
      </c>
      <c r="V148">
        <f t="shared" si="70"/>
        <v>0</v>
      </c>
      <c r="W148">
        <f t="shared" si="70"/>
        <v>1</v>
      </c>
      <c r="X148">
        <f t="shared" si="70"/>
        <v>0</v>
      </c>
      <c r="Y148">
        <f t="shared" si="70"/>
        <v>0</v>
      </c>
      <c r="Z148">
        <f t="shared" si="70"/>
        <v>0</v>
      </c>
      <c r="AA148">
        <f t="shared" si="71"/>
        <v>0</v>
      </c>
      <c r="AB148">
        <f t="shared" si="71"/>
        <v>0</v>
      </c>
      <c r="AC148">
        <f t="shared" si="71"/>
        <v>0</v>
      </c>
      <c r="AD148">
        <f t="shared" si="71"/>
        <v>1</v>
      </c>
      <c r="AE148">
        <f t="shared" si="71"/>
        <v>0</v>
      </c>
      <c r="AF148">
        <f t="shared" si="71"/>
        <v>0</v>
      </c>
      <c r="AG148">
        <f t="shared" si="55"/>
        <v>3</v>
      </c>
      <c r="AH148">
        <f t="shared" si="56"/>
        <v>0</v>
      </c>
    </row>
    <row r="149" spans="1:34" x14ac:dyDescent="0.25">
      <c r="A149" t="s">
        <v>291</v>
      </c>
      <c r="B149" s="1">
        <v>43568</v>
      </c>
      <c r="C149">
        <v>164915</v>
      </c>
      <c r="D149" s="1">
        <v>43567</v>
      </c>
      <c r="E149" s="3">
        <v>0</v>
      </c>
      <c r="F149" s="3">
        <v>1</v>
      </c>
      <c r="G149" t="s">
        <v>25</v>
      </c>
      <c r="H149" t="s">
        <v>18</v>
      </c>
      <c r="I149" t="s">
        <v>54</v>
      </c>
      <c r="J149" s="6">
        <f t="shared" si="54"/>
        <v>4</v>
      </c>
      <c r="K149" s="6">
        <f t="shared" si="57"/>
        <v>0</v>
      </c>
      <c r="L149" s="6">
        <f t="shared" si="58"/>
        <v>0</v>
      </c>
      <c r="M149" s="6">
        <f t="shared" si="59"/>
        <v>0</v>
      </c>
      <c r="N149" s="6">
        <f t="shared" si="60"/>
        <v>1</v>
      </c>
      <c r="O149" s="6">
        <f t="shared" si="61"/>
        <v>0</v>
      </c>
      <c r="P149" s="6">
        <f t="shared" si="62"/>
        <v>0</v>
      </c>
      <c r="Q149" s="6">
        <f t="shared" si="63"/>
        <v>0</v>
      </c>
      <c r="R149" s="6">
        <f t="shared" si="64"/>
        <v>0</v>
      </c>
      <c r="S149" s="6">
        <f t="shared" si="65"/>
        <v>0</v>
      </c>
      <c r="T149" s="6">
        <f t="shared" si="66"/>
        <v>0</v>
      </c>
      <c r="U149" s="6">
        <f t="shared" si="67"/>
        <v>0</v>
      </c>
      <c r="V149">
        <f t="shared" si="70"/>
        <v>0</v>
      </c>
      <c r="W149">
        <f t="shared" si="70"/>
        <v>0</v>
      </c>
      <c r="X149">
        <f t="shared" si="70"/>
        <v>0</v>
      </c>
      <c r="Y149">
        <f t="shared" si="70"/>
        <v>0</v>
      </c>
      <c r="Z149">
        <f t="shared" si="70"/>
        <v>0</v>
      </c>
      <c r="AA149">
        <f t="shared" si="71"/>
        <v>0</v>
      </c>
      <c r="AB149">
        <f t="shared" si="71"/>
        <v>0</v>
      </c>
      <c r="AC149">
        <f t="shared" si="71"/>
        <v>0</v>
      </c>
      <c r="AD149">
        <f t="shared" si="71"/>
        <v>0</v>
      </c>
      <c r="AE149">
        <f t="shared" si="71"/>
        <v>1</v>
      </c>
      <c r="AF149">
        <f t="shared" si="71"/>
        <v>0</v>
      </c>
      <c r="AG149">
        <f t="shared" si="55"/>
        <v>1</v>
      </c>
      <c r="AH149">
        <f t="shared" si="56"/>
        <v>0</v>
      </c>
    </row>
    <row r="150" spans="1:34" x14ac:dyDescent="0.25">
      <c r="A150" t="s">
        <v>308</v>
      </c>
      <c r="B150" s="1">
        <v>43555</v>
      </c>
      <c r="C150">
        <v>170045</v>
      </c>
      <c r="D150" s="5">
        <v>43554</v>
      </c>
      <c r="E150" s="3">
        <v>0</v>
      </c>
      <c r="F150" s="3">
        <v>1</v>
      </c>
      <c r="G150" t="s">
        <v>18</v>
      </c>
      <c r="H150" t="s">
        <v>11</v>
      </c>
      <c r="I150" t="s">
        <v>54</v>
      </c>
      <c r="J150" s="6">
        <f t="shared" si="54"/>
        <v>3</v>
      </c>
      <c r="K150" s="6">
        <f t="shared" si="57"/>
        <v>0</v>
      </c>
      <c r="L150" s="6">
        <f t="shared" si="58"/>
        <v>0</v>
      </c>
      <c r="M150" s="6">
        <f t="shared" si="59"/>
        <v>1</v>
      </c>
      <c r="N150" s="6">
        <f t="shared" si="60"/>
        <v>0</v>
      </c>
      <c r="O150" s="6">
        <f t="shared" si="61"/>
        <v>0</v>
      </c>
      <c r="P150" s="6">
        <f t="shared" si="62"/>
        <v>0</v>
      </c>
      <c r="Q150" s="6">
        <f t="shared" si="63"/>
        <v>0</v>
      </c>
      <c r="R150" s="6">
        <f t="shared" si="64"/>
        <v>0</v>
      </c>
      <c r="S150" s="6">
        <f t="shared" si="65"/>
        <v>0</v>
      </c>
      <c r="T150" s="6">
        <f t="shared" si="66"/>
        <v>0</v>
      </c>
      <c r="U150" s="6">
        <f t="shared" si="67"/>
        <v>0</v>
      </c>
      <c r="V150">
        <f t="shared" si="70"/>
        <v>1</v>
      </c>
      <c r="W150">
        <f t="shared" si="70"/>
        <v>0</v>
      </c>
      <c r="X150">
        <f t="shared" si="70"/>
        <v>0</v>
      </c>
      <c r="Y150">
        <f t="shared" si="70"/>
        <v>0</v>
      </c>
      <c r="Z150">
        <f t="shared" si="70"/>
        <v>0</v>
      </c>
      <c r="AA150">
        <f t="shared" si="71"/>
        <v>0</v>
      </c>
      <c r="AB150">
        <f t="shared" si="71"/>
        <v>0</v>
      </c>
      <c r="AC150">
        <f t="shared" si="71"/>
        <v>0</v>
      </c>
      <c r="AD150">
        <f t="shared" si="71"/>
        <v>1</v>
      </c>
      <c r="AE150">
        <f t="shared" si="71"/>
        <v>0</v>
      </c>
      <c r="AF150">
        <f t="shared" si="71"/>
        <v>0</v>
      </c>
      <c r="AG150">
        <f t="shared" si="55"/>
        <v>1</v>
      </c>
      <c r="AH150">
        <f t="shared" si="56"/>
        <v>0</v>
      </c>
    </row>
    <row r="151" spans="1:34" x14ac:dyDescent="0.25">
      <c r="A151" t="s">
        <v>356</v>
      </c>
      <c r="B151" s="1">
        <v>43537</v>
      </c>
      <c r="C151">
        <v>162315</v>
      </c>
      <c r="D151" s="1">
        <v>43531</v>
      </c>
      <c r="E151" s="3">
        <v>0</v>
      </c>
      <c r="F151" s="3">
        <v>1</v>
      </c>
      <c r="G151" t="s">
        <v>16</v>
      </c>
      <c r="H151" t="s">
        <v>31</v>
      </c>
      <c r="I151" t="s">
        <v>54</v>
      </c>
      <c r="J151" s="6">
        <f t="shared" si="54"/>
        <v>3</v>
      </c>
      <c r="K151" s="6">
        <f t="shared" si="57"/>
        <v>0</v>
      </c>
      <c r="L151" s="6">
        <f t="shared" si="58"/>
        <v>0</v>
      </c>
      <c r="M151" s="6">
        <f t="shared" si="59"/>
        <v>1</v>
      </c>
      <c r="N151" s="6">
        <f t="shared" si="60"/>
        <v>0</v>
      </c>
      <c r="O151" s="6">
        <f t="shared" si="61"/>
        <v>0</v>
      </c>
      <c r="P151" s="6">
        <f t="shared" si="62"/>
        <v>0</v>
      </c>
      <c r="Q151" s="6">
        <f t="shared" si="63"/>
        <v>0</v>
      </c>
      <c r="R151" s="6">
        <f t="shared" si="64"/>
        <v>0</v>
      </c>
      <c r="S151" s="6">
        <f t="shared" si="65"/>
        <v>0</v>
      </c>
      <c r="T151" s="6">
        <f t="shared" si="66"/>
        <v>0</v>
      </c>
      <c r="U151" s="6">
        <f t="shared" si="67"/>
        <v>0</v>
      </c>
      <c r="V151">
        <f t="shared" si="70"/>
        <v>0</v>
      </c>
      <c r="W151">
        <f t="shared" si="70"/>
        <v>0</v>
      </c>
      <c r="X151">
        <f t="shared" si="70"/>
        <v>1</v>
      </c>
      <c r="Y151">
        <f t="shared" si="70"/>
        <v>0</v>
      </c>
      <c r="Z151">
        <f t="shared" si="70"/>
        <v>0</v>
      </c>
      <c r="AA151">
        <f t="shared" si="71"/>
        <v>0</v>
      </c>
      <c r="AB151">
        <f t="shared" si="71"/>
        <v>1</v>
      </c>
      <c r="AC151">
        <f t="shared" si="71"/>
        <v>0</v>
      </c>
      <c r="AD151">
        <f t="shared" si="71"/>
        <v>0</v>
      </c>
      <c r="AE151">
        <f t="shared" si="71"/>
        <v>0</v>
      </c>
      <c r="AF151">
        <f t="shared" si="71"/>
        <v>0</v>
      </c>
      <c r="AG151">
        <f t="shared" si="55"/>
        <v>6</v>
      </c>
      <c r="AH151">
        <f t="shared" si="56"/>
        <v>0</v>
      </c>
    </row>
    <row r="152" spans="1:34" x14ac:dyDescent="0.25">
      <c r="A152" t="s">
        <v>397</v>
      </c>
      <c r="B152" s="1">
        <v>43508</v>
      </c>
      <c r="C152">
        <v>175945</v>
      </c>
      <c r="D152" s="1">
        <v>43507</v>
      </c>
      <c r="E152" s="3">
        <v>0</v>
      </c>
      <c r="F152" s="3">
        <v>1</v>
      </c>
      <c r="G152" t="s">
        <v>11</v>
      </c>
      <c r="H152" t="s">
        <v>11</v>
      </c>
      <c r="I152" t="s">
        <v>54</v>
      </c>
      <c r="J152" s="6">
        <f t="shared" si="54"/>
        <v>2</v>
      </c>
      <c r="K152" s="6">
        <f t="shared" si="57"/>
        <v>0</v>
      </c>
      <c r="L152" s="6">
        <f t="shared" si="58"/>
        <v>1</v>
      </c>
      <c r="M152" s="6">
        <f t="shared" si="59"/>
        <v>0</v>
      </c>
      <c r="N152" s="6">
        <f t="shared" si="60"/>
        <v>0</v>
      </c>
      <c r="O152" s="6">
        <f t="shared" si="61"/>
        <v>0</v>
      </c>
      <c r="P152" s="6">
        <f t="shared" si="62"/>
        <v>0</v>
      </c>
      <c r="Q152" s="6">
        <f t="shared" si="63"/>
        <v>0</v>
      </c>
      <c r="R152" s="6">
        <f t="shared" si="64"/>
        <v>0</v>
      </c>
      <c r="S152" s="6">
        <f t="shared" si="65"/>
        <v>0</v>
      </c>
      <c r="T152" s="6">
        <f t="shared" si="66"/>
        <v>0</v>
      </c>
      <c r="U152" s="6">
        <f t="shared" si="67"/>
        <v>0</v>
      </c>
      <c r="V152">
        <f t="shared" ref="V152:Z161" si="72">IF($H152=V$1,1,0)</f>
        <v>1</v>
      </c>
      <c r="W152">
        <f t="shared" si="72"/>
        <v>0</v>
      </c>
      <c r="X152">
        <f t="shared" si="72"/>
        <v>0</v>
      </c>
      <c r="Y152">
        <f t="shared" si="72"/>
        <v>0</v>
      </c>
      <c r="Z152">
        <f t="shared" si="72"/>
        <v>0</v>
      </c>
      <c r="AA152">
        <f t="shared" ref="AA152:AF161" si="73">IF($G152=AA$1,1,0)</f>
        <v>1</v>
      </c>
      <c r="AB152">
        <f t="shared" si="73"/>
        <v>0</v>
      </c>
      <c r="AC152">
        <f t="shared" si="73"/>
        <v>0</v>
      </c>
      <c r="AD152">
        <f t="shared" si="73"/>
        <v>0</v>
      </c>
      <c r="AE152">
        <f t="shared" si="73"/>
        <v>0</v>
      </c>
      <c r="AF152">
        <f t="shared" si="73"/>
        <v>0</v>
      </c>
      <c r="AG152">
        <f t="shared" si="55"/>
        <v>1</v>
      </c>
      <c r="AH152">
        <f t="shared" si="56"/>
        <v>0</v>
      </c>
    </row>
    <row r="153" spans="1:34" x14ac:dyDescent="0.25">
      <c r="A153" t="s">
        <v>398</v>
      </c>
      <c r="B153" s="1">
        <v>43508</v>
      </c>
      <c r="C153">
        <v>162815</v>
      </c>
      <c r="D153" s="1">
        <v>43496</v>
      </c>
      <c r="E153" s="3">
        <v>0</v>
      </c>
      <c r="F153" s="3">
        <v>1</v>
      </c>
      <c r="G153" t="s">
        <v>18</v>
      </c>
      <c r="H153" t="s">
        <v>35</v>
      </c>
      <c r="I153" t="s">
        <v>54</v>
      </c>
      <c r="J153" s="6">
        <f t="shared" si="54"/>
        <v>1</v>
      </c>
      <c r="K153" s="6">
        <f t="shared" si="57"/>
        <v>1</v>
      </c>
      <c r="L153" s="6">
        <f t="shared" si="58"/>
        <v>0</v>
      </c>
      <c r="M153" s="6">
        <f t="shared" si="59"/>
        <v>0</v>
      </c>
      <c r="N153" s="6">
        <f t="shared" si="60"/>
        <v>0</v>
      </c>
      <c r="O153" s="6">
        <f t="shared" si="61"/>
        <v>0</v>
      </c>
      <c r="P153" s="6">
        <f t="shared" si="62"/>
        <v>0</v>
      </c>
      <c r="Q153" s="6">
        <f t="shared" si="63"/>
        <v>0</v>
      </c>
      <c r="R153" s="6">
        <f t="shared" si="64"/>
        <v>0</v>
      </c>
      <c r="S153" s="6">
        <f t="shared" si="65"/>
        <v>0</v>
      </c>
      <c r="T153" s="6">
        <f t="shared" si="66"/>
        <v>0</v>
      </c>
      <c r="U153" s="6">
        <f t="shared" si="67"/>
        <v>0</v>
      </c>
      <c r="V153">
        <f t="shared" si="72"/>
        <v>0</v>
      </c>
      <c r="W153">
        <f t="shared" si="72"/>
        <v>0</v>
      </c>
      <c r="X153">
        <f t="shared" si="72"/>
        <v>0</v>
      </c>
      <c r="Y153">
        <f t="shared" si="72"/>
        <v>0</v>
      </c>
      <c r="Z153">
        <f t="shared" si="72"/>
        <v>1</v>
      </c>
      <c r="AA153">
        <f t="shared" si="73"/>
        <v>0</v>
      </c>
      <c r="AB153">
        <f t="shared" si="73"/>
        <v>0</v>
      </c>
      <c r="AC153">
        <f t="shared" si="73"/>
        <v>0</v>
      </c>
      <c r="AD153">
        <f t="shared" si="73"/>
        <v>1</v>
      </c>
      <c r="AE153">
        <f t="shared" si="73"/>
        <v>0</v>
      </c>
      <c r="AF153">
        <f t="shared" si="73"/>
        <v>0</v>
      </c>
      <c r="AG153">
        <f t="shared" si="55"/>
        <v>12</v>
      </c>
      <c r="AH153">
        <f t="shared" si="56"/>
        <v>0</v>
      </c>
    </row>
    <row r="154" spans="1:34" x14ac:dyDescent="0.25">
      <c r="A154" t="s">
        <v>402</v>
      </c>
      <c r="B154" s="1">
        <v>43496</v>
      </c>
      <c r="C154">
        <v>157995</v>
      </c>
      <c r="D154" s="1">
        <v>43496</v>
      </c>
      <c r="E154" s="3">
        <v>0</v>
      </c>
      <c r="F154" s="3">
        <v>1</v>
      </c>
      <c r="G154" t="s">
        <v>18</v>
      </c>
      <c r="H154" t="s">
        <v>18</v>
      </c>
      <c r="I154" t="s">
        <v>54</v>
      </c>
      <c r="J154" s="6">
        <f t="shared" si="54"/>
        <v>1</v>
      </c>
      <c r="K154" s="6">
        <f t="shared" si="57"/>
        <v>1</v>
      </c>
      <c r="L154" s="6">
        <f t="shared" si="58"/>
        <v>0</v>
      </c>
      <c r="M154" s="6">
        <f t="shared" si="59"/>
        <v>0</v>
      </c>
      <c r="N154" s="6">
        <f t="shared" si="60"/>
        <v>0</v>
      </c>
      <c r="O154" s="6">
        <f t="shared" si="61"/>
        <v>0</v>
      </c>
      <c r="P154" s="6">
        <f t="shared" si="62"/>
        <v>0</v>
      </c>
      <c r="Q154" s="6">
        <f t="shared" si="63"/>
        <v>0</v>
      </c>
      <c r="R154" s="6">
        <f t="shared" si="64"/>
        <v>0</v>
      </c>
      <c r="S154" s="6">
        <f t="shared" si="65"/>
        <v>0</v>
      </c>
      <c r="T154" s="6">
        <f t="shared" si="66"/>
        <v>0</v>
      </c>
      <c r="U154" s="6">
        <f t="shared" si="67"/>
        <v>0</v>
      </c>
      <c r="V154">
        <f t="shared" si="72"/>
        <v>0</v>
      </c>
      <c r="W154">
        <f t="shared" si="72"/>
        <v>0</v>
      </c>
      <c r="X154">
        <f t="shared" si="72"/>
        <v>0</v>
      </c>
      <c r="Y154">
        <f t="shared" si="72"/>
        <v>0</v>
      </c>
      <c r="Z154">
        <f t="shared" si="72"/>
        <v>0</v>
      </c>
      <c r="AA154">
        <f t="shared" si="73"/>
        <v>0</v>
      </c>
      <c r="AB154">
        <f t="shared" si="73"/>
        <v>0</v>
      </c>
      <c r="AC154">
        <f t="shared" si="73"/>
        <v>0</v>
      </c>
      <c r="AD154">
        <f t="shared" si="73"/>
        <v>1</v>
      </c>
      <c r="AE154">
        <f t="shared" si="73"/>
        <v>0</v>
      </c>
      <c r="AF154">
        <f t="shared" si="73"/>
        <v>0</v>
      </c>
      <c r="AG154">
        <f t="shared" si="55"/>
        <v>0</v>
      </c>
      <c r="AH154">
        <f t="shared" si="56"/>
        <v>0</v>
      </c>
    </row>
    <row r="155" spans="1:34" x14ac:dyDescent="0.25">
      <c r="A155" t="s">
        <v>403</v>
      </c>
      <c r="B155" s="1">
        <v>43496</v>
      </c>
      <c r="C155">
        <v>161265</v>
      </c>
      <c r="D155" s="1">
        <v>43496</v>
      </c>
      <c r="E155" s="3">
        <v>0</v>
      </c>
      <c r="F155" s="3">
        <v>1</v>
      </c>
      <c r="G155" t="s">
        <v>11</v>
      </c>
      <c r="H155" t="s">
        <v>35</v>
      </c>
      <c r="I155" t="s">
        <v>54</v>
      </c>
      <c r="J155" s="6">
        <f t="shared" si="54"/>
        <v>1</v>
      </c>
      <c r="K155" s="6">
        <f t="shared" si="57"/>
        <v>1</v>
      </c>
      <c r="L155" s="6">
        <f t="shared" si="58"/>
        <v>0</v>
      </c>
      <c r="M155" s="6">
        <f t="shared" si="59"/>
        <v>0</v>
      </c>
      <c r="N155" s="6">
        <f t="shared" si="60"/>
        <v>0</v>
      </c>
      <c r="O155" s="6">
        <f t="shared" si="61"/>
        <v>0</v>
      </c>
      <c r="P155" s="6">
        <f t="shared" si="62"/>
        <v>0</v>
      </c>
      <c r="Q155" s="6">
        <f t="shared" si="63"/>
        <v>0</v>
      </c>
      <c r="R155" s="6">
        <f t="shared" si="64"/>
        <v>0</v>
      </c>
      <c r="S155" s="6">
        <f t="shared" si="65"/>
        <v>0</v>
      </c>
      <c r="T155" s="6">
        <f t="shared" si="66"/>
        <v>0</v>
      </c>
      <c r="U155" s="6">
        <f t="shared" si="67"/>
        <v>0</v>
      </c>
      <c r="V155">
        <f t="shared" si="72"/>
        <v>0</v>
      </c>
      <c r="W155">
        <f t="shared" si="72"/>
        <v>0</v>
      </c>
      <c r="X155">
        <f t="shared" si="72"/>
        <v>0</v>
      </c>
      <c r="Y155">
        <f t="shared" si="72"/>
        <v>0</v>
      </c>
      <c r="Z155">
        <f t="shared" si="72"/>
        <v>1</v>
      </c>
      <c r="AA155">
        <f t="shared" si="73"/>
        <v>1</v>
      </c>
      <c r="AB155">
        <f t="shared" si="73"/>
        <v>0</v>
      </c>
      <c r="AC155">
        <f t="shared" si="73"/>
        <v>0</v>
      </c>
      <c r="AD155">
        <f t="shared" si="73"/>
        <v>0</v>
      </c>
      <c r="AE155">
        <f t="shared" si="73"/>
        <v>0</v>
      </c>
      <c r="AF155">
        <f t="shared" si="73"/>
        <v>0</v>
      </c>
      <c r="AG155">
        <f t="shared" si="55"/>
        <v>0</v>
      </c>
      <c r="AH155">
        <f t="shared" si="56"/>
        <v>0</v>
      </c>
    </row>
    <row r="156" spans="1:34" x14ac:dyDescent="0.25">
      <c r="A156" t="s">
        <v>404</v>
      </c>
      <c r="B156" s="1">
        <v>43496</v>
      </c>
      <c r="C156">
        <v>164295</v>
      </c>
      <c r="D156" s="1">
        <v>43496</v>
      </c>
      <c r="E156" s="3">
        <v>0</v>
      </c>
      <c r="F156" s="3">
        <v>1</v>
      </c>
      <c r="G156" t="s">
        <v>11</v>
      </c>
      <c r="H156" t="s">
        <v>35</v>
      </c>
      <c r="I156" t="s">
        <v>54</v>
      </c>
      <c r="J156" s="6">
        <f t="shared" si="54"/>
        <v>1</v>
      </c>
      <c r="K156" s="6">
        <f t="shared" si="57"/>
        <v>1</v>
      </c>
      <c r="L156" s="6">
        <f t="shared" si="58"/>
        <v>0</v>
      </c>
      <c r="M156" s="6">
        <f t="shared" si="59"/>
        <v>0</v>
      </c>
      <c r="N156" s="6">
        <f t="shared" si="60"/>
        <v>0</v>
      </c>
      <c r="O156" s="6">
        <f t="shared" si="61"/>
        <v>0</v>
      </c>
      <c r="P156" s="6">
        <f t="shared" si="62"/>
        <v>0</v>
      </c>
      <c r="Q156" s="6">
        <f t="shared" si="63"/>
        <v>0</v>
      </c>
      <c r="R156" s="6">
        <f t="shared" si="64"/>
        <v>0</v>
      </c>
      <c r="S156" s="6">
        <f t="shared" si="65"/>
        <v>0</v>
      </c>
      <c r="T156" s="6">
        <f t="shared" si="66"/>
        <v>0</v>
      </c>
      <c r="U156" s="6">
        <f t="shared" si="67"/>
        <v>0</v>
      </c>
      <c r="V156">
        <f t="shared" si="72"/>
        <v>0</v>
      </c>
      <c r="W156">
        <f t="shared" si="72"/>
        <v>0</v>
      </c>
      <c r="X156">
        <f t="shared" si="72"/>
        <v>0</v>
      </c>
      <c r="Y156">
        <f t="shared" si="72"/>
        <v>0</v>
      </c>
      <c r="Z156">
        <f t="shared" si="72"/>
        <v>1</v>
      </c>
      <c r="AA156">
        <f t="shared" si="73"/>
        <v>1</v>
      </c>
      <c r="AB156">
        <f t="shared" si="73"/>
        <v>0</v>
      </c>
      <c r="AC156">
        <f t="shared" si="73"/>
        <v>0</v>
      </c>
      <c r="AD156">
        <f t="shared" si="73"/>
        <v>0</v>
      </c>
      <c r="AE156">
        <f t="shared" si="73"/>
        <v>0</v>
      </c>
      <c r="AF156">
        <f t="shared" si="73"/>
        <v>0</v>
      </c>
      <c r="AG156">
        <f t="shared" si="55"/>
        <v>0</v>
      </c>
      <c r="AH156">
        <f t="shared" si="56"/>
        <v>0</v>
      </c>
    </row>
    <row r="157" spans="1:34" x14ac:dyDescent="0.25">
      <c r="A157" t="s">
        <v>405</v>
      </c>
      <c r="B157" s="1">
        <v>43496</v>
      </c>
      <c r="C157">
        <v>163645</v>
      </c>
      <c r="D157" s="1">
        <v>43496</v>
      </c>
      <c r="E157" s="3">
        <v>0</v>
      </c>
      <c r="F157" s="3">
        <v>1</v>
      </c>
      <c r="G157" t="s">
        <v>11</v>
      </c>
      <c r="H157" t="s">
        <v>35</v>
      </c>
      <c r="I157" t="s">
        <v>54</v>
      </c>
      <c r="J157" s="6">
        <f t="shared" si="54"/>
        <v>1</v>
      </c>
      <c r="K157" s="6">
        <f t="shared" si="57"/>
        <v>1</v>
      </c>
      <c r="L157" s="6">
        <f t="shared" si="58"/>
        <v>0</v>
      </c>
      <c r="M157" s="6">
        <f t="shared" si="59"/>
        <v>0</v>
      </c>
      <c r="N157" s="6">
        <f t="shared" si="60"/>
        <v>0</v>
      </c>
      <c r="O157" s="6">
        <f t="shared" si="61"/>
        <v>0</v>
      </c>
      <c r="P157" s="6">
        <f t="shared" si="62"/>
        <v>0</v>
      </c>
      <c r="Q157" s="6">
        <f t="shared" si="63"/>
        <v>0</v>
      </c>
      <c r="R157" s="6">
        <f t="shared" si="64"/>
        <v>0</v>
      </c>
      <c r="S157" s="6">
        <f t="shared" si="65"/>
        <v>0</v>
      </c>
      <c r="T157" s="6">
        <f t="shared" si="66"/>
        <v>0</v>
      </c>
      <c r="U157" s="6">
        <f t="shared" si="67"/>
        <v>0</v>
      </c>
      <c r="V157">
        <f t="shared" si="72"/>
        <v>0</v>
      </c>
      <c r="W157">
        <f t="shared" si="72"/>
        <v>0</v>
      </c>
      <c r="X157">
        <f t="shared" si="72"/>
        <v>0</v>
      </c>
      <c r="Y157">
        <f t="shared" si="72"/>
        <v>0</v>
      </c>
      <c r="Z157">
        <f t="shared" si="72"/>
        <v>1</v>
      </c>
      <c r="AA157">
        <f t="shared" si="73"/>
        <v>1</v>
      </c>
      <c r="AB157">
        <f t="shared" si="73"/>
        <v>0</v>
      </c>
      <c r="AC157">
        <f t="shared" si="73"/>
        <v>0</v>
      </c>
      <c r="AD157">
        <f t="shared" si="73"/>
        <v>0</v>
      </c>
      <c r="AE157">
        <f t="shared" si="73"/>
        <v>0</v>
      </c>
      <c r="AF157">
        <f t="shared" si="73"/>
        <v>0</v>
      </c>
      <c r="AG157">
        <f t="shared" si="55"/>
        <v>0</v>
      </c>
      <c r="AH157">
        <f t="shared" si="56"/>
        <v>0</v>
      </c>
    </row>
    <row r="158" spans="1:34" x14ac:dyDescent="0.25">
      <c r="A158" t="s">
        <v>49</v>
      </c>
      <c r="B158" s="1">
        <v>43677</v>
      </c>
      <c r="C158" s="2">
        <v>40995</v>
      </c>
      <c r="D158" s="1">
        <v>43669</v>
      </c>
      <c r="E158" s="3">
        <v>0</v>
      </c>
      <c r="F158" s="3">
        <v>1</v>
      </c>
      <c r="G158" t="s">
        <v>35</v>
      </c>
      <c r="H158" t="s">
        <v>11</v>
      </c>
      <c r="I158" t="s">
        <v>48</v>
      </c>
      <c r="J158" s="6">
        <f t="shared" si="54"/>
        <v>7</v>
      </c>
      <c r="K158" s="6">
        <f t="shared" si="57"/>
        <v>0</v>
      </c>
      <c r="L158" s="6">
        <f t="shared" si="58"/>
        <v>0</v>
      </c>
      <c r="M158" s="6">
        <f t="shared" si="59"/>
        <v>0</v>
      </c>
      <c r="N158" s="6">
        <f t="shared" si="60"/>
        <v>0</v>
      </c>
      <c r="O158" s="6">
        <f t="shared" si="61"/>
        <v>0</v>
      </c>
      <c r="P158" s="6">
        <f t="shared" si="62"/>
        <v>0</v>
      </c>
      <c r="Q158" s="6">
        <f t="shared" si="63"/>
        <v>1</v>
      </c>
      <c r="R158" s="6">
        <f t="shared" si="64"/>
        <v>0</v>
      </c>
      <c r="S158" s="6">
        <f t="shared" si="65"/>
        <v>0</v>
      </c>
      <c r="T158" s="6">
        <f t="shared" si="66"/>
        <v>0</v>
      </c>
      <c r="U158" s="6">
        <f t="shared" si="67"/>
        <v>0</v>
      </c>
      <c r="V158">
        <f t="shared" si="72"/>
        <v>1</v>
      </c>
      <c r="W158">
        <f t="shared" si="72"/>
        <v>0</v>
      </c>
      <c r="X158">
        <f t="shared" si="72"/>
        <v>0</v>
      </c>
      <c r="Y158">
        <f t="shared" si="72"/>
        <v>0</v>
      </c>
      <c r="Z158">
        <f t="shared" si="72"/>
        <v>0</v>
      </c>
      <c r="AA158">
        <f t="shared" si="73"/>
        <v>0</v>
      </c>
      <c r="AB158">
        <f t="shared" si="73"/>
        <v>0</v>
      </c>
      <c r="AC158">
        <f t="shared" si="73"/>
        <v>0</v>
      </c>
      <c r="AD158">
        <f t="shared" si="73"/>
        <v>0</v>
      </c>
      <c r="AE158">
        <f t="shared" si="73"/>
        <v>0</v>
      </c>
      <c r="AF158">
        <f t="shared" si="73"/>
        <v>1</v>
      </c>
      <c r="AG158">
        <f t="shared" si="55"/>
        <v>8</v>
      </c>
      <c r="AH158">
        <f t="shared" si="56"/>
        <v>0</v>
      </c>
    </row>
    <row r="159" spans="1:34" x14ac:dyDescent="0.25">
      <c r="A159" t="s">
        <v>51</v>
      </c>
      <c r="B159" s="1">
        <v>43676</v>
      </c>
      <c r="C159" s="2">
        <v>40995</v>
      </c>
      <c r="D159" s="1">
        <v>43560</v>
      </c>
      <c r="E159" s="3">
        <v>0</v>
      </c>
      <c r="F159" s="3">
        <v>0</v>
      </c>
      <c r="G159" t="s">
        <v>11</v>
      </c>
      <c r="H159" t="s">
        <v>11</v>
      </c>
      <c r="I159" t="s">
        <v>48</v>
      </c>
      <c r="J159" s="6">
        <f t="shared" si="54"/>
        <v>4</v>
      </c>
      <c r="K159" s="6">
        <f t="shared" si="57"/>
        <v>0</v>
      </c>
      <c r="L159" s="6">
        <f t="shared" si="58"/>
        <v>0</v>
      </c>
      <c r="M159" s="6">
        <f t="shared" si="59"/>
        <v>0</v>
      </c>
      <c r="N159" s="6">
        <f t="shared" si="60"/>
        <v>1</v>
      </c>
      <c r="O159" s="6">
        <f t="shared" si="61"/>
        <v>0</v>
      </c>
      <c r="P159" s="6">
        <f t="shared" si="62"/>
        <v>0</v>
      </c>
      <c r="Q159" s="6">
        <f t="shared" si="63"/>
        <v>0</v>
      </c>
      <c r="R159" s="6">
        <f t="shared" si="64"/>
        <v>0</v>
      </c>
      <c r="S159" s="6">
        <f t="shared" si="65"/>
        <v>0</v>
      </c>
      <c r="T159" s="6">
        <f t="shared" si="66"/>
        <v>0</v>
      </c>
      <c r="U159" s="6">
        <f t="shared" si="67"/>
        <v>0</v>
      </c>
      <c r="V159">
        <f t="shared" si="72"/>
        <v>1</v>
      </c>
      <c r="W159">
        <f t="shared" si="72"/>
        <v>0</v>
      </c>
      <c r="X159">
        <f t="shared" si="72"/>
        <v>0</v>
      </c>
      <c r="Y159">
        <f t="shared" si="72"/>
        <v>0</v>
      </c>
      <c r="Z159">
        <f t="shared" si="72"/>
        <v>0</v>
      </c>
      <c r="AA159">
        <f t="shared" si="73"/>
        <v>1</v>
      </c>
      <c r="AB159">
        <f t="shared" si="73"/>
        <v>0</v>
      </c>
      <c r="AC159">
        <f t="shared" si="73"/>
        <v>0</v>
      </c>
      <c r="AD159">
        <f t="shared" si="73"/>
        <v>0</v>
      </c>
      <c r="AE159">
        <f t="shared" si="73"/>
        <v>0</v>
      </c>
      <c r="AF159">
        <f t="shared" si="73"/>
        <v>0</v>
      </c>
      <c r="AG159">
        <f t="shared" si="55"/>
        <v>116</v>
      </c>
      <c r="AH159">
        <f t="shared" si="56"/>
        <v>1</v>
      </c>
    </row>
    <row r="160" spans="1:34" x14ac:dyDescent="0.25">
      <c r="A160" t="s">
        <v>50</v>
      </c>
      <c r="B160" s="1">
        <v>43673</v>
      </c>
      <c r="C160" s="2">
        <v>41945</v>
      </c>
      <c r="D160" s="1">
        <v>43628</v>
      </c>
      <c r="E160" s="3">
        <v>0</v>
      </c>
      <c r="F160" s="3">
        <v>0</v>
      </c>
      <c r="G160" t="s">
        <v>11</v>
      </c>
      <c r="H160" t="s">
        <v>16</v>
      </c>
      <c r="I160" t="s">
        <v>48</v>
      </c>
      <c r="J160" s="6">
        <f t="shared" si="54"/>
        <v>6</v>
      </c>
      <c r="K160" s="6">
        <f t="shared" si="57"/>
        <v>0</v>
      </c>
      <c r="L160" s="6">
        <f t="shared" si="58"/>
        <v>0</v>
      </c>
      <c r="M160" s="6">
        <f t="shared" si="59"/>
        <v>0</v>
      </c>
      <c r="N160" s="6">
        <f t="shared" si="60"/>
        <v>0</v>
      </c>
      <c r="O160" s="6">
        <f t="shared" si="61"/>
        <v>0</v>
      </c>
      <c r="P160" s="6">
        <f t="shared" si="62"/>
        <v>1</v>
      </c>
      <c r="Q160" s="6">
        <f t="shared" si="63"/>
        <v>0</v>
      </c>
      <c r="R160" s="6">
        <f t="shared" si="64"/>
        <v>0</v>
      </c>
      <c r="S160" s="6">
        <f t="shared" si="65"/>
        <v>0</v>
      </c>
      <c r="T160" s="6">
        <f t="shared" si="66"/>
        <v>0</v>
      </c>
      <c r="U160" s="6">
        <f t="shared" si="67"/>
        <v>0</v>
      </c>
      <c r="V160">
        <f t="shared" si="72"/>
        <v>0</v>
      </c>
      <c r="W160">
        <f t="shared" si="72"/>
        <v>0</v>
      </c>
      <c r="X160">
        <f t="shared" si="72"/>
        <v>0</v>
      </c>
      <c r="Y160">
        <f t="shared" si="72"/>
        <v>1</v>
      </c>
      <c r="Z160">
        <f t="shared" si="72"/>
        <v>0</v>
      </c>
      <c r="AA160">
        <f t="shared" si="73"/>
        <v>1</v>
      </c>
      <c r="AB160">
        <f t="shared" si="73"/>
        <v>0</v>
      </c>
      <c r="AC160">
        <f t="shared" si="73"/>
        <v>0</v>
      </c>
      <c r="AD160">
        <f t="shared" si="73"/>
        <v>0</v>
      </c>
      <c r="AE160">
        <f t="shared" si="73"/>
        <v>0</v>
      </c>
      <c r="AF160">
        <f t="shared" si="73"/>
        <v>0</v>
      </c>
      <c r="AG160">
        <f t="shared" si="55"/>
        <v>45</v>
      </c>
      <c r="AH160">
        <f t="shared" si="56"/>
        <v>0</v>
      </c>
    </row>
    <row r="161" spans="1:34" x14ac:dyDescent="0.25">
      <c r="A161" t="s">
        <v>125</v>
      </c>
      <c r="B161" s="1">
        <v>43641</v>
      </c>
      <c r="C161" s="2">
        <v>41945</v>
      </c>
      <c r="D161" s="1">
        <v>43559</v>
      </c>
      <c r="E161" s="3">
        <v>0</v>
      </c>
      <c r="F161" s="3">
        <v>0</v>
      </c>
      <c r="G161" t="s">
        <v>11</v>
      </c>
      <c r="H161" t="s">
        <v>11</v>
      </c>
      <c r="I161" t="s">
        <v>48</v>
      </c>
      <c r="J161" s="6">
        <f t="shared" si="54"/>
        <v>4</v>
      </c>
      <c r="K161" s="6">
        <f t="shared" si="57"/>
        <v>0</v>
      </c>
      <c r="L161" s="6">
        <f t="shared" si="58"/>
        <v>0</v>
      </c>
      <c r="M161" s="6">
        <f t="shared" si="59"/>
        <v>0</v>
      </c>
      <c r="N161" s="6">
        <f t="shared" si="60"/>
        <v>1</v>
      </c>
      <c r="O161" s="6">
        <f t="shared" si="61"/>
        <v>0</v>
      </c>
      <c r="P161" s="6">
        <f t="shared" si="62"/>
        <v>0</v>
      </c>
      <c r="Q161" s="6">
        <f t="shared" si="63"/>
        <v>0</v>
      </c>
      <c r="R161" s="6">
        <f t="shared" si="64"/>
        <v>0</v>
      </c>
      <c r="S161" s="6">
        <f t="shared" si="65"/>
        <v>0</v>
      </c>
      <c r="T161" s="6">
        <f t="shared" si="66"/>
        <v>0</v>
      </c>
      <c r="U161" s="6">
        <f t="shared" si="67"/>
        <v>0</v>
      </c>
      <c r="V161">
        <f t="shared" si="72"/>
        <v>1</v>
      </c>
      <c r="W161">
        <f t="shared" si="72"/>
        <v>0</v>
      </c>
      <c r="X161">
        <f t="shared" si="72"/>
        <v>0</v>
      </c>
      <c r="Y161">
        <f t="shared" si="72"/>
        <v>0</v>
      </c>
      <c r="Z161">
        <f t="shared" si="72"/>
        <v>0</v>
      </c>
      <c r="AA161">
        <f t="shared" si="73"/>
        <v>1</v>
      </c>
      <c r="AB161">
        <f t="shared" si="73"/>
        <v>0</v>
      </c>
      <c r="AC161">
        <f t="shared" si="73"/>
        <v>0</v>
      </c>
      <c r="AD161">
        <f t="shared" si="73"/>
        <v>0</v>
      </c>
      <c r="AE161">
        <f t="shared" si="73"/>
        <v>0</v>
      </c>
      <c r="AF161">
        <f t="shared" si="73"/>
        <v>0</v>
      </c>
      <c r="AG161">
        <f t="shared" si="55"/>
        <v>82</v>
      </c>
      <c r="AH161">
        <f t="shared" si="56"/>
        <v>0</v>
      </c>
    </row>
    <row r="162" spans="1:34" x14ac:dyDescent="0.25">
      <c r="A162" t="s">
        <v>155</v>
      </c>
      <c r="B162" s="1">
        <v>43620</v>
      </c>
      <c r="C162" s="2">
        <v>45870</v>
      </c>
      <c r="D162" s="1">
        <v>43598</v>
      </c>
      <c r="E162" s="3">
        <v>0</v>
      </c>
      <c r="F162" s="3">
        <v>0</v>
      </c>
      <c r="G162" t="s">
        <v>25</v>
      </c>
      <c r="H162" t="s">
        <v>16</v>
      </c>
      <c r="I162" t="s">
        <v>48</v>
      </c>
      <c r="J162" s="6">
        <f t="shared" si="54"/>
        <v>5</v>
      </c>
      <c r="K162" s="6">
        <f t="shared" si="57"/>
        <v>0</v>
      </c>
      <c r="L162" s="6">
        <f t="shared" si="58"/>
        <v>0</v>
      </c>
      <c r="M162" s="6">
        <f t="shared" si="59"/>
        <v>0</v>
      </c>
      <c r="N162" s="6">
        <f t="shared" si="60"/>
        <v>0</v>
      </c>
      <c r="O162" s="6">
        <f t="shared" si="61"/>
        <v>1</v>
      </c>
      <c r="P162" s="6">
        <f t="shared" si="62"/>
        <v>0</v>
      </c>
      <c r="Q162" s="6">
        <f t="shared" si="63"/>
        <v>0</v>
      </c>
      <c r="R162" s="6">
        <f t="shared" si="64"/>
        <v>0</v>
      </c>
      <c r="S162" s="6">
        <f t="shared" si="65"/>
        <v>0</v>
      </c>
      <c r="T162" s="6">
        <f t="shared" si="66"/>
        <v>0</v>
      </c>
      <c r="U162" s="6">
        <f t="shared" si="67"/>
        <v>0</v>
      </c>
      <c r="V162">
        <f t="shared" ref="V162:Z171" si="74">IF($H162=V$1,1,0)</f>
        <v>0</v>
      </c>
      <c r="W162">
        <f t="shared" si="74"/>
        <v>0</v>
      </c>
      <c r="X162">
        <f t="shared" si="74"/>
        <v>0</v>
      </c>
      <c r="Y162">
        <f t="shared" si="74"/>
        <v>1</v>
      </c>
      <c r="Z162">
        <f t="shared" si="74"/>
        <v>0</v>
      </c>
      <c r="AA162">
        <f t="shared" ref="AA162:AF171" si="75">IF($G162=AA$1,1,0)</f>
        <v>0</v>
      </c>
      <c r="AB162">
        <f t="shared" si="75"/>
        <v>0</v>
      </c>
      <c r="AC162">
        <f t="shared" si="75"/>
        <v>0</v>
      </c>
      <c r="AD162">
        <f t="shared" si="75"/>
        <v>0</v>
      </c>
      <c r="AE162">
        <f t="shared" si="75"/>
        <v>1</v>
      </c>
      <c r="AF162">
        <f t="shared" si="75"/>
        <v>0</v>
      </c>
      <c r="AG162">
        <f t="shared" si="55"/>
        <v>22</v>
      </c>
      <c r="AH162">
        <f t="shared" si="56"/>
        <v>0</v>
      </c>
    </row>
    <row r="163" spans="1:34" x14ac:dyDescent="0.25">
      <c r="A163" t="s">
        <v>224</v>
      </c>
      <c r="B163" s="1">
        <v>43599</v>
      </c>
      <c r="C163" s="4">
        <v>41470</v>
      </c>
      <c r="D163" s="1">
        <v>43560</v>
      </c>
      <c r="E163" s="3">
        <v>0</v>
      </c>
      <c r="F163" s="3">
        <v>0</v>
      </c>
      <c r="G163" t="s">
        <v>18</v>
      </c>
      <c r="H163" t="s">
        <v>15</v>
      </c>
      <c r="I163" t="s">
        <v>48</v>
      </c>
      <c r="J163" s="6">
        <f t="shared" si="54"/>
        <v>4</v>
      </c>
      <c r="K163" s="6">
        <f t="shared" si="57"/>
        <v>0</v>
      </c>
      <c r="L163" s="6">
        <f t="shared" si="58"/>
        <v>0</v>
      </c>
      <c r="M163" s="6">
        <f t="shared" si="59"/>
        <v>0</v>
      </c>
      <c r="N163" s="6">
        <f t="shared" si="60"/>
        <v>1</v>
      </c>
      <c r="O163" s="6">
        <f t="shared" si="61"/>
        <v>0</v>
      </c>
      <c r="P163" s="6">
        <f t="shared" si="62"/>
        <v>0</v>
      </c>
      <c r="Q163" s="6">
        <f t="shared" si="63"/>
        <v>0</v>
      </c>
      <c r="R163" s="6">
        <f t="shared" si="64"/>
        <v>0</v>
      </c>
      <c r="S163" s="6">
        <f t="shared" si="65"/>
        <v>0</v>
      </c>
      <c r="T163" s="6">
        <f t="shared" si="66"/>
        <v>0</v>
      </c>
      <c r="U163" s="6">
        <f t="shared" si="67"/>
        <v>0</v>
      </c>
      <c r="V163">
        <f t="shared" si="74"/>
        <v>0</v>
      </c>
      <c r="W163">
        <f t="shared" si="74"/>
        <v>1</v>
      </c>
      <c r="X163">
        <f t="shared" si="74"/>
        <v>0</v>
      </c>
      <c r="Y163">
        <f t="shared" si="74"/>
        <v>0</v>
      </c>
      <c r="Z163">
        <f t="shared" si="74"/>
        <v>0</v>
      </c>
      <c r="AA163">
        <f t="shared" si="75"/>
        <v>0</v>
      </c>
      <c r="AB163">
        <f t="shared" si="75"/>
        <v>0</v>
      </c>
      <c r="AC163">
        <f t="shared" si="75"/>
        <v>0</v>
      </c>
      <c r="AD163">
        <f t="shared" si="75"/>
        <v>1</v>
      </c>
      <c r="AE163">
        <f t="shared" si="75"/>
        <v>0</v>
      </c>
      <c r="AF163">
        <f t="shared" si="75"/>
        <v>0</v>
      </c>
      <c r="AG163">
        <f t="shared" si="55"/>
        <v>39</v>
      </c>
      <c r="AH163">
        <f t="shared" si="56"/>
        <v>0</v>
      </c>
    </row>
    <row r="164" spans="1:34" x14ac:dyDescent="0.25">
      <c r="A164" t="s">
        <v>264</v>
      </c>
      <c r="B164" s="1">
        <v>43579</v>
      </c>
      <c r="C164">
        <v>45770</v>
      </c>
      <c r="D164" s="1">
        <v>43465</v>
      </c>
      <c r="E164" s="3">
        <v>0</v>
      </c>
      <c r="F164" s="3">
        <v>0</v>
      </c>
      <c r="G164" t="s">
        <v>18</v>
      </c>
      <c r="H164" t="s">
        <v>31</v>
      </c>
      <c r="I164" t="s">
        <v>48</v>
      </c>
      <c r="J164" s="6">
        <f t="shared" si="54"/>
        <v>12</v>
      </c>
      <c r="K164" s="6">
        <f t="shared" si="57"/>
        <v>0</v>
      </c>
      <c r="L164" s="6">
        <f t="shared" si="58"/>
        <v>0</v>
      </c>
      <c r="M164" s="6">
        <f t="shared" si="59"/>
        <v>0</v>
      </c>
      <c r="N164" s="6">
        <f t="shared" si="60"/>
        <v>0</v>
      </c>
      <c r="O164" s="6">
        <f t="shared" si="61"/>
        <v>0</v>
      </c>
      <c r="P164" s="6">
        <f t="shared" si="62"/>
        <v>0</v>
      </c>
      <c r="Q164" s="6">
        <f t="shared" si="63"/>
        <v>0</v>
      </c>
      <c r="R164" s="6">
        <f t="shared" si="64"/>
        <v>0</v>
      </c>
      <c r="S164" s="6">
        <f t="shared" si="65"/>
        <v>0</v>
      </c>
      <c r="T164" s="6">
        <f t="shared" si="66"/>
        <v>0</v>
      </c>
      <c r="U164" s="6">
        <f t="shared" si="67"/>
        <v>0</v>
      </c>
      <c r="V164">
        <f t="shared" si="74"/>
        <v>0</v>
      </c>
      <c r="W164">
        <f t="shared" si="74"/>
        <v>0</v>
      </c>
      <c r="X164">
        <f t="shared" si="74"/>
        <v>1</v>
      </c>
      <c r="Y164">
        <f t="shared" si="74"/>
        <v>0</v>
      </c>
      <c r="Z164">
        <f t="shared" si="74"/>
        <v>0</v>
      </c>
      <c r="AA164">
        <f t="shared" si="75"/>
        <v>0</v>
      </c>
      <c r="AB164">
        <f t="shared" si="75"/>
        <v>0</v>
      </c>
      <c r="AC164">
        <f t="shared" si="75"/>
        <v>0</v>
      </c>
      <c r="AD164">
        <f t="shared" si="75"/>
        <v>1</v>
      </c>
      <c r="AE164">
        <f t="shared" si="75"/>
        <v>0</v>
      </c>
      <c r="AF164">
        <f t="shared" si="75"/>
        <v>0</v>
      </c>
      <c r="AG164">
        <f t="shared" si="55"/>
        <v>114</v>
      </c>
      <c r="AH164">
        <f t="shared" si="56"/>
        <v>1</v>
      </c>
    </row>
    <row r="165" spans="1:34" x14ac:dyDescent="0.25">
      <c r="A165" t="s">
        <v>305</v>
      </c>
      <c r="B165" s="1">
        <v>43556</v>
      </c>
      <c r="C165">
        <v>42345</v>
      </c>
      <c r="D165" s="1">
        <v>43431</v>
      </c>
      <c r="E165" s="3">
        <v>0</v>
      </c>
      <c r="F165" s="3">
        <v>0</v>
      </c>
      <c r="G165" t="s">
        <v>18</v>
      </c>
      <c r="H165" t="s">
        <v>16</v>
      </c>
      <c r="I165" t="s">
        <v>48</v>
      </c>
      <c r="J165" s="6">
        <f t="shared" si="54"/>
        <v>11</v>
      </c>
      <c r="K165" s="6">
        <f t="shared" si="57"/>
        <v>0</v>
      </c>
      <c r="L165" s="6">
        <f t="shared" si="58"/>
        <v>0</v>
      </c>
      <c r="M165" s="6">
        <f t="shared" si="59"/>
        <v>0</v>
      </c>
      <c r="N165" s="6">
        <f t="shared" si="60"/>
        <v>0</v>
      </c>
      <c r="O165" s="6">
        <f t="shared" si="61"/>
        <v>0</v>
      </c>
      <c r="P165" s="6">
        <f t="shared" si="62"/>
        <v>0</v>
      </c>
      <c r="Q165" s="6">
        <f t="shared" si="63"/>
        <v>0</v>
      </c>
      <c r="R165" s="6">
        <f t="shared" si="64"/>
        <v>0</v>
      </c>
      <c r="S165" s="6">
        <f t="shared" si="65"/>
        <v>0</v>
      </c>
      <c r="T165" s="6">
        <f t="shared" si="66"/>
        <v>0</v>
      </c>
      <c r="U165" s="6">
        <f t="shared" si="67"/>
        <v>1</v>
      </c>
      <c r="V165">
        <f t="shared" si="74"/>
        <v>0</v>
      </c>
      <c r="W165">
        <f t="shared" si="74"/>
        <v>0</v>
      </c>
      <c r="X165">
        <f t="shared" si="74"/>
        <v>0</v>
      </c>
      <c r="Y165">
        <f t="shared" si="74"/>
        <v>1</v>
      </c>
      <c r="Z165">
        <f t="shared" si="74"/>
        <v>0</v>
      </c>
      <c r="AA165">
        <f t="shared" si="75"/>
        <v>0</v>
      </c>
      <c r="AB165">
        <f t="shared" si="75"/>
        <v>0</v>
      </c>
      <c r="AC165">
        <f t="shared" si="75"/>
        <v>0</v>
      </c>
      <c r="AD165">
        <f t="shared" si="75"/>
        <v>1</v>
      </c>
      <c r="AE165">
        <f t="shared" si="75"/>
        <v>0</v>
      </c>
      <c r="AF165">
        <f t="shared" si="75"/>
        <v>0</v>
      </c>
      <c r="AG165">
        <f t="shared" si="55"/>
        <v>125</v>
      </c>
      <c r="AH165">
        <f t="shared" si="56"/>
        <v>1</v>
      </c>
    </row>
    <row r="166" spans="1:34" x14ac:dyDescent="0.25">
      <c r="A166" t="s">
        <v>349</v>
      </c>
      <c r="B166" s="1">
        <v>43543</v>
      </c>
      <c r="C166">
        <v>40995</v>
      </c>
      <c r="D166" s="1">
        <v>43531</v>
      </c>
      <c r="E166" s="3">
        <v>0</v>
      </c>
      <c r="F166" s="3">
        <v>0</v>
      </c>
      <c r="G166" t="s">
        <v>11</v>
      </c>
      <c r="H166" t="s">
        <v>11</v>
      </c>
      <c r="I166" t="s">
        <v>48</v>
      </c>
      <c r="J166" s="6">
        <f t="shared" si="54"/>
        <v>3</v>
      </c>
      <c r="K166" s="6">
        <f t="shared" si="57"/>
        <v>0</v>
      </c>
      <c r="L166" s="6">
        <f t="shared" si="58"/>
        <v>0</v>
      </c>
      <c r="M166" s="6">
        <f t="shared" si="59"/>
        <v>1</v>
      </c>
      <c r="N166" s="6">
        <f t="shared" si="60"/>
        <v>0</v>
      </c>
      <c r="O166" s="6">
        <f t="shared" si="61"/>
        <v>0</v>
      </c>
      <c r="P166" s="6">
        <f t="shared" si="62"/>
        <v>0</v>
      </c>
      <c r="Q166" s="6">
        <f t="shared" si="63"/>
        <v>0</v>
      </c>
      <c r="R166" s="6">
        <f t="shared" si="64"/>
        <v>0</v>
      </c>
      <c r="S166" s="6">
        <f t="shared" si="65"/>
        <v>0</v>
      </c>
      <c r="T166" s="6">
        <f t="shared" si="66"/>
        <v>0</v>
      </c>
      <c r="U166" s="6">
        <f t="shared" si="67"/>
        <v>0</v>
      </c>
      <c r="V166">
        <f t="shared" si="74"/>
        <v>1</v>
      </c>
      <c r="W166">
        <f t="shared" si="74"/>
        <v>0</v>
      </c>
      <c r="X166">
        <f t="shared" si="74"/>
        <v>0</v>
      </c>
      <c r="Y166">
        <f t="shared" si="74"/>
        <v>0</v>
      </c>
      <c r="Z166">
        <f t="shared" si="74"/>
        <v>0</v>
      </c>
      <c r="AA166">
        <f t="shared" si="75"/>
        <v>1</v>
      </c>
      <c r="AB166">
        <f t="shared" si="75"/>
        <v>0</v>
      </c>
      <c r="AC166">
        <f t="shared" si="75"/>
        <v>0</v>
      </c>
      <c r="AD166">
        <f t="shared" si="75"/>
        <v>0</v>
      </c>
      <c r="AE166">
        <f t="shared" si="75"/>
        <v>0</v>
      </c>
      <c r="AF166">
        <f t="shared" si="75"/>
        <v>0</v>
      </c>
      <c r="AG166">
        <f t="shared" si="55"/>
        <v>12</v>
      </c>
      <c r="AH166">
        <f t="shared" si="56"/>
        <v>0</v>
      </c>
    </row>
    <row r="167" spans="1:34" x14ac:dyDescent="0.25">
      <c r="A167" t="s">
        <v>386</v>
      </c>
      <c r="B167" s="1">
        <v>43519</v>
      </c>
      <c r="C167">
        <v>45020</v>
      </c>
      <c r="D167" s="1">
        <v>43465</v>
      </c>
      <c r="E167" s="3">
        <v>0</v>
      </c>
      <c r="F167" s="3">
        <v>0</v>
      </c>
      <c r="G167" t="s">
        <v>18</v>
      </c>
      <c r="H167" t="s">
        <v>15</v>
      </c>
      <c r="I167" t="s">
        <v>48</v>
      </c>
      <c r="J167" s="6">
        <f t="shared" si="54"/>
        <v>12</v>
      </c>
      <c r="K167" s="6">
        <f t="shared" si="57"/>
        <v>0</v>
      </c>
      <c r="L167" s="6">
        <f t="shared" si="58"/>
        <v>0</v>
      </c>
      <c r="M167" s="6">
        <f t="shared" si="59"/>
        <v>0</v>
      </c>
      <c r="N167" s="6">
        <f t="shared" si="60"/>
        <v>0</v>
      </c>
      <c r="O167" s="6">
        <f t="shared" si="61"/>
        <v>0</v>
      </c>
      <c r="P167" s="6">
        <f t="shared" si="62"/>
        <v>0</v>
      </c>
      <c r="Q167" s="6">
        <f t="shared" si="63"/>
        <v>0</v>
      </c>
      <c r="R167" s="6">
        <f t="shared" si="64"/>
        <v>0</v>
      </c>
      <c r="S167" s="6">
        <f t="shared" si="65"/>
        <v>0</v>
      </c>
      <c r="T167" s="6">
        <f t="shared" si="66"/>
        <v>0</v>
      </c>
      <c r="U167" s="6">
        <f t="shared" si="67"/>
        <v>0</v>
      </c>
      <c r="V167">
        <f t="shared" si="74"/>
        <v>0</v>
      </c>
      <c r="W167">
        <f t="shared" si="74"/>
        <v>1</v>
      </c>
      <c r="X167">
        <f t="shared" si="74"/>
        <v>0</v>
      </c>
      <c r="Y167">
        <f t="shared" si="74"/>
        <v>0</v>
      </c>
      <c r="Z167">
        <f t="shared" si="74"/>
        <v>0</v>
      </c>
      <c r="AA167">
        <f t="shared" si="75"/>
        <v>0</v>
      </c>
      <c r="AB167">
        <f t="shared" si="75"/>
        <v>0</v>
      </c>
      <c r="AC167">
        <f t="shared" si="75"/>
        <v>0</v>
      </c>
      <c r="AD167">
        <f t="shared" si="75"/>
        <v>1</v>
      </c>
      <c r="AE167">
        <f t="shared" si="75"/>
        <v>0</v>
      </c>
      <c r="AF167">
        <f t="shared" si="75"/>
        <v>0</v>
      </c>
      <c r="AG167">
        <f t="shared" si="55"/>
        <v>54</v>
      </c>
      <c r="AH167">
        <f t="shared" si="56"/>
        <v>0</v>
      </c>
    </row>
    <row r="168" spans="1:34" x14ac:dyDescent="0.25">
      <c r="A168" t="s">
        <v>399</v>
      </c>
      <c r="B168" s="1">
        <v>43503</v>
      </c>
      <c r="C168">
        <v>43690</v>
      </c>
      <c r="D168" s="1">
        <v>43465</v>
      </c>
      <c r="E168" s="3">
        <v>0</v>
      </c>
      <c r="F168" s="3">
        <v>0</v>
      </c>
      <c r="G168" t="s">
        <v>11</v>
      </c>
      <c r="H168" t="s">
        <v>11</v>
      </c>
      <c r="I168" t="s">
        <v>48</v>
      </c>
      <c r="J168" s="6">
        <f t="shared" si="54"/>
        <v>12</v>
      </c>
      <c r="K168" s="6">
        <f t="shared" si="57"/>
        <v>0</v>
      </c>
      <c r="L168" s="6">
        <f t="shared" si="58"/>
        <v>0</v>
      </c>
      <c r="M168" s="6">
        <f t="shared" si="59"/>
        <v>0</v>
      </c>
      <c r="N168" s="6">
        <f t="shared" si="60"/>
        <v>0</v>
      </c>
      <c r="O168" s="6">
        <f t="shared" si="61"/>
        <v>0</v>
      </c>
      <c r="P168" s="6">
        <f t="shared" si="62"/>
        <v>0</v>
      </c>
      <c r="Q168" s="6">
        <f t="shared" si="63"/>
        <v>0</v>
      </c>
      <c r="R168" s="6">
        <f t="shared" si="64"/>
        <v>0</v>
      </c>
      <c r="S168" s="6">
        <f t="shared" si="65"/>
        <v>0</v>
      </c>
      <c r="T168" s="6">
        <f t="shared" si="66"/>
        <v>0</v>
      </c>
      <c r="U168" s="6">
        <f t="shared" si="67"/>
        <v>0</v>
      </c>
      <c r="V168">
        <f t="shared" si="74"/>
        <v>1</v>
      </c>
      <c r="W168">
        <f t="shared" si="74"/>
        <v>0</v>
      </c>
      <c r="X168">
        <f t="shared" si="74"/>
        <v>0</v>
      </c>
      <c r="Y168">
        <f t="shared" si="74"/>
        <v>0</v>
      </c>
      <c r="Z168">
        <f t="shared" si="74"/>
        <v>0</v>
      </c>
      <c r="AA168">
        <f t="shared" si="75"/>
        <v>1</v>
      </c>
      <c r="AB168">
        <f t="shared" si="75"/>
        <v>0</v>
      </c>
      <c r="AC168">
        <f t="shared" si="75"/>
        <v>0</v>
      </c>
      <c r="AD168">
        <f t="shared" si="75"/>
        <v>0</v>
      </c>
      <c r="AE168">
        <f t="shared" si="75"/>
        <v>0</v>
      </c>
      <c r="AF168">
        <f t="shared" si="75"/>
        <v>0</v>
      </c>
      <c r="AG168">
        <f t="shared" si="55"/>
        <v>38</v>
      </c>
      <c r="AH168">
        <f t="shared" si="56"/>
        <v>0</v>
      </c>
    </row>
    <row r="169" spans="1:34" x14ac:dyDescent="0.25">
      <c r="A169" t="s">
        <v>426</v>
      </c>
      <c r="B169" s="1">
        <v>43493</v>
      </c>
      <c r="C169">
        <v>41495</v>
      </c>
      <c r="D169" s="1">
        <v>43439</v>
      </c>
      <c r="E169" s="3">
        <v>0</v>
      </c>
      <c r="F169" s="3">
        <v>0</v>
      </c>
      <c r="G169" t="s">
        <v>35</v>
      </c>
      <c r="H169" t="s">
        <v>16</v>
      </c>
      <c r="I169" t="s">
        <v>48</v>
      </c>
      <c r="J169" s="6">
        <f t="shared" si="54"/>
        <v>12</v>
      </c>
      <c r="K169" s="6">
        <f t="shared" si="57"/>
        <v>0</v>
      </c>
      <c r="L169" s="6">
        <f t="shared" si="58"/>
        <v>0</v>
      </c>
      <c r="M169" s="6">
        <f t="shared" si="59"/>
        <v>0</v>
      </c>
      <c r="N169" s="6">
        <f t="shared" si="60"/>
        <v>0</v>
      </c>
      <c r="O169" s="6">
        <f t="shared" si="61"/>
        <v>0</v>
      </c>
      <c r="P169" s="6">
        <f t="shared" si="62"/>
        <v>0</v>
      </c>
      <c r="Q169" s="6">
        <f t="shared" si="63"/>
        <v>0</v>
      </c>
      <c r="R169" s="6">
        <f t="shared" si="64"/>
        <v>0</v>
      </c>
      <c r="S169" s="6">
        <f t="shared" si="65"/>
        <v>0</v>
      </c>
      <c r="T169" s="6">
        <f t="shared" si="66"/>
        <v>0</v>
      </c>
      <c r="U169" s="6">
        <f t="shared" si="67"/>
        <v>0</v>
      </c>
      <c r="V169">
        <f t="shared" si="74"/>
        <v>0</v>
      </c>
      <c r="W169">
        <f t="shared" si="74"/>
        <v>0</v>
      </c>
      <c r="X169">
        <f t="shared" si="74"/>
        <v>0</v>
      </c>
      <c r="Y169">
        <f t="shared" si="74"/>
        <v>1</v>
      </c>
      <c r="Z169">
        <f t="shared" si="74"/>
        <v>0</v>
      </c>
      <c r="AA169">
        <f t="shared" si="75"/>
        <v>0</v>
      </c>
      <c r="AB169">
        <f t="shared" si="75"/>
        <v>0</v>
      </c>
      <c r="AC169">
        <f t="shared" si="75"/>
        <v>0</v>
      </c>
      <c r="AD169">
        <f t="shared" si="75"/>
        <v>0</v>
      </c>
      <c r="AE169">
        <f t="shared" si="75"/>
        <v>0</v>
      </c>
      <c r="AF169">
        <f t="shared" si="75"/>
        <v>1</v>
      </c>
      <c r="AG169">
        <f t="shared" si="55"/>
        <v>54</v>
      </c>
      <c r="AH169">
        <f t="shared" si="56"/>
        <v>0</v>
      </c>
    </row>
    <row r="170" spans="1:34" x14ac:dyDescent="0.25">
      <c r="A170" t="s">
        <v>436</v>
      </c>
      <c r="B170" s="1">
        <v>43480</v>
      </c>
      <c r="C170">
        <v>40425</v>
      </c>
      <c r="D170" s="1">
        <v>43406</v>
      </c>
      <c r="E170" s="3">
        <v>0</v>
      </c>
      <c r="F170" s="3">
        <v>0</v>
      </c>
      <c r="G170" t="s">
        <v>11</v>
      </c>
      <c r="H170" t="s">
        <v>11</v>
      </c>
      <c r="I170" t="s">
        <v>48</v>
      </c>
      <c r="J170" s="6">
        <f t="shared" si="54"/>
        <v>11</v>
      </c>
      <c r="K170" s="6">
        <f t="shared" si="57"/>
        <v>0</v>
      </c>
      <c r="L170" s="6">
        <f t="shared" si="58"/>
        <v>0</v>
      </c>
      <c r="M170" s="6">
        <f t="shared" si="59"/>
        <v>0</v>
      </c>
      <c r="N170" s="6">
        <f t="shared" si="60"/>
        <v>0</v>
      </c>
      <c r="O170" s="6">
        <f t="shared" si="61"/>
        <v>0</v>
      </c>
      <c r="P170" s="6">
        <f t="shared" si="62"/>
        <v>0</v>
      </c>
      <c r="Q170" s="6">
        <f t="shared" si="63"/>
        <v>0</v>
      </c>
      <c r="R170" s="6">
        <f t="shared" si="64"/>
        <v>0</v>
      </c>
      <c r="S170" s="6">
        <f t="shared" si="65"/>
        <v>0</v>
      </c>
      <c r="T170" s="6">
        <f t="shared" si="66"/>
        <v>0</v>
      </c>
      <c r="U170" s="6">
        <f t="shared" si="67"/>
        <v>1</v>
      </c>
      <c r="V170">
        <f t="shared" si="74"/>
        <v>1</v>
      </c>
      <c r="W170">
        <f t="shared" si="74"/>
        <v>0</v>
      </c>
      <c r="X170">
        <f t="shared" si="74"/>
        <v>0</v>
      </c>
      <c r="Y170">
        <f t="shared" si="74"/>
        <v>0</v>
      </c>
      <c r="Z170">
        <f t="shared" si="74"/>
        <v>0</v>
      </c>
      <c r="AA170">
        <f t="shared" si="75"/>
        <v>1</v>
      </c>
      <c r="AB170">
        <f t="shared" si="75"/>
        <v>0</v>
      </c>
      <c r="AC170">
        <f t="shared" si="75"/>
        <v>0</v>
      </c>
      <c r="AD170">
        <f t="shared" si="75"/>
        <v>0</v>
      </c>
      <c r="AE170">
        <f t="shared" si="75"/>
        <v>0</v>
      </c>
      <c r="AF170">
        <f t="shared" si="75"/>
        <v>0</v>
      </c>
      <c r="AG170">
        <f t="shared" si="55"/>
        <v>74</v>
      </c>
      <c r="AH170">
        <f t="shared" si="56"/>
        <v>0</v>
      </c>
    </row>
    <row r="171" spans="1:34" x14ac:dyDescent="0.25">
      <c r="A171" t="s">
        <v>439</v>
      </c>
      <c r="B171" s="1">
        <v>43477</v>
      </c>
      <c r="C171">
        <v>47270</v>
      </c>
      <c r="D171" s="1">
        <v>43443</v>
      </c>
      <c r="E171" s="3">
        <v>0</v>
      </c>
      <c r="F171" s="3">
        <v>0</v>
      </c>
      <c r="G171" t="s">
        <v>22</v>
      </c>
      <c r="H171" t="s">
        <v>11</v>
      </c>
      <c r="I171" t="s">
        <v>48</v>
      </c>
      <c r="J171" s="6">
        <f t="shared" si="54"/>
        <v>12</v>
      </c>
      <c r="K171" s="6">
        <f t="shared" si="57"/>
        <v>0</v>
      </c>
      <c r="L171" s="6">
        <f t="shared" si="58"/>
        <v>0</v>
      </c>
      <c r="M171" s="6">
        <f t="shared" si="59"/>
        <v>0</v>
      </c>
      <c r="N171" s="6">
        <f t="shared" si="60"/>
        <v>0</v>
      </c>
      <c r="O171" s="6">
        <f t="shared" si="61"/>
        <v>0</v>
      </c>
      <c r="P171" s="6">
        <f t="shared" si="62"/>
        <v>0</v>
      </c>
      <c r="Q171" s="6">
        <f t="shared" si="63"/>
        <v>0</v>
      </c>
      <c r="R171" s="6">
        <f t="shared" si="64"/>
        <v>0</v>
      </c>
      <c r="S171" s="6">
        <f t="shared" si="65"/>
        <v>0</v>
      </c>
      <c r="T171" s="6">
        <f t="shared" si="66"/>
        <v>0</v>
      </c>
      <c r="U171" s="6">
        <f t="shared" si="67"/>
        <v>0</v>
      </c>
      <c r="V171">
        <f t="shared" si="74"/>
        <v>1</v>
      </c>
      <c r="W171">
        <f t="shared" si="74"/>
        <v>0</v>
      </c>
      <c r="X171">
        <f t="shared" si="74"/>
        <v>0</v>
      </c>
      <c r="Y171">
        <f t="shared" si="74"/>
        <v>0</v>
      </c>
      <c r="Z171">
        <f t="shared" si="74"/>
        <v>0</v>
      </c>
      <c r="AA171">
        <f t="shared" si="75"/>
        <v>0</v>
      </c>
      <c r="AB171">
        <f t="shared" si="75"/>
        <v>0</v>
      </c>
      <c r="AC171">
        <f t="shared" si="75"/>
        <v>1</v>
      </c>
      <c r="AD171">
        <f t="shared" si="75"/>
        <v>0</v>
      </c>
      <c r="AE171">
        <f t="shared" si="75"/>
        <v>0</v>
      </c>
      <c r="AF171">
        <f t="shared" si="75"/>
        <v>0</v>
      </c>
      <c r="AG171">
        <f t="shared" si="55"/>
        <v>34</v>
      </c>
      <c r="AH171">
        <f t="shared" si="56"/>
        <v>0</v>
      </c>
    </row>
    <row r="172" spans="1:34" x14ac:dyDescent="0.25">
      <c r="A172" t="s">
        <v>161</v>
      </c>
      <c r="B172" s="1">
        <v>43677</v>
      </c>
      <c r="C172">
        <v>61825</v>
      </c>
      <c r="D172" s="1">
        <v>43210</v>
      </c>
      <c r="E172" s="3">
        <v>0</v>
      </c>
      <c r="F172" s="3">
        <v>0</v>
      </c>
      <c r="G172" t="s">
        <v>35</v>
      </c>
      <c r="H172" t="s">
        <v>11</v>
      </c>
      <c r="I172" t="s">
        <v>160</v>
      </c>
      <c r="J172" s="6">
        <f t="shared" si="54"/>
        <v>4</v>
      </c>
      <c r="K172" s="6">
        <f t="shared" si="57"/>
        <v>0</v>
      </c>
      <c r="L172" s="6">
        <f t="shared" si="58"/>
        <v>0</v>
      </c>
      <c r="M172" s="6">
        <f t="shared" si="59"/>
        <v>0</v>
      </c>
      <c r="N172" s="6">
        <f t="shared" si="60"/>
        <v>1</v>
      </c>
      <c r="O172" s="6">
        <f t="shared" si="61"/>
        <v>0</v>
      </c>
      <c r="P172" s="6">
        <f t="shared" si="62"/>
        <v>0</v>
      </c>
      <c r="Q172" s="6">
        <f t="shared" si="63"/>
        <v>0</v>
      </c>
      <c r="R172" s="6">
        <f t="shared" si="64"/>
        <v>0</v>
      </c>
      <c r="S172" s="6">
        <f t="shared" si="65"/>
        <v>0</v>
      </c>
      <c r="T172" s="6">
        <f t="shared" si="66"/>
        <v>0</v>
      </c>
      <c r="U172" s="6">
        <f t="shared" si="67"/>
        <v>0</v>
      </c>
      <c r="V172">
        <f t="shared" ref="V172:Z181" si="76">IF($H172=V$1,1,0)</f>
        <v>1</v>
      </c>
      <c r="W172">
        <f t="shared" si="76"/>
        <v>0</v>
      </c>
      <c r="X172">
        <f t="shared" si="76"/>
        <v>0</v>
      </c>
      <c r="Y172">
        <f t="shared" si="76"/>
        <v>0</v>
      </c>
      <c r="Z172">
        <f t="shared" si="76"/>
        <v>0</v>
      </c>
      <c r="AA172">
        <f t="shared" ref="AA172:AF181" si="77">IF($G172=AA$1,1,0)</f>
        <v>0</v>
      </c>
      <c r="AB172">
        <f t="shared" si="77"/>
        <v>0</v>
      </c>
      <c r="AC172">
        <f t="shared" si="77"/>
        <v>0</v>
      </c>
      <c r="AD172">
        <f t="shared" si="77"/>
        <v>0</v>
      </c>
      <c r="AE172">
        <f t="shared" si="77"/>
        <v>0</v>
      </c>
      <c r="AF172">
        <f t="shared" si="77"/>
        <v>1</v>
      </c>
      <c r="AG172">
        <f t="shared" si="55"/>
        <v>467</v>
      </c>
      <c r="AH172">
        <f t="shared" si="56"/>
        <v>1</v>
      </c>
    </row>
    <row r="173" spans="1:34" x14ac:dyDescent="0.25">
      <c r="A173" t="s">
        <v>162</v>
      </c>
      <c r="B173" s="1">
        <v>43645</v>
      </c>
      <c r="C173">
        <v>61800</v>
      </c>
      <c r="D173" s="1">
        <v>43003</v>
      </c>
      <c r="E173" s="3">
        <v>0</v>
      </c>
      <c r="F173" s="3">
        <v>0</v>
      </c>
      <c r="G173" t="s">
        <v>11</v>
      </c>
      <c r="H173" t="s">
        <v>11</v>
      </c>
      <c r="I173" t="s">
        <v>160</v>
      </c>
      <c r="J173" s="6">
        <f t="shared" si="54"/>
        <v>9</v>
      </c>
      <c r="K173" s="6">
        <f t="shared" si="57"/>
        <v>0</v>
      </c>
      <c r="L173" s="6">
        <f t="shared" si="58"/>
        <v>0</v>
      </c>
      <c r="M173" s="6">
        <f t="shared" si="59"/>
        <v>0</v>
      </c>
      <c r="N173" s="6">
        <f t="shared" si="60"/>
        <v>0</v>
      </c>
      <c r="O173" s="6">
        <f t="shared" si="61"/>
        <v>0</v>
      </c>
      <c r="P173" s="6">
        <f t="shared" si="62"/>
        <v>0</v>
      </c>
      <c r="Q173" s="6">
        <f t="shared" si="63"/>
        <v>0</v>
      </c>
      <c r="R173" s="6">
        <f t="shared" si="64"/>
        <v>0</v>
      </c>
      <c r="S173" s="6">
        <f t="shared" si="65"/>
        <v>1</v>
      </c>
      <c r="T173" s="6">
        <f t="shared" si="66"/>
        <v>0</v>
      </c>
      <c r="U173" s="6">
        <f t="shared" si="67"/>
        <v>0</v>
      </c>
      <c r="V173">
        <f t="shared" si="76"/>
        <v>1</v>
      </c>
      <c r="W173">
        <f t="shared" si="76"/>
        <v>0</v>
      </c>
      <c r="X173">
        <f t="shared" si="76"/>
        <v>0</v>
      </c>
      <c r="Y173">
        <f t="shared" si="76"/>
        <v>0</v>
      </c>
      <c r="Z173">
        <f t="shared" si="76"/>
        <v>0</v>
      </c>
      <c r="AA173">
        <f t="shared" si="77"/>
        <v>1</v>
      </c>
      <c r="AB173">
        <f t="shared" si="77"/>
        <v>0</v>
      </c>
      <c r="AC173">
        <f t="shared" si="77"/>
        <v>0</v>
      </c>
      <c r="AD173">
        <f t="shared" si="77"/>
        <v>0</v>
      </c>
      <c r="AE173">
        <f t="shared" si="77"/>
        <v>0</v>
      </c>
      <c r="AF173">
        <f t="shared" si="77"/>
        <v>0</v>
      </c>
      <c r="AG173">
        <f t="shared" si="55"/>
        <v>642</v>
      </c>
      <c r="AH173">
        <f t="shared" si="56"/>
        <v>1</v>
      </c>
    </row>
    <row r="174" spans="1:34" x14ac:dyDescent="0.25">
      <c r="A174" t="s">
        <v>163</v>
      </c>
      <c r="B174" s="1">
        <v>43643</v>
      </c>
      <c r="C174">
        <v>60795</v>
      </c>
      <c r="D174" s="1">
        <v>42937</v>
      </c>
      <c r="E174" s="3">
        <v>0</v>
      </c>
      <c r="F174" s="3">
        <v>0</v>
      </c>
      <c r="G174" t="s">
        <v>16</v>
      </c>
      <c r="H174" t="s">
        <v>11</v>
      </c>
      <c r="I174" t="s">
        <v>160</v>
      </c>
      <c r="J174" s="6">
        <f t="shared" si="54"/>
        <v>7</v>
      </c>
      <c r="K174" s="6">
        <f t="shared" si="57"/>
        <v>0</v>
      </c>
      <c r="L174" s="6">
        <f t="shared" si="58"/>
        <v>0</v>
      </c>
      <c r="M174" s="6">
        <f t="shared" si="59"/>
        <v>0</v>
      </c>
      <c r="N174" s="6">
        <f t="shared" si="60"/>
        <v>0</v>
      </c>
      <c r="O174" s="6">
        <f t="shared" si="61"/>
        <v>0</v>
      </c>
      <c r="P174" s="6">
        <f t="shared" si="62"/>
        <v>0</v>
      </c>
      <c r="Q174" s="6">
        <f t="shared" si="63"/>
        <v>1</v>
      </c>
      <c r="R174" s="6">
        <f t="shared" si="64"/>
        <v>0</v>
      </c>
      <c r="S174" s="6">
        <f t="shared" si="65"/>
        <v>0</v>
      </c>
      <c r="T174" s="6">
        <f t="shared" si="66"/>
        <v>0</v>
      </c>
      <c r="U174" s="6">
        <f t="shared" si="67"/>
        <v>0</v>
      </c>
      <c r="V174">
        <f t="shared" si="76"/>
        <v>1</v>
      </c>
      <c r="W174">
        <f t="shared" si="76"/>
        <v>0</v>
      </c>
      <c r="X174">
        <f t="shared" si="76"/>
        <v>0</v>
      </c>
      <c r="Y174">
        <f t="shared" si="76"/>
        <v>0</v>
      </c>
      <c r="Z174">
        <f t="shared" si="76"/>
        <v>0</v>
      </c>
      <c r="AA174">
        <f t="shared" si="77"/>
        <v>0</v>
      </c>
      <c r="AB174">
        <f t="shared" si="77"/>
        <v>1</v>
      </c>
      <c r="AC174">
        <f t="shared" si="77"/>
        <v>0</v>
      </c>
      <c r="AD174">
        <f t="shared" si="77"/>
        <v>0</v>
      </c>
      <c r="AE174">
        <f t="shared" si="77"/>
        <v>0</v>
      </c>
      <c r="AF174">
        <f t="shared" si="77"/>
        <v>0</v>
      </c>
      <c r="AG174">
        <f t="shared" si="55"/>
        <v>706</v>
      </c>
      <c r="AH174">
        <f t="shared" si="56"/>
        <v>1</v>
      </c>
    </row>
    <row r="175" spans="1:34" x14ac:dyDescent="0.25">
      <c r="A175" t="s">
        <v>164</v>
      </c>
      <c r="B175" s="1">
        <v>43616</v>
      </c>
      <c r="C175" s="4">
        <v>62615</v>
      </c>
      <c r="D175" s="1">
        <v>43442</v>
      </c>
      <c r="E175" s="3">
        <v>0</v>
      </c>
      <c r="F175" s="3">
        <v>0</v>
      </c>
      <c r="G175" t="s">
        <v>22</v>
      </c>
      <c r="H175" t="s">
        <v>11</v>
      </c>
      <c r="I175" t="s">
        <v>160</v>
      </c>
      <c r="J175" s="6">
        <f t="shared" si="54"/>
        <v>12</v>
      </c>
      <c r="K175" s="6">
        <f t="shared" si="57"/>
        <v>0</v>
      </c>
      <c r="L175" s="6">
        <f t="shared" si="58"/>
        <v>0</v>
      </c>
      <c r="M175" s="6">
        <f t="shared" si="59"/>
        <v>0</v>
      </c>
      <c r="N175" s="6">
        <f t="shared" si="60"/>
        <v>0</v>
      </c>
      <c r="O175" s="6">
        <f t="shared" si="61"/>
        <v>0</v>
      </c>
      <c r="P175" s="6">
        <f t="shared" si="62"/>
        <v>0</v>
      </c>
      <c r="Q175" s="6">
        <f t="shared" si="63"/>
        <v>0</v>
      </c>
      <c r="R175" s="6">
        <f t="shared" si="64"/>
        <v>0</v>
      </c>
      <c r="S175" s="6">
        <f t="shared" si="65"/>
        <v>0</v>
      </c>
      <c r="T175" s="6">
        <f t="shared" si="66"/>
        <v>0</v>
      </c>
      <c r="U175" s="6">
        <f t="shared" si="67"/>
        <v>0</v>
      </c>
      <c r="V175">
        <f t="shared" si="76"/>
        <v>1</v>
      </c>
      <c r="W175">
        <f t="shared" si="76"/>
        <v>0</v>
      </c>
      <c r="X175">
        <f t="shared" si="76"/>
        <v>0</v>
      </c>
      <c r="Y175">
        <f t="shared" si="76"/>
        <v>0</v>
      </c>
      <c r="Z175">
        <f t="shared" si="76"/>
        <v>0</v>
      </c>
      <c r="AA175">
        <f t="shared" si="77"/>
        <v>0</v>
      </c>
      <c r="AB175">
        <f t="shared" si="77"/>
        <v>0</v>
      </c>
      <c r="AC175">
        <f t="shared" si="77"/>
        <v>1</v>
      </c>
      <c r="AD175">
        <f t="shared" si="77"/>
        <v>0</v>
      </c>
      <c r="AE175">
        <f t="shared" si="77"/>
        <v>0</v>
      </c>
      <c r="AF175">
        <f t="shared" si="77"/>
        <v>0</v>
      </c>
      <c r="AG175">
        <f t="shared" si="55"/>
        <v>174</v>
      </c>
      <c r="AH175">
        <f t="shared" si="56"/>
        <v>1</v>
      </c>
    </row>
    <row r="176" spans="1:34" x14ac:dyDescent="0.25">
      <c r="A176" t="s">
        <v>237</v>
      </c>
      <c r="B176" s="1">
        <v>43589</v>
      </c>
      <c r="C176">
        <v>65025</v>
      </c>
      <c r="D176" s="1">
        <v>42999</v>
      </c>
      <c r="E176" s="3">
        <v>0</v>
      </c>
      <c r="F176" s="3">
        <v>0</v>
      </c>
      <c r="G176" t="s">
        <v>35</v>
      </c>
      <c r="H176" t="s">
        <v>11</v>
      </c>
      <c r="I176" t="s">
        <v>160</v>
      </c>
      <c r="J176" s="6">
        <f t="shared" si="54"/>
        <v>9</v>
      </c>
      <c r="K176" s="6">
        <f t="shared" si="57"/>
        <v>0</v>
      </c>
      <c r="L176" s="6">
        <f t="shared" si="58"/>
        <v>0</v>
      </c>
      <c r="M176" s="6">
        <f t="shared" si="59"/>
        <v>0</v>
      </c>
      <c r="N176" s="6">
        <f t="shared" si="60"/>
        <v>0</v>
      </c>
      <c r="O176" s="6">
        <f t="shared" si="61"/>
        <v>0</v>
      </c>
      <c r="P176" s="6">
        <f t="shared" si="62"/>
        <v>0</v>
      </c>
      <c r="Q176" s="6">
        <f t="shared" si="63"/>
        <v>0</v>
      </c>
      <c r="R176" s="6">
        <f t="shared" si="64"/>
        <v>0</v>
      </c>
      <c r="S176" s="6">
        <f t="shared" si="65"/>
        <v>1</v>
      </c>
      <c r="T176" s="6">
        <f t="shared" si="66"/>
        <v>0</v>
      </c>
      <c r="U176" s="6">
        <f t="shared" si="67"/>
        <v>0</v>
      </c>
      <c r="V176">
        <f t="shared" si="76"/>
        <v>1</v>
      </c>
      <c r="W176">
        <f t="shared" si="76"/>
        <v>0</v>
      </c>
      <c r="X176">
        <f t="shared" si="76"/>
        <v>0</v>
      </c>
      <c r="Y176">
        <f t="shared" si="76"/>
        <v>0</v>
      </c>
      <c r="Z176">
        <f t="shared" si="76"/>
        <v>0</v>
      </c>
      <c r="AA176">
        <f t="shared" si="77"/>
        <v>0</v>
      </c>
      <c r="AB176">
        <f t="shared" si="77"/>
        <v>0</v>
      </c>
      <c r="AC176">
        <f t="shared" si="77"/>
        <v>0</v>
      </c>
      <c r="AD176">
        <f t="shared" si="77"/>
        <v>0</v>
      </c>
      <c r="AE176">
        <f t="shared" si="77"/>
        <v>0</v>
      </c>
      <c r="AF176">
        <f t="shared" si="77"/>
        <v>1</v>
      </c>
      <c r="AG176">
        <f t="shared" si="55"/>
        <v>590</v>
      </c>
      <c r="AH176">
        <f t="shared" si="56"/>
        <v>1</v>
      </c>
    </row>
    <row r="177" spans="1:34" x14ac:dyDescent="0.25">
      <c r="A177" t="s">
        <v>241</v>
      </c>
      <c r="B177" s="1">
        <v>43585</v>
      </c>
      <c r="C177">
        <v>61645</v>
      </c>
      <c r="D177" s="1">
        <v>43174</v>
      </c>
      <c r="E177" s="3">
        <v>0</v>
      </c>
      <c r="F177" s="3">
        <v>0</v>
      </c>
      <c r="G177" t="s">
        <v>11</v>
      </c>
      <c r="H177" t="s">
        <v>11</v>
      </c>
      <c r="I177" t="s">
        <v>160</v>
      </c>
      <c r="J177" s="6">
        <f t="shared" si="54"/>
        <v>3</v>
      </c>
      <c r="K177" s="6">
        <f t="shared" si="57"/>
        <v>0</v>
      </c>
      <c r="L177" s="6">
        <f t="shared" si="58"/>
        <v>0</v>
      </c>
      <c r="M177" s="6">
        <f t="shared" si="59"/>
        <v>1</v>
      </c>
      <c r="N177" s="6">
        <f t="shared" si="60"/>
        <v>0</v>
      </c>
      <c r="O177" s="6">
        <f t="shared" si="61"/>
        <v>0</v>
      </c>
      <c r="P177" s="6">
        <f t="shared" si="62"/>
        <v>0</v>
      </c>
      <c r="Q177" s="6">
        <f t="shared" si="63"/>
        <v>0</v>
      </c>
      <c r="R177" s="6">
        <f t="shared" si="64"/>
        <v>0</v>
      </c>
      <c r="S177" s="6">
        <f t="shared" si="65"/>
        <v>0</v>
      </c>
      <c r="T177" s="6">
        <f t="shared" si="66"/>
        <v>0</v>
      </c>
      <c r="U177" s="6">
        <f t="shared" si="67"/>
        <v>0</v>
      </c>
      <c r="V177">
        <f t="shared" si="76"/>
        <v>1</v>
      </c>
      <c r="W177">
        <f t="shared" si="76"/>
        <v>0</v>
      </c>
      <c r="X177">
        <f t="shared" si="76"/>
        <v>0</v>
      </c>
      <c r="Y177">
        <f t="shared" si="76"/>
        <v>0</v>
      </c>
      <c r="Z177">
        <f t="shared" si="76"/>
        <v>0</v>
      </c>
      <c r="AA177">
        <f t="shared" si="77"/>
        <v>1</v>
      </c>
      <c r="AB177">
        <f t="shared" si="77"/>
        <v>0</v>
      </c>
      <c r="AC177">
        <f t="shared" si="77"/>
        <v>0</v>
      </c>
      <c r="AD177">
        <f t="shared" si="77"/>
        <v>0</v>
      </c>
      <c r="AE177">
        <f t="shared" si="77"/>
        <v>0</v>
      </c>
      <c r="AF177">
        <f t="shared" si="77"/>
        <v>0</v>
      </c>
      <c r="AG177">
        <f t="shared" si="55"/>
        <v>411</v>
      </c>
      <c r="AH177">
        <f t="shared" si="56"/>
        <v>1</v>
      </c>
    </row>
    <row r="178" spans="1:34" x14ac:dyDescent="0.25">
      <c r="A178" t="s">
        <v>384</v>
      </c>
      <c r="B178" s="1">
        <v>43519</v>
      </c>
      <c r="C178">
        <v>63325</v>
      </c>
      <c r="D178" s="1">
        <v>43220</v>
      </c>
      <c r="E178" s="3">
        <v>0</v>
      </c>
      <c r="F178" s="3">
        <v>0</v>
      </c>
      <c r="G178" t="s">
        <v>18</v>
      </c>
      <c r="H178" t="s">
        <v>11</v>
      </c>
      <c r="I178" t="s">
        <v>160</v>
      </c>
      <c r="J178" s="6">
        <f t="shared" si="54"/>
        <v>4</v>
      </c>
      <c r="K178" s="6">
        <f t="shared" si="57"/>
        <v>0</v>
      </c>
      <c r="L178" s="6">
        <f t="shared" si="58"/>
        <v>0</v>
      </c>
      <c r="M178" s="6">
        <f t="shared" si="59"/>
        <v>0</v>
      </c>
      <c r="N178" s="6">
        <f t="shared" si="60"/>
        <v>1</v>
      </c>
      <c r="O178" s="6">
        <f t="shared" si="61"/>
        <v>0</v>
      </c>
      <c r="P178" s="6">
        <f t="shared" si="62"/>
        <v>0</v>
      </c>
      <c r="Q178" s="6">
        <f t="shared" si="63"/>
        <v>0</v>
      </c>
      <c r="R178" s="6">
        <f t="shared" si="64"/>
        <v>0</v>
      </c>
      <c r="S178" s="6">
        <f t="shared" si="65"/>
        <v>0</v>
      </c>
      <c r="T178" s="6">
        <f t="shared" si="66"/>
        <v>0</v>
      </c>
      <c r="U178" s="6">
        <f t="shared" si="67"/>
        <v>0</v>
      </c>
      <c r="V178">
        <f t="shared" si="76"/>
        <v>1</v>
      </c>
      <c r="W178">
        <f t="shared" si="76"/>
        <v>0</v>
      </c>
      <c r="X178">
        <f t="shared" si="76"/>
        <v>0</v>
      </c>
      <c r="Y178">
        <f t="shared" si="76"/>
        <v>0</v>
      </c>
      <c r="Z178">
        <f t="shared" si="76"/>
        <v>0</v>
      </c>
      <c r="AA178">
        <f t="shared" si="77"/>
        <v>0</v>
      </c>
      <c r="AB178">
        <f t="shared" si="77"/>
        <v>0</v>
      </c>
      <c r="AC178">
        <f t="shared" si="77"/>
        <v>0</v>
      </c>
      <c r="AD178">
        <f t="shared" si="77"/>
        <v>1</v>
      </c>
      <c r="AE178">
        <f t="shared" si="77"/>
        <v>0</v>
      </c>
      <c r="AF178">
        <f t="shared" si="77"/>
        <v>0</v>
      </c>
      <c r="AG178">
        <f t="shared" si="55"/>
        <v>299</v>
      </c>
      <c r="AH178">
        <f t="shared" si="56"/>
        <v>1</v>
      </c>
    </row>
    <row r="179" spans="1:34" x14ac:dyDescent="0.25">
      <c r="A179" t="s">
        <v>45</v>
      </c>
      <c r="B179" s="1">
        <v>43662</v>
      </c>
      <c r="C179" s="2">
        <v>61115</v>
      </c>
      <c r="D179" s="1">
        <v>43453</v>
      </c>
      <c r="E179" s="3">
        <v>0</v>
      </c>
      <c r="F179" s="3">
        <v>0</v>
      </c>
      <c r="G179" t="s">
        <v>22</v>
      </c>
      <c r="H179" t="s">
        <v>11</v>
      </c>
      <c r="I179" t="s">
        <v>43</v>
      </c>
      <c r="J179" s="6">
        <f t="shared" si="54"/>
        <v>12</v>
      </c>
      <c r="K179" s="6">
        <f t="shared" si="57"/>
        <v>0</v>
      </c>
      <c r="L179" s="6">
        <f t="shared" si="58"/>
        <v>0</v>
      </c>
      <c r="M179" s="6">
        <f t="shared" si="59"/>
        <v>0</v>
      </c>
      <c r="N179" s="6">
        <f t="shared" si="60"/>
        <v>0</v>
      </c>
      <c r="O179" s="6">
        <f t="shared" si="61"/>
        <v>0</v>
      </c>
      <c r="P179" s="6">
        <f t="shared" si="62"/>
        <v>0</v>
      </c>
      <c r="Q179" s="6">
        <f t="shared" si="63"/>
        <v>0</v>
      </c>
      <c r="R179" s="6">
        <f t="shared" si="64"/>
        <v>0</v>
      </c>
      <c r="S179" s="6">
        <f t="shared" si="65"/>
        <v>0</v>
      </c>
      <c r="T179" s="6">
        <f t="shared" si="66"/>
        <v>0</v>
      </c>
      <c r="U179" s="6">
        <f t="shared" si="67"/>
        <v>0</v>
      </c>
      <c r="V179">
        <f t="shared" si="76"/>
        <v>1</v>
      </c>
      <c r="W179">
        <f t="shared" si="76"/>
        <v>0</v>
      </c>
      <c r="X179">
        <f t="shared" si="76"/>
        <v>0</v>
      </c>
      <c r="Y179">
        <f t="shared" si="76"/>
        <v>0</v>
      </c>
      <c r="Z179">
        <f t="shared" si="76"/>
        <v>0</v>
      </c>
      <c r="AA179">
        <f t="shared" si="77"/>
        <v>0</v>
      </c>
      <c r="AB179">
        <f t="shared" si="77"/>
        <v>0</v>
      </c>
      <c r="AC179">
        <f t="shared" si="77"/>
        <v>1</v>
      </c>
      <c r="AD179">
        <f t="shared" si="77"/>
        <v>0</v>
      </c>
      <c r="AE179">
        <f t="shared" si="77"/>
        <v>0</v>
      </c>
      <c r="AF179">
        <f t="shared" si="77"/>
        <v>0</v>
      </c>
      <c r="AG179">
        <f t="shared" si="55"/>
        <v>209</v>
      </c>
      <c r="AH179">
        <f t="shared" si="56"/>
        <v>1</v>
      </c>
    </row>
    <row r="180" spans="1:34" x14ac:dyDescent="0.25">
      <c r="A180" t="s">
        <v>44</v>
      </c>
      <c r="B180" s="1">
        <v>43652</v>
      </c>
      <c r="C180" s="2">
        <v>57965</v>
      </c>
      <c r="D180" s="1">
        <v>43628</v>
      </c>
      <c r="E180" s="3">
        <v>0</v>
      </c>
      <c r="F180" s="3">
        <v>0</v>
      </c>
      <c r="G180" t="s">
        <v>18</v>
      </c>
      <c r="H180" t="s">
        <v>11</v>
      </c>
      <c r="I180" t="s">
        <v>43</v>
      </c>
      <c r="J180" s="6">
        <f t="shared" si="54"/>
        <v>6</v>
      </c>
      <c r="K180" s="6">
        <f t="shared" si="57"/>
        <v>0</v>
      </c>
      <c r="L180" s="6">
        <f t="shared" si="58"/>
        <v>0</v>
      </c>
      <c r="M180" s="6">
        <f t="shared" si="59"/>
        <v>0</v>
      </c>
      <c r="N180" s="6">
        <f t="shared" si="60"/>
        <v>0</v>
      </c>
      <c r="O180" s="6">
        <f t="shared" si="61"/>
        <v>0</v>
      </c>
      <c r="P180" s="6">
        <f t="shared" si="62"/>
        <v>1</v>
      </c>
      <c r="Q180" s="6">
        <f t="shared" si="63"/>
        <v>0</v>
      </c>
      <c r="R180" s="6">
        <f t="shared" si="64"/>
        <v>0</v>
      </c>
      <c r="S180" s="6">
        <f t="shared" si="65"/>
        <v>0</v>
      </c>
      <c r="T180" s="6">
        <f t="shared" si="66"/>
        <v>0</v>
      </c>
      <c r="U180" s="6">
        <f t="shared" si="67"/>
        <v>0</v>
      </c>
      <c r="V180">
        <f t="shared" si="76"/>
        <v>1</v>
      </c>
      <c r="W180">
        <f t="shared" si="76"/>
        <v>0</v>
      </c>
      <c r="X180">
        <f t="shared" si="76"/>
        <v>0</v>
      </c>
      <c r="Y180">
        <f t="shared" si="76"/>
        <v>0</v>
      </c>
      <c r="Z180">
        <f t="shared" si="76"/>
        <v>0</v>
      </c>
      <c r="AA180">
        <f t="shared" si="77"/>
        <v>0</v>
      </c>
      <c r="AB180">
        <f t="shared" si="77"/>
        <v>0</v>
      </c>
      <c r="AC180">
        <f t="shared" si="77"/>
        <v>0</v>
      </c>
      <c r="AD180">
        <f t="shared" si="77"/>
        <v>1</v>
      </c>
      <c r="AE180">
        <f t="shared" si="77"/>
        <v>0</v>
      </c>
      <c r="AF180">
        <f t="shared" si="77"/>
        <v>0</v>
      </c>
      <c r="AG180">
        <f t="shared" si="55"/>
        <v>24</v>
      </c>
      <c r="AH180">
        <f t="shared" si="56"/>
        <v>0</v>
      </c>
    </row>
    <row r="181" spans="1:34" x14ac:dyDescent="0.25">
      <c r="A181" t="s">
        <v>124</v>
      </c>
      <c r="B181" s="1">
        <v>43641</v>
      </c>
      <c r="C181" s="2">
        <v>58520</v>
      </c>
      <c r="D181" s="1">
        <v>43591</v>
      </c>
      <c r="E181" s="3">
        <v>0</v>
      </c>
      <c r="F181" s="3">
        <v>0</v>
      </c>
      <c r="G181" t="s">
        <v>18</v>
      </c>
      <c r="H181" t="s">
        <v>35</v>
      </c>
      <c r="I181" t="s">
        <v>43</v>
      </c>
      <c r="J181" s="6">
        <f t="shared" si="54"/>
        <v>5</v>
      </c>
      <c r="K181" s="6">
        <f t="shared" si="57"/>
        <v>0</v>
      </c>
      <c r="L181" s="6">
        <f t="shared" si="58"/>
        <v>0</v>
      </c>
      <c r="M181" s="6">
        <f t="shared" si="59"/>
        <v>0</v>
      </c>
      <c r="N181" s="6">
        <f t="shared" si="60"/>
        <v>0</v>
      </c>
      <c r="O181" s="6">
        <f t="shared" si="61"/>
        <v>1</v>
      </c>
      <c r="P181" s="6">
        <f t="shared" si="62"/>
        <v>0</v>
      </c>
      <c r="Q181" s="6">
        <f t="shared" si="63"/>
        <v>0</v>
      </c>
      <c r="R181" s="6">
        <f t="shared" si="64"/>
        <v>0</v>
      </c>
      <c r="S181" s="6">
        <f t="shared" si="65"/>
        <v>0</v>
      </c>
      <c r="T181" s="6">
        <f t="shared" si="66"/>
        <v>0</v>
      </c>
      <c r="U181" s="6">
        <f t="shared" si="67"/>
        <v>0</v>
      </c>
      <c r="V181">
        <f t="shared" si="76"/>
        <v>0</v>
      </c>
      <c r="W181">
        <f t="shared" si="76"/>
        <v>0</v>
      </c>
      <c r="X181">
        <f t="shared" si="76"/>
        <v>0</v>
      </c>
      <c r="Y181">
        <f t="shared" si="76"/>
        <v>0</v>
      </c>
      <c r="Z181">
        <f t="shared" si="76"/>
        <v>1</v>
      </c>
      <c r="AA181">
        <f t="shared" si="77"/>
        <v>0</v>
      </c>
      <c r="AB181">
        <f t="shared" si="77"/>
        <v>0</v>
      </c>
      <c r="AC181">
        <f t="shared" si="77"/>
        <v>0</v>
      </c>
      <c r="AD181">
        <f t="shared" si="77"/>
        <v>1</v>
      </c>
      <c r="AE181">
        <f t="shared" si="77"/>
        <v>0</v>
      </c>
      <c r="AF181">
        <f t="shared" si="77"/>
        <v>0</v>
      </c>
      <c r="AG181">
        <f t="shared" si="55"/>
        <v>50</v>
      </c>
      <c r="AH181">
        <f t="shared" si="56"/>
        <v>0</v>
      </c>
    </row>
    <row r="182" spans="1:34" x14ac:dyDescent="0.25">
      <c r="A182" t="s">
        <v>128</v>
      </c>
      <c r="B182" s="1">
        <v>43640</v>
      </c>
      <c r="C182" s="2">
        <v>58740</v>
      </c>
      <c r="D182" s="1">
        <v>43630</v>
      </c>
      <c r="E182" s="3">
        <v>1</v>
      </c>
      <c r="F182" s="3">
        <v>0</v>
      </c>
      <c r="G182" t="s">
        <v>11</v>
      </c>
      <c r="H182" t="s">
        <v>11</v>
      </c>
      <c r="I182" t="s">
        <v>43</v>
      </c>
      <c r="J182" s="6">
        <f t="shared" si="54"/>
        <v>6</v>
      </c>
      <c r="K182" s="6">
        <f t="shared" si="57"/>
        <v>0</v>
      </c>
      <c r="L182" s="6">
        <f t="shared" si="58"/>
        <v>0</v>
      </c>
      <c r="M182" s="6">
        <f t="shared" si="59"/>
        <v>0</v>
      </c>
      <c r="N182" s="6">
        <f t="shared" si="60"/>
        <v>0</v>
      </c>
      <c r="O182" s="6">
        <f t="shared" si="61"/>
        <v>0</v>
      </c>
      <c r="P182" s="6">
        <f t="shared" si="62"/>
        <v>1</v>
      </c>
      <c r="Q182" s="6">
        <f t="shared" si="63"/>
        <v>0</v>
      </c>
      <c r="R182" s="6">
        <f t="shared" si="64"/>
        <v>0</v>
      </c>
      <c r="S182" s="6">
        <f t="shared" si="65"/>
        <v>0</v>
      </c>
      <c r="T182" s="6">
        <f t="shared" si="66"/>
        <v>0</v>
      </c>
      <c r="U182" s="6">
        <f t="shared" si="67"/>
        <v>0</v>
      </c>
      <c r="V182">
        <f t="shared" ref="V182:Z191" si="78">IF($H182=V$1,1,0)</f>
        <v>1</v>
      </c>
      <c r="W182">
        <f t="shared" si="78"/>
        <v>0</v>
      </c>
      <c r="X182">
        <f t="shared" si="78"/>
        <v>0</v>
      </c>
      <c r="Y182">
        <f t="shared" si="78"/>
        <v>0</v>
      </c>
      <c r="Z182">
        <f t="shared" si="78"/>
        <v>0</v>
      </c>
      <c r="AA182">
        <f t="shared" ref="AA182:AF191" si="79">IF($G182=AA$1,1,0)</f>
        <v>1</v>
      </c>
      <c r="AB182">
        <f t="shared" si="79"/>
        <v>0</v>
      </c>
      <c r="AC182">
        <f t="shared" si="79"/>
        <v>0</v>
      </c>
      <c r="AD182">
        <f t="shared" si="79"/>
        <v>0</v>
      </c>
      <c r="AE182">
        <f t="shared" si="79"/>
        <v>0</v>
      </c>
      <c r="AF182">
        <f t="shared" si="79"/>
        <v>0</v>
      </c>
      <c r="AG182">
        <f t="shared" si="55"/>
        <v>10</v>
      </c>
      <c r="AH182">
        <f t="shared" si="56"/>
        <v>0</v>
      </c>
    </row>
    <row r="183" spans="1:34" x14ac:dyDescent="0.25">
      <c r="A183" t="s">
        <v>270</v>
      </c>
      <c r="B183" s="1">
        <v>43574</v>
      </c>
      <c r="C183">
        <v>52845</v>
      </c>
      <c r="D183" s="1">
        <v>43573</v>
      </c>
      <c r="E183" s="3">
        <v>1</v>
      </c>
      <c r="F183" s="3">
        <v>0</v>
      </c>
      <c r="G183" t="s">
        <v>11</v>
      </c>
      <c r="H183" t="s">
        <v>11</v>
      </c>
      <c r="I183" t="s">
        <v>43</v>
      </c>
      <c r="J183" s="6">
        <f t="shared" si="54"/>
        <v>4</v>
      </c>
      <c r="K183" s="6">
        <f t="shared" si="57"/>
        <v>0</v>
      </c>
      <c r="L183" s="6">
        <f t="shared" si="58"/>
        <v>0</v>
      </c>
      <c r="M183" s="6">
        <f t="shared" si="59"/>
        <v>0</v>
      </c>
      <c r="N183" s="6">
        <f t="shared" si="60"/>
        <v>1</v>
      </c>
      <c r="O183" s="6">
        <f t="shared" si="61"/>
        <v>0</v>
      </c>
      <c r="P183" s="6">
        <f t="shared" si="62"/>
        <v>0</v>
      </c>
      <c r="Q183" s="6">
        <f t="shared" si="63"/>
        <v>0</v>
      </c>
      <c r="R183" s="6">
        <f t="shared" si="64"/>
        <v>0</v>
      </c>
      <c r="S183" s="6">
        <f t="shared" si="65"/>
        <v>0</v>
      </c>
      <c r="T183" s="6">
        <f t="shared" si="66"/>
        <v>0</v>
      </c>
      <c r="U183" s="6">
        <f t="shared" si="67"/>
        <v>0</v>
      </c>
      <c r="V183">
        <f t="shared" si="78"/>
        <v>1</v>
      </c>
      <c r="W183">
        <f t="shared" si="78"/>
        <v>0</v>
      </c>
      <c r="X183">
        <f t="shared" si="78"/>
        <v>0</v>
      </c>
      <c r="Y183">
        <f t="shared" si="78"/>
        <v>0</v>
      </c>
      <c r="Z183">
        <f t="shared" si="78"/>
        <v>0</v>
      </c>
      <c r="AA183">
        <f t="shared" si="79"/>
        <v>1</v>
      </c>
      <c r="AB183">
        <f t="shared" si="79"/>
        <v>0</v>
      </c>
      <c r="AC183">
        <f t="shared" si="79"/>
        <v>0</v>
      </c>
      <c r="AD183">
        <f t="shared" si="79"/>
        <v>0</v>
      </c>
      <c r="AE183">
        <f t="shared" si="79"/>
        <v>0</v>
      </c>
      <c r="AF183">
        <f t="shared" si="79"/>
        <v>0</v>
      </c>
      <c r="AG183">
        <f t="shared" si="55"/>
        <v>1</v>
      </c>
      <c r="AH183">
        <f t="shared" si="56"/>
        <v>0</v>
      </c>
    </row>
    <row r="184" spans="1:34" x14ac:dyDescent="0.25">
      <c r="A184" t="s">
        <v>288</v>
      </c>
      <c r="B184" s="1">
        <v>43568</v>
      </c>
      <c r="C184">
        <v>63210</v>
      </c>
      <c r="D184" s="1">
        <v>43496</v>
      </c>
      <c r="E184" s="3">
        <v>0</v>
      </c>
      <c r="F184" s="3">
        <v>0</v>
      </c>
      <c r="G184" t="s">
        <v>18</v>
      </c>
      <c r="H184" t="s">
        <v>35</v>
      </c>
      <c r="I184" t="s">
        <v>43</v>
      </c>
      <c r="J184" s="6">
        <f t="shared" si="54"/>
        <v>1</v>
      </c>
      <c r="K184" s="6">
        <f t="shared" si="57"/>
        <v>1</v>
      </c>
      <c r="L184" s="6">
        <f t="shared" si="58"/>
        <v>0</v>
      </c>
      <c r="M184" s="6">
        <f t="shared" si="59"/>
        <v>0</v>
      </c>
      <c r="N184" s="6">
        <f t="shared" si="60"/>
        <v>0</v>
      </c>
      <c r="O184" s="6">
        <f t="shared" si="61"/>
        <v>0</v>
      </c>
      <c r="P184" s="6">
        <f t="shared" si="62"/>
        <v>0</v>
      </c>
      <c r="Q184" s="6">
        <f t="shared" si="63"/>
        <v>0</v>
      </c>
      <c r="R184" s="6">
        <f t="shared" si="64"/>
        <v>0</v>
      </c>
      <c r="S184" s="6">
        <f t="shared" si="65"/>
        <v>0</v>
      </c>
      <c r="T184" s="6">
        <f t="shared" si="66"/>
        <v>0</v>
      </c>
      <c r="U184" s="6">
        <f t="shared" si="67"/>
        <v>0</v>
      </c>
      <c r="V184">
        <f t="shared" si="78"/>
        <v>0</v>
      </c>
      <c r="W184">
        <f t="shared" si="78"/>
        <v>0</v>
      </c>
      <c r="X184">
        <f t="shared" si="78"/>
        <v>0</v>
      </c>
      <c r="Y184">
        <f t="shared" si="78"/>
        <v>0</v>
      </c>
      <c r="Z184">
        <f t="shared" si="78"/>
        <v>1</v>
      </c>
      <c r="AA184">
        <f t="shared" si="79"/>
        <v>0</v>
      </c>
      <c r="AB184">
        <f t="shared" si="79"/>
        <v>0</v>
      </c>
      <c r="AC184">
        <f t="shared" si="79"/>
        <v>0</v>
      </c>
      <c r="AD184">
        <f t="shared" si="79"/>
        <v>1</v>
      </c>
      <c r="AE184">
        <f t="shared" si="79"/>
        <v>0</v>
      </c>
      <c r="AF184">
        <f t="shared" si="79"/>
        <v>0</v>
      </c>
      <c r="AG184">
        <f t="shared" si="55"/>
        <v>72</v>
      </c>
      <c r="AH184">
        <f t="shared" si="56"/>
        <v>0</v>
      </c>
    </row>
    <row r="185" spans="1:34" x14ac:dyDescent="0.25">
      <c r="A185" t="s">
        <v>324</v>
      </c>
      <c r="B185" s="1">
        <v>43553</v>
      </c>
      <c r="C185">
        <v>60935</v>
      </c>
      <c r="D185" s="1">
        <v>43447</v>
      </c>
      <c r="E185" s="3">
        <v>0</v>
      </c>
      <c r="F185" s="3">
        <v>0</v>
      </c>
      <c r="G185" t="s">
        <v>11</v>
      </c>
      <c r="H185" t="s">
        <v>35</v>
      </c>
      <c r="I185" t="s">
        <v>43</v>
      </c>
      <c r="J185" s="6">
        <f t="shared" si="54"/>
        <v>12</v>
      </c>
      <c r="K185" s="6">
        <f t="shared" si="57"/>
        <v>0</v>
      </c>
      <c r="L185" s="6">
        <f t="shared" si="58"/>
        <v>0</v>
      </c>
      <c r="M185" s="6">
        <f t="shared" si="59"/>
        <v>0</v>
      </c>
      <c r="N185" s="6">
        <f t="shared" si="60"/>
        <v>0</v>
      </c>
      <c r="O185" s="6">
        <f t="shared" si="61"/>
        <v>0</v>
      </c>
      <c r="P185" s="6">
        <f t="shared" si="62"/>
        <v>0</v>
      </c>
      <c r="Q185" s="6">
        <f t="shared" si="63"/>
        <v>0</v>
      </c>
      <c r="R185" s="6">
        <f t="shared" si="64"/>
        <v>0</v>
      </c>
      <c r="S185" s="6">
        <f t="shared" si="65"/>
        <v>0</v>
      </c>
      <c r="T185" s="6">
        <f t="shared" si="66"/>
        <v>0</v>
      </c>
      <c r="U185" s="6">
        <f t="shared" si="67"/>
        <v>0</v>
      </c>
      <c r="V185">
        <f t="shared" si="78"/>
        <v>0</v>
      </c>
      <c r="W185">
        <f t="shared" si="78"/>
        <v>0</v>
      </c>
      <c r="X185">
        <f t="shared" si="78"/>
        <v>0</v>
      </c>
      <c r="Y185">
        <f t="shared" si="78"/>
        <v>0</v>
      </c>
      <c r="Z185">
        <f t="shared" si="78"/>
        <v>1</v>
      </c>
      <c r="AA185">
        <f t="shared" si="79"/>
        <v>1</v>
      </c>
      <c r="AB185">
        <f t="shared" si="79"/>
        <v>0</v>
      </c>
      <c r="AC185">
        <f t="shared" si="79"/>
        <v>0</v>
      </c>
      <c r="AD185">
        <f t="shared" si="79"/>
        <v>0</v>
      </c>
      <c r="AE185">
        <f t="shared" si="79"/>
        <v>0</v>
      </c>
      <c r="AF185">
        <f t="shared" si="79"/>
        <v>0</v>
      </c>
      <c r="AG185">
        <f t="shared" si="55"/>
        <v>106</v>
      </c>
      <c r="AH185">
        <f t="shared" si="56"/>
        <v>1</v>
      </c>
    </row>
    <row r="186" spans="1:34" x14ac:dyDescent="0.25">
      <c r="A186" t="s">
        <v>395</v>
      </c>
      <c r="B186" s="1">
        <v>43512</v>
      </c>
      <c r="C186">
        <v>54825</v>
      </c>
      <c r="D186" s="1">
        <v>43508</v>
      </c>
      <c r="E186" s="3">
        <v>1</v>
      </c>
      <c r="F186" s="3">
        <v>0</v>
      </c>
      <c r="G186" t="s">
        <v>18</v>
      </c>
      <c r="H186" t="s">
        <v>35</v>
      </c>
      <c r="I186" t="s">
        <v>43</v>
      </c>
      <c r="J186" s="6">
        <f t="shared" si="54"/>
        <v>2</v>
      </c>
      <c r="K186" s="6">
        <f t="shared" si="57"/>
        <v>0</v>
      </c>
      <c r="L186" s="6">
        <f t="shared" si="58"/>
        <v>1</v>
      </c>
      <c r="M186" s="6">
        <f t="shared" si="59"/>
        <v>0</v>
      </c>
      <c r="N186" s="6">
        <f t="shared" si="60"/>
        <v>0</v>
      </c>
      <c r="O186" s="6">
        <f t="shared" si="61"/>
        <v>0</v>
      </c>
      <c r="P186" s="6">
        <f t="shared" si="62"/>
        <v>0</v>
      </c>
      <c r="Q186" s="6">
        <f t="shared" si="63"/>
        <v>0</v>
      </c>
      <c r="R186" s="6">
        <f t="shared" si="64"/>
        <v>0</v>
      </c>
      <c r="S186" s="6">
        <f t="shared" si="65"/>
        <v>0</v>
      </c>
      <c r="T186" s="6">
        <f t="shared" si="66"/>
        <v>0</v>
      </c>
      <c r="U186" s="6">
        <f t="shared" si="67"/>
        <v>0</v>
      </c>
      <c r="V186">
        <f t="shared" si="78"/>
        <v>0</v>
      </c>
      <c r="W186">
        <f t="shared" si="78"/>
        <v>0</v>
      </c>
      <c r="X186">
        <f t="shared" si="78"/>
        <v>0</v>
      </c>
      <c r="Y186">
        <f t="shared" si="78"/>
        <v>0</v>
      </c>
      <c r="Z186">
        <f t="shared" si="78"/>
        <v>1</v>
      </c>
      <c r="AA186">
        <f t="shared" si="79"/>
        <v>0</v>
      </c>
      <c r="AB186">
        <f t="shared" si="79"/>
        <v>0</v>
      </c>
      <c r="AC186">
        <f t="shared" si="79"/>
        <v>0</v>
      </c>
      <c r="AD186">
        <f t="shared" si="79"/>
        <v>1</v>
      </c>
      <c r="AE186">
        <f t="shared" si="79"/>
        <v>0</v>
      </c>
      <c r="AF186">
        <f t="shared" si="79"/>
        <v>0</v>
      </c>
      <c r="AG186">
        <f t="shared" si="55"/>
        <v>4</v>
      </c>
      <c r="AH186">
        <f t="shared" si="56"/>
        <v>0</v>
      </c>
    </row>
    <row r="187" spans="1:34" x14ac:dyDescent="0.25">
      <c r="A187" t="s">
        <v>419</v>
      </c>
      <c r="B187" s="1">
        <v>43494</v>
      </c>
      <c r="C187">
        <v>57155</v>
      </c>
      <c r="D187" s="1">
        <v>43465</v>
      </c>
      <c r="E187" s="3">
        <v>0</v>
      </c>
      <c r="F187" s="3">
        <v>0</v>
      </c>
      <c r="G187" t="s">
        <v>18</v>
      </c>
      <c r="H187" t="s">
        <v>35</v>
      </c>
      <c r="I187" t="s">
        <v>43</v>
      </c>
      <c r="J187" s="6">
        <f t="shared" si="54"/>
        <v>12</v>
      </c>
      <c r="K187" s="6">
        <f t="shared" si="57"/>
        <v>0</v>
      </c>
      <c r="L187" s="6">
        <f t="shared" si="58"/>
        <v>0</v>
      </c>
      <c r="M187" s="6">
        <f t="shared" si="59"/>
        <v>0</v>
      </c>
      <c r="N187" s="6">
        <f t="shared" si="60"/>
        <v>0</v>
      </c>
      <c r="O187" s="6">
        <f t="shared" si="61"/>
        <v>0</v>
      </c>
      <c r="P187" s="6">
        <f t="shared" si="62"/>
        <v>0</v>
      </c>
      <c r="Q187" s="6">
        <f t="shared" si="63"/>
        <v>0</v>
      </c>
      <c r="R187" s="6">
        <f t="shared" si="64"/>
        <v>0</v>
      </c>
      <c r="S187" s="6">
        <f t="shared" si="65"/>
        <v>0</v>
      </c>
      <c r="T187" s="6">
        <f t="shared" si="66"/>
        <v>0</v>
      </c>
      <c r="U187" s="6">
        <f t="shared" si="67"/>
        <v>0</v>
      </c>
      <c r="V187">
        <f t="shared" si="78"/>
        <v>0</v>
      </c>
      <c r="W187">
        <f t="shared" si="78"/>
        <v>0</v>
      </c>
      <c r="X187">
        <f t="shared" si="78"/>
        <v>0</v>
      </c>
      <c r="Y187">
        <f t="shared" si="78"/>
        <v>0</v>
      </c>
      <c r="Z187">
        <f t="shared" si="78"/>
        <v>1</v>
      </c>
      <c r="AA187">
        <f t="shared" si="79"/>
        <v>0</v>
      </c>
      <c r="AB187">
        <f t="shared" si="79"/>
        <v>0</v>
      </c>
      <c r="AC187">
        <f t="shared" si="79"/>
        <v>0</v>
      </c>
      <c r="AD187">
        <f t="shared" si="79"/>
        <v>1</v>
      </c>
      <c r="AE187">
        <f t="shared" si="79"/>
        <v>0</v>
      </c>
      <c r="AF187">
        <f t="shared" si="79"/>
        <v>0</v>
      </c>
      <c r="AG187">
        <f t="shared" si="55"/>
        <v>29</v>
      </c>
      <c r="AH187">
        <f t="shared" si="56"/>
        <v>0</v>
      </c>
    </row>
    <row r="188" spans="1:34" x14ac:dyDescent="0.25">
      <c r="A188" t="s">
        <v>432</v>
      </c>
      <c r="B188" s="1">
        <v>43482</v>
      </c>
      <c r="C188">
        <v>59785</v>
      </c>
      <c r="D188" s="1">
        <v>43462</v>
      </c>
      <c r="E188" s="3">
        <v>0</v>
      </c>
      <c r="F188" s="3">
        <v>0</v>
      </c>
      <c r="G188" t="s">
        <v>11</v>
      </c>
      <c r="H188" t="s">
        <v>11</v>
      </c>
      <c r="I188" t="s">
        <v>43</v>
      </c>
      <c r="J188" s="6">
        <f t="shared" si="54"/>
        <v>12</v>
      </c>
      <c r="K188" s="6">
        <f t="shared" si="57"/>
        <v>0</v>
      </c>
      <c r="L188" s="6">
        <f t="shared" si="58"/>
        <v>0</v>
      </c>
      <c r="M188" s="6">
        <f t="shared" si="59"/>
        <v>0</v>
      </c>
      <c r="N188" s="6">
        <f t="shared" si="60"/>
        <v>0</v>
      </c>
      <c r="O188" s="6">
        <f t="shared" si="61"/>
        <v>0</v>
      </c>
      <c r="P188" s="6">
        <f t="shared" si="62"/>
        <v>0</v>
      </c>
      <c r="Q188" s="6">
        <f t="shared" si="63"/>
        <v>0</v>
      </c>
      <c r="R188" s="6">
        <f t="shared" si="64"/>
        <v>0</v>
      </c>
      <c r="S188" s="6">
        <f t="shared" si="65"/>
        <v>0</v>
      </c>
      <c r="T188" s="6">
        <f t="shared" si="66"/>
        <v>0</v>
      </c>
      <c r="U188" s="6">
        <f t="shared" si="67"/>
        <v>0</v>
      </c>
      <c r="V188">
        <f t="shared" si="78"/>
        <v>1</v>
      </c>
      <c r="W188">
        <f t="shared" si="78"/>
        <v>0</v>
      </c>
      <c r="X188">
        <f t="shared" si="78"/>
        <v>0</v>
      </c>
      <c r="Y188">
        <f t="shared" si="78"/>
        <v>0</v>
      </c>
      <c r="Z188">
        <f t="shared" si="78"/>
        <v>0</v>
      </c>
      <c r="AA188">
        <f t="shared" si="79"/>
        <v>1</v>
      </c>
      <c r="AB188">
        <f t="shared" si="79"/>
        <v>0</v>
      </c>
      <c r="AC188">
        <f t="shared" si="79"/>
        <v>0</v>
      </c>
      <c r="AD188">
        <f t="shared" si="79"/>
        <v>0</v>
      </c>
      <c r="AE188">
        <f t="shared" si="79"/>
        <v>0</v>
      </c>
      <c r="AF188">
        <f t="shared" si="79"/>
        <v>0</v>
      </c>
      <c r="AG188">
        <f t="shared" si="55"/>
        <v>20</v>
      </c>
      <c r="AH188">
        <f t="shared" si="56"/>
        <v>0</v>
      </c>
    </row>
    <row r="189" spans="1:34" x14ac:dyDescent="0.25">
      <c r="A189" t="s">
        <v>37</v>
      </c>
      <c r="B189" s="1">
        <v>43677</v>
      </c>
      <c r="C189" s="2">
        <v>52375</v>
      </c>
      <c r="D189" s="1">
        <v>43675</v>
      </c>
      <c r="E189" s="3">
        <v>1</v>
      </c>
      <c r="F189" s="3">
        <v>0</v>
      </c>
      <c r="G189" t="s">
        <v>35</v>
      </c>
      <c r="H189" t="s">
        <v>11</v>
      </c>
      <c r="I189" t="s">
        <v>36</v>
      </c>
      <c r="J189" s="6">
        <f t="shared" si="54"/>
        <v>7</v>
      </c>
      <c r="K189" s="6">
        <f t="shared" si="57"/>
        <v>0</v>
      </c>
      <c r="L189" s="6">
        <f t="shared" si="58"/>
        <v>0</v>
      </c>
      <c r="M189" s="6">
        <f t="shared" si="59"/>
        <v>0</v>
      </c>
      <c r="N189" s="6">
        <f t="shared" si="60"/>
        <v>0</v>
      </c>
      <c r="O189" s="6">
        <f t="shared" si="61"/>
        <v>0</v>
      </c>
      <c r="P189" s="6">
        <f t="shared" si="62"/>
        <v>0</v>
      </c>
      <c r="Q189" s="6">
        <f t="shared" si="63"/>
        <v>1</v>
      </c>
      <c r="R189" s="6">
        <f t="shared" si="64"/>
        <v>0</v>
      </c>
      <c r="S189" s="6">
        <f t="shared" si="65"/>
        <v>0</v>
      </c>
      <c r="T189" s="6">
        <f t="shared" si="66"/>
        <v>0</v>
      </c>
      <c r="U189" s="6">
        <f t="shared" si="67"/>
        <v>0</v>
      </c>
      <c r="V189">
        <f t="shared" si="78"/>
        <v>1</v>
      </c>
      <c r="W189">
        <f t="shared" si="78"/>
        <v>0</v>
      </c>
      <c r="X189">
        <f t="shared" si="78"/>
        <v>0</v>
      </c>
      <c r="Y189">
        <f t="shared" si="78"/>
        <v>0</v>
      </c>
      <c r="Z189">
        <f t="shared" si="78"/>
        <v>0</v>
      </c>
      <c r="AA189">
        <f t="shared" si="79"/>
        <v>0</v>
      </c>
      <c r="AB189">
        <f t="shared" si="79"/>
        <v>0</v>
      </c>
      <c r="AC189">
        <f t="shared" si="79"/>
        <v>0</v>
      </c>
      <c r="AD189">
        <f t="shared" si="79"/>
        <v>0</v>
      </c>
      <c r="AE189">
        <f t="shared" si="79"/>
        <v>0</v>
      </c>
      <c r="AF189">
        <f t="shared" si="79"/>
        <v>1</v>
      </c>
      <c r="AG189">
        <f t="shared" si="55"/>
        <v>2</v>
      </c>
      <c r="AH189">
        <f t="shared" si="56"/>
        <v>0</v>
      </c>
    </row>
    <row r="190" spans="1:34" x14ac:dyDescent="0.25">
      <c r="A190" t="s">
        <v>39</v>
      </c>
      <c r="B190" s="1">
        <v>43677</v>
      </c>
      <c r="C190" s="2">
        <v>58690</v>
      </c>
      <c r="D190" s="1">
        <v>43671</v>
      </c>
      <c r="E190" s="3">
        <v>1</v>
      </c>
      <c r="F190" s="3">
        <v>0</v>
      </c>
      <c r="G190" t="s">
        <v>11</v>
      </c>
      <c r="H190" t="s">
        <v>11</v>
      </c>
      <c r="I190" t="s">
        <v>36</v>
      </c>
      <c r="J190" s="6">
        <f t="shared" si="54"/>
        <v>7</v>
      </c>
      <c r="K190" s="6">
        <f t="shared" si="57"/>
        <v>0</v>
      </c>
      <c r="L190" s="6">
        <f t="shared" si="58"/>
        <v>0</v>
      </c>
      <c r="M190" s="6">
        <f t="shared" si="59"/>
        <v>0</v>
      </c>
      <c r="N190" s="6">
        <f t="shared" si="60"/>
        <v>0</v>
      </c>
      <c r="O190" s="6">
        <f t="shared" si="61"/>
        <v>0</v>
      </c>
      <c r="P190" s="6">
        <f t="shared" si="62"/>
        <v>0</v>
      </c>
      <c r="Q190" s="6">
        <f t="shared" si="63"/>
        <v>1</v>
      </c>
      <c r="R190" s="6">
        <f t="shared" si="64"/>
        <v>0</v>
      </c>
      <c r="S190" s="6">
        <f t="shared" si="65"/>
        <v>0</v>
      </c>
      <c r="T190" s="6">
        <f t="shared" si="66"/>
        <v>0</v>
      </c>
      <c r="U190" s="6">
        <f t="shared" si="67"/>
        <v>0</v>
      </c>
      <c r="V190">
        <f t="shared" si="78"/>
        <v>1</v>
      </c>
      <c r="W190">
        <f t="shared" si="78"/>
        <v>0</v>
      </c>
      <c r="X190">
        <f t="shared" si="78"/>
        <v>0</v>
      </c>
      <c r="Y190">
        <f t="shared" si="78"/>
        <v>0</v>
      </c>
      <c r="Z190">
        <f t="shared" si="78"/>
        <v>0</v>
      </c>
      <c r="AA190">
        <f t="shared" si="79"/>
        <v>1</v>
      </c>
      <c r="AB190">
        <f t="shared" si="79"/>
        <v>0</v>
      </c>
      <c r="AC190">
        <f t="shared" si="79"/>
        <v>0</v>
      </c>
      <c r="AD190">
        <f t="shared" si="79"/>
        <v>0</v>
      </c>
      <c r="AE190">
        <f t="shared" si="79"/>
        <v>0</v>
      </c>
      <c r="AF190">
        <f t="shared" si="79"/>
        <v>0</v>
      </c>
      <c r="AG190">
        <f t="shared" si="55"/>
        <v>6</v>
      </c>
      <c r="AH190">
        <f t="shared" si="56"/>
        <v>0</v>
      </c>
    </row>
    <row r="191" spans="1:34" x14ac:dyDescent="0.25">
      <c r="A191" t="s">
        <v>42</v>
      </c>
      <c r="B191" s="1">
        <v>43677</v>
      </c>
      <c r="C191" s="2">
        <v>51570</v>
      </c>
      <c r="D191" s="1">
        <v>43616</v>
      </c>
      <c r="E191" s="3">
        <v>0</v>
      </c>
      <c r="F191" s="3">
        <v>0</v>
      </c>
      <c r="G191" t="s">
        <v>11</v>
      </c>
      <c r="H191" t="s">
        <v>15</v>
      </c>
      <c r="I191" t="s">
        <v>36</v>
      </c>
      <c r="J191" s="6">
        <f t="shared" si="54"/>
        <v>5</v>
      </c>
      <c r="K191" s="6">
        <f t="shared" si="57"/>
        <v>0</v>
      </c>
      <c r="L191" s="6">
        <f t="shared" si="58"/>
        <v>0</v>
      </c>
      <c r="M191" s="6">
        <f t="shared" si="59"/>
        <v>0</v>
      </c>
      <c r="N191" s="6">
        <f t="shared" si="60"/>
        <v>0</v>
      </c>
      <c r="O191" s="6">
        <f t="shared" si="61"/>
        <v>1</v>
      </c>
      <c r="P191" s="6">
        <f t="shared" si="62"/>
        <v>0</v>
      </c>
      <c r="Q191" s="6">
        <f t="shared" si="63"/>
        <v>0</v>
      </c>
      <c r="R191" s="6">
        <f t="shared" si="64"/>
        <v>0</v>
      </c>
      <c r="S191" s="6">
        <f t="shared" si="65"/>
        <v>0</v>
      </c>
      <c r="T191" s="6">
        <f t="shared" si="66"/>
        <v>0</v>
      </c>
      <c r="U191" s="6">
        <f t="shared" si="67"/>
        <v>0</v>
      </c>
      <c r="V191">
        <f t="shared" si="78"/>
        <v>0</v>
      </c>
      <c r="W191">
        <f t="shared" si="78"/>
        <v>1</v>
      </c>
      <c r="X191">
        <f t="shared" si="78"/>
        <v>0</v>
      </c>
      <c r="Y191">
        <f t="shared" si="78"/>
        <v>0</v>
      </c>
      <c r="Z191">
        <f t="shared" si="78"/>
        <v>0</v>
      </c>
      <c r="AA191">
        <f t="shared" si="79"/>
        <v>1</v>
      </c>
      <c r="AB191">
        <f t="shared" si="79"/>
        <v>0</v>
      </c>
      <c r="AC191">
        <f t="shared" si="79"/>
        <v>0</v>
      </c>
      <c r="AD191">
        <f t="shared" si="79"/>
        <v>0</v>
      </c>
      <c r="AE191">
        <f t="shared" si="79"/>
        <v>0</v>
      </c>
      <c r="AF191">
        <f t="shared" si="79"/>
        <v>0</v>
      </c>
      <c r="AG191">
        <f t="shared" si="55"/>
        <v>61</v>
      </c>
      <c r="AH191">
        <f t="shared" si="56"/>
        <v>0</v>
      </c>
    </row>
    <row r="192" spans="1:34" x14ac:dyDescent="0.25">
      <c r="A192" t="s">
        <v>40</v>
      </c>
      <c r="B192" s="1">
        <v>43666</v>
      </c>
      <c r="C192" s="2">
        <v>48170</v>
      </c>
      <c r="D192" s="1">
        <v>43608</v>
      </c>
      <c r="E192" s="3">
        <v>0</v>
      </c>
      <c r="F192" s="3">
        <v>0</v>
      </c>
      <c r="G192" t="s">
        <v>18</v>
      </c>
      <c r="H192" t="s">
        <v>15</v>
      </c>
      <c r="I192" t="s">
        <v>36</v>
      </c>
      <c r="J192" s="6">
        <f t="shared" si="54"/>
        <v>5</v>
      </c>
      <c r="K192" s="6">
        <f t="shared" si="57"/>
        <v>0</v>
      </c>
      <c r="L192" s="6">
        <f t="shared" si="58"/>
        <v>0</v>
      </c>
      <c r="M192" s="6">
        <f t="shared" si="59"/>
        <v>0</v>
      </c>
      <c r="N192" s="6">
        <f t="shared" si="60"/>
        <v>0</v>
      </c>
      <c r="O192" s="6">
        <f t="shared" si="61"/>
        <v>1</v>
      </c>
      <c r="P192" s="6">
        <f t="shared" si="62"/>
        <v>0</v>
      </c>
      <c r="Q192" s="6">
        <f t="shared" si="63"/>
        <v>0</v>
      </c>
      <c r="R192" s="6">
        <f t="shared" si="64"/>
        <v>0</v>
      </c>
      <c r="S192" s="6">
        <f t="shared" si="65"/>
        <v>0</v>
      </c>
      <c r="T192" s="6">
        <f t="shared" si="66"/>
        <v>0</v>
      </c>
      <c r="U192" s="6">
        <f t="shared" si="67"/>
        <v>0</v>
      </c>
      <c r="V192">
        <f t="shared" ref="V192:Z201" si="80">IF($H192=V$1,1,0)</f>
        <v>0</v>
      </c>
      <c r="W192">
        <f t="shared" si="80"/>
        <v>1</v>
      </c>
      <c r="X192">
        <f t="shared" si="80"/>
        <v>0</v>
      </c>
      <c r="Y192">
        <f t="shared" si="80"/>
        <v>0</v>
      </c>
      <c r="Z192">
        <f t="shared" si="80"/>
        <v>0</v>
      </c>
      <c r="AA192">
        <f t="shared" ref="AA192:AF201" si="81">IF($G192=AA$1,1,0)</f>
        <v>0</v>
      </c>
      <c r="AB192">
        <f t="shared" si="81"/>
        <v>0</v>
      </c>
      <c r="AC192">
        <f t="shared" si="81"/>
        <v>0</v>
      </c>
      <c r="AD192">
        <f t="shared" si="81"/>
        <v>1</v>
      </c>
      <c r="AE192">
        <f t="shared" si="81"/>
        <v>0</v>
      </c>
      <c r="AF192">
        <f t="shared" si="81"/>
        <v>0</v>
      </c>
      <c r="AG192">
        <f t="shared" si="55"/>
        <v>58</v>
      </c>
      <c r="AH192">
        <f t="shared" si="56"/>
        <v>0</v>
      </c>
    </row>
    <row r="193" spans="1:34" x14ac:dyDescent="0.25">
      <c r="A193" t="s">
        <v>41</v>
      </c>
      <c r="B193" s="1">
        <v>43659</v>
      </c>
      <c r="C193" s="2">
        <v>49220</v>
      </c>
      <c r="D193" s="1">
        <v>43636</v>
      </c>
      <c r="E193" s="3">
        <v>0</v>
      </c>
      <c r="F193" s="3">
        <v>0</v>
      </c>
      <c r="G193" t="s">
        <v>11</v>
      </c>
      <c r="H193" t="s">
        <v>11</v>
      </c>
      <c r="I193" t="s">
        <v>36</v>
      </c>
      <c r="J193" s="6">
        <f t="shared" si="54"/>
        <v>6</v>
      </c>
      <c r="K193" s="6">
        <f t="shared" si="57"/>
        <v>0</v>
      </c>
      <c r="L193" s="6">
        <f t="shared" si="58"/>
        <v>0</v>
      </c>
      <c r="M193" s="6">
        <f t="shared" si="59"/>
        <v>0</v>
      </c>
      <c r="N193" s="6">
        <f t="shared" si="60"/>
        <v>0</v>
      </c>
      <c r="O193" s="6">
        <f t="shared" si="61"/>
        <v>0</v>
      </c>
      <c r="P193" s="6">
        <f t="shared" si="62"/>
        <v>1</v>
      </c>
      <c r="Q193" s="6">
        <f t="shared" si="63"/>
        <v>0</v>
      </c>
      <c r="R193" s="6">
        <f t="shared" si="64"/>
        <v>0</v>
      </c>
      <c r="S193" s="6">
        <f t="shared" si="65"/>
        <v>0</v>
      </c>
      <c r="T193" s="6">
        <f t="shared" si="66"/>
        <v>0</v>
      </c>
      <c r="U193" s="6">
        <f t="shared" si="67"/>
        <v>0</v>
      </c>
      <c r="V193">
        <f t="shared" si="80"/>
        <v>1</v>
      </c>
      <c r="W193">
        <f t="shared" si="80"/>
        <v>0</v>
      </c>
      <c r="X193">
        <f t="shared" si="80"/>
        <v>0</v>
      </c>
      <c r="Y193">
        <f t="shared" si="80"/>
        <v>0</v>
      </c>
      <c r="Z193">
        <f t="shared" si="80"/>
        <v>0</v>
      </c>
      <c r="AA193">
        <f t="shared" si="81"/>
        <v>1</v>
      </c>
      <c r="AB193">
        <f t="shared" si="81"/>
        <v>0</v>
      </c>
      <c r="AC193">
        <f t="shared" si="81"/>
        <v>0</v>
      </c>
      <c r="AD193">
        <f t="shared" si="81"/>
        <v>0</v>
      </c>
      <c r="AE193">
        <f t="shared" si="81"/>
        <v>0</v>
      </c>
      <c r="AF193">
        <f t="shared" si="81"/>
        <v>0</v>
      </c>
      <c r="AG193">
        <f t="shared" si="55"/>
        <v>23</v>
      </c>
      <c r="AH193">
        <f t="shared" si="56"/>
        <v>0</v>
      </c>
    </row>
    <row r="194" spans="1:34" x14ac:dyDescent="0.25">
      <c r="A194" t="s">
        <v>38</v>
      </c>
      <c r="B194" s="1">
        <v>43658</v>
      </c>
      <c r="C194" s="2">
        <v>49185</v>
      </c>
      <c r="D194" s="1">
        <v>43616</v>
      </c>
      <c r="E194" s="3">
        <v>0</v>
      </c>
      <c r="F194" s="3">
        <v>0</v>
      </c>
      <c r="G194" t="s">
        <v>18</v>
      </c>
      <c r="H194" t="s">
        <v>11</v>
      </c>
      <c r="I194" t="s">
        <v>36</v>
      </c>
      <c r="J194" s="6">
        <f t="shared" ref="J194:J257" si="82">MONTH(D194)</f>
        <v>5</v>
      </c>
      <c r="K194" s="6">
        <f t="shared" si="57"/>
        <v>0</v>
      </c>
      <c r="L194" s="6">
        <f t="shared" si="58"/>
        <v>0</v>
      </c>
      <c r="M194" s="6">
        <f t="shared" si="59"/>
        <v>0</v>
      </c>
      <c r="N194" s="6">
        <f t="shared" si="60"/>
        <v>0</v>
      </c>
      <c r="O194" s="6">
        <f t="shared" si="61"/>
        <v>1</v>
      </c>
      <c r="P194" s="6">
        <f t="shared" si="62"/>
        <v>0</v>
      </c>
      <c r="Q194" s="6">
        <f t="shared" si="63"/>
        <v>0</v>
      </c>
      <c r="R194" s="6">
        <f t="shared" si="64"/>
        <v>0</v>
      </c>
      <c r="S194" s="6">
        <f t="shared" si="65"/>
        <v>0</v>
      </c>
      <c r="T194" s="6">
        <f t="shared" si="66"/>
        <v>0</v>
      </c>
      <c r="U194" s="6">
        <f t="shared" si="67"/>
        <v>0</v>
      </c>
      <c r="V194">
        <f t="shared" si="80"/>
        <v>1</v>
      </c>
      <c r="W194">
        <f t="shared" si="80"/>
        <v>0</v>
      </c>
      <c r="X194">
        <f t="shared" si="80"/>
        <v>0</v>
      </c>
      <c r="Y194">
        <f t="shared" si="80"/>
        <v>0</v>
      </c>
      <c r="Z194">
        <f t="shared" si="80"/>
        <v>0</v>
      </c>
      <c r="AA194">
        <f t="shared" si="81"/>
        <v>0</v>
      </c>
      <c r="AB194">
        <f t="shared" si="81"/>
        <v>0</v>
      </c>
      <c r="AC194">
        <f t="shared" si="81"/>
        <v>0</v>
      </c>
      <c r="AD194">
        <f t="shared" si="81"/>
        <v>1</v>
      </c>
      <c r="AE194">
        <f t="shared" si="81"/>
        <v>0</v>
      </c>
      <c r="AF194">
        <f t="shared" si="81"/>
        <v>0</v>
      </c>
      <c r="AG194">
        <f t="shared" ref="AG194:AG257" si="83">$B194-$D194</f>
        <v>42</v>
      </c>
      <c r="AH194">
        <f t="shared" ref="AH194:AH257" si="84">IF($AG194&gt;90,1,0)</f>
        <v>0</v>
      </c>
    </row>
    <row r="195" spans="1:34" x14ac:dyDescent="0.25">
      <c r="A195" t="s">
        <v>99</v>
      </c>
      <c r="B195" s="1">
        <v>43645</v>
      </c>
      <c r="C195" s="2">
        <v>51570</v>
      </c>
      <c r="D195" s="1">
        <v>43634</v>
      </c>
      <c r="E195" s="3">
        <v>0</v>
      </c>
      <c r="F195" s="3">
        <v>0</v>
      </c>
      <c r="G195" t="s">
        <v>18</v>
      </c>
      <c r="H195" t="s">
        <v>15</v>
      </c>
      <c r="I195" t="s">
        <v>36</v>
      </c>
      <c r="J195" s="6">
        <f t="shared" si="82"/>
        <v>6</v>
      </c>
      <c r="K195" s="6">
        <f t="shared" ref="K195:K258" si="85">IF(J195=1,1,0)</f>
        <v>0</v>
      </c>
      <c r="L195" s="6">
        <f t="shared" ref="L195:L258" si="86">IF(J195=2,1,0)</f>
        <v>0</v>
      </c>
      <c r="M195" s="6">
        <f t="shared" ref="M195:M258" si="87">IF(J195=3,1,0)</f>
        <v>0</v>
      </c>
      <c r="N195" s="6">
        <f t="shared" ref="N195:N258" si="88">IF(J195=4,1,0)</f>
        <v>0</v>
      </c>
      <c r="O195" s="6">
        <f t="shared" ref="O195:O258" si="89">IF(J195=5,1,0)</f>
        <v>0</v>
      </c>
      <c r="P195" s="6">
        <f t="shared" ref="P195:P258" si="90">IF(J195=6,1,0)</f>
        <v>1</v>
      </c>
      <c r="Q195" s="6">
        <f t="shared" ref="Q195:Q258" si="91">IF(J195=7,1,0)</f>
        <v>0</v>
      </c>
      <c r="R195" s="6">
        <f t="shared" ref="R195:R258" si="92">IF(J195=8,1,0)</f>
        <v>0</v>
      </c>
      <c r="S195" s="6">
        <f t="shared" ref="S195:S258" si="93">IF(J195=9,1,0)</f>
        <v>0</v>
      </c>
      <c r="T195" s="6">
        <f t="shared" ref="T195:T258" si="94">IF(J195=10,1,0)</f>
        <v>0</v>
      </c>
      <c r="U195" s="6">
        <f t="shared" ref="U195:U258" si="95">IF(J195=11,1,0)</f>
        <v>0</v>
      </c>
      <c r="V195">
        <f t="shared" si="80"/>
        <v>0</v>
      </c>
      <c r="W195">
        <f t="shared" si="80"/>
        <v>1</v>
      </c>
      <c r="X195">
        <f t="shared" si="80"/>
        <v>0</v>
      </c>
      <c r="Y195">
        <f t="shared" si="80"/>
        <v>0</v>
      </c>
      <c r="Z195">
        <f t="shared" si="80"/>
        <v>0</v>
      </c>
      <c r="AA195">
        <f t="shared" si="81"/>
        <v>0</v>
      </c>
      <c r="AB195">
        <f t="shared" si="81"/>
        <v>0</v>
      </c>
      <c r="AC195">
        <f t="shared" si="81"/>
        <v>0</v>
      </c>
      <c r="AD195">
        <f t="shared" si="81"/>
        <v>1</v>
      </c>
      <c r="AE195">
        <f t="shared" si="81"/>
        <v>0</v>
      </c>
      <c r="AF195">
        <f t="shared" si="81"/>
        <v>0</v>
      </c>
      <c r="AG195">
        <f t="shared" si="83"/>
        <v>11</v>
      </c>
      <c r="AH195">
        <f t="shared" si="84"/>
        <v>0</v>
      </c>
    </row>
    <row r="196" spans="1:34" x14ac:dyDescent="0.25">
      <c r="A196" t="s">
        <v>101</v>
      </c>
      <c r="B196" s="1">
        <v>43645</v>
      </c>
      <c r="C196" s="2">
        <v>52940</v>
      </c>
      <c r="D196" s="1">
        <v>43635</v>
      </c>
      <c r="E196" s="3">
        <v>0</v>
      </c>
      <c r="F196" s="3">
        <v>0</v>
      </c>
      <c r="G196" t="s">
        <v>18</v>
      </c>
      <c r="H196" t="s">
        <v>15</v>
      </c>
      <c r="I196" t="s">
        <v>36</v>
      </c>
      <c r="J196" s="6">
        <f t="shared" si="82"/>
        <v>6</v>
      </c>
      <c r="K196" s="6">
        <f t="shared" si="85"/>
        <v>0</v>
      </c>
      <c r="L196" s="6">
        <f t="shared" si="86"/>
        <v>0</v>
      </c>
      <c r="M196" s="6">
        <f t="shared" si="87"/>
        <v>0</v>
      </c>
      <c r="N196" s="6">
        <f t="shared" si="88"/>
        <v>0</v>
      </c>
      <c r="O196" s="6">
        <f t="shared" si="89"/>
        <v>0</v>
      </c>
      <c r="P196" s="6">
        <f t="shared" si="90"/>
        <v>1</v>
      </c>
      <c r="Q196" s="6">
        <f t="shared" si="91"/>
        <v>0</v>
      </c>
      <c r="R196" s="6">
        <f t="shared" si="92"/>
        <v>0</v>
      </c>
      <c r="S196" s="6">
        <f t="shared" si="93"/>
        <v>0</v>
      </c>
      <c r="T196" s="6">
        <f t="shared" si="94"/>
        <v>0</v>
      </c>
      <c r="U196" s="6">
        <f t="shared" si="95"/>
        <v>0</v>
      </c>
      <c r="V196">
        <f t="shared" si="80"/>
        <v>0</v>
      </c>
      <c r="W196">
        <f t="shared" si="80"/>
        <v>1</v>
      </c>
      <c r="X196">
        <f t="shared" si="80"/>
        <v>0</v>
      </c>
      <c r="Y196">
        <f t="shared" si="80"/>
        <v>0</v>
      </c>
      <c r="Z196">
        <f t="shared" si="80"/>
        <v>0</v>
      </c>
      <c r="AA196">
        <f t="shared" si="81"/>
        <v>0</v>
      </c>
      <c r="AB196">
        <f t="shared" si="81"/>
        <v>0</v>
      </c>
      <c r="AC196">
        <f t="shared" si="81"/>
        <v>0</v>
      </c>
      <c r="AD196">
        <f t="shared" si="81"/>
        <v>1</v>
      </c>
      <c r="AE196">
        <f t="shared" si="81"/>
        <v>0</v>
      </c>
      <c r="AF196">
        <f t="shared" si="81"/>
        <v>0</v>
      </c>
      <c r="AG196">
        <f t="shared" si="83"/>
        <v>10</v>
      </c>
      <c r="AH196">
        <f t="shared" si="84"/>
        <v>0</v>
      </c>
    </row>
    <row r="197" spans="1:34" x14ac:dyDescent="0.25">
      <c r="A197" t="s">
        <v>102</v>
      </c>
      <c r="B197" s="1">
        <v>43645</v>
      </c>
      <c r="C197" s="2">
        <v>57200</v>
      </c>
      <c r="D197" s="1">
        <v>43626</v>
      </c>
      <c r="E197" s="3">
        <v>1</v>
      </c>
      <c r="F197" s="3">
        <v>0</v>
      </c>
      <c r="G197" t="s">
        <v>11</v>
      </c>
      <c r="H197" t="s">
        <v>15</v>
      </c>
      <c r="I197" t="s">
        <v>36</v>
      </c>
      <c r="J197" s="6">
        <f t="shared" si="82"/>
        <v>6</v>
      </c>
      <c r="K197" s="6">
        <f t="shared" si="85"/>
        <v>0</v>
      </c>
      <c r="L197" s="6">
        <f t="shared" si="86"/>
        <v>0</v>
      </c>
      <c r="M197" s="6">
        <f t="shared" si="87"/>
        <v>0</v>
      </c>
      <c r="N197" s="6">
        <f t="shared" si="88"/>
        <v>0</v>
      </c>
      <c r="O197" s="6">
        <f t="shared" si="89"/>
        <v>0</v>
      </c>
      <c r="P197" s="6">
        <f t="shared" si="90"/>
        <v>1</v>
      </c>
      <c r="Q197" s="6">
        <f t="shared" si="91"/>
        <v>0</v>
      </c>
      <c r="R197" s="6">
        <f t="shared" si="92"/>
        <v>0</v>
      </c>
      <c r="S197" s="6">
        <f t="shared" si="93"/>
        <v>0</v>
      </c>
      <c r="T197" s="6">
        <f t="shared" si="94"/>
        <v>0</v>
      </c>
      <c r="U197" s="6">
        <f t="shared" si="95"/>
        <v>0</v>
      </c>
      <c r="V197">
        <f t="shared" si="80"/>
        <v>0</v>
      </c>
      <c r="W197">
        <f t="shared" si="80"/>
        <v>1</v>
      </c>
      <c r="X197">
        <f t="shared" si="80"/>
        <v>0</v>
      </c>
      <c r="Y197">
        <f t="shared" si="80"/>
        <v>0</v>
      </c>
      <c r="Z197">
        <f t="shared" si="80"/>
        <v>0</v>
      </c>
      <c r="AA197">
        <f t="shared" si="81"/>
        <v>1</v>
      </c>
      <c r="AB197">
        <f t="shared" si="81"/>
        <v>0</v>
      </c>
      <c r="AC197">
        <f t="shared" si="81"/>
        <v>0</v>
      </c>
      <c r="AD197">
        <f t="shared" si="81"/>
        <v>0</v>
      </c>
      <c r="AE197">
        <f t="shared" si="81"/>
        <v>0</v>
      </c>
      <c r="AF197">
        <f t="shared" si="81"/>
        <v>0</v>
      </c>
      <c r="AG197">
        <f t="shared" si="83"/>
        <v>19</v>
      </c>
      <c r="AH197">
        <f t="shared" si="84"/>
        <v>0</v>
      </c>
    </row>
    <row r="198" spans="1:34" x14ac:dyDescent="0.25">
      <c r="A198" t="s">
        <v>115</v>
      </c>
      <c r="B198" s="1">
        <v>43643</v>
      </c>
      <c r="C198" s="2">
        <v>49020</v>
      </c>
      <c r="D198" s="1">
        <v>43589</v>
      </c>
      <c r="E198" s="3">
        <v>0</v>
      </c>
      <c r="F198" s="3">
        <v>0</v>
      </c>
      <c r="G198" t="s">
        <v>11</v>
      </c>
      <c r="H198" t="s">
        <v>15</v>
      </c>
      <c r="I198" t="s">
        <v>36</v>
      </c>
      <c r="J198" s="6">
        <f t="shared" si="82"/>
        <v>5</v>
      </c>
      <c r="K198" s="6">
        <f t="shared" si="85"/>
        <v>0</v>
      </c>
      <c r="L198" s="6">
        <f t="shared" si="86"/>
        <v>0</v>
      </c>
      <c r="M198" s="6">
        <f t="shared" si="87"/>
        <v>0</v>
      </c>
      <c r="N198" s="6">
        <f t="shared" si="88"/>
        <v>0</v>
      </c>
      <c r="O198" s="6">
        <f t="shared" si="89"/>
        <v>1</v>
      </c>
      <c r="P198" s="6">
        <f t="shared" si="90"/>
        <v>0</v>
      </c>
      <c r="Q198" s="6">
        <f t="shared" si="91"/>
        <v>0</v>
      </c>
      <c r="R198" s="6">
        <f t="shared" si="92"/>
        <v>0</v>
      </c>
      <c r="S198" s="6">
        <f t="shared" si="93"/>
        <v>0</v>
      </c>
      <c r="T198" s="6">
        <f t="shared" si="94"/>
        <v>0</v>
      </c>
      <c r="U198" s="6">
        <f t="shared" si="95"/>
        <v>0</v>
      </c>
      <c r="V198">
        <f t="shared" si="80"/>
        <v>0</v>
      </c>
      <c r="W198">
        <f t="shared" si="80"/>
        <v>1</v>
      </c>
      <c r="X198">
        <f t="shared" si="80"/>
        <v>0</v>
      </c>
      <c r="Y198">
        <f t="shared" si="80"/>
        <v>0</v>
      </c>
      <c r="Z198">
        <f t="shared" si="80"/>
        <v>0</v>
      </c>
      <c r="AA198">
        <f t="shared" si="81"/>
        <v>1</v>
      </c>
      <c r="AB198">
        <f t="shared" si="81"/>
        <v>0</v>
      </c>
      <c r="AC198">
        <f t="shared" si="81"/>
        <v>0</v>
      </c>
      <c r="AD198">
        <f t="shared" si="81"/>
        <v>0</v>
      </c>
      <c r="AE198">
        <f t="shared" si="81"/>
        <v>0</v>
      </c>
      <c r="AF198">
        <f t="shared" si="81"/>
        <v>0</v>
      </c>
      <c r="AG198">
        <f t="shared" si="83"/>
        <v>54</v>
      </c>
      <c r="AH198">
        <f t="shared" si="84"/>
        <v>0</v>
      </c>
    </row>
    <row r="199" spans="1:34" x14ac:dyDescent="0.25">
      <c r="A199" t="s">
        <v>116</v>
      </c>
      <c r="B199" s="1">
        <v>43643</v>
      </c>
      <c r="C199" s="2">
        <v>57020</v>
      </c>
      <c r="D199" s="1">
        <v>43624</v>
      </c>
      <c r="E199" s="3">
        <v>0</v>
      </c>
      <c r="F199" s="3">
        <v>0</v>
      </c>
      <c r="G199" t="s">
        <v>11</v>
      </c>
      <c r="H199" t="s">
        <v>18</v>
      </c>
      <c r="I199" t="s">
        <v>36</v>
      </c>
      <c r="J199" s="6">
        <f t="shared" si="82"/>
        <v>6</v>
      </c>
      <c r="K199" s="6">
        <f t="shared" si="85"/>
        <v>0</v>
      </c>
      <c r="L199" s="6">
        <f t="shared" si="86"/>
        <v>0</v>
      </c>
      <c r="M199" s="6">
        <f t="shared" si="87"/>
        <v>0</v>
      </c>
      <c r="N199" s="6">
        <f t="shared" si="88"/>
        <v>0</v>
      </c>
      <c r="O199" s="6">
        <f t="shared" si="89"/>
        <v>0</v>
      </c>
      <c r="P199" s="6">
        <f t="shared" si="90"/>
        <v>1</v>
      </c>
      <c r="Q199" s="6">
        <f t="shared" si="91"/>
        <v>0</v>
      </c>
      <c r="R199" s="6">
        <f t="shared" si="92"/>
        <v>0</v>
      </c>
      <c r="S199" s="6">
        <f t="shared" si="93"/>
        <v>0</v>
      </c>
      <c r="T199" s="6">
        <f t="shared" si="94"/>
        <v>0</v>
      </c>
      <c r="U199" s="6">
        <f t="shared" si="95"/>
        <v>0</v>
      </c>
      <c r="V199">
        <f t="shared" si="80"/>
        <v>0</v>
      </c>
      <c r="W199">
        <f t="shared" si="80"/>
        <v>0</v>
      </c>
      <c r="X199">
        <f t="shared" si="80"/>
        <v>0</v>
      </c>
      <c r="Y199">
        <f t="shared" si="80"/>
        <v>0</v>
      </c>
      <c r="Z199">
        <f t="shared" si="80"/>
        <v>0</v>
      </c>
      <c r="AA199">
        <f t="shared" si="81"/>
        <v>1</v>
      </c>
      <c r="AB199">
        <f t="shared" si="81"/>
        <v>0</v>
      </c>
      <c r="AC199">
        <f t="shared" si="81"/>
        <v>0</v>
      </c>
      <c r="AD199">
        <f t="shared" si="81"/>
        <v>0</v>
      </c>
      <c r="AE199">
        <f t="shared" si="81"/>
        <v>0</v>
      </c>
      <c r="AF199">
        <f t="shared" si="81"/>
        <v>0</v>
      </c>
      <c r="AG199">
        <f t="shared" si="83"/>
        <v>19</v>
      </c>
      <c r="AH199">
        <f t="shared" si="84"/>
        <v>0</v>
      </c>
    </row>
    <row r="200" spans="1:34" x14ac:dyDescent="0.25">
      <c r="A200" t="s">
        <v>117</v>
      </c>
      <c r="B200" s="1">
        <v>43643</v>
      </c>
      <c r="C200" s="2">
        <v>48170</v>
      </c>
      <c r="D200" s="1">
        <v>43595</v>
      </c>
      <c r="E200" s="3">
        <v>0</v>
      </c>
      <c r="F200" s="3">
        <v>0</v>
      </c>
      <c r="G200" t="s">
        <v>18</v>
      </c>
      <c r="H200" t="s">
        <v>11</v>
      </c>
      <c r="I200" t="s">
        <v>36</v>
      </c>
      <c r="J200" s="6">
        <f t="shared" si="82"/>
        <v>5</v>
      </c>
      <c r="K200" s="6">
        <f t="shared" si="85"/>
        <v>0</v>
      </c>
      <c r="L200" s="6">
        <f t="shared" si="86"/>
        <v>0</v>
      </c>
      <c r="M200" s="6">
        <f t="shared" si="87"/>
        <v>0</v>
      </c>
      <c r="N200" s="6">
        <f t="shared" si="88"/>
        <v>0</v>
      </c>
      <c r="O200" s="6">
        <f t="shared" si="89"/>
        <v>1</v>
      </c>
      <c r="P200" s="6">
        <f t="shared" si="90"/>
        <v>0</v>
      </c>
      <c r="Q200" s="6">
        <f t="shared" si="91"/>
        <v>0</v>
      </c>
      <c r="R200" s="6">
        <f t="shared" si="92"/>
        <v>0</v>
      </c>
      <c r="S200" s="6">
        <f t="shared" si="93"/>
        <v>0</v>
      </c>
      <c r="T200" s="6">
        <f t="shared" si="94"/>
        <v>0</v>
      </c>
      <c r="U200" s="6">
        <f t="shared" si="95"/>
        <v>0</v>
      </c>
      <c r="V200">
        <f t="shared" si="80"/>
        <v>1</v>
      </c>
      <c r="W200">
        <f t="shared" si="80"/>
        <v>0</v>
      </c>
      <c r="X200">
        <f t="shared" si="80"/>
        <v>0</v>
      </c>
      <c r="Y200">
        <f t="shared" si="80"/>
        <v>0</v>
      </c>
      <c r="Z200">
        <f t="shared" si="80"/>
        <v>0</v>
      </c>
      <c r="AA200">
        <f t="shared" si="81"/>
        <v>0</v>
      </c>
      <c r="AB200">
        <f t="shared" si="81"/>
        <v>0</v>
      </c>
      <c r="AC200">
        <f t="shared" si="81"/>
        <v>0</v>
      </c>
      <c r="AD200">
        <f t="shared" si="81"/>
        <v>1</v>
      </c>
      <c r="AE200">
        <f t="shared" si="81"/>
        <v>0</v>
      </c>
      <c r="AF200">
        <f t="shared" si="81"/>
        <v>0</v>
      </c>
      <c r="AG200">
        <f t="shared" si="83"/>
        <v>48</v>
      </c>
      <c r="AH200">
        <f t="shared" si="84"/>
        <v>0</v>
      </c>
    </row>
    <row r="201" spans="1:34" x14ac:dyDescent="0.25">
      <c r="A201" t="s">
        <v>134</v>
      </c>
      <c r="B201" s="1">
        <v>43635</v>
      </c>
      <c r="C201" s="2">
        <v>48310</v>
      </c>
      <c r="D201" s="1">
        <v>43630</v>
      </c>
      <c r="E201" s="3">
        <v>1</v>
      </c>
      <c r="F201" s="3">
        <v>0</v>
      </c>
      <c r="G201" t="s">
        <v>16</v>
      </c>
      <c r="H201" t="s">
        <v>11</v>
      </c>
      <c r="I201" t="s">
        <v>36</v>
      </c>
      <c r="J201" s="6">
        <f t="shared" si="82"/>
        <v>6</v>
      </c>
      <c r="K201" s="6">
        <f t="shared" si="85"/>
        <v>0</v>
      </c>
      <c r="L201" s="6">
        <f t="shared" si="86"/>
        <v>0</v>
      </c>
      <c r="M201" s="6">
        <f t="shared" si="87"/>
        <v>0</v>
      </c>
      <c r="N201" s="6">
        <f t="shared" si="88"/>
        <v>0</v>
      </c>
      <c r="O201" s="6">
        <f t="shared" si="89"/>
        <v>0</v>
      </c>
      <c r="P201" s="6">
        <f t="shared" si="90"/>
        <v>1</v>
      </c>
      <c r="Q201" s="6">
        <f t="shared" si="91"/>
        <v>0</v>
      </c>
      <c r="R201" s="6">
        <f t="shared" si="92"/>
        <v>0</v>
      </c>
      <c r="S201" s="6">
        <f t="shared" si="93"/>
        <v>0</v>
      </c>
      <c r="T201" s="6">
        <f t="shared" si="94"/>
        <v>0</v>
      </c>
      <c r="U201" s="6">
        <f t="shared" si="95"/>
        <v>0</v>
      </c>
      <c r="V201">
        <f t="shared" si="80"/>
        <v>1</v>
      </c>
      <c r="W201">
        <f t="shared" si="80"/>
        <v>0</v>
      </c>
      <c r="X201">
        <f t="shared" si="80"/>
        <v>0</v>
      </c>
      <c r="Y201">
        <f t="shared" si="80"/>
        <v>0</v>
      </c>
      <c r="Z201">
        <f t="shared" si="80"/>
        <v>0</v>
      </c>
      <c r="AA201">
        <f t="shared" si="81"/>
        <v>0</v>
      </c>
      <c r="AB201">
        <f t="shared" si="81"/>
        <v>1</v>
      </c>
      <c r="AC201">
        <f t="shared" si="81"/>
        <v>0</v>
      </c>
      <c r="AD201">
        <f t="shared" si="81"/>
        <v>0</v>
      </c>
      <c r="AE201">
        <f t="shared" si="81"/>
        <v>0</v>
      </c>
      <c r="AF201">
        <f t="shared" si="81"/>
        <v>0</v>
      </c>
      <c r="AG201">
        <f t="shared" si="83"/>
        <v>5</v>
      </c>
      <c r="AH201">
        <f t="shared" si="84"/>
        <v>0</v>
      </c>
    </row>
    <row r="202" spans="1:34" x14ac:dyDescent="0.25">
      <c r="A202" t="s">
        <v>166</v>
      </c>
      <c r="B202" s="1">
        <v>43616</v>
      </c>
      <c r="C202" s="4">
        <v>49020</v>
      </c>
      <c r="D202" s="1">
        <v>43580</v>
      </c>
      <c r="E202" s="3">
        <v>0</v>
      </c>
      <c r="F202" s="3">
        <v>0</v>
      </c>
      <c r="G202" t="s">
        <v>18</v>
      </c>
      <c r="H202" t="s">
        <v>15</v>
      </c>
      <c r="I202" t="s">
        <v>36</v>
      </c>
      <c r="J202" s="6">
        <f t="shared" si="82"/>
        <v>4</v>
      </c>
      <c r="K202" s="6">
        <f t="shared" si="85"/>
        <v>0</v>
      </c>
      <c r="L202" s="6">
        <f t="shared" si="86"/>
        <v>0</v>
      </c>
      <c r="M202" s="6">
        <f t="shared" si="87"/>
        <v>0</v>
      </c>
      <c r="N202" s="6">
        <f t="shared" si="88"/>
        <v>1</v>
      </c>
      <c r="O202" s="6">
        <f t="shared" si="89"/>
        <v>0</v>
      </c>
      <c r="P202" s="6">
        <f t="shared" si="90"/>
        <v>0</v>
      </c>
      <c r="Q202" s="6">
        <f t="shared" si="91"/>
        <v>0</v>
      </c>
      <c r="R202" s="6">
        <f t="shared" si="92"/>
        <v>0</v>
      </c>
      <c r="S202" s="6">
        <f t="shared" si="93"/>
        <v>0</v>
      </c>
      <c r="T202" s="6">
        <f t="shared" si="94"/>
        <v>0</v>
      </c>
      <c r="U202" s="6">
        <f t="shared" si="95"/>
        <v>0</v>
      </c>
      <c r="V202">
        <f t="shared" ref="V202:Z211" si="96">IF($H202=V$1,1,0)</f>
        <v>0</v>
      </c>
      <c r="W202">
        <f t="shared" si="96"/>
        <v>1</v>
      </c>
      <c r="X202">
        <f t="shared" si="96"/>
        <v>0</v>
      </c>
      <c r="Y202">
        <f t="shared" si="96"/>
        <v>0</v>
      </c>
      <c r="Z202">
        <f t="shared" si="96"/>
        <v>0</v>
      </c>
      <c r="AA202">
        <f t="shared" ref="AA202:AF211" si="97">IF($G202=AA$1,1,0)</f>
        <v>0</v>
      </c>
      <c r="AB202">
        <f t="shared" si="97"/>
        <v>0</v>
      </c>
      <c r="AC202">
        <f t="shared" si="97"/>
        <v>0</v>
      </c>
      <c r="AD202">
        <f t="shared" si="97"/>
        <v>1</v>
      </c>
      <c r="AE202">
        <f t="shared" si="97"/>
        <v>0</v>
      </c>
      <c r="AF202">
        <f t="shared" si="97"/>
        <v>0</v>
      </c>
      <c r="AG202">
        <f t="shared" si="83"/>
        <v>36</v>
      </c>
      <c r="AH202">
        <f t="shared" si="84"/>
        <v>0</v>
      </c>
    </row>
    <row r="203" spans="1:34" x14ac:dyDescent="0.25">
      <c r="A203" t="s">
        <v>194</v>
      </c>
      <c r="B203" s="1">
        <v>43613</v>
      </c>
      <c r="C203" s="4">
        <v>59825</v>
      </c>
      <c r="D203" s="1">
        <v>43598</v>
      </c>
      <c r="E203" s="3">
        <v>1</v>
      </c>
      <c r="F203" s="3">
        <v>0</v>
      </c>
      <c r="G203" t="s">
        <v>25</v>
      </c>
      <c r="H203" t="s">
        <v>11</v>
      </c>
      <c r="I203" t="s">
        <v>36</v>
      </c>
      <c r="J203" s="6">
        <f t="shared" si="82"/>
        <v>5</v>
      </c>
      <c r="K203" s="6">
        <f t="shared" si="85"/>
        <v>0</v>
      </c>
      <c r="L203" s="6">
        <f t="shared" si="86"/>
        <v>0</v>
      </c>
      <c r="M203" s="6">
        <f t="shared" si="87"/>
        <v>0</v>
      </c>
      <c r="N203" s="6">
        <f t="shared" si="88"/>
        <v>0</v>
      </c>
      <c r="O203" s="6">
        <f t="shared" si="89"/>
        <v>1</v>
      </c>
      <c r="P203" s="6">
        <f t="shared" si="90"/>
        <v>0</v>
      </c>
      <c r="Q203" s="6">
        <f t="shared" si="91"/>
        <v>0</v>
      </c>
      <c r="R203" s="6">
        <f t="shared" si="92"/>
        <v>0</v>
      </c>
      <c r="S203" s="6">
        <f t="shared" si="93"/>
        <v>0</v>
      </c>
      <c r="T203" s="6">
        <f t="shared" si="94"/>
        <v>0</v>
      </c>
      <c r="U203" s="6">
        <f t="shared" si="95"/>
        <v>0</v>
      </c>
      <c r="V203">
        <f t="shared" si="96"/>
        <v>1</v>
      </c>
      <c r="W203">
        <f t="shared" si="96"/>
        <v>0</v>
      </c>
      <c r="X203">
        <f t="shared" si="96"/>
        <v>0</v>
      </c>
      <c r="Y203">
        <f t="shared" si="96"/>
        <v>0</v>
      </c>
      <c r="Z203">
        <f t="shared" si="96"/>
        <v>0</v>
      </c>
      <c r="AA203">
        <f t="shared" si="97"/>
        <v>0</v>
      </c>
      <c r="AB203">
        <f t="shared" si="97"/>
        <v>0</v>
      </c>
      <c r="AC203">
        <f t="shared" si="97"/>
        <v>0</v>
      </c>
      <c r="AD203">
        <f t="shared" si="97"/>
        <v>0</v>
      </c>
      <c r="AE203">
        <f t="shared" si="97"/>
        <v>1</v>
      </c>
      <c r="AF203">
        <f t="shared" si="97"/>
        <v>0</v>
      </c>
      <c r="AG203">
        <f t="shared" si="83"/>
        <v>15</v>
      </c>
      <c r="AH203">
        <f t="shared" si="84"/>
        <v>0</v>
      </c>
    </row>
    <row r="204" spans="1:34" x14ac:dyDescent="0.25">
      <c r="A204" t="s">
        <v>201</v>
      </c>
      <c r="B204" s="1">
        <v>43613</v>
      </c>
      <c r="C204" s="4">
        <v>59780</v>
      </c>
      <c r="D204" s="1">
        <v>43574</v>
      </c>
      <c r="E204" s="3">
        <v>0</v>
      </c>
      <c r="F204" s="3">
        <v>0</v>
      </c>
      <c r="G204" t="s">
        <v>22</v>
      </c>
      <c r="H204" t="s">
        <v>18</v>
      </c>
      <c r="I204" t="s">
        <v>36</v>
      </c>
      <c r="J204" s="6">
        <f t="shared" si="82"/>
        <v>4</v>
      </c>
      <c r="K204" s="6">
        <f t="shared" si="85"/>
        <v>0</v>
      </c>
      <c r="L204" s="6">
        <f t="shared" si="86"/>
        <v>0</v>
      </c>
      <c r="M204" s="6">
        <f t="shared" si="87"/>
        <v>0</v>
      </c>
      <c r="N204" s="6">
        <f t="shared" si="88"/>
        <v>1</v>
      </c>
      <c r="O204" s="6">
        <f t="shared" si="89"/>
        <v>0</v>
      </c>
      <c r="P204" s="6">
        <f t="shared" si="90"/>
        <v>0</v>
      </c>
      <c r="Q204" s="6">
        <f t="shared" si="91"/>
        <v>0</v>
      </c>
      <c r="R204" s="6">
        <f t="shared" si="92"/>
        <v>0</v>
      </c>
      <c r="S204" s="6">
        <f t="shared" si="93"/>
        <v>0</v>
      </c>
      <c r="T204" s="6">
        <f t="shared" si="94"/>
        <v>0</v>
      </c>
      <c r="U204" s="6">
        <f t="shared" si="95"/>
        <v>0</v>
      </c>
      <c r="V204">
        <f t="shared" si="96"/>
        <v>0</v>
      </c>
      <c r="W204">
        <f t="shared" si="96"/>
        <v>0</v>
      </c>
      <c r="X204">
        <f t="shared" si="96"/>
        <v>0</v>
      </c>
      <c r="Y204">
        <f t="shared" si="96"/>
        <v>0</v>
      </c>
      <c r="Z204">
        <f t="shared" si="96"/>
        <v>0</v>
      </c>
      <c r="AA204">
        <f t="shared" si="97"/>
        <v>0</v>
      </c>
      <c r="AB204">
        <f t="shared" si="97"/>
        <v>0</v>
      </c>
      <c r="AC204">
        <f t="shared" si="97"/>
        <v>1</v>
      </c>
      <c r="AD204">
        <f t="shared" si="97"/>
        <v>0</v>
      </c>
      <c r="AE204">
        <f t="shared" si="97"/>
        <v>0</v>
      </c>
      <c r="AF204">
        <f t="shared" si="97"/>
        <v>0</v>
      </c>
      <c r="AG204">
        <f t="shared" si="83"/>
        <v>39</v>
      </c>
      <c r="AH204">
        <f t="shared" si="84"/>
        <v>0</v>
      </c>
    </row>
    <row r="205" spans="1:34" x14ac:dyDescent="0.25">
      <c r="A205" t="s">
        <v>206</v>
      </c>
      <c r="B205" s="1">
        <v>43607</v>
      </c>
      <c r="C205" s="4">
        <v>51420</v>
      </c>
      <c r="D205" s="1">
        <v>43575</v>
      </c>
      <c r="E205" s="3">
        <v>0</v>
      </c>
      <c r="F205" s="3">
        <v>0</v>
      </c>
      <c r="G205" t="s">
        <v>18</v>
      </c>
      <c r="H205" t="s">
        <v>15</v>
      </c>
      <c r="I205" t="s">
        <v>36</v>
      </c>
      <c r="J205" s="6">
        <f t="shared" si="82"/>
        <v>4</v>
      </c>
      <c r="K205" s="6">
        <f t="shared" si="85"/>
        <v>0</v>
      </c>
      <c r="L205" s="6">
        <f t="shared" si="86"/>
        <v>0</v>
      </c>
      <c r="M205" s="6">
        <f t="shared" si="87"/>
        <v>0</v>
      </c>
      <c r="N205" s="6">
        <f t="shared" si="88"/>
        <v>1</v>
      </c>
      <c r="O205" s="6">
        <f t="shared" si="89"/>
        <v>0</v>
      </c>
      <c r="P205" s="6">
        <f t="shared" si="90"/>
        <v>0</v>
      </c>
      <c r="Q205" s="6">
        <f t="shared" si="91"/>
        <v>0</v>
      </c>
      <c r="R205" s="6">
        <f t="shared" si="92"/>
        <v>0</v>
      </c>
      <c r="S205" s="6">
        <f t="shared" si="93"/>
        <v>0</v>
      </c>
      <c r="T205" s="6">
        <f t="shared" si="94"/>
        <v>0</v>
      </c>
      <c r="U205" s="6">
        <f t="shared" si="95"/>
        <v>0</v>
      </c>
      <c r="V205">
        <f t="shared" si="96"/>
        <v>0</v>
      </c>
      <c r="W205">
        <f t="shared" si="96"/>
        <v>1</v>
      </c>
      <c r="X205">
        <f t="shared" si="96"/>
        <v>0</v>
      </c>
      <c r="Y205">
        <f t="shared" si="96"/>
        <v>0</v>
      </c>
      <c r="Z205">
        <f t="shared" si="96"/>
        <v>0</v>
      </c>
      <c r="AA205">
        <f t="shared" si="97"/>
        <v>0</v>
      </c>
      <c r="AB205">
        <f t="shared" si="97"/>
        <v>0</v>
      </c>
      <c r="AC205">
        <f t="shared" si="97"/>
        <v>0</v>
      </c>
      <c r="AD205">
        <f t="shared" si="97"/>
        <v>1</v>
      </c>
      <c r="AE205">
        <f t="shared" si="97"/>
        <v>0</v>
      </c>
      <c r="AF205">
        <f t="shared" si="97"/>
        <v>0</v>
      </c>
      <c r="AG205">
        <f t="shared" si="83"/>
        <v>32</v>
      </c>
      <c r="AH205">
        <f t="shared" si="84"/>
        <v>0</v>
      </c>
    </row>
    <row r="206" spans="1:34" x14ac:dyDescent="0.25">
      <c r="A206" t="s">
        <v>212</v>
      </c>
      <c r="B206" s="1">
        <v>43603</v>
      </c>
      <c r="C206" s="4">
        <v>51175</v>
      </c>
      <c r="D206" s="1">
        <v>43447</v>
      </c>
      <c r="E206" s="3">
        <v>0</v>
      </c>
      <c r="F206" s="3">
        <v>0</v>
      </c>
      <c r="G206" t="s">
        <v>25</v>
      </c>
      <c r="H206" t="s">
        <v>15</v>
      </c>
      <c r="I206" t="s">
        <v>36</v>
      </c>
      <c r="J206" s="6">
        <f t="shared" si="82"/>
        <v>12</v>
      </c>
      <c r="K206" s="6">
        <f t="shared" si="85"/>
        <v>0</v>
      </c>
      <c r="L206" s="6">
        <f t="shared" si="86"/>
        <v>0</v>
      </c>
      <c r="M206" s="6">
        <f t="shared" si="87"/>
        <v>0</v>
      </c>
      <c r="N206" s="6">
        <f t="shared" si="88"/>
        <v>0</v>
      </c>
      <c r="O206" s="6">
        <f t="shared" si="89"/>
        <v>0</v>
      </c>
      <c r="P206" s="6">
        <f t="shared" si="90"/>
        <v>0</v>
      </c>
      <c r="Q206" s="6">
        <f t="shared" si="91"/>
        <v>0</v>
      </c>
      <c r="R206" s="6">
        <f t="shared" si="92"/>
        <v>0</v>
      </c>
      <c r="S206" s="6">
        <f t="shared" si="93"/>
        <v>0</v>
      </c>
      <c r="T206" s="6">
        <f t="shared" si="94"/>
        <v>0</v>
      </c>
      <c r="U206" s="6">
        <f t="shared" si="95"/>
        <v>0</v>
      </c>
      <c r="V206">
        <f t="shared" si="96"/>
        <v>0</v>
      </c>
      <c r="W206">
        <f t="shared" si="96"/>
        <v>1</v>
      </c>
      <c r="X206">
        <f t="shared" si="96"/>
        <v>0</v>
      </c>
      <c r="Y206">
        <f t="shared" si="96"/>
        <v>0</v>
      </c>
      <c r="Z206">
        <f t="shared" si="96"/>
        <v>0</v>
      </c>
      <c r="AA206">
        <f t="shared" si="97"/>
        <v>0</v>
      </c>
      <c r="AB206">
        <f t="shared" si="97"/>
        <v>0</v>
      </c>
      <c r="AC206">
        <f t="shared" si="97"/>
        <v>0</v>
      </c>
      <c r="AD206">
        <f t="shared" si="97"/>
        <v>0</v>
      </c>
      <c r="AE206">
        <f t="shared" si="97"/>
        <v>1</v>
      </c>
      <c r="AF206">
        <f t="shared" si="97"/>
        <v>0</v>
      </c>
      <c r="AG206">
        <f t="shared" si="83"/>
        <v>156</v>
      </c>
      <c r="AH206">
        <f t="shared" si="84"/>
        <v>1</v>
      </c>
    </row>
    <row r="207" spans="1:34" x14ac:dyDescent="0.25">
      <c r="A207" t="s">
        <v>219</v>
      </c>
      <c r="B207" s="1">
        <v>43601</v>
      </c>
      <c r="C207" s="4">
        <v>52865</v>
      </c>
      <c r="D207" s="1">
        <v>43517</v>
      </c>
      <c r="E207" s="3">
        <v>0</v>
      </c>
      <c r="F207" s="3">
        <v>0</v>
      </c>
      <c r="G207" t="s">
        <v>18</v>
      </c>
      <c r="H207" t="s">
        <v>11</v>
      </c>
      <c r="I207" t="s">
        <v>36</v>
      </c>
      <c r="J207" s="6">
        <f t="shared" si="82"/>
        <v>2</v>
      </c>
      <c r="K207" s="6">
        <f t="shared" si="85"/>
        <v>0</v>
      </c>
      <c r="L207" s="6">
        <f t="shared" si="86"/>
        <v>1</v>
      </c>
      <c r="M207" s="6">
        <f t="shared" si="87"/>
        <v>0</v>
      </c>
      <c r="N207" s="6">
        <f t="shared" si="88"/>
        <v>0</v>
      </c>
      <c r="O207" s="6">
        <f t="shared" si="89"/>
        <v>0</v>
      </c>
      <c r="P207" s="6">
        <f t="shared" si="90"/>
        <v>0</v>
      </c>
      <c r="Q207" s="6">
        <f t="shared" si="91"/>
        <v>0</v>
      </c>
      <c r="R207" s="6">
        <f t="shared" si="92"/>
        <v>0</v>
      </c>
      <c r="S207" s="6">
        <f t="shared" si="93"/>
        <v>0</v>
      </c>
      <c r="T207" s="6">
        <f t="shared" si="94"/>
        <v>0</v>
      </c>
      <c r="U207" s="6">
        <f t="shared" si="95"/>
        <v>0</v>
      </c>
      <c r="V207">
        <f t="shared" si="96"/>
        <v>1</v>
      </c>
      <c r="W207">
        <f t="shared" si="96"/>
        <v>0</v>
      </c>
      <c r="X207">
        <f t="shared" si="96"/>
        <v>0</v>
      </c>
      <c r="Y207">
        <f t="shared" si="96"/>
        <v>0</v>
      </c>
      <c r="Z207">
        <f t="shared" si="96"/>
        <v>0</v>
      </c>
      <c r="AA207">
        <f t="shared" si="97"/>
        <v>0</v>
      </c>
      <c r="AB207">
        <f t="shared" si="97"/>
        <v>0</v>
      </c>
      <c r="AC207">
        <f t="shared" si="97"/>
        <v>0</v>
      </c>
      <c r="AD207">
        <f t="shared" si="97"/>
        <v>1</v>
      </c>
      <c r="AE207">
        <f t="shared" si="97"/>
        <v>0</v>
      </c>
      <c r="AF207">
        <f t="shared" si="97"/>
        <v>0</v>
      </c>
      <c r="AG207">
        <f t="shared" si="83"/>
        <v>84</v>
      </c>
      <c r="AH207">
        <f t="shared" si="84"/>
        <v>0</v>
      </c>
    </row>
    <row r="208" spans="1:34" x14ac:dyDescent="0.25">
      <c r="A208" t="s">
        <v>228</v>
      </c>
      <c r="B208" s="1">
        <v>43596</v>
      </c>
      <c r="C208" s="4">
        <v>49740</v>
      </c>
      <c r="D208" s="1">
        <v>43585</v>
      </c>
      <c r="E208" s="3">
        <v>0</v>
      </c>
      <c r="F208" s="3">
        <v>0</v>
      </c>
      <c r="G208" t="s">
        <v>25</v>
      </c>
      <c r="H208" t="s">
        <v>15</v>
      </c>
      <c r="I208" t="s">
        <v>36</v>
      </c>
      <c r="J208" s="6">
        <f t="shared" si="82"/>
        <v>4</v>
      </c>
      <c r="K208" s="6">
        <f t="shared" si="85"/>
        <v>0</v>
      </c>
      <c r="L208" s="6">
        <f t="shared" si="86"/>
        <v>0</v>
      </c>
      <c r="M208" s="6">
        <f t="shared" si="87"/>
        <v>0</v>
      </c>
      <c r="N208" s="6">
        <f t="shared" si="88"/>
        <v>1</v>
      </c>
      <c r="O208" s="6">
        <f t="shared" si="89"/>
        <v>0</v>
      </c>
      <c r="P208" s="6">
        <f t="shared" si="90"/>
        <v>0</v>
      </c>
      <c r="Q208" s="6">
        <f t="shared" si="91"/>
        <v>0</v>
      </c>
      <c r="R208" s="6">
        <f t="shared" si="92"/>
        <v>0</v>
      </c>
      <c r="S208" s="6">
        <f t="shared" si="93"/>
        <v>0</v>
      </c>
      <c r="T208" s="6">
        <f t="shared" si="94"/>
        <v>0</v>
      </c>
      <c r="U208" s="6">
        <f t="shared" si="95"/>
        <v>0</v>
      </c>
      <c r="V208">
        <f t="shared" si="96"/>
        <v>0</v>
      </c>
      <c r="W208">
        <f t="shared" si="96"/>
        <v>1</v>
      </c>
      <c r="X208">
        <f t="shared" si="96"/>
        <v>0</v>
      </c>
      <c r="Y208">
        <f t="shared" si="96"/>
        <v>0</v>
      </c>
      <c r="Z208">
        <f t="shared" si="96"/>
        <v>0</v>
      </c>
      <c r="AA208">
        <f t="shared" si="97"/>
        <v>0</v>
      </c>
      <c r="AB208">
        <f t="shared" si="97"/>
        <v>0</v>
      </c>
      <c r="AC208">
        <f t="shared" si="97"/>
        <v>0</v>
      </c>
      <c r="AD208">
        <f t="shared" si="97"/>
        <v>0</v>
      </c>
      <c r="AE208">
        <f t="shared" si="97"/>
        <v>1</v>
      </c>
      <c r="AF208">
        <f t="shared" si="97"/>
        <v>0</v>
      </c>
      <c r="AG208">
        <f t="shared" si="83"/>
        <v>11</v>
      </c>
      <c r="AH208">
        <f t="shared" si="84"/>
        <v>0</v>
      </c>
    </row>
    <row r="209" spans="1:34" x14ac:dyDescent="0.25">
      <c r="A209" t="s">
        <v>231</v>
      </c>
      <c r="B209" s="1">
        <v>43595</v>
      </c>
      <c r="C209" s="4">
        <v>48170</v>
      </c>
      <c r="D209" s="1">
        <v>43571</v>
      </c>
      <c r="E209" s="3">
        <v>0</v>
      </c>
      <c r="F209" s="3">
        <v>0</v>
      </c>
      <c r="G209" t="s">
        <v>18</v>
      </c>
      <c r="H209" t="s">
        <v>15</v>
      </c>
      <c r="I209" t="s">
        <v>36</v>
      </c>
      <c r="J209" s="6">
        <f t="shared" si="82"/>
        <v>4</v>
      </c>
      <c r="K209" s="6">
        <f t="shared" si="85"/>
        <v>0</v>
      </c>
      <c r="L209" s="6">
        <f t="shared" si="86"/>
        <v>0</v>
      </c>
      <c r="M209" s="6">
        <f t="shared" si="87"/>
        <v>0</v>
      </c>
      <c r="N209" s="6">
        <f t="shared" si="88"/>
        <v>1</v>
      </c>
      <c r="O209" s="6">
        <f t="shared" si="89"/>
        <v>0</v>
      </c>
      <c r="P209" s="6">
        <f t="shared" si="90"/>
        <v>0</v>
      </c>
      <c r="Q209" s="6">
        <f t="shared" si="91"/>
        <v>0</v>
      </c>
      <c r="R209" s="6">
        <f t="shared" si="92"/>
        <v>0</v>
      </c>
      <c r="S209" s="6">
        <f t="shared" si="93"/>
        <v>0</v>
      </c>
      <c r="T209" s="6">
        <f t="shared" si="94"/>
        <v>0</v>
      </c>
      <c r="U209" s="6">
        <f t="shared" si="95"/>
        <v>0</v>
      </c>
      <c r="V209">
        <f t="shared" si="96"/>
        <v>0</v>
      </c>
      <c r="W209">
        <f t="shared" si="96"/>
        <v>1</v>
      </c>
      <c r="X209">
        <f t="shared" si="96"/>
        <v>0</v>
      </c>
      <c r="Y209">
        <f t="shared" si="96"/>
        <v>0</v>
      </c>
      <c r="Z209">
        <f t="shared" si="96"/>
        <v>0</v>
      </c>
      <c r="AA209">
        <f t="shared" si="97"/>
        <v>0</v>
      </c>
      <c r="AB209">
        <f t="shared" si="97"/>
        <v>0</v>
      </c>
      <c r="AC209">
        <f t="shared" si="97"/>
        <v>0</v>
      </c>
      <c r="AD209">
        <f t="shared" si="97"/>
        <v>1</v>
      </c>
      <c r="AE209">
        <f t="shared" si="97"/>
        <v>0</v>
      </c>
      <c r="AF209">
        <f t="shared" si="97"/>
        <v>0</v>
      </c>
      <c r="AG209">
        <f t="shared" si="83"/>
        <v>24</v>
      </c>
      <c r="AH209">
        <f t="shared" si="84"/>
        <v>0</v>
      </c>
    </row>
    <row r="210" spans="1:34" x14ac:dyDescent="0.25">
      <c r="A210" t="s">
        <v>242</v>
      </c>
      <c r="B210" s="1">
        <v>43584</v>
      </c>
      <c r="C210">
        <v>49935</v>
      </c>
      <c r="D210" s="1">
        <v>43581</v>
      </c>
      <c r="E210" s="3">
        <v>1</v>
      </c>
      <c r="F210" s="3">
        <v>0</v>
      </c>
      <c r="G210" t="s">
        <v>25</v>
      </c>
      <c r="H210" t="s">
        <v>15</v>
      </c>
      <c r="I210" t="s">
        <v>36</v>
      </c>
      <c r="J210" s="6">
        <f t="shared" si="82"/>
        <v>4</v>
      </c>
      <c r="K210" s="6">
        <f t="shared" si="85"/>
        <v>0</v>
      </c>
      <c r="L210" s="6">
        <f t="shared" si="86"/>
        <v>0</v>
      </c>
      <c r="M210" s="6">
        <f t="shared" si="87"/>
        <v>0</v>
      </c>
      <c r="N210" s="6">
        <f t="shared" si="88"/>
        <v>1</v>
      </c>
      <c r="O210" s="6">
        <f t="shared" si="89"/>
        <v>0</v>
      </c>
      <c r="P210" s="6">
        <f t="shared" si="90"/>
        <v>0</v>
      </c>
      <c r="Q210" s="6">
        <f t="shared" si="91"/>
        <v>0</v>
      </c>
      <c r="R210" s="6">
        <f t="shared" si="92"/>
        <v>0</v>
      </c>
      <c r="S210" s="6">
        <f t="shared" si="93"/>
        <v>0</v>
      </c>
      <c r="T210" s="6">
        <f t="shared" si="94"/>
        <v>0</v>
      </c>
      <c r="U210" s="6">
        <f t="shared" si="95"/>
        <v>0</v>
      </c>
      <c r="V210">
        <f t="shared" si="96"/>
        <v>0</v>
      </c>
      <c r="W210">
        <f t="shared" si="96"/>
        <v>1</v>
      </c>
      <c r="X210">
        <f t="shared" si="96"/>
        <v>0</v>
      </c>
      <c r="Y210">
        <f t="shared" si="96"/>
        <v>0</v>
      </c>
      <c r="Z210">
        <f t="shared" si="96"/>
        <v>0</v>
      </c>
      <c r="AA210">
        <f t="shared" si="97"/>
        <v>0</v>
      </c>
      <c r="AB210">
        <f t="shared" si="97"/>
        <v>0</v>
      </c>
      <c r="AC210">
        <f t="shared" si="97"/>
        <v>0</v>
      </c>
      <c r="AD210">
        <f t="shared" si="97"/>
        <v>0</v>
      </c>
      <c r="AE210">
        <f t="shared" si="97"/>
        <v>1</v>
      </c>
      <c r="AF210">
        <f t="shared" si="97"/>
        <v>0</v>
      </c>
      <c r="AG210">
        <f t="shared" si="83"/>
        <v>3</v>
      </c>
      <c r="AH210">
        <f t="shared" si="84"/>
        <v>0</v>
      </c>
    </row>
    <row r="211" spans="1:34" x14ac:dyDescent="0.25">
      <c r="A211" t="s">
        <v>247</v>
      </c>
      <c r="B211" s="1">
        <v>43584</v>
      </c>
      <c r="C211">
        <v>48915</v>
      </c>
      <c r="D211" s="1">
        <v>43523</v>
      </c>
      <c r="E211" s="3">
        <v>0</v>
      </c>
      <c r="F211" s="3">
        <v>0</v>
      </c>
      <c r="G211" t="s">
        <v>11</v>
      </c>
      <c r="H211" t="s">
        <v>15</v>
      </c>
      <c r="I211" t="s">
        <v>36</v>
      </c>
      <c r="J211" s="6">
        <f t="shared" si="82"/>
        <v>2</v>
      </c>
      <c r="K211" s="6">
        <f t="shared" si="85"/>
        <v>0</v>
      </c>
      <c r="L211" s="6">
        <f t="shared" si="86"/>
        <v>1</v>
      </c>
      <c r="M211" s="6">
        <f t="shared" si="87"/>
        <v>0</v>
      </c>
      <c r="N211" s="6">
        <f t="shared" si="88"/>
        <v>0</v>
      </c>
      <c r="O211" s="6">
        <f t="shared" si="89"/>
        <v>0</v>
      </c>
      <c r="P211" s="6">
        <f t="shared" si="90"/>
        <v>0</v>
      </c>
      <c r="Q211" s="6">
        <f t="shared" si="91"/>
        <v>0</v>
      </c>
      <c r="R211" s="6">
        <f t="shared" si="92"/>
        <v>0</v>
      </c>
      <c r="S211" s="6">
        <f t="shared" si="93"/>
        <v>0</v>
      </c>
      <c r="T211" s="6">
        <f t="shared" si="94"/>
        <v>0</v>
      </c>
      <c r="U211" s="6">
        <f t="shared" si="95"/>
        <v>0</v>
      </c>
      <c r="V211">
        <f t="shared" si="96"/>
        <v>0</v>
      </c>
      <c r="W211">
        <f t="shared" si="96"/>
        <v>1</v>
      </c>
      <c r="X211">
        <f t="shared" si="96"/>
        <v>0</v>
      </c>
      <c r="Y211">
        <f t="shared" si="96"/>
        <v>0</v>
      </c>
      <c r="Z211">
        <f t="shared" si="96"/>
        <v>0</v>
      </c>
      <c r="AA211">
        <f t="shared" si="97"/>
        <v>1</v>
      </c>
      <c r="AB211">
        <f t="shared" si="97"/>
        <v>0</v>
      </c>
      <c r="AC211">
        <f t="shared" si="97"/>
        <v>0</v>
      </c>
      <c r="AD211">
        <f t="shared" si="97"/>
        <v>0</v>
      </c>
      <c r="AE211">
        <f t="shared" si="97"/>
        <v>0</v>
      </c>
      <c r="AF211">
        <f t="shared" si="97"/>
        <v>0</v>
      </c>
      <c r="AG211">
        <f t="shared" si="83"/>
        <v>61</v>
      </c>
      <c r="AH211">
        <f t="shared" si="84"/>
        <v>0</v>
      </c>
    </row>
    <row r="212" spans="1:34" x14ac:dyDescent="0.25">
      <c r="A212" t="s">
        <v>252</v>
      </c>
      <c r="B212" s="1">
        <v>43582</v>
      </c>
      <c r="C212">
        <v>48915</v>
      </c>
      <c r="D212" s="1">
        <v>43523</v>
      </c>
      <c r="E212" s="3">
        <v>0</v>
      </c>
      <c r="F212" s="3">
        <v>0</v>
      </c>
      <c r="G212" t="s">
        <v>18</v>
      </c>
      <c r="H212" t="s">
        <v>15</v>
      </c>
      <c r="I212" t="s">
        <v>36</v>
      </c>
      <c r="J212" s="6">
        <f t="shared" si="82"/>
        <v>2</v>
      </c>
      <c r="K212" s="6">
        <f t="shared" si="85"/>
        <v>0</v>
      </c>
      <c r="L212" s="6">
        <f t="shared" si="86"/>
        <v>1</v>
      </c>
      <c r="M212" s="6">
        <f t="shared" si="87"/>
        <v>0</v>
      </c>
      <c r="N212" s="6">
        <f t="shared" si="88"/>
        <v>0</v>
      </c>
      <c r="O212" s="6">
        <f t="shared" si="89"/>
        <v>0</v>
      </c>
      <c r="P212" s="6">
        <f t="shared" si="90"/>
        <v>0</v>
      </c>
      <c r="Q212" s="6">
        <f t="shared" si="91"/>
        <v>0</v>
      </c>
      <c r="R212" s="6">
        <f t="shared" si="92"/>
        <v>0</v>
      </c>
      <c r="S212" s="6">
        <f t="shared" si="93"/>
        <v>0</v>
      </c>
      <c r="T212" s="6">
        <f t="shared" si="94"/>
        <v>0</v>
      </c>
      <c r="U212" s="6">
        <f t="shared" si="95"/>
        <v>0</v>
      </c>
      <c r="V212">
        <f t="shared" ref="V212:Z221" si="98">IF($H212=V$1,1,0)</f>
        <v>0</v>
      </c>
      <c r="W212">
        <f t="shared" si="98"/>
        <v>1</v>
      </c>
      <c r="X212">
        <f t="shared" si="98"/>
        <v>0</v>
      </c>
      <c r="Y212">
        <f t="shared" si="98"/>
        <v>0</v>
      </c>
      <c r="Z212">
        <f t="shared" si="98"/>
        <v>0</v>
      </c>
      <c r="AA212">
        <f t="shared" ref="AA212:AF221" si="99">IF($G212=AA$1,1,0)</f>
        <v>0</v>
      </c>
      <c r="AB212">
        <f t="shared" si="99"/>
        <v>0</v>
      </c>
      <c r="AC212">
        <f t="shared" si="99"/>
        <v>0</v>
      </c>
      <c r="AD212">
        <f t="shared" si="99"/>
        <v>1</v>
      </c>
      <c r="AE212">
        <f t="shared" si="99"/>
        <v>0</v>
      </c>
      <c r="AF212">
        <f t="shared" si="99"/>
        <v>0</v>
      </c>
      <c r="AG212">
        <f t="shared" si="83"/>
        <v>59</v>
      </c>
      <c r="AH212">
        <f t="shared" si="84"/>
        <v>0</v>
      </c>
    </row>
    <row r="213" spans="1:34" x14ac:dyDescent="0.25">
      <c r="A213" t="s">
        <v>255</v>
      </c>
      <c r="B213" s="1">
        <v>43582</v>
      </c>
      <c r="C213">
        <v>48285</v>
      </c>
      <c r="D213" s="1">
        <v>43523</v>
      </c>
      <c r="E213" s="3">
        <v>0</v>
      </c>
      <c r="F213" s="3">
        <v>0</v>
      </c>
      <c r="G213" t="s">
        <v>25</v>
      </c>
      <c r="H213" t="s">
        <v>15</v>
      </c>
      <c r="I213" t="s">
        <v>36</v>
      </c>
      <c r="J213" s="6">
        <f t="shared" si="82"/>
        <v>2</v>
      </c>
      <c r="K213" s="6">
        <f t="shared" si="85"/>
        <v>0</v>
      </c>
      <c r="L213" s="6">
        <f t="shared" si="86"/>
        <v>1</v>
      </c>
      <c r="M213" s="6">
        <f t="shared" si="87"/>
        <v>0</v>
      </c>
      <c r="N213" s="6">
        <f t="shared" si="88"/>
        <v>0</v>
      </c>
      <c r="O213" s="6">
        <f t="shared" si="89"/>
        <v>0</v>
      </c>
      <c r="P213" s="6">
        <f t="shared" si="90"/>
        <v>0</v>
      </c>
      <c r="Q213" s="6">
        <f t="shared" si="91"/>
        <v>0</v>
      </c>
      <c r="R213" s="6">
        <f t="shared" si="92"/>
        <v>0</v>
      </c>
      <c r="S213" s="6">
        <f t="shared" si="93"/>
        <v>0</v>
      </c>
      <c r="T213" s="6">
        <f t="shared" si="94"/>
        <v>0</v>
      </c>
      <c r="U213" s="6">
        <f t="shared" si="95"/>
        <v>0</v>
      </c>
      <c r="V213">
        <f t="shared" si="98"/>
        <v>0</v>
      </c>
      <c r="W213">
        <f t="shared" si="98"/>
        <v>1</v>
      </c>
      <c r="X213">
        <f t="shared" si="98"/>
        <v>0</v>
      </c>
      <c r="Y213">
        <f t="shared" si="98"/>
        <v>0</v>
      </c>
      <c r="Z213">
        <f t="shared" si="98"/>
        <v>0</v>
      </c>
      <c r="AA213">
        <f t="shared" si="99"/>
        <v>0</v>
      </c>
      <c r="AB213">
        <f t="shared" si="99"/>
        <v>0</v>
      </c>
      <c r="AC213">
        <f t="shared" si="99"/>
        <v>0</v>
      </c>
      <c r="AD213">
        <f t="shared" si="99"/>
        <v>0</v>
      </c>
      <c r="AE213">
        <f t="shared" si="99"/>
        <v>1</v>
      </c>
      <c r="AF213">
        <f t="shared" si="99"/>
        <v>0</v>
      </c>
      <c r="AG213">
        <f t="shared" si="83"/>
        <v>59</v>
      </c>
      <c r="AH213">
        <f t="shared" si="84"/>
        <v>0</v>
      </c>
    </row>
    <row r="214" spans="1:34" x14ac:dyDescent="0.25">
      <c r="A214" t="s">
        <v>259</v>
      </c>
      <c r="B214" s="1">
        <v>43581</v>
      </c>
      <c r="C214">
        <v>48915</v>
      </c>
      <c r="D214" s="1">
        <v>43523</v>
      </c>
      <c r="E214" s="3">
        <v>0</v>
      </c>
      <c r="F214" s="3">
        <v>0</v>
      </c>
      <c r="G214" t="s">
        <v>18</v>
      </c>
      <c r="H214" t="s">
        <v>15</v>
      </c>
      <c r="I214" t="s">
        <v>36</v>
      </c>
      <c r="J214" s="6">
        <f t="shared" si="82"/>
        <v>2</v>
      </c>
      <c r="K214" s="6">
        <f t="shared" si="85"/>
        <v>0</v>
      </c>
      <c r="L214" s="6">
        <f t="shared" si="86"/>
        <v>1</v>
      </c>
      <c r="M214" s="6">
        <f t="shared" si="87"/>
        <v>0</v>
      </c>
      <c r="N214" s="6">
        <f t="shared" si="88"/>
        <v>0</v>
      </c>
      <c r="O214" s="6">
        <f t="shared" si="89"/>
        <v>0</v>
      </c>
      <c r="P214" s="6">
        <f t="shared" si="90"/>
        <v>0</v>
      </c>
      <c r="Q214" s="6">
        <f t="shared" si="91"/>
        <v>0</v>
      </c>
      <c r="R214" s="6">
        <f t="shared" si="92"/>
        <v>0</v>
      </c>
      <c r="S214" s="6">
        <f t="shared" si="93"/>
        <v>0</v>
      </c>
      <c r="T214" s="6">
        <f t="shared" si="94"/>
        <v>0</v>
      </c>
      <c r="U214" s="6">
        <f t="shared" si="95"/>
        <v>0</v>
      </c>
      <c r="V214">
        <f t="shared" si="98"/>
        <v>0</v>
      </c>
      <c r="W214">
        <f t="shared" si="98"/>
        <v>1</v>
      </c>
      <c r="X214">
        <f t="shared" si="98"/>
        <v>0</v>
      </c>
      <c r="Y214">
        <f t="shared" si="98"/>
        <v>0</v>
      </c>
      <c r="Z214">
        <f t="shared" si="98"/>
        <v>0</v>
      </c>
      <c r="AA214">
        <f t="shared" si="99"/>
        <v>0</v>
      </c>
      <c r="AB214">
        <f t="shared" si="99"/>
        <v>0</v>
      </c>
      <c r="AC214">
        <f t="shared" si="99"/>
        <v>0</v>
      </c>
      <c r="AD214">
        <f t="shared" si="99"/>
        <v>1</v>
      </c>
      <c r="AE214">
        <f t="shared" si="99"/>
        <v>0</v>
      </c>
      <c r="AF214">
        <f t="shared" si="99"/>
        <v>0</v>
      </c>
      <c r="AG214">
        <f t="shared" si="83"/>
        <v>58</v>
      </c>
      <c r="AH214">
        <f t="shared" si="84"/>
        <v>0</v>
      </c>
    </row>
    <row r="215" spans="1:34" x14ac:dyDescent="0.25">
      <c r="A215" t="s">
        <v>275</v>
      </c>
      <c r="B215" s="1">
        <v>43574</v>
      </c>
      <c r="C215">
        <v>52745</v>
      </c>
      <c r="D215" s="1">
        <v>43537</v>
      </c>
      <c r="E215" s="3">
        <v>0</v>
      </c>
      <c r="F215" s="3">
        <v>0</v>
      </c>
      <c r="G215" t="s">
        <v>25</v>
      </c>
      <c r="H215" t="s">
        <v>15</v>
      </c>
      <c r="I215" t="s">
        <v>36</v>
      </c>
      <c r="J215" s="6">
        <f t="shared" si="82"/>
        <v>3</v>
      </c>
      <c r="K215" s="6">
        <f t="shared" si="85"/>
        <v>0</v>
      </c>
      <c r="L215" s="6">
        <f t="shared" si="86"/>
        <v>0</v>
      </c>
      <c r="M215" s="6">
        <f t="shared" si="87"/>
        <v>1</v>
      </c>
      <c r="N215" s="6">
        <f t="shared" si="88"/>
        <v>0</v>
      </c>
      <c r="O215" s="6">
        <f t="shared" si="89"/>
        <v>0</v>
      </c>
      <c r="P215" s="6">
        <f t="shared" si="90"/>
        <v>0</v>
      </c>
      <c r="Q215" s="6">
        <f t="shared" si="91"/>
        <v>0</v>
      </c>
      <c r="R215" s="6">
        <f t="shared" si="92"/>
        <v>0</v>
      </c>
      <c r="S215" s="6">
        <f t="shared" si="93"/>
        <v>0</v>
      </c>
      <c r="T215" s="6">
        <f t="shared" si="94"/>
        <v>0</v>
      </c>
      <c r="U215" s="6">
        <f t="shared" si="95"/>
        <v>0</v>
      </c>
      <c r="V215">
        <f t="shared" si="98"/>
        <v>0</v>
      </c>
      <c r="W215">
        <f t="shared" si="98"/>
        <v>1</v>
      </c>
      <c r="X215">
        <f t="shared" si="98"/>
        <v>0</v>
      </c>
      <c r="Y215">
        <f t="shared" si="98"/>
        <v>0</v>
      </c>
      <c r="Z215">
        <f t="shared" si="98"/>
        <v>0</v>
      </c>
      <c r="AA215">
        <f t="shared" si="99"/>
        <v>0</v>
      </c>
      <c r="AB215">
        <f t="shared" si="99"/>
        <v>0</v>
      </c>
      <c r="AC215">
        <f t="shared" si="99"/>
        <v>0</v>
      </c>
      <c r="AD215">
        <f t="shared" si="99"/>
        <v>0</v>
      </c>
      <c r="AE215">
        <f t="shared" si="99"/>
        <v>1</v>
      </c>
      <c r="AF215">
        <f t="shared" si="99"/>
        <v>0</v>
      </c>
      <c r="AG215">
        <f t="shared" si="83"/>
        <v>37</v>
      </c>
      <c r="AH215">
        <f t="shared" si="84"/>
        <v>0</v>
      </c>
    </row>
    <row r="216" spans="1:34" x14ac:dyDescent="0.25">
      <c r="A216" t="s">
        <v>287</v>
      </c>
      <c r="B216" s="1">
        <v>43571</v>
      </c>
      <c r="C216">
        <v>51985</v>
      </c>
      <c r="D216" s="1">
        <v>43447</v>
      </c>
      <c r="E216" s="3">
        <v>0</v>
      </c>
      <c r="F216" s="3">
        <v>0</v>
      </c>
      <c r="G216" t="s">
        <v>16</v>
      </c>
      <c r="H216" t="s">
        <v>11</v>
      </c>
      <c r="I216" t="s">
        <v>36</v>
      </c>
      <c r="J216" s="6">
        <f t="shared" si="82"/>
        <v>12</v>
      </c>
      <c r="K216" s="6">
        <f t="shared" si="85"/>
        <v>0</v>
      </c>
      <c r="L216" s="6">
        <f t="shared" si="86"/>
        <v>0</v>
      </c>
      <c r="M216" s="6">
        <f t="shared" si="87"/>
        <v>0</v>
      </c>
      <c r="N216" s="6">
        <f t="shared" si="88"/>
        <v>0</v>
      </c>
      <c r="O216" s="6">
        <f t="shared" si="89"/>
        <v>0</v>
      </c>
      <c r="P216" s="6">
        <f t="shared" si="90"/>
        <v>0</v>
      </c>
      <c r="Q216" s="6">
        <f t="shared" si="91"/>
        <v>0</v>
      </c>
      <c r="R216" s="6">
        <f t="shared" si="92"/>
        <v>0</v>
      </c>
      <c r="S216" s="6">
        <f t="shared" si="93"/>
        <v>0</v>
      </c>
      <c r="T216" s="6">
        <f t="shared" si="94"/>
        <v>0</v>
      </c>
      <c r="U216" s="6">
        <f t="shared" si="95"/>
        <v>0</v>
      </c>
      <c r="V216">
        <f t="shared" si="98"/>
        <v>1</v>
      </c>
      <c r="W216">
        <f t="shared" si="98"/>
        <v>0</v>
      </c>
      <c r="X216">
        <f t="shared" si="98"/>
        <v>0</v>
      </c>
      <c r="Y216">
        <f t="shared" si="98"/>
        <v>0</v>
      </c>
      <c r="Z216">
        <f t="shared" si="98"/>
        <v>0</v>
      </c>
      <c r="AA216">
        <f t="shared" si="99"/>
        <v>0</v>
      </c>
      <c r="AB216">
        <f t="shared" si="99"/>
        <v>1</v>
      </c>
      <c r="AC216">
        <f t="shared" si="99"/>
        <v>0</v>
      </c>
      <c r="AD216">
        <f t="shared" si="99"/>
        <v>0</v>
      </c>
      <c r="AE216">
        <f t="shared" si="99"/>
        <v>0</v>
      </c>
      <c r="AF216">
        <f t="shared" si="99"/>
        <v>0</v>
      </c>
      <c r="AG216">
        <f t="shared" si="83"/>
        <v>124</v>
      </c>
      <c r="AH216">
        <f t="shared" si="84"/>
        <v>1</v>
      </c>
    </row>
    <row r="217" spans="1:34" x14ac:dyDescent="0.25">
      <c r="A217" t="s">
        <v>311</v>
      </c>
      <c r="B217" s="1">
        <v>43554</v>
      </c>
      <c r="C217">
        <v>53930</v>
      </c>
      <c r="D217" s="1">
        <v>43550</v>
      </c>
      <c r="E217" s="3">
        <v>0</v>
      </c>
      <c r="F217" s="3">
        <v>0</v>
      </c>
      <c r="G217" t="s">
        <v>25</v>
      </c>
      <c r="H217" t="s">
        <v>31</v>
      </c>
      <c r="I217" t="s">
        <v>36</v>
      </c>
      <c r="J217" s="6">
        <f t="shared" si="82"/>
        <v>3</v>
      </c>
      <c r="K217" s="6">
        <f t="shared" si="85"/>
        <v>0</v>
      </c>
      <c r="L217" s="6">
        <f t="shared" si="86"/>
        <v>0</v>
      </c>
      <c r="M217" s="6">
        <f t="shared" si="87"/>
        <v>1</v>
      </c>
      <c r="N217" s="6">
        <f t="shared" si="88"/>
        <v>0</v>
      </c>
      <c r="O217" s="6">
        <f t="shared" si="89"/>
        <v>0</v>
      </c>
      <c r="P217" s="6">
        <f t="shared" si="90"/>
        <v>0</v>
      </c>
      <c r="Q217" s="6">
        <f t="shared" si="91"/>
        <v>0</v>
      </c>
      <c r="R217" s="6">
        <f t="shared" si="92"/>
        <v>0</v>
      </c>
      <c r="S217" s="6">
        <f t="shared" si="93"/>
        <v>0</v>
      </c>
      <c r="T217" s="6">
        <f t="shared" si="94"/>
        <v>0</v>
      </c>
      <c r="U217" s="6">
        <f t="shared" si="95"/>
        <v>0</v>
      </c>
      <c r="V217">
        <f t="shared" si="98"/>
        <v>0</v>
      </c>
      <c r="W217">
        <f t="shared" si="98"/>
        <v>0</v>
      </c>
      <c r="X217">
        <f t="shared" si="98"/>
        <v>1</v>
      </c>
      <c r="Y217">
        <f t="shared" si="98"/>
        <v>0</v>
      </c>
      <c r="Z217">
        <f t="shared" si="98"/>
        <v>0</v>
      </c>
      <c r="AA217">
        <f t="shared" si="99"/>
        <v>0</v>
      </c>
      <c r="AB217">
        <f t="shared" si="99"/>
        <v>0</v>
      </c>
      <c r="AC217">
        <f t="shared" si="99"/>
        <v>0</v>
      </c>
      <c r="AD217">
        <f t="shared" si="99"/>
        <v>0</v>
      </c>
      <c r="AE217">
        <f t="shared" si="99"/>
        <v>1</v>
      </c>
      <c r="AF217">
        <f t="shared" si="99"/>
        <v>0</v>
      </c>
      <c r="AG217">
        <f t="shared" si="83"/>
        <v>4</v>
      </c>
      <c r="AH217">
        <f t="shared" si="84"/>
        <v>0</v>
      </c>
    </row>
    <row r="218" spans="1:34" x14ac:dyDescent="0.25">
      <c r="A218" t="s">
        <v>317</v>
      </c>
      <c r="B218" s="1">
        <v>43554</v>
      </c>
      <c r="C218">
        <v>52920</v>
      </c>
      <c r="D218" s="1">
        <v>43528</v>
      </c>
      <c r="E218" s="3">
        <v>1</v>
      </c>
      <c r="F218" s="3">
        <v>0</v>
      </c>
      <c r="G218" t="s">
        <v>16</v>
      </c>
      <c r="H218" t="s">
        <v>11</v>
      </c>
      <c r="I218" t="s">
        <v>36</v>
      </c>
      <c r="J218" s="6">
        <f t="shared" si="82"/>
        <v>3</v>
      </c>
      <c r="K218" s="6">
        <f t="shared" si="85"/>
        <v>0</v>
      </c>
      <c r="L218" s="6">
        <f t="shared" si="86"/>
        <v>0</v>
      </c>
      <c r="M218" s="6">
        <f t="shared" si="87"/>
        <v>1</v>
      </c>
      <c r="N218" s="6">
        <f t="shared" si="88"/>
        <v>0</v>
      </c>
      <c r="O218" s="6">
        <f t="shared" si="89"/>
        <v>0</v>
      </c>
      <c r="P218" s="6">
        <f t="shared" si="90"/>
        <v>0</v>
      </c>
      <c r="Q218" s="6">
        <f t="shared" si="91"/>
        <v>0</v>
      </c>
      <c r="R218" s="6">
        <f t="shared" si="92"/>
        <v>0</v>
      </c>
      <c r="S218" s="6">
        <f t="shared" si="93"/>
        <v>0</v>
      </c>
      <c r="T218" s="6">
        <f t="shared" si="94"/>
        <v>0</v>
      </c>
      <c r="U218" s="6">
        <f t="shared" si="95"/>
        <v>0</v>
      </c>
      <c r="V218">
        <f t="shared" si="98"/>
        <v>1</v>
      </c>
      <c r="W218">
        <f t="shared" si="98"/>
        <v>0</v>
      </c>
      <c r="X218">
        <f t="shared" si="98"/>
        <v>0</v>
      </c>
      <c r="Y218">
        <f t="shared" si="98"/>
        <v>0</v>
      </c>
      <c r="Z218">
        <f t="shared" si="98"/>
        <v>0</v>
      </c>
      <c r="AA218">
        <f t="shared" si="99"/>
        <v>0</v>
      </c>
      <c r="AB218">
        <f t="shared" si="99"/>
        <v>1</v>
      </c>
      <c r="AC218">
        <f t="shared" si="99"/>
        <v>0</v>
      </c>
      <c r="AD218">
        <f t="shared" si="99"/>
        <v>0</v>
      </c>
      <c r="AE218">
        <f t="shared" si="99"/>
        <v>0</v>
      </c>
      <c r="AF218">
        <f t="shared" si="99"/>
        <v>0</v>
      </c>
      <c r="AG218">
        <f t="shared" si="83"/>
        <v>26</v>
      </c>
      <c r="AH218">
        <f t="shared" si="84"/>
        <v>0</v>
      </c>
    </row>
    <row r="219" spans="1:34" x14ac:dyDescent="0.25">
      <c r="A219" t="s">
        <v>325</v>
      </c>
      <c r="B219" s="1">
        <v>43553</v>
      </c>
      <c r="C219">
        <v>57060</v>
      </c>
      <c r="D219" s="1">
        <v>43544</v>
      </c>
      <c r="E219" s="3">
        <v>0</v>
      </c>
      <c r="F219" s="3">
        <v>1</v>
      </c>
      <c r="G219" t="s">
        <v>18</v>
      </c>
      <c r="H219" t="s">
        <v>11</v>
      </c>
      <c r="I219" t="s">
        <v>36</v>
      </c>
      <c r="J219" s="6">
        <f t="shared" si="82"/>
        <v>3</v>
      </c>
      <c r="K219" s="6">
        <f t="shared" si="85"/>
        <v>0</v>
      </c>
      <c r="L219" s="6">
        <f t="shared" si="86"/>
        <v>0</v>
      </c>
      <c r="M219" s="6">
        <f t="shared" si="87"/>
        <v>1</v>
      </c>
      <c r="N219" s="6">
        <f t="shared" si="88"/>
        <v>0</v>
      </c>
      <c r="O219" s="6">
        <f t="shared" si="89"/>
        <v>0</v>
      </c>
      <c r="P219" s="6">
        <f t="shared" si="90"/>
        <v>0</v>
      </c>
      <c r="Q219" s="6">
        <f t="shared" si="91"/>
        <v>0</v>
      </c>
      <c r="R219" s="6">
        <f t="shared" si="92"/>
        <v>0</v>
      </c>
      <c r="S219" s="6">
        <f t="shared" si="93"/>
        <v>0</v>
      </c>
      <c r="T219" s="6">
        <f t="shared" si="94"/>
        <v>0</v>
      </c>
      <c r="U219" s="6">
        <f t="shared" si="95"/>
        <v>0</v>
      </c>
      <c r="V219">
        <f t="shared" si="98"/>
        <v>1</v>
      </c>
      <c r="W219">
        <f t="shared" si="98"/>
        <v>0</v>
      </c>
      <c r="X219">
        <f t="shared" si="98"/>
        <v>0</v>
      </c>
      <c r="Y219">
        <f t="shared" si="98"/>
        <v>0</v>
      </c>
      <c r="Z219">
        <f t="shared" si="98"/>
        <v>0</v>
      </c>
      <c r="AA219">
        <f t="shared" si="99"/>
        <v>0</v>
      </c>
      <c r="AB219">
        <f t="shared" si="99"/>
        <v>0</v>
      </c>
      <c r="AC219">
        <f t="shared" si="99"/>
        <v>0</v>
      </c>
      <c r="AD219">
        <f t="shared" si="99"/>
        <v>1</v>
      </c>
      <c r="AE219">
        <f t="shared" si="99"/>
        <v>0</v>
      </c>
      <c r="AF219">
        <f t="shared" si="99"/>
        <v>0</v>
      </c>
      <c r="AG219">
        <f t="shared" si="83"/>
        <v>9</v>
      </c>
      <c r="AH219">
        <f t="shared" si="84"/>
        <v>0</v>
      </c>
    </row>
    <row r="220" spans="1:34" x14ac:dyDescent="0.25">
      <c r="A220" t="s">
        <v>326</v>
      </c>
      <c r="B220" s="1">
        <v>43553</v>
      </c>
      <c r="C220">
        <v>49415</v>
      </c>
      <c r="D220" s="1">
        <v>43523</v>
      </c>
      <c r="E220" s="3">
        <v>0</v>
      </c>
      <c r="F220" s="3">
        <v>0</v>
      </c>
      <c r="G220" t="s">
        <v>11</v>
      </c>
      <c r="H220" t="s">
        <v>11</v>
      </c>
      <c r="I220" t="s">
        <v>36</v>
      </c>
      <c r="J220" s="6">
        <f t="shared" si="82"/>
        <v>2</v>
      </c>
      <c r="K220" s="6">
        <f t="shared" si="85"/>
        <v>0</v>
      </c>
      <c r="L220" s="6">
        <f t="shared" si="86"/>
        <v>1</v>
      </c>
      <c r="M220" s="6">
        <f t="shared" si="87"/>
        <v>0</v>
      </c>
      <c r="N220" s="6">
        <f t="shared" si="88"/>
        <v>0</v>
      </c>
      <c r="O220" s="6">
        <f t="shared" si="89"/>
        <v>0</v>
      </c>
      <c r="P220" s="6">
        <f t="shared" si="90"/>
        <v>0</v>
      </c>
      <c r="Q220" s="6">
        <f t="shared" si="91"/>
        <v>0</v>
      </c>
      <c r="R220" s="6">
        <f t="shared" si="92"/>
        <v>0</v>
      </c>
      <c r="S220" s="6">
        <f t="shared" si="93"/>
        <v>0</v>
      </c>
      <c r="T220" s="6">
        <f t="shared" si="94"/>
        <v>0</v>
      </c>
      <c r="U220" s="6">
        <f t="shared" si="95"/>
        <v>0</v>
      </c>
      <c r="V220">
        <f t="shared" si="98"/>
        <v>1</v>
      </c>
      <c r="W220">
        <f t="shared" si="98"/>
        <v>0</v>
      </c>
      <c r="X220">
        <f t="shared" si="98"/>
        <v>0</v>
      </c>
      <c r="Y220">
        <f t="shared" si="98"/>
        <v>0</v>
      </c>
      <c r="Z220">
        <f t="shared" si="98"/>
        <v>0</v>
      </c>
      <c r="AA220">
        <f t="shared" si="99"/>
        <v>1</v>
      </c>
      <c r="AB220">
        <f t="shared" si="99"/>
        <v>0</v>
      </c>
      <c r="AC220">
        <f t="shared" si="99"/>
        <v>0</v>
      </c>
      <c r="AD220">
        <f t="shared" si="99"/>
        <v>0</v>
      </c>
      <c r="AE220">
        <f t="shared" si="99"/>
        <v>0</v>
      </c>
      <c r="AF220">
        <f t="shared" si="99"/>
        <v>0</v>
      </c>
      <c r="AG220">
        <f t="shared" si="83"/>
        <v>30</v>
      </c>
      <c r="AH220">
        <f t="shared" si="84"/>
        <v>0</v>
      </c>
    </row>
    <row r="221" spans="1:34" x14ac:dyDescent="0.25">
      <c r="A221" t="s">
        <v>327</v>
      </c>
      <c r="B221" s="1">
        <v>43553</v>
      </c>
      <c r="C221">
        <v>47415</v>
      </c>
      <c r="D221" s="1">
        <v>43434</v>
      </c>
      <c r="E221" s="3">
        <v>0</v>
      </c>
      <c r="F221" s="3">
        <v>0</v>
      </c>
      <c r="G221" t="s">
        <v>18</v>
      </c>
      <c r="H221" t="s">
        <v>15</v>
      </c>
      <c r="I221" t="s">
        <v>36</v>
      </c>
      <c r="J221" s="6">
        <f t="shared" si="82"/>
        <v>11</v>
      </c>
      <c r="K221" s="6">
        <f t="shared" si="85"/>
        <v>0</v>
      </c>
      <c r="L221" s="6">
        <f t="shared" si="86"/>
        <v>0</v>
      </c>
      <c r="M221" s="6">
        <f t="shared" si="87"/>
        <v>0</v>
      </c>
      <c r="N221" s="6">
        <f t="shared" si="88"/>
        <v>0</v>
      </c>
      <c r="O221" s="6">
        <f t="shared" si="89"/>
        <v>0</v>
      </c>
      <c r="P221" s="6">
        <f t="shared" si="90"/>
        <v>0</v>
      </c>
      <c r="Q221" s="6">
        <f t="shared" si="91"/>
        <v>0</v>
      </c>
      <c r="R221" s="6">
        <f t="shared" si="92"/>
        <v>0</v>
      </c>
      <c r="S221" s="6">
        <f t="shared" si="93"/>
        <v>0</v>
      </c>
      <c r="T221" s="6">
        <f t="shared" si="94"/>
        <v>0</v>
      </c>
      <c r="U221" s="6">
        <f t="shared" si="95"/>
        <v>1</v>
      </c>
      <c r="V221">
        <f t="shared" si="98"/>
        <v>0</v>
      </c>
      <c r="W221">
        <f t="shared" si="98"/>
        <v>1</v>
      </c>
      <c r="X221">
        <f t="shared" si="98"/>
        <v>0</v>
      </c>
      <c r="Y221">
        <f t="shared" si="98"/>
        <v>0</v>
      </c>
      <c r="Z221">
        <f t="shared" si="98"/>
        <v>0</v>
      </c>
      <c r="AA221">
        <f t="shared" si="99"/>
        <v>0</v>
      </c>
      <c r="AB221">
        <f t="shared" si="99"/>
        <v>0</v>
      </c>
      <c r="AC221">
        <f t="shared" si="99"/>
        <v>0</v>
      </c>
      <c r="AD221">
        <f t="shared" si="99"/>
        <v>1</v>
      </c>
      <c r="AE221">
        <f t="shared" si="99"/>
        <v>0</v>
      </c>
      <c r="AF221">
        <f t="shared" si="99"/>
        <v>0</v>
      </c>
      <c r="AG221">
        <f t="shared" si="83"/>
        <v>119</v>
      </c>
      <c r="AH221">
        <f t="shared" si="84"/>
        <v>1</v>
      </c>
    </row>
    <row r="222" spans="1:34" x14ac:dyDescent="0.25">
      <c r="A222" t="s">
        <v>331</v>
      </c>
      <c r="B222" s="1">
        <v>43552</v>
      </c>
      <c r="C222">
        <v>47565</v>
      </c>
      <c r="D222" s="1">
        <v>43523</v>
      </c>
      <c r="E222" s="3">
        <v>0</v>
      </c>
      <c r="F222" s="3">
        <v>0</v>
      </c>
      <c r="G222" t="s">
        <v>18</v>
      </c>
      <c r="H222" t="s">
        <v>15</v>
      </c>
      <c r="I222" t="s">
        <v>36</v>
      </c>
      <c r="J222" s="6">
        <f t="shared" si="82"/>
        <v>2</v>
      </c>
      <c r="K222" s="6">
        <f t="shared" si="85"/>
        <v>0</v>
      </c>
      <c r="L222" s="6">
        <f t="shared" si="86"/>
        <v>1</v>
      </c>
      <c r="M222" s="6">
        <f t="shared" si="87"/>
        <v>0</v>
      </c>
      <c r="N222" s="6">
        <f t="shared" si="88"/>
        <v>0</v>
      </c>
      <c r="O222" s="6">
        <f t="shared" si="89"/>
        <v>0</v>
      </c>
      <c r="P222" s="6">
        <f t="shared" si="90"/>
        <v>0</v>
      </c>
      <c r="Q222" s="6">
        <f t="shared" si="91"/>
        <v>0</v>
      </c>
      <c r="R222" s="6">
        <f t="shared" si="92"/>
        <v>0</v>
      </c>
      <c r="S222" s="6">
        <f t="shared" si="93"/>
        <v>0</v>
      </c>
      <c r="T222" s="6">
        <f t="shared" si="94"/>
        <v>0</v>
      </c>
      <c r="U222" s="6">
        <f t="shared" si="95"/>
        <v>0</v>
      </c>
      <c r="V222">
        <f t="shared" ref="V222:Z231" si="100">IF($H222=V$1,1,0)</f>
        <v>0</v>
      </c>
      <c r="W222">
        <f t="shared" si="100"/>
        <v>1</v>
      </c>
      <c r="X222">
        <f t="shared" si="100"/>
        <v>0</v>
      </c>
      <c r="Y222">
        <f t="shared" si="100"/>
        <v>0</v>
      </c>
      <c r="Z222">
        <f t="shared" si="100"/>
        <v>0</v>
      </c>
      <c r="AA222">
        <f t="shared" ref="AA222:AF231" si="101">IF($G222=AA$1,1,0)</f>
        <v>0</v>
      </c>
      <c r="AB222">
        <f t="shared" si="101"/>
        <v>0</v>
      </c>
      <c r="AC222">
        <f t="shared" si="101"/>
        <v>0</v>
      </c>
      <c r="AD222">
        <f t="shared" si="101"/>
        <v>1</v>
      </c>
      <c r="AE222">
        <f t="shared" si="101"/>
        <v>0</v>
      </c>
      <c r="AF222">
        <f t="shared" si="101"/>
        <v>0</v>
      </c>
      <c r="AG222">
        <f t="shared" si="83"/>
        <v>29</v>
      </c>
      <c r="AH222">
        <f t="shared" si="84"/>
        <v>0</v>
      </c>
    </row>
    <row r="223" spans="1:34" x14ac:dyDescent="0.25">
      <c r="A223" t="s">
        <v>337</v>
      </c>
      <c r="B223" s="1">
        <v>43552</v>
      </c>
      <c r="C223">
        <v>49465</v>
      </c>
      <c r="D223" s="1">
        <v>43531</v>
      </c>
      <c r="E223" s="3">
        <v>0</v>
      </c>
      <c r="F223" s="3">
        <v>0</v>
      </c>
      <c r="G223" t="s">
        <v>25</v>
      </c>
      <c r="H223" t="s">
        <v>15</v>
      </c>
      <c r="I223" t="s">
        <v>36</v>
      </c>
      <c r="J223" s="6">
        <f t="shared" si="82"/>
        <v>3</v>
      </c>
      <c r="K223" s="6">
        <f t="shared" si="85"/>
        <v>0</v>
      </c>
      <c r="L223" s="6">
        <f t="shared" si="86"/>
        <v>0</v>
      </c>
      <c r="M223" s="6">
        <f t="shared" si="87"/>
        <v>1</v>
      </c>
      <c r="N223" s="6">
        <f t="shared" si="88"/>
        <v>0</v>
      </c>
      <c r="O223" s="6">
        <f t="shared" si="89"/>
        <v>0</v>
      </c>
      <c r="P223" s="6">
        <f t="shared" si="90"/>
        <v>0</v>
      </c>
      <c r="Q223" s="6">
        <f t="shared" si="91"/>
        <v>0</v>
      </c>
      <c r="R223" s="6">
        <f t="shared" si="92"/>
        <v>0</v>
      </c>
      <c r="S223" s="6">
        <f t="shared" si="93"/>
        <v>0</v>
      </c>
      <c r="T223" s="6">
        <f t="shared" si="94"/>
        <v>0</v>
      </c>
      <c r="U223" s="6">
        <f t="shared" si="95"/>
        <v>0</v>
      </c>
      <c r="V223">
        <f t="shared" si="100"/>
        <v>0</v>
      </c>
      <c r="W223">
        <f t="shared" si="100"/>
        <v>1</v>
      </c>
      <c r="X223">
        <f t="shared" si="100"/>
        <v>0</v>
      </c>
      <c r="Y223">
        <f t="shared" si="100"/>
        <v>0</v>
      </c>
      <c r="Z223">
        <f t="shared" si="100"/>
        <v>0</v>
      </c>
      <c r="AA223">
        <f t="shared" si="101"/>
        <v>0</v>
      </c>
      <c r="AB223">
        <f t="shared" si="101"/>
        <v>0</v>
      </c>
      <c r="AC223">
        <f t="shared" si="101"/>
        <v>0</v>
      </c>
      <c r="AD223">
        <f t="shared" si="101"/>
        <v>0</v>
      </c>
      <c r="AE223">
        <f t="shared" si="101"/>
        <v>1</v>
      </c>
      <c r="AF223">
        <f t="shared" si="101"/>
        <v>0</v>
      </c>
      <c r="AG223">
        <f t="shared" si="83"/>
        <v>21</v>
      </c>
      <c r="AH223">
        <f t="shared" si="84"/>
        <v>0</v>
      </c>
    </row>
    <row r="224" spans="1:34" x14ac:dyDescent="0.25">
      <c r="A224" t="s">
        <v>340</v>
      </c>
      <c r="B224" s="1">
        <v>43552</v>
      </c>
      <c r="C224">
        <v>47215</v>
      </c>
      <c r="D224" s="1">
        <v>43517</v>
      </c>
      <c r="E224" s="3">
        <v>0</v>
      </c>
      <c r="F224" s="3">
        <v>0</v>
      </c>
      <c r="G224" t="s">
        <v>18</v>
      </c>
      <c r="H224" t="s">
        <v>15</v>
      </c>
      <c r="I224" t="s">
        <v>36</v>
      </c>
      <c r="J224" s="6">
        <f t="shared" si="82"/>
        <v>2</v>
      </c>
      <c r="K224" s="6">
        <f t="shared" si="85"/>
        <v>0</v>
      </c>
      <c r="L224" s="6">
        <f t="shared" si="86"/>
        <v>1</v>
      </c>
      <c r="M224" s="6">
        <f t="shared" si="87"/>
        <v>0</v>
      </c>
      <c r="N224" s="6">
        <f t="shared" si="88"/>
        <v>0</v>
      </c>
      <c r="O224" s="6">
        <f t="shared" si="89"/>
        <v>0</v>
      </c>
      <c r="P224" s="6">
        <f t="shared" si="90"/>
        <v>0</v>
      </c>
      <c r="Q224" s="6">
        <f t="shared" si="91"/>
        <v>0</v>
      </c>
      <c r="R224" s="6">
        <f t="shared" si="92"/>
        <v>0</v>
      </c>
      <c r="S224" s="6">
        <f t="shared" si="93"/>
        <v>0</v>
      </c>
      <c r="T224" s="6">
        <f t="shared" si="94"/>
        <v>0</v>
      </c>
      <c r="U224" s="6">
        <f t="shared" si="95"/>
        <v>0</v>
      </c>
      <c r="V224">
        <f t="shared" si="100"/>
        <v>0</v>
      </c>
      <c r="W224">
        <f t="shared" si="100"/>
        <v>1</v>
      </c>
      <c r="X224">
        <f t="shared" si="100"/>
        <v>0</v>
      </c>
      <c r="Y224">
        <f t="shared" si="100"/>
        <v>0</v>
      </c>
      <c r="Z224">
        <f t="shared" si="100"/>
        <v>0</v>
      </c>
      <c r="AA224">
        <f t="shared" si="101"/>
        <v>0</v>
      </c>
      <c r="AB224">
        <f t="shared" si="101"/>
        <v>0</v>
      </c>
      <c r="AC224">
        <f t="shared" si="101"/>
        <v>0</v>
      </c>
      <c r="AD224">
        <f t="shared" si="101"/>
        <v>1</v>
      </c>
      <c r="AE224">
        <f t="shared" si="101"/>
        <v>0</v>
      </c>
      <c r="AF224">
        <f t="shared" si="101"/>
        <v>0</v>
      </c>
      <c r="AG224">
        <f t="shared" si="83"/>
        <v>35</v>
      </c>
      <c r="AH224">
        <f t="shared" si="84"/>
        <v>0</v>
      </c>
    </row>
    <row r="225" spans="1:34" x14ac:dyDescent="0.25">
      <c r="A225" t="s">
        <v>357</v>
      </c>
      <c r="B225" s="1">
        <v>43532</v>
      </c>
      <c r="C225">
        <v>51735</v>
      </c>
      <c r="D225" s="5">
        <v>43530</v>
      </c>
      <c r="E225" s="3">
        <v>0</v>
      </c>
      <c r="F225" s="3">
        <v>0</v>
      </c>
      <c r="G225" t="s">
        <v>25</v>
      </c>
      <c r="H225" t="s">
        <v>15</v>
      </c>
      <c r="I225" t="s">
        <v>36</v>
      </c>
      <c r="J225" s="6">
        <f t="shared" si="82"/>
        <v>3</v>
      </c>
      <c r="K225" s="6">
        <f t="shared" si="85"/>
        <v>0</v>
      </c>
      <c r="L225" s="6">
        <f t="shared" si="86"/>
        <v>0</v>
      </c>
      <c r="M225" s="6">
        <f t="shared" si="87"/>
        <v>1</v>
      </c>
      <c r="N225" s="6">
        <f t="shared" si="88"/>
        <v>0</v>
      </c>
      <c r="O225" s="6">
        <f t="shared" si="89"/>
        <v>0</v>
      </c>
      <c r="P225" s="6">
        <f t="shared" si="90"/>
        <v>0</v>
      </c>
      <c r="Q225" s="6">
        <f t="shared" si="91"/>
        <v>0</v>
      </c>
      <c r="R225" s="6">
        <f t="shared" si="92"/>
        <v>0</v>
      </c>
      <c r="S225" s="6">
        <f t="shared" si="93"/>
        <v>0</v>
      </c>
      <c r="T225" s="6">
        <f t="shared" si="94"/>
        <v>0</v>
      </c>
      <c r="U225" s="6">
        <f t="shared" si="95"/>
        <v>0</v>
      </c>
      <c r="V225">
        <f t="shared" si="100"/>
        <v>0</v>
      </c>
      <c r="W225">
        <f t="shared" si="100"/>
        <v>1</v>
      </c>
      <c r="X225">
        <f t="shared" si="100"/>
        <v>0</v>
      </c>
      <c r="Y225">
        <f t="shared" si="100"/>
        <v>0</v>
      </c>
      <c r="Z225">
        <f t="shared" si="100"/>
        <v>0</v>
      </c>
      <c r="AA225">
        <f t="shared" si="101"/>
        <v>0</v>
      </c>
      <c r="AB225">
        <f t="shared" si="101"/>
        <v>0</v>
      </c>
      <c r="AC225">
        <f t="shared" si="101"/>
        <v>0</v>
      </c>
      <c r="AD225">
        <f t="shared" si="101"/>
        <v>0</v>
      </c>
      <c r="AE225">
        <f t="shared" si="101"/>
        <v>1</v>
      </c>
      <c r="AF225">
        <f t="shared" si="101"/>
        <v>0</v>
      </c>
      <c r="AG225">
        <f t="shared" si="83"/>
        <v>2</v>
      </c>
      <c r="AH225">
        <f t="shared" si="84"/>
        <v>0</v>
      </c>
    </row>
    <row r="226" spans="1:34" x14ac:dyDescent="0.25">
      <c r="A226" t="s">
        <v>373</v>
      </c>
      <c r="B226" s="1">
        <v>43524</v>
      </c>
      <c r="C226">
        <v>47215</v>
      </c>
      <c r="D226" s="1">
        <v>43514</v>
      </c>
      <c r="E226" s="3">
        <v>0</v>
      </c>
      <c r="F226" s="3">
        <v>0</v>
      </c>
      <c r="G226" t="s">
        <v>18</v>
      </c>
      <c r="H226" t="s">
        <v>11</v>
      </c>
      <c r="I226" t="s">
        <v>36</v>
      </c>
      <c r="J226" s="6">
        <f t="shared" si="82"/>
        <v>2</v>
      </c>
      <c r="K226" s="6">
        <f t="shared" si="85"/>
        <v>0</v>
      </c>
      <c r="L226" s="6">
        <f t="shared" si="86"/>
        <v>1</v>
      </c>
      <c r="M226" s="6">
        <f t="shared" si="87"/>
        <v>0</v>
      </c>
      <c r="N226" s="6">
        <f t="shared" si="88"/>
        <v>0</v>
      </c>
      <c r="O226" s="6">
        <f t="shared" si="89"/>
        <v>0</v>
      </c>
      <c r="P226" s="6">
        <f t="shared" si="90"/>
        <v>0</v>
      </c>
      <c r="Q226" s="6">
        <f t="shared" si="91"/>
        <v>0</v>
      </c>
      <c r="R226" s="6">
        <f t="shared" si="92"/>
        <v>0</v>
      </c>
      <c r="S226" s="6">
        <f t="shared" si="93"/>
        <v>0</v>
      </c>
      <c r="T226" s="6">
        <f t="shared" si="94"/>
        <v>0</v>
      </c>
      <c r="U226" s="6">
        <f t="shared" si="95"/>
        <v>0</v>
      </c>
      <c r="V226">
        <f t="shared" si="100"/>
        <v>1</v>
      </c>
      <c r="W226">
        <f t="shared" si="100"/>
        <v>0</v>
      </c>
      <c r="X226">
        <f t="shared" si="100"/>
        <v>0</v>
      </c>
      <c r="Y226">
        <f t="shared" si="100"/>
        <v>0</v>
      </c>
      <c r="Z226">
        <f t="shared" si="100"/>
        <v>0</v>
      </c>
      <c r="AA226">
        <f t="shared" si="101"/>
        <v>0</v>
      </c>
      <c r="AB226">
        <f t="shared" si="101"/>
        <v>0</v>
      </c>
      <c r="AC226">
        <f t="shared" si="101"/>
        <v>0</v>
      </c>
      <c r="AD226">
        <f t="shared" si="101"/>
        <v>1</v>
      </c>
      <c r="AE226">
        <f t="shared" si="101"/>
        <v>0</v>
      </c>
      <c r="AF226">
        <f t="shared" si="101"/>
        <v>0</v>
      </c>
      <c r="AG226">
        <f t="shared" si="83"/>
        <v>10</v>
      </c>
      <c r="AH226">
        <f t="shared" si="84"/>
        <v>0</v>
      </c>
    </row>
    <row r="227" spans="1:34" x14ac:dyDescent="0.25">
      <c r="A227" t="s">
        <v>389</v>
      </c>
      <c r="B227" s="1">
        <v>43516</v>
      </c>
      <c r="C227">
        <v>56080</v>
      </c>
      <c r="D227" s="1">
        <v>43465</v>
      </c>
      <c r="E227" s="3">
        <v>0</v>
      </c>
      <c r="F227" s="3">
        <v>0</v>
      </c>
      <c r="G227" t="s">
        <v>18</v>
      </c>
      <c r="H227" t="s">
        <v>15</v>
      </c>
      <c r="I227" t="s">
        <v>36</v>
      </c>
      <c r="J227" s="6">
        <f t="shared" si="82"/>
        <v>12</v>
      </c>
      <c r="K227" s="6">
        <f t="shared" si="85"/>
        <v>0</v>
      </c>
      <c r="L227" s="6">
        <f t="shared" si="86"/>
        <v>0</v>
      </c>
      <c r="M227" s="6">
        <f t="shared" si="87"/>
        <v>0</v>
      </c>
      <c r="N227" s="6">
        <f t="shared" si="88"/>
        <v>0</v>
      </c>
      <c r="O227" s="6">
        <f t="shared" si="89"/>
        <v>0</v>
      </c>
      <c r="P227" s="6">
        <f t="shared" si="90"/>
        <v>0</v>
      </c>
      <c r="Q227" s="6">
        <f t="shared" si="91"/>
        <v>0</v>
      </c>
      <c r="R227" s="6">
        <f t="shared" si="92"/>
        <v>0</v>
      </c>
      <c r="S227" s="6">
        <f t="shared" si="93"/>
        <v>0</v>
      </c>
      <c r="T227" s="6">
        <f t="shared" si="94"/>
        <v>0</v>
      </c>
      <c r="U227" s="6">
        <f t="shared" si="95"/>
        <v>0</v>
      </c>
      <c r="V227">
        <f t="shared" si="100"/>
        <v>0</v>
      </c>
      <c r="W227">
        <f t="shared" si="100"/>
        <v>1</v>
      </c>
      <c r="X227">
        <f t="shared" si="100"/>
        <v>0</v>
      </c>
      <c r="Y227">
        <f t="shared" si="100"/>
        <v>0</v>
      </c>
      <c r="Z227">
        <f t="shared" si="100"/>
        <v>0</v>
      </c>
      <c r="AA227">
        <f t="shared" si="101"/>
        <v>0</v>
      </c>
      <c r="AB227">
        <f t="shared" si="101"/>
        <v>0</v>
      </c>
      <c r="AC227">
        <f t="shared" si="101"/>
        <v>0</v>
      </c>
      <c r="AD227">
        <f t="shared" si="101"/>
        <v>1</v>
      </c>
      <c r="AE227">
        <f t="shared" si="101"/>
        <v>0</v>
      </c>
      <c r="AF227">
        <f t="shared" si="101"/>
        <v>0</v>
      </c>
      <c r="AG227">
        <f t="shared" si="83"/>
        <v>51</v>
      </c>
      <c r="AH227">
        <f t="shared" si="84"/>
        <v>0</v>
      </c>
    </row>
    <row r="228" spans="1:34" x14ac:dyDescent="0.25">
      <c r="A228" t="s">
        <v>390</v>
      </c>
      <c r="B228" s="1">
        <v>43515</v>
      </c>
      <c r="C228">
        <v>55075</v>
      </c>
      <c r="D228" s="1">
        <v>43431</v>
      </c>
      <c r="E228" s="3">
        <v>0</v>
      </c>
      <c r="F228" s="3">
        <v>0</v>
      </c>
      <c r="G228" t="s">
        <v>22</v>
      </c>
      <c r="H228" t="s">
        <v>11</v>
      </c>
      <c r="I228" t="s">
        <v>36</v>
      </c>
      <c r="J228" s="6">
        <f t="shared" si="82"/>
        <v>11</v>
      </c>
      <c r="K228" s="6">
        <f t="shared" si="85"/>
        <v>0</v>
      </c>
      <c r="L228" s="6">
        <f t="shared" si="86"/>
        <v>0</v>
      </c>
      <c r="M228" s="6">
        <f t="shared" si="87"/>
        <v>0</v>
      </c>
      <c r="N228" s="6">
        <f t="shared" si="88"/>
        <v>0</v>
      </c>
      <c r="O228" s="6">
        <f t="shared" si="89"/>
        <v>0</v>
      </c>
      <c r="P228" s="6">
        <f t="shared" si="90"/>
        <v>0</v>
      </c>
      <c r="Q228" s="6">
        <f t="shared" si="91"/>
        <v>0</v>
      </c>
      <c r="R228" s="6">
        <f t="shared" si="92"/>
        <v>0</v>
      </c>
      <c r="S228" s="6">
        <f t="shared" si="93"/>
        <v>0</v>
      </c>
      <c r="T228" s="6">
        <f t="shared" si="94"/>
        <v>0</v>
      </c>
      <c r="U228" s="6">
        <f t="shared" si="95"/>
        <v>1</v>
      </c>
      <c r="V228">
        <f t="shared" si="100"/>
        <v>1</v>
      </c>
      <c r="W228">
        <f t="shared" si="100"/>
        <v>0</v>
      </c>
      <c r="X228">
        <f t="shared" si="100"/>
        <v>0</v>
      </c>
      <c r="Y228">
        <f t="shared" si="100"/>
        <v>0</v>
      </c>
      <c r="Z228">
        <f t="shared" si="100"/>
        <v>0</v>
      </c>
      <c r="AA228">
        <f t="shared" si="101"/>
        <v>0</v>
      </c>
      <c r="AB228">
        <f t="shared" si="101"/>
        <v>0</v>
      </c>
      <c r="AC228">
        <f t="shared" si="101"/>
        <v>1</v>
      </c>
      <c r="AD228">
        <f t="shared" si="101"/>
        <v>0</v>
      </c>
      <c r="AE228">
        <f t="shared" si="101"/>
        <v>0</v>
      </c>
      <c r="AF228">
        <f t="shared" si="101"/>
        <v>0</v>
      </c>
      <c r="AG228">
        <f t="shared" si="83"/>
        <v>84</v>
      </c>
      <c r="AH228">
        <f t="shared" si="84"/>
        <v>0</v>
      </c>
    </row>
    <row r="229" spans="1:34" x14ac:dyDescent="0.25">
      <c r="A229" t="s">
        <v>408</v>
      </c>
      <c r="B229" s="1">
        <v>43496</v>
      </c>
      <c r="C229">
        <v>48640</v>
      </c>
      <c r="D229" s="1">
        <v>43439</v>
      </c>
      <c r="E229" s="3">
        <v>0</v>
      </c>
      <c r="F229" s="3">
        <v>0</v>
      </c>
      <c r="G229" t="s">
        <v>18</v>
      </c>
      <c r="H229" t="s">
        <v>15</v>
      </c>
      <c r="I229" t="s">
        <v>36</v>
      </c>
      <c r="J229" s="6">
        <f t="shared" si="82"/>
        <v>12</v>
      </c>
      <c r="K229" s="6">
        <f t="shared" si="85"/>
        <v>0</v>
      </c>
      <c r="L229" s="6">
        <f t="shared" si="86"/>
        <v>0</v>
      </c>
      <c r="M229" s="6">
        <f t="shared" si="87"/>
        <v>0</v>
      </c>
      <c r="N229" s="6">
        <f t="shared" si="88"/>
        <v>0</v>
      </c>
      <c r="O229" s="6">
        <f t="shared" si="89"/>
        <v>0</v>
      </c>
      <c r="P229" s="6">
        <f t="shared" si="90"/>
        <v>0</v>
      </c>
      <c r="Q229" s="6">
        <f t="shared" si="91"/>
        <v>0</v>
      </c>
      <c r="R229" s="6">
        <f t="shared" si="92"/>
        <v>0</v>
      </c>
      <c r="S229" s="6">
        <f t="shared" si="93"/>
        <v>0</v>
      </c>
      <c r="T229" s="6">
        <f t="shared" si="94"/>
        <v>0</v>
      </c>
      <c r="U229" s="6">
        <f t="shared" si="95"/>
        <v>0</v>
      </c>
      <c r="V229">
        <f t="shared" si="100"/>
        <v>0</v>
      </c>
      <c r="W229">
        <f t="shared" si="100"/>
        <v>1</v>
      </c>
      <c r="X229">
        <f t="shared" si="100"/>
        <v>0</v>
      </c>
      <c r="Y229">
        <f t="shared" si="100"/>
        <v>0</v>
      </c>
      <c r="Z229">
        <f t="shared" si="100"/>
        <v>0</v>
      </c>
      <c r="AA229">
        <f t="shared" si="101"/>
        <v>0</v>
      </c>
      <c r="AB229">
        <f t="shared" si="101"/>
        <v>0</v>
      </c>
      <c r="AC229">
        <f t="shared" si="101"/>
        <v>0</v>
      </c>
      <c r="AD229">
        <f t="shared" si="101"/>
        <v>1</v>
      </c>
      <c r="AE229">
        <f t="shared" si="101"/>
        <v>0</v>
      </c>
      <c r="AF229">
        <f t="shared" si="101"/>
        <v>0</v>
      </c>
      <c r="AG229">
        <f t="shared" si="83"/>
        <v>57</v>
      </c>
      <c r="AH229">
        <f t="shared" si="84"/>
        <v>0</v>
      </c>
    </row>
    <row r="230" spans="1:34" x14ac:dyDescent="0.25">
      <c r="A230" t="s">
        <v>411</v>
      </c>
      <c r="B230" s="1">
        <v>43496</v>
      </c>
      <c r="C230">
        <v>51775</v>
      </c>
      <c r="D230" s="1">
        <v>43431</v>
      </c>
      <c r="E230" s="3">
        <v>0</v>
      </c>
      <c r="F230" s="3">
        <v>0</v>
      </c>
      <c r="G230" t="s">
        <v>11</v>
      </c>
      <c r="H230" t="s">
        <v>15</v>
      </c>
      <c r="I230" t="s">
        <v>36</v>
      </c>
      <c r="J230" s="6">
        <f t="shared" si="82"/>
        <v>11</v>
      </c>
      <c r="K230" s="6">
        <f t="shared" si="85"/>
        <v>0</v>
      </c>
      <c r="L230" s="6">
        <f t="shared" si="86"/>
        <v>0</v>
      </c>
      <c r="M230" s="6">
        <f t="shared" si="87"/>
        <v>0</v>
      </c>
      <c r="N230" s="6">
        <f t="shared" si="88"/>
        <v>0</v>
      </c>
      <c r="O230" s="6">
        <f t="shared" si="89"/>
        <v>0</v>
      </c>
      <c r="P230" s="6">
        <f t="shared" si="90"/>
        <v>0</v>
      </c>
      <c r="Q230" s="6">
        <f t="shared" si="91"/>
        <v>0</v>
      </c>
      <c r="R230" s="6">
        <f t="shared" si="92"/>
        <v>0</v>
      </c>
      <c r="S230" s="6">
        <f t="shared" si="93"/>
        <v>0</v>
      </c>
      <c r="T230" s="6">
        <f t="shared" si="94"/>
        <v>0</v>
      </c>
      <c r="U230" s="6">
        <f t="shared" si="95"/>
        <v>1</v>
      </c>
      <c r="V230">
        <f t="shared" si="100"/>
        <v>0</v>
      </c>
      <c r="W230">
        <f t="shared" si="100"/>
        <v>1</v>
      </c>
      <c r="X230">
        <f t="shared" si="100"/>
        <v>0</v>
      </c>
      <c r="Y230">
        <f t="shared" si="100"/>
        <v>0</v>
      </c>
      <c r="Z230">
        <f t="shared" si="100"/>
        <v>0</v>
      </c>
      <c r="AA230">
        <f t="shared" si="101"/>
        <v>1</v>
      </c>
      <c r="AB230">
        <f t="shared" si="101"/>
        <v>0</v>
      </c>
      <c r="AC230">
        <f t="shared" si="101"/>
        <v>0</v>
      </c>
      <c r="AD230">
        <f t="shared" si="101"/>
        <v>0</v>
      </c>
      <c r="AE230">
        <f t="shared" si="101"/>
        <v>0</v>
      </c>
      <c r="AF230">
        <f t="shared" si="101"/>
        <v>0</v>
      </c>
      <c r="AG230">
        <f t="shared" si="83"/>
        <v>65</v>
      </c>
      <c r="AH230">
        <f t="shared" si="84"/>
        <v>0</v>
      </c>
    </row>
    <row r="231" spans="1:34" x14ac:dyDescent="0.25">
      <c r="A231" t="s">
        <v>417</v>
      </c>
      <c r="B231" s="1">
        <v>43495</v>
      </c>
      <c r="C231">
        <v>52315</v>
      </c>
      <c r="D231" s="1">
        <v>43465</v>
      </c>
      <c r="E231" s="3">
        <v>0</v>
      </c>
      <c r="F231" s="3">
        <v>0</v>
      </c>
      <c r="G231" t="s">
        <v>25</v>
      </c>
      <c r="H231" t="s">
        <v>31</v>
      </c>
      <c r="I231" t="s">
        <v>36</v>
      </c>
      <c r="J231" s="6">
        <f t="shared" si="82"/>
        <v>12</v>
      </c>
      <c r="K231" s="6">
        <f t="shared" si="85"/>
        <v>0</v>
      </c>
      <c r="L231" s="6">
        <f t="shared" si="86"/>
        <v>0</v>
      </c>
      <c r="M231" s="6">
        <f t="shared" si="87"/>
        <v>0</v>
      </c>
      <c r="N231" s="6">
        <f t="shared" si="88"/>
        <v>0</v>
      </c>
      <c r="O231" s="6">
        <f t="shared" si="89"/>
        <v>0</v>
      </c>
      <c r="P231" s="6">
        <f t="shared" si="90"/>
        <v>0</v>
      </c>
      <c r="Q231" s="6">
        <f t="shared" si="91"/>
        <v>0</v>
      </c>
      <c r="R231" s="6">
        <f t="shared" si="92"/>
        <v>0</v>
      </c>
      <c r="S231" s="6">
        <f t="shared" si="93"/>
        <v>0</v>
      </c>
      <c r="T231" s="6">
        <f t="shared" si="94"/>
        <v>0</v>
      </c>
      <c r="U231" s="6">
        <f t="shared" si="95"/>
        <v>0</v>
      </c>
      <c r="V231">
        <f t="shared" si="100"/>
        <v>0</v>
      </c>
      <c r="W231">
        <f t="shared" si="100"/>
        <v>0</v>
      </c>
      <c r="X231">
        <f t="shared" si="100"/>
        <v>1</v>
      </c>
      <c r="Y231">
        <f t="shared" si="100"/>
        <v>0</v>
      </c>
      <c r="Z231">
        <f t="shared" si="100"/>
        <v>0</v>
      </c>
      <c r="AA231">
        <f t="shared" si="101"/>
        <v>0</v>
      </c>
      <c r="AB231">
        <f t="shared" si="101"/>
        <v>0</v>
      </c>
      <c r="AC231">
        <f t="shared" si="101"/>
        <v>0</v>
      </c>
      <c r="AD231">
        <f t="shared" si="101"/>
        <v>0</v>
      </c>
      <c r="AE231">
        <f t="shared" si="101"/>
        <v>1</v>
      </c>
      <c r="AF231">
        <f t="shared" si="101"/>
        <v>0</v>
      </c>
      <c r="AG231">
        <f t="shared" si="83"/>
        <v>30</v>
      </c>
      <c r="AH231">
        <f t="shared" si="84"/>
        <v>0</v>
      </c>
    </row>
    <row r="232" spans="1:34" x14ac:dyDescent="0.25">
      <c r="A232" t="s">
        <v>427</v>
      </c>
      <c r="B232" s="1">
        <v>43491</v>
      </c>
      <c r="C232">
        <v>49935</v>
      </c>
      <c r="D232" s="1">
        <v>43447</v>
      </c>
      <c r="E232" s="3">
        <v>0</v>
      </c>
      <c r="F232" s="3">
        <v>0</v>
      </c>
      <c r="G232" t="s">
        <v>22</v>
      </c>
      <c r="H232" t="s">
        <v>11</v>
      </c>
      <c r="I232" t="s">
        <v>36</v>
      </c>
      <c r="J232" s="6">
        <f t="shared" si="82"/>
        <v>12</v>
      </c>
      <c r="K232" s="6">
        <f t="shared" si="85"/>
        <v>0</v>
      </c>
      <c r="L232" s="6">
        <f t="shared" si="86"/>
        <v>0</v>
      </c>
      <c r="M232" s="6">
        <f t="shared" si="87"/>
        <v>0</v>
      </c>
      <c r="N232" s="6">
        <f t="shared" si="88"/>
        <v>0</v>
      </c>
      <c r="O232" s="6">
        <f t="shared" si="89"/>
        <v>0</v>
      </c>
      <c r="P232" s="6">
        <f t="shared" si="90"/>
        <v>0</v>
      </c>
      <c r="Q232" s="6">
        <f t="shared" si="91"/>
        <v>0</v>
      </c>
      <c r="R232" s="6">
        <f t="shared" si="92"/>
        <v>0</v>
      </c>
      <c r="S232" s="6">
        <f t="shared" si="93"/>
        <v>0</v>
      </c>
      <c r="T232" s="6">
        <f t="shared" si="94"/>
        <v>0</v>
      </c>
      <c r="U232" s="6">
        <f t="shared" si="95"/>
        <v>0</v>
      </c>
      <c r="V232">
        <f t="shared" ref="V232:Z241" si="102">IF($H232=V$1,1,0)</f>
        <v>1</v>
      </c>
      <c r="W232">
        <f t="shared" si="102"/>
        <v>0</v>
      </c>
      <c r="X232">
        <f t="shared" si="102"/>
        <v>0</v>
      </c>
      <c r="Y232">
        <f t="shared" si="102"/>
        <v>0</v>
      </c>
      <c r="Z232">
        <f t="shared" si="102"/>
        <v>0</v>
      </c>
      <c r="AA232">
        <f t="shared" ref="AA232:AF241" si="103">IF($G232=AA$1,1,0)</f>
        <v>0</v>
      </c>
      <c r="AB232">
        <f t="shared" si="103"/>
        <v>0</v>
      </c>
      <c r="AC232">
        <f t="shared" si="103"/>
        <v>1</v>
      </c>
      <c r="AD232">
        <f t="shared" si="103"/>
        <v>0</v>
      </c>
      <c r="AE232">
        <f t="shared" si="103"/>
        <v>0</v>
      </c>
      <c r="AF232">
        <f t="shared" si="103"/>
        <v>0</v>
      </c>
      <c r="AG232">
        <f t="shared" si="83"/>
        <v>44</v>
      </c>
      <c r="AH232">
        <f t="shared" si="84"/>
        <v>0</v>
      </c>
    </row>
    <row r="233" spans="1:34" x14ac:dyDescent="0.25">
      <c r="A233" t="s">
        <v>429</v>
      </c>
      <c r="B233" s="1">
        <v>43486</v>
      </c>
      <c r="C233">
        <v>47415</v>
      </c>
      <c r="D233" s="1">
        <v>43447</v>
      </c>
      <c r="E233" s="3">
        <v>0</v>
      </c>
      <c r="F233" s="3">
        <v>0</v>
      </c>
      <c r="G233" t="s">
        <v>11</v>
      </c>
      <c r="H233" t="s">
        <v>15</v>
      </c>
      <c r="I233" t="s">
        <v>36</v>
      </c>
      <c r="J233" s="6">
        <f t="shared" si="82"/>
        <v>12</v>
      </c>
      <c r="K233" s="6">
        <f t="shared" si="85"/>
        <v>0</v>
      </c>
      <c r="L233" s="6">
        <f t="shared" si="86"/>
        <v>0</v>
      </c>
      <c r="M233" s="6">
        <f t="shared" si="87"/>
        <v>0</v>
      </c>
      <c r="N233" s="6">
        <f t="shared" si="88"/>
        <v>0</v>
      </c>
      <c r="O233" s="6">
        <f t="shared" si="89"/>
        <v>0</v>
      </c>
      <c r="P233" s="6">
        <f t="shared" si="90"/>
        <v>0</v>
      </c>
      <c r="Q233" s="6">
        <f t="shared" si="91"/>
        <v>0</v>
      </c>
      <c r="R233" s="6">
        <f t="shared" si="92"/>
        <v>0</v>
      </c>
      <c r="S233" s="6">
        <f t="shared" si="93"/>
        <v>0</v>
      </c>
      <c r="T233" s="6">
        <f t="shared" si="94"/>
        <v>0</v>
      </c>
      <c r="U233" s="6">
        <f t="shared" si="95"/>
        <v>0</v>
      </c>
      <c r="V233">
        <f t="shared" si="102"/>
        <v>0</v>
      </c>
      <c r="W233">
        <f t="shared" si="102"/>
        <v>1</v>
      </c>
      <c r="X233">
        <f t="shared" si="102"/>
        <v>0</v>
      </c>
      <c r="Y233">
        <f t="shared" si="102"/>
        <v>0</v>
      </c>
      <c r="Z233">
        <f t="shared" si="102"/>
        <v>0</v>
      </c>
      <c r="AA233">
        <f t="shared" si="103"/>
        <v>1</v>
      </c>
      <c r="AB233">
        <f t="shared" si="103"/>
        <v>0</v>
      </c>
      <c r="AC233">
        <f t="shared" si="103"/>
        <v>0</v>
      </c>
      <c r="AD233">
        <f t="shared" si="103"/>
        <v>0</v>
      </c>
      <c r="AE233">
        <f t="shared" si="103"/>
        <v>0</v>
      </c>
      <c r="AF233">
        <f t="shared" si="103"/>
        <v>0</v>
      </c>
      <c r="AG233">
        <f t="shared" si="83"/>
        <v>39</v>
      </c>
      <c r="AH233">
        <f t="shared" si="84"/>
        <v>0</v>
      </c>
    </row>
    <row r="234" spans="1:34" x14ac:dyDescent="0.25">
      <c r="A234" t="s">
        <v>246</v>
      </c>
      <c r="B234" s="1">
        <v>43584</v>
      </c>
      <c r="C234">
        <v>61195</v>
      </c>
      <c r="D234" s="1">
        <v>43579</v>
      </c>
      <c r="E234" s="3">
        <v>1</v>
      </c>
      <c r="F234" s="3">
        <v>0</v>
      </c>
      <c r="G234" t="s">
        <v>22</v>
      </c>
      <c r="H234" t="s">
        <v>15</v>
      </c>
      <c r="I234" t="s">
        <v>245</v>
      </c>
      <c r="J234" s="6">
        <f t="shared" si="82"/>
        <v>4</v>
      </c>
      <c r="K234" s="6">
        <f t="shared" si="85"/>
        <v>0</v>
      </c>
      <c r="L234" s="6">
        <f t="shared" si="86"/>
        <v>0</v>
      </c>
      <c r="M234" s="6">
        <f t="shared" si="87"/>
        <v>0</v>
      </c>
      <c r="N234" s="6">
        <f t="shared" si="88"/>
        <v>1</v>
      </c>
      <c r="O234" s="6">
        <f t="shared" si="89"/>
        <v>0</v>
      </c>
      <c r="P234" s="6">
        <f t="shared" si="90"/>
        <v>0</v>
      </c>
      <c r="Q234" s="6">
        <f t="shared" si="91"/>
        <v>0</v>
      </c>
      <c r="R234" s="6">
        <f t="shared" si="92"/>
        <v>0</v>
      </c>
      <c r="S234" s="6">
        <f t="shared" si="93"/>
        <v>0</v>
      </c>
      <c r="T234" s="6">
        <f t="shared" si="94"/>
        <v>0</v>
      </c>
      <c r="U234" s="6">
        <f t="shared" si="95"/>
        <v>0</v>
      </c>
      <c r="V234">
        <f t="shared" si="102"/>
        <v>0</v>
      </c>
      <c r="W234">
        <f t="shared" si="102"/>
        <v>1</v>
      </c>
      <c r="X234">
        <f t="shared" si="102"/>
        <v>0</v>
      </c>
      <c r="Y234">
        <f t="shared" si="102"/>
        <v>0</v>
      </c>
      <c r="Z234">
        <f t="shared" si="102"/>
        <v>0</v>
      </c>
      <c r="AA234">
        <f t="shared" si="103"/>
        <v>0</v>
      </c>
      <c r="AB234">
        <f t="shared" si="103"/>
        <v>0</v>
      </c>
      <c r="AC234">
        <f t="shared" si="103"/>
        <v>1</v>
      </c>
      <c r="AD234">
        <f t="shared" si="103"/>
        <v>0</v>
      </c>
      <c r="AE234">
        <f t="shared" si="103"/>
        <v>0</v>
      </c>
      <c r="AF234">
        <f t="shared" si="103"/>
        <v>0</v>
      </c>
      <c r="AG234">
        <f t="shared" si="83"/>
        <v>5</v>
      </c>
      <c r="AH234">
        <f t="shared" si="84"/>
        <v>0</v>
      </c>
    </row>
    <row r="235" spans="1:34" x14ac:dyDescent="0.25">
      <c r="A235" t="s">
        <v>266</v>
      </c>
      <c r="B235" s="1">
        <v>43575</v>
      </c>
      <c r="C235">
        <v>60995</v>
      </c>
      <c r="D235" s="1">
        <v>43430</v>
      </c>
      <c r="E235" s="3">
        <v>0</v>
      </c>
      <c r="F235" s="3">
        <v>0</v>
      </c>
      <c r="G235" t="s">
        <v>11</v>
      </c>
      <c r="H235" t="s">
        <v>11</v>
      </c>
      <c r="I235" t="s">
        <v>245</v>
      </c>
      <c r="J235" s="6">
        <f t="shared" si="82"/>
        <v>11</v>
      </c>
      <c r="K235" s="6">
        <f t="shared" si="85"/>
        <v>0</v>
      </c>
      <c r="L235" s="6">
        <f t="shared" si="86"/>
        <v>0</v>
      </c>
      <c r="M235" s="6">
        <f t="shared" si="87"/>
        <v>0</v>
      </c>
      <c r="N235" s="6">
        <f t="shared" si="88"/>
        <v>0</v>
      </c>
      <c r="O235" s="6">
        <f t="shared" si="89"/>
        <v>0</v>
      </c>
      <c r="P235" s="6">
        <f t="shared" si="90"/>
        <v>0</v>
      </c>
      <c r="Q235" s="6">
        <f t="shared" si="91"/>
        <v>0</v>
      </c>
      <c r="R235" s="6">
        <f t="shared" si="92"/>
        <v>0</v>
      </c>
      <c r="S235" s="6">
        <f t="shared" si="93"/>
        <v>0</v>
      </c>
      <c r="T235" s="6">
        <f t="shared" si="94"/>
        <v>0</v>
      </c>
      <c r="U235" s="6">
        <f t="shared" si="95"/>
        <v>1</v>
      </c>
      <c r="V235">
        <f t="shared" si="102"/>
        <v>1</v>
      </c>
      <c r="W235">
        <f t="shared" si="102"/>
        <v>0</v>
      </c>
      <c r="X235">
        <f t="shared" si="102"/>
        <v>0</v>
      </c>
      <c r="Y235">
        <f t="shared" si="102"/>
        <v>0</v>
      </c>
      <c r="Z235">
        <f t="shared" si="102"/>
        <v>0</v>
      </c>
      <c r="AA235">
        <f t="shared" si="103"/>
        <v>1</v>
      </c>
      <c r="AB235">
        <f t="shared" si="103"/>
        <v>0</v>
      </c>
      <c r="AC235">
        <f t="shared" si="103"/>
        <v>0</v>
      </c>
      <c r="AD235">
        <f t="shared" si="103"/>
        <v>0</v>
      </c>
      <c r="AE235">
        <f t="shared" si="103"/>
        <v>0</v>
      </c>
      <c r="AF235">
        <f t="shared" si="103"/>
        <v>0</v>
      </c>
      <c r="AG235">
        <f t="shared" si="83"/>
        <v>145</v>
      </c>
      <c r="AH235">
        <f t="shared" si="84"/>
        <v>1</v>
      </c>
    </row>
    <row r="236" spans="1:34" x14ac:dyDescent="0.25">
      <c r="A236" t="s">
        <v>301</v>
      </c>
      <c r="B236" s="1">
        <v>43556</v>
      </c>
      <c r="C236">
        <v>73210</v>
      </c>
      <c r="D236" s="1">
        <v>43554</v>
      </c>
      <c r="E236" s="3">
        <v>0</v>
      </c>
      <c r="F236" s="3">
        <v>1</v>
      </c>
      <c r="G236" t="s">
        <v>11</v>
      </c>
      <c r="H236" t="s">
        <v>11</v>
      </c>
      <c r="I236" t="s">
        <v>300</v>
      </c>
      <c r="J236" s="6">
        <f t="shared" si="82"/>
        <v>3</v>
      </c>
      <c r="K236" s="6">
        <f t="shared" si="85"/>
        <v>0</v>
      </c>
      <c r="L236" s="6">
        <f t="shared" si="86"/>
        <v>0</v>
      </c>
      <c r="M236" s="6">
        <f t="shared" si="87"/>
        <v>1</v>
      </c>
      <c r="N236" s="6">
        <f t="shared" si="88"/>
        <v>0</v>
      </c>
      <c r="O236" s="6">
        <f t="shared" si="89"/>
        <v>0</v>
      </c>
      <c r="P236" s="6">
        <f t="shared" si="90"/>
        <v>0</v>
      </c>
      <c r="Q236" s="6">
        <f t="shared" si="91"/>
        <v>0</v>
      </c>
      <c r="R236" s="6">
        <f t="shared" si="92"/>
        <v>0</v>
      </c>
      <c r="S236" s="6">
        <f t="shared" si="93"/>
        <v>0</v>
      </c>
      <c r="T236" s="6">
        <f t="shared" si="94"/>
        <v>0</v>
      </c>
      <c r="U236" s="6">
        <f t="shared" si="95"/>
        <v>0</v>
      </c>
      <c r="V236">
        <f t="shared" si="102"/>
        <v>1</v>
      </c>
      <c r="W236">
        <f t="shared" si="102"/>
        <v>0</v>
      </c>
      <c r="X236">
        <f t="shared" si="102"/>
        <v>0</v>
      </c>
      <c r="Y236">
        <f t="shared" si="102"/>
        <v>0</v>
      </c>
      <c r="Z236">
        <f t="shared" si="102"/>
        <v>0</v>
      </c>
      <c r="AA236">
        <f t="shared" si="103"/>
        <v>1</v>
      </c>
      <c r="AB236">
        <f t="shared" si="103"/>
        <v>0</v>
      </c>
      <c r="AC236">
        <f t="shared" si="103"/>
        <v>0</v>
      </c>
      <c r="AD236">
        <f t="shared" si="103"/>
        <v>0</v>
      </c>
      <c r="AE236">
        <f t="shared" si="103"/>
        <v>0</v>
      </c>
      <c r="AF236">
        <f t="shared" si="103"/>
        <v>0</v>
      </c>
      <c r="AG236">
        <f t="shared" si="83"/>
        <v>2</v>
      </c>
      <c r="AH236">
        <f t="shared" si="84"/>
        <v>0</v>
      </c>
    </row>
    <row r="237" spans="1:34" x14ac:dyDescent="0.25">
      <c r="A237" t="s">
        <v>383</v>
      </c>
      <c r="B237" s="1">
        <v>43519</v>
      </c>
      <c r="C237">
        <v>71675</v>
      </c>
      <c r="D237" s="1">
        <v>43514</v>
      </c>
      <c r="E237" s="3">
        <v>0</v>
      </c>
      <c r="F237" s="3">
        <v>1</v>
      </c>
      <c r="G237" t="s">
        <v>11</v>
      </c>
      <c r="H237" t="s">
        <v>35</v>
      </c>
      <c r="I237" t="s">
        <v>300</v>
      </c>
      <c r="J237" s="6">
        <f t="shared" si="82"/>
        <v>2</v>
      </c>
      <c r="K237" s="6">
        <f t="shared" si="85"/>
        <v>0</v>
      </c>
      <c r="L237" s="6">
        <f t="shared" si="86"/>
        <v>1</v>
      </c>
      <c r="M237" s="6">
        <f t="shared" si="87"/>
        <v>0</v>
      </c>
      <c r="N237" s="6">
        <f t="shared" si="88"/>
        <v>0</v>
      </c>
      <c r="O237" s="6">
        <f t="shared" si="89"/>
        <v>0</v>
      </c>
      <c r="P237" s="6">
        <f t="shared" si="90"/>
        <v>0</v>
      </c>
      <c r="Q237" s="6">
        <f t="shared" si="91"/>
        <v>0</v>
      </c>
      <c r="R237" s="6">
        <f t="shared" si="92"/>
        <v>0</v>
      </c>
      <c r="S237" s="6">
        <f t="shared" si="93"/>
        <v>0</v>
      </c>
      <c r="T237" s="6">
        <f t="shared" si="94"/>
        <v>0</v>
      </c>
      <c r="U237" s="6">
        <f t="shared" si="95"/>
        <v>0</v>
      </c>
      <c r="V237">
        <f t="shared" si="102"/>
        <v>0</v>
      </c>
      <c r="W237">
        <f t="shared" si="102"/>
        <v>0</v>
      </c>
      <c r="X237">
        <f t="shared" si="102"/>
        <v>0</v>
      </c>
      <c r="Y237">
        <f t="shared" si="102"/>
        <v>0</v>
      </c>
      <c r="Z237">
        <f t="shared" si="102"/>
        <v>1</v>
      </c>
      <c r="AA237">
        <f t="shared" si="103"/>
        <v>1</v>
      </c>
      <c r="AB237">
        <f t="shared" si="103"/>
        <v>0</v>
      </c>
      <c r="AC237">
        <f t="shared" si="103"/>
        <v>0</v>
      </c>
      <c r="AD237">
        <f t="shared" si="103"/>
        <v>0</v>
      </c>
      <c r="AE237">
        <f t="shared" si="103"/>
        <v>0</v>
      </c>
      <c r="AF237">
        <f t="shared" si="103"/>
        <v>0</v>
      </c>
      <c r="AG237">
        <f t="shared" si="83"/>
        <v>5</v>
      </c>
      <c r="AH237">
        <f t="shared" si="84"/>
        <v>0</v>
      </c>
    </row>
    <row r="238" spans="1:34" x14ac:dyDescent="0.25">
      <c r="A238" t="s">
        <v>443</v>
      </c>
      <c r="B238" s="1">
        <v>43472</v>
      </c>
      <c r="C238">
        <v>70730</v>
      </c>
      <c r="D238" s="1">
        <v>43434</v>
      </c>
      <c r="E238" s="3">
        <v>0</v>
      </c>
      <c r="F238" s="3">
        <v>0</v>
      </c>
      <c r="G238" t="s">
        <v>11</v>
      </c>
      <c r="H238" t="s">
        <v>35</v>
      </c>
      <c r="I238" t="s">
        <v>300</v>
      </c>
      <c r="J238" s="6">
        <f t="shared" si="82"/>
        <v>11</v>
      </c>
      <c r="K238" s="6">
        <f t="shared" si="85"/>
        <v>0</v>
      </c>
      <c r="L238" s="6">
        <f t="shared" si="86"/>
        <v>0</v>
      </c>
      <c r="M238" s="6">
        <f t="shared" si="87"/>
        <v>0</v>
      </c>
      <c r="N238" s="6">
        <f t="shared" si="88"/>
        <v>0</v>
      </c>
      <c r="O238" s="6">
        <f t="shared" si="89"/>
        <v>0</v>
      </c>
      <c r="P238" s="6">
        <f t="shared" si="90"/>
        <v>0</v>
      </c>
      <c r="Q238" s="6">
        <f t="shared" si="91"/>
        <v>0</v>
      </c>
      <c r="R238" s="6">
        <f t="shared" si="92"/>
        <v>0</v>
      </c>
      <c r="S238" s="6">
        <f t="shared" si="93"/>
        <v>0</v>
      </c>
      <c r="T238" s="6">
        <f t="shared" si="94"/>
        <v>0</v>
      </c>
      <c r="U238" s="6">
        <f t="shared" si="95"/>
        <v>1</v>
      </c>
      <c r="V238">
        <f t="shared" si="102"/>
        <v>0</v>
      </c>
      <c r="W238">
        <f t="shared" si="102"/>
        <v>0</v>
      </c>
      <c r="X238">
        <f t="shared" si="102"/>
        <v>0</v>
      </c>
      <c r="Y238">
        <f t="shared" si="102"/>
        <v>0</v>
      </c>
      <c r="Z238">
        <f t="shared" si="102"/>
        <v>1</v>
      </c>
      <c r="AA238">
        <f t="shared" si="103"/>
        <v>1</v>
      </c>
      <c r="AB238">
        <f t="shared" si="103"/>
        <v>0</v>
      </c>
      <c r="AC238">
        <f t="shared" si="103"/>
        <v>0</v>
      </c>
      <c r="AD238">
        <f t="shared" si="103"/>
        <v>0</v>
      </c>
      <c r="AE238">
        <f t="shared" si="103"/>
        <v>0</v>
      </c>
      <c r="AF238">
        <f t="shared" si="103"/>
        <v>0</v>
      </c>
      <c r="AG238">
        <f t="shared" si="83"/>
        <v>38</v>
      </c>
      <c r="AH238">
        <f t="shared" si="84"/>
        <v>0</v>
      </c>
    </row>
    <row r="239" spans="1:34" x14ac:dyDescent="0.25">
      <c r="A239" t="s">
        <v>47</v>
      </c>
      <c r="B239" s="1">
        <v>43664</v>
      </c>
      <c r="C239" s="2">
        <v>90740</v>
      </c>
      <c r="D239" s="1">
        <v>43422</v>
      </c>
      <c r="E239" s="3">
        <v>0</v>
      </c>
      <c r="F239" s="3">
        <v>0</v>
      </c>
      <c r="G239" t="s">
        <v>18</v>
      </c>
      <c r="H239" t="s">
        <v>18</v>
      </c>
      <c r="I239" t="s">
        <v>46</v>
      </c>
      <c r="J239" s="6">
        <f t="shared" si="82"/>
        <v>11</v>
      </c>
      <c r="K239" s="6">
        <f t="shared" si="85"/>
        <v>0</v>
      </c>
      <c r="L239" s="6">
        <f t="shared" si="86"/>
        <v>0</v>
      </c>
      <c r="M239" s="6">
        <f t="shared" si="87"/>
        <v>0</v>
      </c>
      <c r="N239" s="6">
        <f t="shared" si="88"/>
        <v>0</v>
      </c>
      <c r="O239" s="6">
        <f t="shared" si="89"/>
        <v>0</v>
      </c>
      <c r="P239" s="6">
        <f t="shared" si="90"/>
        <v>0</v>
      </c>
      <c r="Q239" s="6">
        <f t="shared" si="91"/>
        <v>0</v>
      </c>
      <c r="R239" s="6">
        <f t="shared" si="92"/>
        <v>0</v>
      </c>
      <c r="S239" s="6">
        <f t="shared" si="93"/>
        <v>0</v>
      </c>
      <c r="T239" s="6">
        <f t="shared" si="94"/>
        <v>0</v>
      </c>
      <c r="U239" s="6">
        <f t="shared" si="95"/>
        <v>1</v>
      </c>
      <c r="V239">
        <f t="shared" si="102"/>
        <v>0</v>
      </c>
      <c r="W239">
        <f t="shared" si="102"/>
        <v>0</v>
      </c>
      <c r="X239">
        <f t="shared" si="102"/>
        <v>0</v>
      </c>
      <c r="Y239">
        <f t="shared" si="102"/>
        <v>0</v>
      </c>
      <c r="Z239">
        <f t="shared" si="102"/>
        <v>0</v>
      </c>
      <c r="AA239">
        <f t="shared" si="103"/>
        <v>0</v>
      </c>
      <c r="AB239">
        <f t="shared" si="103"/>
        <v>0</v>
      </c>
      <c r="AC239">
        <f t="shared" si="103"/>
        <v>0</v>
      </c>
      <c r="AD239">
        <f t="shared" si="103"/>
        <v>1</v>
      </c>
      <c r="AE239">
        <f t="shared" si="103"/>
        <v>0</v>
      </c>
      <c r="AF239">
        <f t="shared" si="103"/>
        <v>0</v>
      </c>
      <c r="AG239">
        <f t="shared" si="83"/>
        <v>242</v>
      </c>
      <c r="AH239">
        <f t="shared" si="84"/>
        <v>1</v>
      </c>
    </row>
    <row r="240" spans="1:34" x14ac:dyDescent="0.25">
      <c r="A240" t="s">
        <v>14</v>
      </c>
      <c r="B240" s="1">
        <v>43677</v>
      </c>
      <c r="C240" s="2">
        <v>67220</v>
      </c>
      <c r="D240" s="1">
        <v>43651</v>
      </c>
      <c r="E240" s="3">
        <v>0</v>
      </c>
      <c r="F240" s="3">
        <v>0</v>
      </c>
      <c r="G240" t="s">
        <v>16</v>
      </c>
      <c r="H240" t="s">
        <v>15</v>
      </c>
      <c r="I240" t="s">
        <v>12</v>
      </c>
      <c r="J240" s="6">
        <f t="shared" si="82"/>
        <v>7</v>
      </c>
      <c r="K240" s="6">
        <f t="shared" si="85"/>
        <v>0</v>
      </c>
      <c r="L240" s="6">
        <f t="shared" si="86"/>
        <v>0</v>
      </c>
      <c r="M240" s="6">
        <f t="shared" si="87"/>
        <v>0</v>
      </c>
      <c r="N240" s="6">
        <f t="shared" si="88"/>
        <v>0</v>
      </c>
      <c r="O240" s="6">
        <f t="shared" si="89"/>
        <v>0</v>
      </c>
      <c r="P240" s="6">
        <f t="shared" si="90"/>
        <v>0</v>
      </c>
      <c r="Q240" s="6">
        <f t="shared" si="91"/>
        <v>1</v>
      </c>
      <c r="R240" s="6">
        <f t="shared" si="92"/>
        <v>0</v>
      </c>
      <c r="S240" s="6">
        <f t="shared" si="93"/>
        <v>0</v>
      </c>
      <c r="T240" s="6">
        <f t="shared" si="94"/>
        <v>0</v>
      </c>
      <c r="U240" s="6">
        <f t="shared" si="95"/>
        <v>0</v>
      </c>
      <c r="V240">
        <f t="shared" si="102"/>
        <v>0</v>
      </c>
      <c r="W240">
        <f t="shared" si="102"/>
        <v>1</v>
      </c>
      <c r="X240">
        <f t="shared" si="102"/>
        <v>0</v>
      </c>
      <c r="Y240">
        <f t="shared" si="102"/>
        <v>0</v>
      </c>
      <c r="Z240">
        <f t="shared" si="102"/>
        <v>0</v>
      </c>
      <c r="AA240">
        <f t="shared" si="103"/>
        <v>0</v>
      </c>
      <c r="AB240">
        <f t="shared" si="103"/>
        <v>1</v>
      </c>
      <c r="AC240">
        <f t="shared" si="103"/>
        <v>0</v>
      </c>
      <c r="AD240">
        <f t="shared" si="103"/>
        <v>0</v>
      </c>
      <c r="AE240">
        <f t="shared" si="103"/>
        <v>0</v>
      </c>
      <c r="AF240">
        <f t="shared" si="103"/>
        <v>0</v>
      </c>
      <c r="AG240">
        <f t="shared" si="83"/>
        <v>26</v>
      </c>
      <c r="AH240">
        <f t="shared" si="84"/>
        <v>0</v>
      </c>
    </row>
    <row r="241" spans="1:34" x14ac:dyDescent="0.25">
      <c r="A241" t="s">
        <v>21</v>
      </c>
      <c r="B241" s="1">
        <v>43677</v>
      </c>
      <c r="C241" s="2">
        <v>68000</v>
      </c>
      <c r="D241" s="1">
        <v>43663</v>
      </c>
      <c r="E241" s="3">
        <v>0</v>
      </c>
      <c r="F241" s="3">
        <v>0</v>
      </c>
      <c r="G241" t="s">
        <v>22</v>
      </c>
      <c r="H241" t="s">
        <v>11</v>
      </c>
      <c r="I241" t="s">
        <v>12</v>
      </c>
      <c r="J241" s="6">
        <f t="shared" si="82"/>
        <v>7</v>
      </c>
      <c r="K241" s="6">
        <f t="shared" si="85"/>
        <v>0</v>
      </c>
      <c r="L241" s="6">
        <f t="shared" si="86"/>
        <v>0</v>
      </c>
      <c r="M241" s="6">
        <f t="shared" si="87"/>
        <v>0</v>
      </c>
      <c r="N241" s="6">
        <f t="shared" si="88"/>
        <v>0</v>
      </c>
      <c r="O241" s="6">
        <f t="shared" si="89"/>
        <v>0</v>
      </c>
      <c r="P241" s="6">
        <f t="shared" si="90"/>
        <v>0</v>
      </c>
      <c r="Q241" s="6">
        <f t="shared" si="91"/>
        <v>1</v>
      </c>
      <c r="R241" s="6">
        <f t="shared" si="92"/>
        <v>0</v>
      </c>
      <c r="S241" s="6">
        <f t="shared" si="93"/>
        <v>0</v>
      </c>
      <c r="T241" s="6">
        <f t="shared" si="94"/>
        <v>0</v>
      </c>
      <c r="U241" s="6">
        <f t="shared" si="95"/>
        <v>0</v>
      </c>
      <c r="V241">
        <f t="shared" si="102"/>
        <v>1</v>
      </c>
      <c r="W241">
        <f t="shared" si="102"/>
        <v>0</v>
      </c>
      <c r="X241">
        <f t="shared" si="102"/>
        <v>0</v>
      </c>
      <c r="Y241">
        <f t="shared" si="102"/>
        <v>0</v>
      </c>
      <c r="Z241">
        <f t="shared" si="102"/>
        <v>0</v>
      </c>
      <c r="AA241">
        <f t="shared" si="103"/>
        <v>0</v>
      </c>
      <c r="AB241">
        <f t="shared" si="103"/>
        <v>0</v>
      </c>
      <c r="AC241">
        <f t="shared" si="103"/>
        <v>1</v>
      </c>
      <c r="AD241">
        <f t="shared" si="103"/>
        <v>0</v>
      </c>
      <c r="AE241">
        <f t="shared" si="103"/>
        <v>0</v>
      </c>
      <c r="AF241">
        <f t="shared" si="103"/>
        <v>0</v>
      </c>
      <c r="AG241">
        <f t="shared" si="83"/>
        <v>14</v>
      </c>
      <c r="AH241">
        <f t="shared" si="84"/>
        <v>0</v>
      </c>
    </row>
    <row r="242" spans="1:34" x14ac:dyDescent="0.25">
      <c r="A242" t="s">
        <v>23</v>
      </c>
      <c r="B242" s="1">
        <v>43677</v>
      </c>
      <c r="C242" s="2">
        <v>77005</v>
      </c>
      <c r="D242" s="1">
        <v>43663</v>
      </c>
      <c r="E242" s="3">
        <v>0</v>
      </c>
      <c r="F242" s="3">
        <v>0</v>
      </c>
      <c r="G242" t="s">
        <v>18</v>
      </c>
      <c r="H242" t="s">
        <v>15</v>
      </c>
      <c r="I242" t="s">
        <v>12</v>
      </c>
      <c r="J242" s="6">
        <f t="shared" si="82"/>
        <v>7</v>
      </c>
      <c r="K242" s="6">
        <f t="shared" si="85"/>
        <v>0</v>
      </c>
      <c r="L242" s="6">
        <f t="shared" si="86"/>
        <v>0</v>
      </c>
      <c r="M242" s="6">
        <f t="shared" si="87"/>
        <v>0</v>
      </c>
      <c r="N242" s="6">
        <f t="shared" si="88"/>
        <v>0</v>
      </c>
      <c r="O242" s="6">
        <f t="shared" si="89"/>
        <v>0</v>
      </c>
      <c r="P242" s="6">
        <f t="shared" si="90"/>
        <v>0</v>
      </c>
      <c r="Q242" s="6">
        <f t="shared" si="91"/>
        <v>1</v>
      </c>
      <c r="R242" s="6">
        <f t="shared" si="92"/>
        <v>0</v>
      </c>
      <c r="S242" s="6">
        <f t="shared" si="93"/>
        <v>0</v>
      </c>
      <c r="T242" s="6">
        <f t="shared" si="94"/>
        <v>0</v>
      </c>
      <c r="U242" s="6">
        <f t="shared" si="95"/>
        <v>0</v>
      </c>
      <c r="V242">
        <f t="shared" ref="V242:Z251" si="104">IF($H242=V$1,1,0)</f>
        <v>0</v>
      </c>
      <c r="W242">
        <f t="shared" si="104"/>
        <v>1</v>
      </c>
      <c r="X242">
        <f t="shared" si="104"/>
        <v>0</v>
      </c>
      <c r="Y242">
        <f t="shared" si="104"/>
        <v>0</v>
      </c>
      <c r="Z242">
        <f t="shared" si="104"/>
        <v>0</v>
      </c>
      <c r="AA242">
        <f t="shared" ref="AA242:AF251" si="105">IF($G242=AA$1,1,0)</f>
        <v>0</v>
      </c>
      <c r="AB242">
        <f t="shared" si="105"/>
        <v>0</v>
      </c>
      <c r="AC242">
        <f t="shared" si="105"/>
        <v>0</v>
      </c>
      <c r="AD242">
        <f t="shared" si="105"/>
        <v>1</v>
      </c>
      <c r="AE242">
        <f t="shared" si="105"/>
        <v>0</v>
      </c>
      <c r="AF242">
        <f t="shared" si="105"/>
        <v>0</v>
      </c>
      <c r="AG242">
        <f t="shared" si="83"/>
        <v>14</v>
      </c>
      <c r="AH242">
        <f t="shared" si="84"/>
        <v>0</v>
      </c>
    </row>
    <row r="243" spans="1:34" x14ac:dyDescent="0.25">
      <c r="A243" t="s">
        <v>24</v>
      </c>
      <c r="B243" s="1">
        <v>43677</v>
      </c>
      <c r="C243" s="2">
        <v>74730</v>
      </c>
      <c r="D243" s="1">
        <v>43672</v>
      </c>
      <c r="E243" s="3">
        <v>0</v>
      </c>
      <c r="F243" s="3">
        <v>0</v>
      </c>
      <c r="G243" t="s">
        <v>25</v>
      </c>
      <c r="H243" t="s">
        <v>15</v>
      </c>
      <c r="I243" t="s">
        <v>12</v>
      </c>
      <c r="J243" s="6">
        <f t="shared" si="82"/>
        <v>7</v>
      </c>
      <c r="K243" s="6">
        <f t="shared" si="85"/>
        <v>0</v>
      </c>
      <c r="L243" s="6">
        <f t="shared" si="86"/>
        <v>0</v>
      </c>
      <c r="M243" s="6">
        <f t="shared" si="87"/>
        <v>0</v>
      </c>
      <c r="N243" s="6">
        <f t="shared" si="88"/>
        <v>0</v>
      </c>
      <c r="O243" s="6">
        <f t="shared" si="89"/>
        <v>0</v>
      </c>
      <c r="P243" s="6">
        <f t="shared" si="90"/>
        <v>0</v>
      </c>
      <c r="Q243" s="6">
        <f t="shared" si="91"/>
        <v>1</v>
      </c>
      <c r="R243" s="6">
        <f t="shared" si="92"/>
        <v>0</v>
      </c>
      <c r="S243" s="6">
        <f t="shared" si="93"/>
        <v>0</v>
      </c>
      <c r="T243" s="6">
        <f t="shared" si="94"/>
        <v>0</v>
      </c>
      <c r="U243" s="6">
        <f t="shared" si="95"/>
        <v>0</v>
      </c>
      <c r="V243">
        <f t="shared" si="104"/>
        <v>0</v>
      </c>
      <c r="W243">
        <f t="shared" si="104"/>
        <v>1</v>
      </c>
      <c r="X243">
        <f t="shared" si="104"/>
        <v>0</v>
      </c>
      <c r="Y243">
        <f t="shared" si="104"/>
        <v>0</v>
      </c>
      <c r="Z243">
        <f t="shared" si="104"/>
        <v>0</v>
      </c>
      <c r="AA243">
        <f t="shared" si="105"/>
        <v>0</v>
      </c>
      <c r="AB243">
        <f t="shared" si="105"/>
        <v>0</v>
      </c>
      <c r="AC243">
        <f t="shared" si="105"/>
        <v>0</v>
      </c>
      <c r="AD243">
        <f t="shared" si="105"/>
        <v>0</v>
      </c>
      <c r="AE243">
        <f t="shared" si="105"/>
        <v>1</v>
      </c>
      <c r="AF243">
        <f t="shared" si="105"/>
        <v>0</v>
      </c>
      <c r="AG243">
        <f t="shared" si="83"/>
        <v>5</v>
      </c>
      <c r="AH243">
        <f t="shared" si="84"/>
        <v>0</v>
      </c>
    </row>
    <row r="244" spans="1:34" x14ac:dyDescent="0.25">
      <c r="A244" t="s">
        <v>19</v>
      </c>
      <c r="B244" s="1">
        <v>43670</v>
      </c>
      <c r="C244" s="2">
        <v>66290</v>
      </c>
      <c r="D244" s="1">
        <v>43658</v>
      </c>
      <c r="E244" s="3">
        <v>1</v>
      </c>
      <c r="F244" s="3">
        <v>0</v>
      </c>
      <c r="G244" t="s">
        <v>16</v>
      </c>
      <c r="H244" t="s">
        <v>11</v>
      </c>
      <c r="I244" t="s">
        <v>12</v>
      </c>
      <c r="J244" s="6">
        <f t="shared" si="82"/>
        <v>7</v>
      </c>
      <c r="K244" s="6">
        <f t="shared" si="85"/>
        <v>0</v>
      </c>
      <c r="L244" s="6">
        <f t="shared" si="86"/>
        <v>0</v>
      </c>
      <c r="M244" s="6">
        <f t="shared" si="87"/>
        <v>0</v>
      </c>
      <c r="N244" s="6">
        <f t="shared" si="88"/>
        <v>0</v>
      </c>
      <c r="O244" s="6">
        <f t="shared" si="89"/>
        <v>0</v>
      </c>
      <c r="P244" s="6">
        <f t="shared" si="90"/>
        <v>0</v>
      </c>
      <c r="Q244" s="6">
        <f t="shared" si="91"/>
        <v>1</v>
      </c>
      <c r="R244" s="6">
        <f t="shared" si="92"/>
        <v>0</v>
      </c>
      <c r="S244" s="6">
        <f t="shared" si="93"/>
        <v>0</v>
      </c>
      <c r="T244" s="6">
        <f t="shared" si="94"/>
        <v>0</v>
      </c>
      <c r="U244" s="6">
        <f t="shared" si="95"/>
        <v>0</v>
      </c>
      <c r="V244">
        <f t="shared" si="104"/>
        <v>1</v>
      </c>
      <c r="W244">
        <f t="shared" si="104"/>
        <v>0</v>
      </c>
      <c r="X244">
        <f t="shared" si="104"/>
        <v>0</v>
      </c>
      <c r="Y244">
        <f t="shared" si="104"/>
        <v>0</v>
      </c>
      <c r="Z244">
        <f t="shared" si="104"/>
        <v>0</v>
      </c>
      <c r="AA244">
        <f t="shared" si="105"/>
        <v>0</v>
      </c>
      <c r="AB244">
        <f t="shared" si="105"/>
        <v>1</v>
      </c>
      <c r="AC244">
        <f t="shared" si="105"/>
        <v>0</v>
      </c>
      <c r="AD244">
        <f t="shared" si="105"/>
        <v>0</v>
      </c>
      <c r="AE244">
        <f t="shared" si="105"/>
        <v>0</v>
      </c>
      <c r="AF244">
        <f t="shared" si="105"/>
        <v>0</v>
      </c>
      <c r="AG244">
        <f t="shared" si="83"/>
        <v>12</v>
      </c>
      <c r="AH244">
        <f t="shared" si="84"/>
        <v>0</v>
      </c>
    </row>
    <row r="245" spans="1:34" x14ac:dyDescent="0.25">
      <c r="A245" t="s">
        <v>20</v>
      </c>
      <c r="B245" s="1">
        <v>43670</v>
      </c>
      <c r="C245" s="2">
        <v>67280</v>
      </c>
      <c r="D245" s="1">
        <v>43661</v>
      </c>
      <c r="E245" s="3">
        <v>0</v>
      </c>
      <c r="F245" s="3">
        <v>1</v>
      </c>
      <c r="G245" t="s">
        <v>18</v>
      </c>
      <c r="H245" t="s">
        <v>15</v>
      </c>
      <c r="I245" t="s">
        <v>12</v>
      </c>
      <c r="J245" s="6">
        <f t="shared" si="82"/>
        <v>7</v>
      </c>
      <c r="K245" s="6">
        <f t="shared" si="85"/>
        <v>0</v>
      </c>
      <c r="L245" s="6">
        <f t="shared" si="86"/>
        <v>0</v>
      </c>
      <c r="M245" s="6">
        <f t="shared" si="87"/>
        <v>0</v>
      </c>
      <c r="N245" s="6">
        <f t="shared" si="88"/>
        <v>0</v>
      </c>
      <c r="O245" s="6">
        <f t="shared" si="89"/>
        <v>0</v>
      </c>
      <c r="P245" s="6">
        <f t="shared" si="90"/>
        <v>0</v>
      </c>
      <c r="Q245" s="6">
        <f t="shared" si="91"/>
        <v>1</v>
      </c>
      <c r="R245" s="6">
        <f t="shared" si="92"/>
        <v>0</v>
      </c>
      <c r="S245" s="6">
        <f t="shared" si="93"/>
        <v>0</v>
      </c>
      <c r="T245" s="6">
        <f t="shared" si="94"/>
        <v>0</v>
      </c>
      <c r="U245" s="6">
        <f t="shared" si="95"/>
        <v>0</v>
      </c>
      <c r="V245">
        <f t="shared" si="104"/>
        <v>0</v>
      </c>
      <c r="W245">
        <f t="shared" si="104"/>
        <v>1</v>
      </c>
      <c r="X245">
        <f t="shared" si="104"/>
        <v>0</v>
      </c>
      <c r="Y245">
        <f t="shared" si="104"/>
        <v>0</v>
      </c>
      <c r="Z245">
        <f t="shared" si="104"/>
        <v>0</v>
      </c>
      <c r="AA245">
        <f t="shared" si="105"/>
        <v>0</v>
      </c>
      <c r="AB245">
        <f t="shared" si="105"/>
        <v>0</v>
      </c>
      <c r="AC245">
        <f t="shared" si="105"/>
        <v>0</v>
      </c>
      <c r="AD245">
        <f t="shared" si="105"/>
        <v>1</v>
      </c>
      <c r="AE245">
        <f t="shared" si="105"/>
        <v>0</v>
      </c>
      <c r="AF245">
        <f t="shared" si="105"/>
        <v>0</v>
      </c>
      <c r="AG245">
        <f t="shared" si="83"/>
        <v>9</v>
      </c>
      <c r="AH245">
        <f t="shared" si="84"/>
        <v>0</v>
      </c>
    </row>
    <row r="246" spans="1:34" x14ac:dyDescent="0.25">
      <c r="A246" t="s">
        <v>13</v>
      </c>
      <c r="B246" s="1">
        <v>43662</v>
      </c>
      <c r="C246" s="2">
        <v>62055</v>
      </c>
      <c r="D246" s="1">
        <v>43655</v>
      </c>
      <c r="E246" s="3">
        <v>1</v>
      </c>
      <c r="F246" s="3">
        <v>0</v>
      </c>
      <c r="G246" t="s">
        <v>11</v>
      </c>
      <c r="H246" t="s">
        <v>11</v>
      </c>
      <c r="I246" t="s">
        <v>12</v>
      </c>
      <c r="J246" s="6">
        <f t="shared" si="82"/>
        <v>7</v>
      </c>
      <c r="K246" s="6">
        <f t="shared" si="85"/>
        <v>0</v>
      </c>
      <c r="L246" s="6">
        <f t="shared" si="86"/>
        <v>0</v>
      </c>
      <c r="M246" s="6">
        <f t="shared" si="87"/>
        <v>0</v>
      </c>
      <c r="N246" s="6">
        <f t="shared" si="88"/>
        <v>0</v>
      </c>
      <c r="O246" s="6">
        <f t="shared" si="89"/>
        <v>0</v>
      </c>
      <c r="P246" s="6">
        <f t="shared" si="90"/>
        <v>0</v>
      </c>
      <c r="Q246" s="6">
        <f t="shared" si="91"/>
        <v>1</v>
      </c>
      <c r="R246" s="6">
        <f t="shared" si="92"/>
        <v>0</v>
      </c>
      <c r="S246" s="6">
        <f t="shared" si="93"/>
        <v>0</v>
      </c>
      <c r="T246" s="6">
        <f t="shared" si="94"/>
        <v>0</v>
      </c>
      <c r="U246" s="6">
        <f t="shared" si="95"/>
        <v>0</v>
      </c>
      <c r="V246">
        <f t="shared" si="104"/>
        <v>1</v>
      </c>
      <c r="W246">
        <f t="shared" si="104"/>
        <v>0</v>
      </c>
      <c r="X246">
        <f t="shared" si="104"/>
        <v>0</v>
      </c>
      <c r="Y246">
        <f t="shared" si="104"/>
        <v>0</v>
      </c>
      <c r="Z246">
        <f t="shared" si="104"/>
        <v>0</v>
      </c>
      <c r="AA246">
        <f t="shared" si="105"/>
        <v>1</v>
      </c>
      <c r="AB246">
        <f t="shared" si="105"/>
        <v>0</v>
      </c>
      <c r="AC246">
        <f t="shared" si="105"/>
        <v>0</v>
      </c>
      <c r="AD246">
        <f t="shared" si="105"/>
        <v>0</v>
      </c>
      <c r="AE246">
        <f t="shared" si="105"/>
        <v>0</v>
      </c>
      <c r="AF246">
        <f t="shared" si="105"/>
        <v>0</v>
      </c>
      <c r="AG246">
        <f t="shared" si="83"/>
        <v>7</v>
      </c>
      <c r="AH246">
        <f t="shared" si="84"/>
        <v>0</v>
      </c>
    </row>
    <row r="247" spans="1:34" x14ac:dyDescent="0.25">
      <c r="A247" t="s">
        <v>17</v>
      </c>
      <c r="B247" s="1">
        <v>43662</v>
      </c>
      <c r="C247" s="2">
        <v>69985</v>
      </c>
      <c r="D247" s="1">
        <v>43634</v>
      </c>
      <c r="E247" s="3">
        <v>0</v>
      </c>
      <c r="F247" s="3">
        <v>0</v>
      </c>
      <c r="G247" t="s">
        <v>18</v>
      </c>
      <c r="H247" t="s">
        <v>15</v>
      </c>
      <c r="I247" t="s">
        <v>12</v>
      </c>
      <c r="J247" s="6">
        <f t="shared" si="82"/>
        <v>6</v>
      </c>
      <c r="K247" s="6">
        <f t="shared" si="85"/>
        <v>0</v>
      </c>
      <c r="L247" s="6">
        <f t="shared" si="86"/>
        <v>0</v>
      </c>
      <c r="M247" s="6">
        <f t="shared" si="87"/>
        <v>0</v>
      </c>
      <c r="N247" s="6">
        <f t="shared" si="88"/>
        <v>0</v>
      </c>
      <c r="O247" s="6">
        <f t="shared" si="89"/>
        <v>0</v>
      </c>
      <c r="P247" s="6">
        <f t="shared" si="90"/>
        <v>1</v>
      </c>
      <c r="Q247" s="6">
        <f t="shared" si="91"/>
        <v>0</v>
      </c>
      <c r="R247" s="6">
        <f t="shared" si="92"/>
        <v>0</v>
      </c>
      <c r="S247" s="6">
        <f t="shared" si="93"/>
        <v>0</v>
      </c>
      <c r="T247" s="6">
        <f t="shared" si="94"/>
        <v>0</v>
      </c>
      <c r="U247" s="6">
        <f t="shared" si="95"/>
        <v>0</v>
      </c>
      <c r="V247">
        <f t="shared" si="104"/>
        <v>0</v>
      </c>
      <c r="W247">
        <f t="shared" si="104"/>
        <v>1</v>
      </c>
      <c r="X247">
        <f t="shared" si="104"/>
        <v>0</v>
      </c>
      <c r="Y247">
        <f t="shared" si="104"/>
        <v>0</v>
      </c>
      <c r="Z247">
        <f t="shared" si="104"/>
        <v>0</v>
      </c>
      <c r="AA247">
        <f t="shared" si="105"/>
        <v>0</v>
      </c>
      <c r="AB247">
        <f t="shared" si="105"/>
        <v>0</v>
      </c>
      <c r="AC247">
        <f t="shared" si="105"/>
        <v>0</v>
      </c>
      <c r="AD247">
        <f t="shared" si="105"/>
        <v>1</v>
      </c>
      <c r="AE247">
        <f t="shared" si="105"/>
        <v>0</v>
      </c>
      <c r="AF247">
        <f t="shared" si="105"/>
        <v>0</v>
      </c>
      <c r="AG247">
        <f t="shared" si="83"/>
        <v>28</v>
      </c>
      <c r="AH247">
        <f t="shared" si="84"/>
        <v>0</v>
      </c>
    </row>
    <row r="248" spans="1:34" x14ac:dyDescent="0.25">
      <c r="A248" t="s">
        <v>26</v>
      </c>
      <c r="B248" s="1">
        <v>43652</v>
      </c>
      <c r="C248" s="2">
        <v>67610</v>
      </c>
      <c r="D248" s="1">
        <v>43628</v>
      </c>
      <c r="E248" s="3">
        <v>0</v>
      </c>
      <c r="F248" s="3">
        <v>0</v>
      </c>
      <c r="G248" t="s">
        <v>25</v>
      </c>
      <c r="H248" t="s">
        <v>15</v>
      </c>
      <c r="I248" t="s">
        <v>12</v>
      </c>
      <c r="J248" s="6">
        <f t="shared" si="82"/>
        <v>6</v>
      </c>
      <c r="K248" s="6">
        <f t="shared" si="85"/>
        <v>0</v>
      </c>
      <c r="L248" s="6">
        <f t="shared" si="86"/>
        <v>0</v>
      </c>
      <c r="M248" s="6">
        <f t="shared" si="87"/>
        <v>0</v>
      </c>
      <c r="N248" s="6">
        <f t="shared" si="88"/>
        <v>0</v>
      </c>
      <c r="O248" s="6">
        <f t="shared" si="89"/>
        <v>0</v>
      </c>
      <c r="P248" s="6">
        <f t="shared" si="90"/>
        <v>1</v>
      </c>
      <c r="Q248" s="6">
        <f t="shared" si="91"/>
        <v>0</v>
      </c>
      <c r="R248" s="6">
        <f t="shared" si="92"/>
        <v>0</v>
      </c>
      <c r="S248" s="6">
        <f t="shared" si="93"/>
        <v>0</v>
      </c>
      <c r="T248" s="6">
        <f t="shared" si="94"/>
        <v>0</v>
      </c>
      <c r="U248" s="6">
        <f t="shared" si="95"/>
        <v>0</v>
      </c>
      <c r="V248">
        <f t="shared" si="104"/>
        <v>0</v>
      </c>
      <c r="W248">
        <f t="shared" si="104"/>
        <v>1</v>
      </c>
      <c r="X248">
        <f t="shared" si="104"/>
        <v>0</v>
      </c>
      <c r="Y248">
        <f t="shared" si="104"/>
        <v>0</v>
      </c>
      <c r="Z248">
        <f t="shared" si="104"/>
        <v>0</v>
      </c>
      <c r="AA248">
        <f t="shared" si="105"/>
        <v>0</v>
      </c>
      <c r="AB248">
        <f t="shared" si="105"/>
        <v>0</v>
      </c>
      <c r="AC248">
        <f t="shared" si="105"/>
        <v>0</v>
      </c>
      <c r="AD248">
        <f t="shared" si="105"/>
        <v>0</v>
      </c>
      <c r="AE248">
        <f t="shared" si="105"/>
        <v>1</v>
      </c>
      <c r="AF248">
        <f t="shared" si="105"/>
        <v>0</v>
      </c>
      <c r="AG248">
        <f t="shared" si="83"/>
        <v>24</v>
      </c>
      <c r="AH248">
        <f t="shared" si="84"/>
        <v>0</v>
      </c>
    </row>
    <row r="249" spans="1:34" x14ac:dyDescent="0.25">
      <c r="A249" t="s">
        <v>88</v>
      </c>
      <c r="B249" s="1">
        <v>43647</v>
      </c>
      <c r="C249" s="2">
        <v>69760</v>
      </c>
      <c r="D249" s="1">
        <v>43628</v>
      </c>
      <c r="E249" s="3">
        <v>0</v>
      </c>
      <c r="F249" s="3">
        <v>0</v>
      </c>
      <c r="G249" t="s">
        <v>18</v>
      </c>
      <c r="H249" t="s">
        <v>11</v>
      </c>
      <c r="I249" t="s">
        <v>12</v>
      </c>
      <c r="J249" s="6">
        <f t="shared" si="82"/>
        <v>6</v>
      </c>
      <c r="K249" s="6">
        <f t="shared" si="85"/>
        <v>0</v>
      </c>
      <c r="L249" s="6">
        <f t="shared" si="86"/>
        <v>0</v>
      </c>
      <c r="M249" s="6">
        <f t="shared" si="87"/>
        <v>0</v>
      </c>
      <c r="N249" s="6">
        <f t="shared" si="88"/>
        <v>0</v>
      </c>
      <c r="O249" s="6">
        <f t="shared" si="89"/>
        <v>0</v>
      </c>
      <c r="P249" s="6">
        <f t="shared" si="90"/>
        <v>1</v>
      </c>
      <c r="Q249" s="6">
        <f t="shared" si="91"/>
        <v>0</v>
      </c>
      <c r="R249" s="6">
        <f t="shared" si="92"/>
        <v>0</v>
      </c>
      <c r="S249" s="6">
        <f t="shared" si="93"/>
        <v>0</v>
      </c>
      <c r="T249" s="6">
        <f t="shared" si="94"/>
        <v>0</v>
      </c>
      <c r="U249" s="6">
        <f t="shared" si="95"/>
        <v>0</v>
      </c>
      <c r="V249">
        <f t="shared" si="104"/>
        <v>1</v>
      </c>
      <c r="W249">
        <f t="shared" si="104"/>
        <v>0</v>
      </c>
      <c r="X249">
        <f t="shared" si="104"/>
        <v>0</v>
      </c>
      <c r="Y249">
        <f t="shared" si="104"/>
        <v>0</v>
      </c>
      <c r="Z249">
        <f t="shared" si="104"/>
        <v>0</v>
      </c>
      <c r="AA249">
        <f t="shared" si="105"/>
        <v>0</v>
      </c>
      <c r="AB249">
        <f t="shared" si="105"/>
        <v>0</v>
      </c>
      <c r="AC249">
        <f t="shared" si="105"/>
        <v>0</v>
      </c>
      <c r="AD249">
        <f t="shared" si="105"/>
        <v>1</v>
      </c>
      <c r="AE249">
        <f t="shared" si="105"/>
        <v>0</v>
      </c>
      <c r="AF249">
        <f t="shared" si="105"/>
        <v>0</v>
      </c>
      <c r="AG249">
        <f t="shared" si="83"/>
        <v>19</v>
      </c>
      <c r="AH249">
        <f t="shared" si="84"/>
        <v>0</v>
      </c>
    </row>
    <row r="250" spans="1:34" x14ac:dyDescent="0.25">
      <c r="A250" t="s">
        <v>92</v>
      </c>
      <c r="B250" s="1">
        <v>43647</v>
      </c>
      <c r="C250" s="2">
        <v>72445</v>
      </c>
      <c r="D250" s="1">
        <v>43601</v>
      </c>
      <c r="E250" s="3">
        <v>0</v>
      </c>
      <c r="F250" s="3">
        <v>0</v>
      </c>
      <c r="G250" t="s">
        <v>73</v>
      </c>
      <c r="H250" t="s">
        <v>15</v>
      </c>
      <c r="I250" t="s">
        <v>12</v>
      </c>
      <c r="J250" s="6">
        <f t="shared" si="82"/>
        <v>5</v>
      </c>
      <c r="K250" s="6">
        <f t="shared" si="85"/>
        <v>0</v>
      </c>
      <c r="L250" s="6">
        <f t="shared" si="86"/>
        <v>0</v>
      </c>
      <c r="M250" s="6">
        <f t="shared" si="87"/>
        <v>0</v>
      </c>
      <c r="N250" s="6">
        <f t="shared" si="88"/>
        <v>0</v>
      </c>
      <c r="O250" s="6">
        <f t="shared" si="89"/>
        <v>1</v>
      </c>
      <c r="P250" s="6">
        <f t="shared" si="90"/>
        <v>0</v>
      </c>
      <c r="Q250" s="6">
        <f t="shared" si="91"/>
        <v>0</v>
      </c>
      <c r="R250" s="6">
        <f t="shared" si="92"/>
        <v>0</v>
      </c>
      <c r="S250" s="6">
        <f t="shared" si="93"/>
        <v>0</v>
      </c>
      <c r="T250" s="6">
        <f t="shared" si="94"/>
        <v>0</v>
      </c>
      <c r="U250" s="6">
        <f t="shared" si="95"/>
        <v>0</v>
      </c>
      <c r="V250">
        <f t="shared" si="104"/>
        <v>0</v>
      </c>
      <c r="W250">
        <f t="shared" si="104"/>
        <v>1</v>
      </c>
      <c r="X250">
        <f t="shared" si="104"/>
        <v>0</v>
      </c>
      <c r="Y250">
        <f t="shared" si="104"/>
        <v>0</v>
      </c>
      <c r="Z250">
        <f t="shared" si="104"/>
        <v>0</v>
      </c>
      <c r="AA250">
        <f t="shared" si="105"/>
        <v>0</v>
      </c>
      <c r="AB250">
        <f t="shared" si="105"/>
        <v>0</v>
      </c>
      <c r="AC250">
        <f t="shared" si="105"/>
        <v>0</v>
      </c>
      <c r="AD250">
        <f t="shared" si="105"/>
        <v>0</v>
      </c>
      <c r="AE250">
        <f t="shared" si="105"/>
        <v>0</v>
      </c>
      <c r="AF250">
        <f t="shared" si="105"/>
        <v>0</v>
      </c>
      <c r="AG250">
        <f t="shared" si="83"/>
        <v>46</v>
      </c>
      <c r="AH250">
        <f t="shared" si="84"/>
        <v>0</v>
      </c>
    </row>
    <row r="251" spans="1:34" x14ac:dyDescent="0.25">
      <c r="A251" t="s">
        <v>93</v>
      </c>
      <c r="B251" s="1">
        <v>43647</v>
      </c>
      <c r="C251" s="2">
        <v>77900</v>
      </c>
      <c r="D251" s="1">
        <v>43647</v>
      </c>
      <c r="E251" s="3">
        <v>1</v>
      </c>
      <c r="F251" s="3">
        <v>0</v>
      </c>
      <c r="G251" t="s">
        <v>25</v>
      </c>
      <c r="H251" t="s">
        <v>15</v>
      </c>
      <c r="I251" t="s">
        <v>12</v>
      </c>
      <c r="J251" s="6">
        <f t="shared" si="82"/>
        <v>7</v>
      </c>
      <c r="K251" s="6">
        <f t="shared" si="85"/>
        <v>0</v>
      </c>
      <c r="L251" s="6">
        <f t="shared" si="86"/>
        <v>0</v>
      </c>
      <c r="M251" s="6">
        <f t="shared" si="87"/>
        <v>0</v>
      </c>
      <c r="N251" s="6">
        <f t="shared" si="88"/>
        <v>0</v>
      </c>
      <c r="O251" s="6">
        <f t="shared" si="89"/>
        <v>0</v>
      </c>
      <c r="P251" s="6">
        <f t="shared" si="90"/>
        <v>0</v>
      </c>
      <c r="Q251" s="6">
        <f t="shared" si="91"/>
        <v>1</v>
      </c>
      <c r="R251" s="6">
        <f t="shared" si="92"/>
        <v>0</v>
      </c>
      <c r="S251" s="6">
        <f t="shared" si="93"/>
        <v>0</v>
      </c>
      <c r="T251" s="6">
        <f t="shared" si="94"/>
        <v>0</v>
      </c>
      <c r="U251" s="6">
        <f t="shared" si="95"/>
        <v>0</v>
      </c>
      <c r="V251">
        <f t="shared" si="104"/>
        <v>0</v>
      </c>
      <c r="W251">
        <f t="shared" si="104"/>
        <v>1</v>
      </c>
      <c r="X251">
        <f t="shared" si="104"/>
        <v>0</v>
      </c>
      <c r="Y251">
        <f t="shared" si="104"/>
        <v>0</v>
      </c>
      <c r="Z251">
        <f t="shared" si="104"/>
        <v>0</v>
      </c>
      <c r="AA251">
        <f t="shared" si="105"/>
        <v>0</v>
      </c>
      <c r="AB251">
        <f t="shared" si="105"/>
        <v>0</v>
      </c>
      <c r="AC251">
        <f t="shared" si="105"/>
        <v>0</v>
      </c>
      <c r="AD251">
        <f t="shared" si="105"/>
        <v>0</v>
      </c>
      <c r="AE251">
        <f t="shared" si="105"/>
        <v>1</v>
      </c>
      <c r="AF251">
        <f t="shared" si="105"/>
        <v>0</v>
      </c>
      <c r="AG251">
        <f t="shared" si="83"/>
        <v>0</v>
      </c>
      <c r="AH251">
        <f t="shared" si="84"/>
        <v>0</v>
      </c>
    </row>
    <row r="252" spans="1:34" x14ac:dyDescent="0.25">
      <c r="A252" t="s">
        <v>96</v>
      </c>
      <c r="B252" s="1">
        <v>43647</v>
      </c>
      <c r="C252" s="2">
        <v>61295</v>
      </c>
      <c r="D252" s="1">
        <v>43637</v>
      </c>
      <c r="E252" s="3">
        <v>0</v>
      </c>
      <c r="F252" s="3">
        <v>0</v>
      </c>
      <c r="G252" t="s">
        <v>11</v>
      </c>
      <c r="H252" t="s">
        <v>11</v>
      </c>
      <c r="I252" t="s">
        <v>12</v>
      </c>
      <c r="J252" s="6">
        <f t="shared" si="82"/>
        <v>6</v>
      </c>
      <c r="K252" s="6">
        <f t="shared" si="85"/>
        <v>0</v>
      </c>
      <c r="L252" s="6">
        <f t="shared" si="86"/>
        <v>0</v>
      </c>
      <c r="M252" s="6">
        <f t="shared" si="87"/>
        <v>0</v>
      </c>
      <c r="N252" s="6">
        <f t="shared" si="88"/>
        <v>0</v>
      </c>
      <c r="O252" s="6">
        <f t="shared" si="89"/>
        <v>0</v>
      </c>
      <c r="P252" s="6">
        <f t="shared" si="90"/>
        <v>1</v>
      </c>
      <c r="Q252" s="6">
        <f t="shared" si="91"/>
        <v>0</v>
      </c>
      <c r="R252" s="6">
        <f t="shared" si="92"/>
        <v>0</v>
      </c>
      <c r="S252" s="6">
        <f t="shared" si="93"/>
        <v>0</v>
      </c>
      <c r="T252" s="6">
        <f t="shared" si="94"/>
        <v>0</v>
      </c>
      <c r="U252" s="6">
        <f t="shared" si="95"/>
        <v>0</v>
      </c>
      <c r="V252">
        <f t="shared" ref="V252:Z261" si="106">IF($H252=V$1,1,0)</f>
        <v>1</v>
      </c>
      <c r="W252">
        <f t="shared" si="106"/>
        <v>0</v>
      </c>
      <c r="X252">
        <f t="shared" si="106"/>
        <v>0</v>
      </c>
      <c r="Y252">
        <f t="shared" si="106"/>
        <v>0</v>
      </c>
      <c r="Z252">
        <f t="shared" si="106"/>
        <v>0</v>
      </c>
      <c r="AA252">
        <f t="shared" ref="AA252:AF261" si="107">IF($G252=AA$1,1,0)</f>
        <v>1</v>
      </c>
      <c r="AB252">
        <f t="shared" si="107"/>
        <v>0</v>
      </c>
      <c r="AC252">
        <f t="shared" si="107"/>
        <v>0</v>
      </c>
      <c r="AD252">
        <f t="shared" si="107"/>
        <v>0</v>
      </c>
      <c r="AE252">
        <f t="shared" si="107"/>
        <v>0</v>
      </c>
      <c r="AF252">
        <f t="shared" si="107"/>
        <v>0</v>
      </c>
      <c r="AG252">
        <f t="shared" si="83"/>
        <v>10</v>
      </c>
      <c r="AH252">
        <f t="shared" si="84"/>
        <v>0</v>
      </c>
    </row>
    <row r="253" spans="1:34" x14ac:dyDescent="0.25">
      <c r="A253" t="s">
        <v>97</v>
      </c>
      <c r="B253" s="1">
        <v>43647</v>
      </c>
      <c r="C253" s="2">
        <v>64490</v>
      </c>
      <c r="D253" s="1">
        <v>43628</v>
      </c>
      <c r="E253" s="3">
        <v>0</v>
      </c>
      <c r="F253" s="3">
        <v>0</v>
      </c>
      <c r="G253" t="s">
        <v>11</v>
      </c>
      <c r="H253" t="s">
        <v>15</v>
      </c>
      <c r="I253" t="s">
        <v>12</v>
      </c>
      <c r="J253" s="6">
        <f t="shared" si="82"/>
        <v>6</v>
      </c>
      <c r="K253" s="6">
        <f t="shared" si="85"/>
        <v>0</v>
      </c>
      <c r="L253" s="6">
        <f t="shared" si="86"/>
        <v>0</v>
      </c>
      <c r="M253" s="6">
        <f t="shared" si="87"/>
        <v>0</v>
      </c>
      <c r="N253" s="6">
        <f t="shared" si="88"/>
        <v>0</v>
      </c>
      <c r="O253" s="6">
        <f t="shared" si="89"/>
        <v>0</v>
      </c>
      <c r="P253" s="6">
        <f t="shared" si="90"/>
        <v>1</v>
      </c>
      <c r="Q253" s="6">
        <f t="shared" si="91"/>
        <v>0</v>
      </c>
      <c r="R253" s="6">
        <f t="shared" si="92"/>
        <v>0</v>
      </c>
      <c r="S253" s="6">
        <f t="shared" si="93"/>
        <v>0</v>
      </c>
      <c r="T253" s="6">
        <f t="shared" si="94"/>
        <v>0</v>
      </c>
      <c r="U253" s="6">
        <f t="shared" si="95"/>
        <v>0</v>
      </c>
      <c r="V253">
        <f t="shared" si="106"/>
        <v>0</v>
      </c>
      <c r="W253">
        <f t="shared" si="106"/>
        <v>1</v>
      </c>
      <c r="X253">
        <f t="shared" si="106"/>
        <v>0</v>
      </c>
      <c r="Y253">
        <f t="shared" si="106"/>
        <v>0</v>
      </c>
      <c r="Z253">
        <f t="shared" si="106"/>
        <v>0</v>
      </c>
      <c r="AA253">
        <f t="shared" si="107"/>
        <v>1</v>
      </c>
      <c r="AB253">
        <f t="shared" si="107"/>
        <v>0</v>
      </c>
      <c r="AC253">
        <f t="shared" si="107"/>
        <v>0</v>
      </c>
      <c r="AD253">
        <f t="shared" si="107"/>
        <v>0</v>
      </c>
      <c r="AE253">
        <f t="shared" si="107"/>
        <v>0</v>
      </c>
      <c r="AF253">
        <f t="shared" si="107"/>
        <v>0</v>
      </c>
      <c r="AG253">
        <f t="shared" si="83"/>
        <v>19</v>
      </c>
      <c r="AH253">
        <f t="shared" si="84"/>
        <v>0</v>
      </c>
    </row>
    <row r="254" spans="1:34" x14ac:dyDescent="0.25">
      <c r="A254" t="s">
        <v>98</v>
      </c>
      <c r="B254" s="1">
        <v>43645</v>
      </c>
      <c r="C254" s="2">
        <v>72765</v>
      </c>
      <c r="D254" s="1">
        <v>43594</v>
      </c>
      <c r="E254" s="3">
        <v>0</v>
      </c>
      <c r="F254" s="3">
        <v>0</v>
      </c>
      <c r="G254" t="s">
        <v>25</v>
      </c>
      <c r="H254" t="s">
        <v>15</v>
      </c>
      <c r="I254" t="s">
        <v>12</v>
      </c>
      <c r="J254" s="6">
        <f t="shared" si="82"/>
        <v>5</v>
      </c>
      <c r="K254" s="6">
        <f t="shared" si="85"/>
        <v>0</v>
      </c>
      <c r="L254" s="6">
        <f t="shared" si="86"/>
        <v>0</v>
      </c>
      <c r="M254" s="6">
        <f t="shared" si="87"/>
        <v>0</v>
      </c>
      <c r="N254" s="6">
        <f t="shared" si="88"/>
        <v>0</v>
      </c>
      <c r="O254" s="6">
        <f t="shared" si="89"/>
        <v>1</v>
      </c>
      <c r="P254" s="6">
        <f t="shared" si="90"/>
        <v>0</v>
      </c>
      <c r="Q254" s="6">
        <f t="shared" si="91"/>
        <v>0</v>
      </c>
      <c r="R254" s="6">
        <f t="shared" si="92"/>
        <v>0</v>
      </c>
      <c r="S254" s="6">
        <f t="shared" si="93"/>
        <v>0</v>
      </c>
      <c r="T254" s="6">
        <f t="shared" si="94"/>
        <v>0</v>
      </c>
      <c r="U254" s="6">
        <f t="shared" si="95"/>
        <v>0</v>
      </c>
      <c r="V254">
        <f t="shared" si="106"/>
        <v>0</v>
      </c>
      <c r="W254">
        <f t="shared" si="106"/>
        <v>1</v>
      </c>
      <c r="X254">
        <f t="shared" si="106"/>
        <v>0</v>
      </c>
      <c r="Y254">
        <f t="shared" si="106"/>
        <v>0</v>
      </c>
      <c r="Z254">
        <f t="shared" si="106"/>
        <v>0</v>
      </c>
      <c r="AA254">
        <f t="shared" si="107"/>
        <v>0</v>
      </c>
      <c r="AB254">
        <f t="shared" si="107"/>
        <v>0</v>
      </c>
      <c r="AC254">
        <f t="shared" si="107"/>
        <v>0</v>
      </c>
      <c r="AD254">
        <f t="shared" si="107"/>
        <v>0</v>
      </c>
      <c r="AE254">
        <f t="shared" si="107"/>
        <v>1</v>
      </c>
      <c r="AF254">
        <f t="shared" si="107"/>
        <v>0</v>
      </c>
      <c r="AG254">
        <f t="shared" si="83"/>
        <v>51</v>
      </c>
      <c r="AH254">
        <f t="shared" si="84"/>
        <v>0</v>
      </c>
    </row>
    <row r="255" spans="1:34" x14ac:dyDescent="0.25">
      <c r="A255" t="s">
        <v>100</v>
      </c>
      <c r="B255" s="1">
        <v>43645</v>
      </c>
      <c r="C255" s="2">
        <v>59045</v>
      </c>
      <c r="D255" s="1">
        <v>43645</v>
      </c>
      <c r="E255" s="3">
        <v>0</v>
      </c>
      <c r="F255" s="3">
        <v>0</v>
      </c>
      <c r="G255" t="s">
        <v>11</v>
      </c>
      <c r="H255" t="s">
        <v>15</v>
      </c>
      <c r="I255" t="s">
        <v>12</v>
      </c>
      <c r="J255" s="6">
        <f t="shared" si="82"/>
        <v>6</v>
      </c>
      <c r="K255" s="6">
        <f t="shared" si="85"/>
        <v>0</v>
      </c>
      <c r="L255" s="6">
        <f t="shared" si="86"/>
        <v>0</v>
      </c>
      <c r="M255" s="6">
        <f t="shared" si="87"/>
        <v>0</v>
      </c>
      <c r="N255" s="6">
        <f t="shared" si="88"/>
        <v>0</v>
      </c>
      <c r="O255" s="6">
        <f t="shared" si="89"/>
        <v>0</v>
      </c>
      <c r="P255" s="6">
        <f t="shared" si="90"/>
        <v>1</v>
      </c>
      <c r="Q255" s="6">
        <f t="shared" si="91"/>
        <v>0</v>
      </c>
      <c r="R255" s="6">
        <f t="shared" si="92"/>
        <v>0</v>
      </c>
      <c r="S255" s="6">
        <f t="shared" si="93"/>
        <v>0</v>
      </c>
      <c r="T255" s="6">
        <f t="shared" si="94"/>
        <v>0</v>
      </c>
      <c r="U255" s="6">
        <f t="shared" si="95"/>
        <v>0</v>
      </c>
      <c r="V255">
        <f t="shared" si="106"/>
        <v>0</v>
      </c>
      <c r="W255">
        <f t="shared" si="106"/>
        <v>1</v>
      </c>
      <c r="X255">
        <f t="shared" si="106"/>
        <v>0</v>
      </c>
      <c r="Y255">
        <f t="shared" si="106"/>
        <v>0</v>
      </c>
      <c r="Z255">
        <f t="shared" si="106"/>
        <v>0</v>
      </c>
      <c r="AA255">
        <f t="shared" si="107"/>
        <v>1</v>
      </c>
      <c r="AB255">
        <f t="shared" si="107"/>
        <v>0</v>
      </c>
      <c r="AC255">
        <f t="shared" si="107"/>
        <v>0</v>
      </c>
      <c r="AD255">
        <f t="shared" si="107"/>
        <v>0</v>
      </c>
      <c r="AE255">
        <f t="shared" si="107"/>
        <v>0</v>
      </c>
      <c r="AF255">
        <f t="shared" si="107"/>
        <v>0</v>
      </c>
      <c r="AG255">
        <f t="shared" si="83"/>
        <v>0</v>
      </c>
      <c r="AH255">
        <f t="shared" si="84"/>
        <v>0</v>
      </c>
    </row>
    <row r="256" spans="1:34" x14ac:dyDescent="0.25">
      <c r="A256" t="s">
        <v>107</v>
      </c>
      <c r="B256" s="1">
        <v>43644</v>
      </c>
      <c r="C256" s="2">
        <v>62320</v>
      </c>
      <c r="D256" s="1">
        <v>43641</v>
      </c>
      <c r="E256" s="3">
        <v>0</v>
      </c>
      <c r="F256" s="3">
        <v>0</v>
      </c>
      <c r="G256" t="s">
        <v>11</v>
      </c>
      <c r="H256" t="s">
        <v>11</v>
      </c>
      <c r="I256" t="s">
        <v>12</v>
      </c>
      <c r="J256" s="6">
        <f t="shared" si="82"/>
        <v>6</v>
      </c>
      <c r="K256" s="6">
        <f t="shared" si="85"/>
        <v>0</v>
      </c>
      <c r="L256" s="6">
        <f t="shared" si="86"/>
        <v>0</v>
      </c>
      <c r="M256" s="6">
        <f t="shared" si="87"/>
        <v>0</v>
      </c>
      <c r="N256" s="6">
        <f t="shared" si="88"/>
        <v>0</v>
      </c>
      <c r="O256" s="6">
        <f t="shared" si="89"/>
        <v>0</v>
      </c>
      <c r="P256" s="6">
        <f t="shared" si="90"/>
        <v>1</v>
      </c>
      <c r="Q256" s="6">
        <f t="shared" si="91"/>
        <v>0</v>
      </c>
      <c r="R256" s="6">
        <f t="shared" si="92"/>
        <v>0</v>
      </c>
      <c r="S256" s="6">
        <f t="shared" si="93"/>
        <v>0</v>
      </c>
      <c r="T256" s="6">
        <f t="shared" si="94"/>
        <v>0</v>
      </c>
      <c r="U256" s="6">
        <f t="shared" si="95"/>
        <v>0</v>
      </c>
      <c r="V256">
        <f t="shared" si="106"/>
        <v>1</v>
      </c>
      <c r="W256">
        <f t="shared" si="106"/>
        <v>0</v>
      </c>
      <c r="X256">
        <f t="shared" si="106"/>
        <v>0</v>
      </c>
      <c r="Y256">
        <f t="shared" si="106"/>
        <v>0</v>
      </c>
      <c r="Z256">
        <f t="shared" si="106"/>
        <v>0</v>
      </c>
      <c r="AA256">
        <f t="shared" si="107"/>
        <v>1</v>
      </c>
      <c r="AB256">
        <f t="shared" si="107"/>
        <v>0</v>
      </c>
      <c r="AC256">
        <f t="shared" si="107"/>
        <v>0</v>
      </c>
      <c r="AD256">
        <f t="shared" si="107"/>
        <v>0</v>
      </c>
      <c r="AE256">
        <f t="shared" si="107"/>
        <v>0</v>
      </c>
      <c r="AF256">
        <f t="shared" si="107"/>
        <v>0</v>
      </c>
      <c r="AG256">
        <f t="shared" si="83"/>
        <v>3</v>
      </c>
      <c r="AH256">
        <f t="shared" si="84"/>
        <v>0</v>
      </c>
    </row>
    <row r="257" spans="1:34" x14ac:dyDescent="0.25">
      <c r="A257" t="s">
        <v>112</v>
      </c>
      <c r="B257" s="1">
        <v>43644</v>
      </c>
      <c r="C257" s="2">
        <v>70760</v>
      </c>
      <c r="D257" s="1">
        <v>43628</v>
      </c>
      <c r="E257" s="3">
        <v>0</v>
      </c>
      <c r="F257" s="3">
        <v>0</v>
      </c>
      <c r="G257" t="s">
        <v>11</v>
      </c>
      <c r="H257" t="s">
        <v>11</v>
      </c>
      <c r="I257" t="s">
        <v>12</v>
      </c>
      <c r="J257" s="6">
        <f t="shared" si="82"/>
        <v>6</v>
      </c>
      <c r="K257" s="6">
        <f t="shared" si="85"/>
        <v>0</v>
      </c>
      <c r="L257" s="6">
        <f t="shared" si="86"/>
        <v>0</v>
      </c>
      <c r="M257" s="6">
        <f t="shared" si="87"/>
        <v>0</v>
      </c>
      <c r="N257" s="6">
        <f t="shared" si="88"/>
        <v>0</v>
      </c>
      <c r="O257" s="6">
        <f t="shared" si="89"/>
        <v>0</v>
      </c>
      <c r="P257" s="6">
        <f t="shared" si="90"/>
        <v>1</v>
      </c>
      <c r="Q257" s="6">
        <f t="shared" si="91"/>
        <v>0</v>
      </c>
      <c r="R257" s="6">
        <f t="shared" si="92"/>
        <v>0</v>
      </c>
      <c r="S257" s="6">
        <f t="shared" si="93"/>
        <v>0</v>
      </c>
      <c r="T257" s="6">
        <f t="shared" si="94"/>
        <v>0</v>
      </c>
      <c r="U257" s="6">
        <f t="shared" si="95"/>
        <v>0</v>
      </c>
      <c r="V257">
        <f t="shared" si="106"/>
        <v>1</v>
      </c>
      <c r="W257">
        <f t="shared" si="106"/>
        <v>0</v>
      </c>
      <c r="X257">
        <f t="shared" si="106"/>
        <v>0</v>
      </c>
      <c r="Y257">
        <f t="shared" si="106"/>
        <v>0</v>
      </c>
      <c r="Z257">
        <f t="shared" si="106"/>
        <v>0</v>
      </c>
      <c r="AA257">
        <f t="shared" si="107"/>
        <v>1</v>
      </c>
      <c r="AB257">
        <f t="shared" si="107"/>
        <v>0</v>
      </c>
      <c r="AC257">
        <f t="shared" si="107"/>
        <v>0</v>
      </c>
      <c r="AD257">
        <f t="shared" si="107"/>
        <v>0</v>
      </c>
      <c r="AE257">
        <f t="shared" si="107"/>
        <v>0</v>
      </c>
      <c r="AF257">
        <f t="shared" si="107"/>
        <v>0</v>
      </c>
      <c r="AG257">
        <f t="shared" si="83"/>
        <v>16</v>
      </c>
      <c r="AH257">
        <f t="shared" si="84"/>
        <v>0</v>
      </c>
    </row>
    <row r="258" spans="1:34" x14ac:dyDescent="0.25">
      <c r="A258" t="s">
        <v>114</v>
      </c>
      <c r="B258" s="1">
        <v>43643</v>
      </c>
      <c r="C258" s="2">
        <v>56775</v>
      </c>
      <c r="D258" s="1">
        <v>43633</v>
      </c>
      <c r="E258" s="3">
        <v>1</v>
      </c>
      <c r="F258" s="3">
        <v>0</v>
      </c>
      <c r="G258" t="s">
        <v>18</v>
      </c>
      <c r="H258" t="s">
        <v>11</v>
      </c>
      <c r="I258" t="s">
        <v>12</v>
      </c>
      <c r="J258" s="6">
        <f t="shared" ref="J258:J321" si="108">MONTH(D258)</f>
        <v>6</v>
      </c>
      <c r="K258" s="6">
        <f t="shared" si="85"/>
        <v>0</v>
      </c>
      <c r="L258" s="6">
        <f t="shared" si="86"/>
        <v>0</v>
      </c>
      <c r="M258" s="6">
        <f t="shared" si="87"/>
        <v>0</v>
      </c>
      <c r="N258" s="6">
        <f t="shared" si="88"/>
        <v>0</v>
      </c>
      <c r="O258" s="6">
        <f t="shared" si="89"/>
        <v>0</v>
      </c>
      <c r="P258" s="6">
        <f t="shared" si="90"/>
        <v>1</v>
      </c>
      <c r="Q258" s="6">
        <f t="shared" si="91"/>
        <v>0</v>
      </c>
      <c r="R258" s="6">
        <f t="shared" si="92"/>
        <v>0</v>
      </c>
      <c r="S258" s="6">
        <f t="shared" si="93"/>
        <v>0</v>
      </c>
      <c r="T258" s="6">
        <f t="shared" si="94"/>
        <v>0</v>
      </c>
      <c r="U258" s="6">
        <f t="shared" si="95"/>
        <v>0</v>
      </c>
      <c r="V258">
        <f t="shared" si="106"/>
        <v>1</v>
      </c>
      <c r="W258">
        <f t="shared" si="106"/>
        <v>0</v>
      </c>
      <c r="X258">
        <f t="shared" si="106"/>
        <v>0</v>
      </c>
      <c r="Y258">
        <f t="shared" si="106"/>
        <v>0</v>
      </c>
      <c r="Z258">
        <f t="shared" si="106"/>
        <v>0</v>
      </c>
      <c r="AA258">
        <f t="shared" si="107"/>
        <v>0</v>
      </c>
      <c r="AB258">
        <f t="shared" si="107"/>
        <v>0</v>
      </c>
      <c r="AC258">
        <f t="shared" si="107"/>
        <v>0</v>
      </c>
      <c r="AD258">
        <f t="shared" si="107"/>
        <v>1</v>
      </c>
      <c r="AE258">
        <f t="shared" si="107"/>
        <v>0</v>
      </c>
      <c r="AF258">
        <f t="shared" si="107"/>
        <v>0</v>
      </c>
      <c r="AG258">
        <f t="shared" ref="AG258:AG321" si="109">$B258-$D258</f>
        <v>10</v>
      </c>
      <c r="AH258">
        <f t="shared" ref="AH258:AH321" si="110">IF($AG258&gt;90,1,0)</f>
        <v>0</v>
      </c>
    </row>
    <row r="259" spans="1:34" x14ac:dyDescent="0.25">
      <c r="A259" t="s">
        <v>126</v>
      </c>
      <c r="B259" s="1">
        <v>43640</v>
      </c>
      <c r="C259" s="2">
        <v>64930</v>
      </c>
      <c r="D259" s="1">
        <v>43614</v>
      </c>
      <c r="E259" s="3">
        <v>0</v>
      </c>
      <c r="F259" s="3">
        <v>0</v>
      </c>
      <c r="G259" t="s">
        <v>11</v>
      </c>
      <c r="H259" t="s">
        <v>11</v>
      </c>
      <c r="I259" t="s">
        <v>12</v>
      </c>
      <c r="J259" s="6">
        <f t="shared" si="108"/>
        <v>5</v>
      </c>
      <c r="K259" s="6">
        <f t="shared" ref="K259:K322" si="111">IF(J259=1,1,0)</f>
        <v>0</v>
      </c>
      <c r="L259" s="6">
        <f t="shared" ref="L259:L322" si="112">IF(J259=2,1,0)</f>
        <v>0</v>
      </c>
      <c r="M259" s="6">
        <f t="shared" ref="M259:M322" si="113">IF(J259=3,1,0)</f>
        <v>0</v>
      </c>
      <c r="N259" s="6">
        <f t="shared" ref="N259:N322" si="114">IF(J259=4,1,0)</f>
        <v>0</v>
      </c>
      <c r="O259" s="6">
        <f t="shared" ref="O259:O322" si="115">IF(J259=5,1,0)</f>
        <v>1</v>
      </c>
      <c r="P259" s="6">
        <f t="shared" ref="P259:P322" si="116">IF(J259=6,1,0)</f>
        <v>0</v>
      </c>
      <c r="Q259" s="6">
        <f t="shared" ref="Q259:Q322" si="117">IF(J259=7,1,0)</f>
        <v>0</v>
      </c>
      <c r="R259" s="6">
        <f t="shared" ref="R259:R322" si="118">IF(J259=8,1,0)</f>
        <v>0</v>
      </c>
      <c r="S259" s="6">
        <f t="shared" ref="S259:S322" si="119">IF(J259=9,1,0)</f>
        <v>0</v>
      </c>
      <c r="T259" s="6">
        <f t="shared" ref="T259:T322" si="120">IF(J259=10,1,0)</f>
        <v>0</v>
      </c>
      <c r="U259" s="6">
        <f t="shared" ref="U259:U322" si="121">IF(J259=11,1,0)</f>
        <v>0</v>
      </c>
      <c r="V259">
        <f t="shared" si="106"/>
        <v>1</v>
      </c>
      <c r="W259">
        <f t="shared" si="106"/>
        <v>0</v>
      </c>
      <c r="X259">
        <f t="shared" si="106"/>
        <v>0</v>
      </c>
      <c r="Y259">
        <f t="shared" si="106"/>
        <v>0</v>
      </c>
      <c r="Z259">
        <f t="shared" si="106"/>
        <v>0</v>
      </c>
      <c r="AA259">
        <f t="shared" si="107"/>
        <v>1</v>
      </c>
      <c r="AB259">
        <f t="shared" si="107"/>
        <v>0</v>
      </c>
      <c r="AC259">
        <f t="shared" si="107"/>
        <v>0</v>
      </c>
      <c r="AD259">
        <f t="shared" si="107"/>
        <v>0</v>
      </c>
      <c r="AE259">
        <f t="shared" si="107"/>
        <v>0</v>
      </c>
      <c r="AF259">
        <f t="shared" si="107"/>
        <v>0</v>
      </c>
      <c r="AG259">
        <f t="shared" si="109"/>
        <v>26</v>
      </c>
      <c r="AH259">
        <f t="shared" si="110"/>
        <v>0</v>
      </c>
    </row>
    <row r="260" spans="1:34" x14ac:dyDescent="0.25">
      <c r="A260" t="s">
        <v>132</v>
      </c>
      <c r="B260" s="1">
        <v>43638</v>
      </c>
      <c r="C260" s="2">
        <v>64085</v>
      </c>
      <c r="D260" s="1">
        <v>43609</v>
      </c>
      <c r="E260" s="3">
        <v>0</v>
      </c>
      <c r="F260" s="3">
        <v>0</v>
      </c>
      <c r="G260" t="s">
        <v>18</v>
      </c>
      <c r="H260" t="s">
        <v>15</v>
      </c>
      <c r="I260" t="s">
        <v>12</v>
      </c>
      <c r="J260" s="6">
        <f t="shared" si="108"/>
        <v>5</v>
      </c>
      <c r="K260" s="6">
        <f t="shared" si="111"/>
        <v>0</v>
      </c>
      <c r="L260" s="6">
        <f t="shared" si="112"/>
        <v>0</v>
      </c>
      <c r="M260" s="6">
        <f t="shared" si="113"/>
        <v>0</v>
      </c>
      <c r="N260" s="6">
        <f t="shared" si="114"/>
        <v>0</v>
      </c>
      <c r="O260" s="6">
        <f t="shared" si="115"/>
        <v>1</v>
      </c>
      <c r="P260" s="6">
        <f t="shared" si="116"/>
        <v>0</v>
      </c>
      <c r="Q260" s="6">
        <f t="shared" si="117"/>
        <v>0</v>
      </c>
      <c r="R260" s="6">
        <f t="shared" si="118"/>
        <v>0</v>
      </c>
      <c r="S260" s="6">
        <f t="shared" si="119"/>
        <v>0</v>
      </c>
      <c r="T260" s="6">
        <f t="shared" si="120"/>
        <v>0</v>
      </c>
      <c r="U260" s="6">
        <f t="shared" si="121"/>
        <v>0</v>
      </c>
      <c r="V260">
        <f t="shared" si="106"/>
        <v>0</v>
      </c>
      <c r="W260">
        <f t="shared" si="106"/>
        <v>1</v>
      </c>
      <c r="X260">
        <f t="shared" si="106"/>
        <v>0</v>
      </c>
      <c r="Y260">
        <f t="shared" si="106"/>
        <v>0</v>
      </c>
      <c r="Z260">
        <f t="shared" si="106"/>
        <v>0</v>
      </c>
      <c r="AA260">
        <f t="shared" si="107"/>
        <v>0</v>
      </c>
      <c r="AB260">
        <f t="shared" si="107"/>
        <v>0</v>
      </c>
      <c r="AC260">
        <f t="shared" si="107"/>
        <v>0</v>
      </c>
      <c r="AD260">
        <f t="shared" si="107"/>
        <v>1</v>
      </c>
      <c r="AE260">
        <f t="shared" si="107"/>
        <v>0</v>
      </c>
      <c r="AF260">
        <f t="shared" si="107"/>
        <v>0</v>
      </c>
      <c r="AG260">
        <f t="shared" si="109"/>
        <v>29</v>
      </c>
      <c r="AH260">
        <f t="shared" si="110"/>
        <v>0</v>
      </c>
    </row>
    <row r="261" spans="1:34" x14ac:dyDescent="0.25">
      <c r="A261" t="s">
        <v>137</v>
      </c>
      <c r="B261" s="1">
        <v>43634</v>
      </c>
      <c r="C261" s="2">
        <v>83205</v>
      </c>
      <c r="D261" s="1">
        <v>43621</v>
      </c>
      <c r="E261" s="3">
        <v>0</v>
      </c>
      <c r="F261" s="3">
        <v>0</v>
      </c>
      <c r="G261" t="s">
        <v>18</v>
      </c>
      <c r="H261" t="s">
        <v>11</v>
      </c>
      <c r="I261" t="s">
        <v>12</v>
      </c>
      <c r="J261" s="6">
        <f t="shared" si="108"/>
        <v>6</v>
      </c>
      <c r="K261" s="6">
        <f t="shared" si="111"/>
        <v>0</v>
      </c>
      <c r="L261" s="6">
        <f t="shared" si="112"/>
        <v>0</v>
      </c>
      <c r="M261" s="6">
        <f t="shared" si="113"/>
        <v>0</v>
      </c>
      <c r="N261" s="6">
        <f t="shared" si="114"/>
        <v>0</v>
      </c>
      <c r="O261" s="6">
        <f t="shared" si="115"/>
        <v>0</v>
      </c>
      <c r="P261" s="6">
        <f t="shared" si="116"/>
        <v>1</v>
      </c>
      <c r="Q261" s="6">
        <f t="shared" si="117"/>
        <v>0</v>
      </c>
      <c r="R261" s="6">
        <f t="shared" si="118"/>
        <v>0</v>
      </c>
      <c r="S261" s="6">
        <f t="shared" si="119"/>
        <v>0</v>
      </c>
      <c r="T261" s="6">
        <f t="shared" si="120"/>
        <v>0</v>
      </c>
      <c r="U261" s="6">
        <f t="shared" si="121"/>
        <v>0</v>
      </c>
      <c r="V261">
        <f t="shared" si="106"/>
        <v>1</v>
      </c>
      <c r="W261">
        <f t="shared" si="106"/>
        <v>0</v>
      </c>
      <c r="X261">
        <f t="shared" si="106"/>
        <v>0</v>
      </c>
      <c r="Y261">
        <f t="shared" si="106"/>
        <v>0</v>
      </c>
      <c r="Z261">
        <f t="shared" si="106"/>
        <v>0</v>
      </c>
      <c r="AA261">
        <f t="shared" si="107"/>
        <v>0</v>
      </c>
      <c r="AB261">
        <f t="shared" si="107"/>
        <v>0</v>
      </c>
      <c r="AC261">
        <f t="shared" si="107"/>
        <v>0</v>
      </c>
      <c r="AD261">
        <f t="shared" si="107"/>
        <v>1</v>
      </c>
      <c r="AE261">
        <f t="shared" si="107"/>
        <v>0</v>
      </c>
      <c r="AF261">
        <f t="shared" si="107"/>
        <v>0</v>
      </c>
      <c r="AG261">
        <f t="shared" si="109"/>
        <v>13</v>
      </c>
      <c r="AH261">
        <f t="shared" si="110"/>
        <v>0</v>
      </c>
    </row>
    <row r="262" spans="1:34" x14ac:dyDescent="0.25">
      <c r="A262" t="s">
        <v>140</v>
      </c>
      <c r="B262" s="1">
        <v>43634</v>
      </c>
      <c r="C262" s="2">
        <v>72770</v>
      </c>
      <c r="D262" s="1">
        <v>43616</v>
      </c>
      <c r="E262" s="3">
        <v>0</v>
      </c>
      <c r="F262" s="3">
        <v>0</v>
      </c>
      <c r="G262" t="s">
        <v>25</v>
      </c>
      <c r="H262" t="s">
        <v>31</v>
      </c>
      <c r="I262" t="s">
        <v>12</v>
      </c>
      <c r="J262" s="6">
        <f t="shared" si="108"/>
        <v>5</v>
      </c>
      <c r="K262" s="6">
        <f t="shared" si="111"/>
        <v>0</v>
      </c>
      <c r="L262" s="6">
        <f t="shared" si="112"/>
        <v>0</v>
      </c>
      <c r="M262" s="6">
        <f t="shared" si="113"/>
        <v>0</v>
      </c>
      <c r="N262" s="6">
        <f t="shared" si="114"/>
        <v>0</v>
      </c>
      <c r="O262" s="6">
        <f t="shared" si="115"/>
        <v>1</v>
      </c>
      <c r="P262" s="6">
        <f t="shared" si="116"/>
        <v>0</v>
      </c>
      <c r="Q262" s="6">
        <f t="shared" si="117"/>
        <v>0</v>
      </c>
      <c r="R262" s="6">
        <f t="shared" si="118"/>
        <v>0</v>
      </c>
      <c r="S262" s="6">
        <f t="shared" si="119"/>
        <v>0</v>
      </c>
      <c r="T262" s="6">
        <f t="shared" si="120"/>
        <v>0</v>
      </c>
      <c r="U262" s="6">
        <f t="shared" si="121"/>
        <v>0</v>
      </c>
      <c r="V262">
        <f t="shared" ref="V262:Z271" si="122">IF($H262=V$1,1,0)</f>
        <v>0</v>
      </c>
      <c r="W262">
        <f t="shared" si="122"/>
        <v>0</v>
      </c>
      <c r="X262">
        <f t="shared" si="122"/>
        <v>1</v>
      </c>
      <c r="Y262">
        <f t="shared" si="122"/>
        <v>0</v>
      </c>
      <c r="Z262">
        <f t="shared" si="122"/>
        <v>0</v>
      </c>
      <c r="AA262">
        <f t="shared" ref="AA262:AF271" si="123">IF($G262=AA$1,1,0)</f>
        <v>0</v>
      </c>
      <c r="AB262">
        <f t="shared" si="123"/>
        <v>0</v>
      </c>
      <c r="AC262">
        <f t="shared" si="123"/>
        <v>0</v>
      </c>
      <c r="AD262">
        <f t="shared" si="123"/>
        <v>0</v>
      </c>
      <c r="AE262">
        <f t="shared" si="123"/>
        <v>1</v>
      </c>
      <c r="AF262">
        <f t="shared" si="123"/>
        <v>0</v>
      </c>
      <c r="AG262">
        <f t="shared" si="109"/>
        <v>18</v>
      </c>
      <c r="AH262">
        <f t="shared" si="110"/>
        <v>0</v>
      </c>
    </row>
    <row r="263" spans="1:34" x14ac:dyDescent="0.25">
      <c r="A263" t="s">
        <v>144</v>
      </c>
      <c r="B263" s="1">
        <v>43631</v>
      </c>
      <c r="C263" s="2">
        <v>71595</v>
      </c>
      <c r="D263" s="1">
        <v>43594</v>
      </c>
      <c r="E263" s="3">
        <v>0</v>
      </c>
      <c r="F263" s="3">
        <v>0</v>
      </c>
      <c r="G263" t="s">
        <v>18</v>
      </c>
      <c r="H263" t="s">
        <v>15</v>
      </c>
      <c r="I263" t="s">
        <v>12</v>
      </c>
      <c r="J263" s="6">
        <f t="shared" si="108"/>
        <v>5</v>
      </c>
      <c r="K263" s="6">
        <f t="shared" si="111"/>
        <v>0</v>
      </c>
      <c r="L263" s="6">
        <f t="shared" si="112"/>
        <v>0</v>
      </c>
      <c r="M263" s="6">
        <f t="shared" si="113"/>
        <v>0</v>
      </c>
      <c r="N263" s="6">
        <f t="shared" si="114"/>
        <v>0</v>
      </c>
      <c r="O263" s="6">
        <f t="shared" si="115"/>
        <v>1</v>
      </c>
      <c r="P263" s="6">
        <f t="shared" si="116"/>
        <v>0</v>
      </c>
      <c r="Q263" s="6">
        <f t="shared" si="117"/>
        <v>0</v>
      </c>
      <c r="R263" s="6">
        <f t="shared" si="118"/>
        <v>0</v>
      </c>
      <c r="S263" s="6">
        <f t="shared" si="119"/>
        <v>0</v>
      </c>
      <c r="T263" s="6">
        <f t="shared" si="120"/>
        <v>0</v>
      </c>
      <c r="U263" s="6">
        <f t="shared" si="121"/>
        <v>0</v>
      </c>
      <c r="V263">
        <f t="shared" si="122"/>
        <v>0</v>
      </c>
      <c r="W263">
        <f t="shared" si="122"/>
        <v>1</v>
      </c>
      <c r="X263">
        <f t="shared" si="122"/>
        <v>0</v>
      </c>
      <c r="Y263">
        <f t="shared" si="122"/>
        <v>0</v>
      </c>
      <c r="Z263">
        <f t="shared" si="122"/>
        <v>0</v>
      </c>
      <c r="AA263">
        <f t="shared" si="123"/>
        <v>0</v>
      </c>
      <c r="AB263">
        <f t="shared" si="123"/>
        <v>0</v>
      </c>
      <c r="AC263">
        <f t="shared" si="123"/>
        <v>0</v>
      </c>
      <c r="AD263">
        <f t="shared" si="123"/>
        <v>1</v>
      </c>
      <c r="AE263">
        <f t="shared" si="123"/>
        <v>0</v>
      </c>
      <c r="AF263">
        <f t="shared" si="123"/>
        <v>0</v>
      </c>
      <c r="AG263">
        <f t="shared" si="109"/>
        <v>37</v>
      </c>
      <c r="AH263">
        <f t="shared" si="110"/>
        <v>0</v>
      </c>
    </row>
    <row r="264" spans="1:34" x14ac:dyDescent="0.25">
      <c r="A264" t="s">
        <v>154</v>
      </c>
      <c r="B264" s="1">
        <v>43620</v>
      </c>
      <c r="C264" s="2">
        <v>68770</v>
      </c>
      <c r="D264" s="1">
        <v>43593</v>
      </c>
      <c r="E264" s="3">
        <v>0</v>
      </c>
      <c r="F264" s="3">
        <v>0</v>
      </c>
      <c r="G264" t="s">
        <v>11</v>
      </c>
      <c r="H264" t="s">
        <v>11</v>
      </c>
      <c r="I264" t="s">
        <v>12</v>
      </c>
      <c r="J264" s="6">
        <f t="shared" si="108"/>
        <v>5</v>
      </c>
      <c r="K264" s="6">
        <f t="shared" si="111"/>
        <v>0</v>
      </c>
      <c r="L264" s="6">
        <f t="shared" si="112"/>
        <v>0</v>
      </c>
      <c r="M264" s="6">
        <f t="shared" si="113"/>
        <v>0</v>
      </c>
      <c r="N264" s="6">
        <f t="shared" si="114"/>
        <v>0</v>
      </c>
      <c r="O264" s="6">
        <f t="shared" si="115"/>
        <v>1</v>
      </c>
      <c r="P264" s="6">
        <f t="shared" si="116"/>
        <v>0</v>
      </c>
      <c r="Q264" s="6">
        <f t="shared" si="117"/>
        <v>0</v>
      </c>
      <c r="R264" s="6">
        <f t="shared" si="118"/>
        <v>0</v>
      </c>
      <c r="S264" s="6">
        <f t="shared" si="119"/>
        <v>0</v>
      </c>
      <c r="T264" s="6">
        <f t="shared" si="120"/>
        <v>0</v>
      </c>
      <c r="U264" s="6">
        <f t="shared" si="121"/>
        <v>0</v>
      </c>
      <c r="V264">
        <f t="shared" si="122"/>
        <v>1</v>
      </c>
      <c r="W264">
        <f t="shared" si="122"/>
        <v>0</v>
      </c>
      <c r="X264">
        <f t="shared" si="122"/>
        <v>0</v>
      </c>
      <c r="Y264">
        <f t="shared" si="122"/>
        <v>0</v>
      </c>
      <c r="Z264">
        <f t="shared" si="122"/>
        <v>0</v>
      </c>
      <c r="AA264">
        <f t="shared" si="123"/>
        <v>1</v>
      </c>
      <c r="AB264">
        <f t="shared" si="123"/>
        <v>0</v>
      </c>
      <c r="AC264">
        <f t="shared" si="123"/>
        <v>0</v>
      </c>
      <c r="AD264">
        <f t="shared" si="123"/>
        <v>0</v>
      </c>
      <c r="AE264">
        <f t="shared" si="123"/>
        <v>0</v>
      </c>
      <c r="AF264">
        <f t="shared" si="123"/>
        <v>0</v>
      </c>
      <c r="AG264">
        <f t="shared" si="109"/>
        <v>27</v>
      </c>
      <c r="AH264">
        <f t="shared" si="110"/>
        <v>0</v>
      </c>
    </row>
    <row r="265" spans="1:34" x14ac:dyDescent="0.25">
      <c r="A265" t="s">
        <v>165</v>
      </c>
      <c r="B265" s="1">
        <v>43616</v>
      </c>
      <c r="C265" s="4">
        <v>69880</v>
      </c>
      <c r="D265" s="1">
        <v>43601</v>
      </c>
      <c r="E265" s="3">
        <v>0</v>
      </c>
      <c r="F265" s="3">
        <v>0</v>
      </c>
      <c r="G265" t="s">
        <v>16</v>
      </c>
      <c r="H265" t="s">
        <v>11</v>
      </c>
      <c r="I265" t="s">
        <v>12</v>
      </c>
      <c r="J265" s="6">
        <f t="shared" si="108"/>
        <v>5</v>
      </c>
      <c r="K265" s="6">
        <f t="shared" si="111"/>
        <v>0</v>
      </c>
      <c r="L265" s="6">
        <f t="shared" si="112"/>
        <v>0</v>
      </c>
      <c r="M265" s="6">
        <f t="shared" si="113"/>
        <v>0</v>
      </c>
      <c r="N265" s="6">
        <f t="shared" si="114"/>
        <v>0</v>
      </c>
      <c r="O265" s="6">
        <f t="shared" si="115"/>
        <v>1</v>
      </c>
      <c r="P265" s="6">
        <f t="shared" si="116"/>
        <v>0</v>
      </c>
      <c r="Q265" s="6">
        <f t="shared" si="117"/>
        <v>0</v>
      </c>
      <c r="R265" s="6">
        <f t="shared" si="118"/>
        <v>0</v>
      </c>
      <c r="S265" s="6">
        <f t="shared" si="119"/>
        <v>0</v>
      </c>
      <c r="T265" s="6">
        <f t="shared" si="120"/>
        <v>0</v>
      </c>
      <c r="U265" s="6">
        <f t="shared" si="121"/>
        <v>0</v>
      </c>
      <c r="V265">
        <f t="shared" si="122"/>
        <v>1</v>
      </c>
      <c r="W265">
        <f t="shared" si="122"/>
        <v>0</v>
      </c>
      <c r="X265">
        <f t="shared" si="122"/>
        <v>0</v>
      </c>
      <c r="Y265">
        <f t="shared" si="122"/>
        <v>0</v>
      </c>
      <c r="Z265">
        <f t="shared" si="122"/>
        <v>0</v>
      </c>
      <c r="AA265">
        <f t="shared" si="123"/>
        <v>0</v>
      </c>
      <c r="AB265">
        <f t="shared" si="123"/>
        <v>1</v>
      </c>
      <c r="AC265">
        <f t="shared" si="123"/>
        <v>0</v>
      </c>
      <c r="AD265">
        <f t="shared" si="123"/>
        <v>0</v>
      </c>
      <c r="AE265">
        <f t="shared" si="123"/>
        <v>0</v>
      </c>
      <c r="AF265">
        <f t="shared" si="123"/>
        <v>0</v>
      </c>
      <c r="AG265">
        <f t="shared" si="109"/>
        <v>15</v>
      </c>
      <c r="AH265">
        <f t="shared" si="110"/>
        <v>0</v>
      </c>
    </row>
    <row r="266" spans="1:34" x14ac:dyDescent="0.25">
      <c r="A266" t="s">
        <v>171</v>
      </c>
      <c r="B266" s="1">
        <v>43616</v>
      </c>
      <c r="C266" s="4">
        <v>69250</v>
      </c>
      <c r="D266" s="1">
        <v>43614</v>
      </c>
      <c r="E266" s="3">
        <v>0</v>
      </c>
      <c r="F266" s="3">
        <v>0</v>
      </c>
      <c r="G266" t="s">
        <v>18</v>
      </c>
      <c r="H266" t="s">
        <v>11</v>
      </c>
      <c r="I266" t="s">
        <v>12</v>
      </c>
      <c r="J266" s="6">
        <f t="shared" si="108"/>
        <v>5</v>
      </c>
      <c r="K266" s="6">
        <f t="shared" si="111"/>
        <v>0</v>
      </c>
      <c r="L266" s="6">
        <f t="shared" si="112"/>
        <v>0</v>
      </c>
      <c r="M266" s="6">
        <f t="shared" si="113"/>
        <v>0</v>
      </c>
      <c r="N266" s="6">
        <f t="shared" si="114"/>
        <v>0</v>
      </c>
      <c r="O266" s="6">
        <f t="shared" si="115"/>
        <v>1</v>
      </c>
      <c r="P266" s="6">
        <f t="shared" si="116"/>
        <v>0</v>
      </c>
      <c r="Q266" s="6">
        <f t="shared" si="117"/>
        <v>0</v>
      </c>
      <c r="R266" s="6">
        <f t="shared" si="118"/>
        <v>0</v>
      </c>
      <c r="S266" s="6">
        <f t="shared" si="119"/>
        <v>0</v>
      </c>
      <c r="T266" s="6">
        <f t="shared" si="120"/>
        <v>0</v>
      </c>
      <c r="U266" s="6">
        <f t="shared" si="121"/>
        <v>0</v>
      </c>
      <c r="V266">
        <f t="shared" si="122"/>
        <v>1</v>
      </c>
      <c r="W266">
        <f t="shared" si="122"/>
        <v>0</v>
      </c>
      <c r="X266">
        <f t="shared" si="122"/>
        <v>0</v>
      </c>
      <c r="Y266">
        <f t="shared" si="122"/>
        <v>0</v>
      </c>
      <c r="Z266">
        <f t="shared" si="122"/>
        <v>0</v>
      </c>
      <c r="AA266">
        <f t="shared" si="123"/>
        <v>0</v>
      </c>
      <c r="AB266">
        <f t="shared" si="123"/>
        <v>0</v>
      </c>
      <c r="AC266">
        <f t="shared" si="123"/>
        <v>0</v>
      </c>
      <c r="AD266">
        <f t="shared" si="123"/>
        <v>1</v>
      </c>
      <c r="AE266">
        <f t="shared" si="123"/>
        <v>0</v>
      </c>
      <c r="AF266">
        <f t="shared" si="123"/>
        <v>0</v>
      </c>
      <c r="AG266">
        <f t="shared" si="109"/>
        <v>2</v>
      </c>
      <c r="AH266">
        <f t="shared" si="110"/>
        <v>0</v>
      </c>
    </row>
    <row r="267" spans="1:34" x14ac:dyDescent="0.25">
      <c r="A267" t="s">
        <v>174</v>
      </c>
      <c r="B267" s="1">
        <v>43616</v>
      </c>
      <c r="C267" s="4">
        <v>69515</v>
      </c>
      <c r="D267" s="1">
        <v>43601</v>
      </c>
      <c r="E267" s="3">
        <v>0</v>
      </c>
      <c r="F267" s="3">
        <v>0</v>
      </c>
      <c r="G267" t="s">
        <v>16</v>
      </c>
      <c r="H267" t="s">
        <v>15</v>
      </c>
      <c r="I267" t="s">
        <v>12</v>
      </c>
      <c r="J267" s="6">
        <f t="shared" si="108"/>
        <v>5</v>
      </c>
      <c r="K267" s="6">
        <f t="shared" si="111"/>
        <v>0</v>
      </c>
      <c r="L267" s="6">
        <f t="shared" si="112"/>
        <v>0</v>
      </c>
      <c r="M267" s="6">
        <f t="shared" si="113"/>
        <v>0</v>
      </c>
      <c r="N267" s="6">
        <f t="shared" si="114"/>
        <v>0</v>
      </c>
      <c r="O267" s="6">
        <f t="shared" si="115"/>
        <v>1</v>
      </c>
      <c r="P267" s="6">
        <f t="shared" si="116"/>
        <v>0</v>
      </c>
      <c r="Q267" s="6">
        <f t="shared" si="117"/>
        <v>0</v>
      </c>
      <c r="R267" s="6">
        <f t="shared" si="118"/>
        <v>0</v>
      </c>
      <c r="S267" s="6">
        <f t="shared" si="119"/>
        <v>0</v>
      </c>
      <c r="T267" s="6">
        <f t="shared" si="120"/>
        <v>0</v>
      </c>
      <c r="U267" s="6">
        <f t="shared" si="121"/>
        <v>0</v>
      </c>
      <c r="V267">
        <f t="shared" si="122"/>
        <v>0</v>
      </c>
      <c r="W267">
        <f t="shared" si="122"/>
        <v>1</v>
      </c>
      <c r="X267">
        <f t="shared" si="122"/>
        <v>0</v>
      </c>
      <c r="Y267">
        <f t="shared" si="122"/>
        <v>0</v>
      </c>
      <c r="Z267">
        <f t="shared" si="122"/>
        <v>0</v>
      </c>
      <c r="AA267">
        <f t="shared" si="123"/>
        <v>0</v>
      </c>
      <c r="AB267">
        <f t="shared" si="123"/>
        <v>1</v>
      </c>
      <c r="AC267">
        <f t="shared" si="123"/>
        <v>0</v>
      </c>
      <c r="AD267">
        <f t="shared" si="123"/>
        <v>0</v>
      </c>
      <c r="AE267">
        <f t="shared" si="123"/>
        <v>0</v>
      </c>
      <c r="AF267">
        <f t="shared" si="123"/>
        <v>0</v>
      </c>
      <c r="AG267">
        <f t="shared" si="109"/>
        <v>15</v>
      </c>
      <c r="AH267">
        <f t="shared" si="110"/>
        <v>0</v>
      </c>
    </row>
    <row r="268" spans="1:34" x14ac:dyDescent="0.25">
      <c r="A268" t="s">
        <v>176</v>
      </c>
      <c r="B268" s="1">
        <v>43615</v>
      </c>
      <c r="C268" s="4">
        <v>68610</v>
      </c>
      <c r="D268" s="1">
        <v>43607</v>
      </c>
      <c r="E268" s="3">
        <v>0</v>
      </c>
      <c r="F268" s="3">
        <v>0</v>
      </c>
      <c r="G268" t="s">
        <v>16</v>
      </c>
      <c r="H268" t="s">
        <v>15</v>
      </c>
      <c r="I268" t="s">
        <v>12</v>
      </c>
      <c r="J268" s="6">
        <f t="shared" si="108"/>
        <v>5</v>
      </c>
      <c r="K268" s="6">
        <f t="shared" si="111"/>
        <v>0</v>
      </c>
      <c r="L268" s="6">
        <f t="shared" si="112"/>
        <v>0</v>
      </c>
      <c r="M268" s="6">
        <f t="shared" si="113"/>
        <v>0</v>
      </c>
      <c r="N268" s="6">
        <f t="shared" si="114"/>
        <v>0</v>
      </c>
      <c r="O268" s="6">
        <f t="shared" si="115"/>
        <v>1</v>
      </c>
      <c r="P268" s="6">
        <f t="shared" si="116"/>
        <v>0</v>
      </c>
      <c r="Q268" s="6">
        <f t="shared" si="117"/>
        <v>0</v>
      </c>
      <c r="R268" s="6">
        <f t="shared" si="118"/>
        <v>0</v>
      </c>
      <c r="S268" s="6">
        <f t="shared" si="119"/>
        <v>0</v>
      </c>
      <c r="T268" s="6">
        <f t="shared" si="120"/>
        <v>0</v>
      </c>
      <c r="U268" s="6">
        <f t="shared" si="121"/>
        <v>0</v>
      </c>
      <c r="V268">
        <f t="shared" si="122"/>
        <v>0</v>
      </c>
      <c r="W268">
        <f t="shared" si="122"/>
        <v>1</v>
      </c>
      <c r="X268">
        <f t="shared" si="122"/>
        <v>0</v>
      </c>
      <c r="Y268">
        <f t="shared" si="122"/>
        <v>0</v>
      </c>
      <c r="Z268">
        <f t="shared" si="122"/>
        <v>0</v>
      </c>
      <c r="AA268">
        <f t="shared" si="123"/>
        <v>0</v>
      </c>
      <c r="AB268">
        <f t="shared" si="123"/>
        <v>1</v>
      </c>
      <c r="AC268">
        <f t="shared" si="123"/>
        <v>0</v>
      </c>
      <c r="AD268">
        <f t="shared" si="123"/>
        <v>0</v>
      </c>
      <c r="AE268">
        <f t="shared" si="123"/>
        <v>0</v>
      </c>
      <c r="AF268">
        <f t="shared" si="123"/>
        <v>0</v>
      </c>
      <c r="AG268">
        <f t="shared" si="109"/>
        <v>8</v>
      </c>
      <c r="AH268">
        <f t="shared" si="110"/>
        <v>0</v>
      </c>
    </row>
    <row r="269" spans="1:34" x14ac:dyDescent="0.25">
      <c r="A269" t="s">
        <v>198</v>
      </c>
      <c r="B269" s="1">
        <v>43613</v>
      </c>
      <c r="C269" s="4">
        <v>69400</v>
      </c>
      <c r="D269" s="1">
        <v>43594</v>
      </c>
      <c r="E269" s="3">
        <v>0</v>
      </c>
      <c r="F269" s="3">
        <v>0</v>
      </c>
      <c r="G269" t="s">
        <v>11</v>
      </c>
      <c r="H269" t="s">
        <v>11</v>
      </c>
      <c r="I269" t="s">
        <v>12</v>
      </c>
      <c r="J269" s="6">
        <f t="shared" si="108"/>
        <v>5</v>
      </c>
      <c r="K269" s="6">
        <f t="shared" si="111"/>
        <v>0</v>
      </c>
      <c r="L269" s="6">
        <f t="shared" si="112"/>
        <v>0</v>
      </c>
      <c r="M269" s="6">
        <f t="shared" si="113"/>
        <v>0</v>
      </c>
      <c r="N269" s="6">
        <f t="shared" si="114"/>
        <v>0</v>
      </c>
      <c r="O269" s="6">
        <f t="shared" si="115"/>
        <v>1</v>
      </c>
      <c r="P269" s="6">
        <f t="shared" si="116"/>
        <v>0</v>
      </c>
      <c r="Q269" s="6">
        <f t="shared" si="117"/>
        <v>0</v>
      </c>
      <c r="R269" s="6">
        <f t="shared" si="118"/>
        <v>0</v>
      </c>
      <c r="S269" s="6">
        <f t="shared" si="119"/>
        <v>0</v>
      </c>
      <c r="T269" s="6">
        <f t="shared" si="120"/>
        <v>0</v>
      </c>
      <c r="U269" s="6">
        <f t="shared" si="121"/>
        <v>0</v>
      </c>
      <c r="V269">
        <f t="shared" si="122"/>
        <v>1</v>
      </c>
      <c r="W269">
        <f t="shared" si="122"/>
        <v>0</v>
      </c>
      <c r="X269">
        <f t="shared" si="122"/>
        <v>0</v>
      </c>
      <c r="Y269">
        <f t="shared" si="122"/>
        <v>0</v>
      </c>
      <c r="Z269">
        <f t="shared" si="122"/>
        <v>0</v>
      </c>
      <c r="AA269">
        <f t="shared" si="123"/>
        <v>1</v>
      </c>
      <c r="AB269">
        <f t="shared" si="123"/>
        <v>0</v>
      </c>
      <c r="AC269">
        <f t="shared" si="123"/>
        <v>0</v>
      </c>
      <c r="AD269">
        <f t="shared" si="123"/>
        <v>0</v>
      </c>
      <c r="AE269">
        <f t="shared" si="123"/>
        <v>0</v>
      </c>
      <c r="AF269">
        <f t="shared" si="123"/>
        <v>0</v>
      </c>
      <c r="AG269">
        <f t="shared" si="109"/>
        <v>19</v>
      </c>
      <c r="AH269">
        <f t="shared" si="110"/>
        <v>0</v>
      </c>
    </row>
    <row r="270" spans="1:34" x14ac:dyDescent="0.25">
      <c r="A270" t="s">
        <v>207</v>
      </c>
      <c r="B270" s="1">
        <v>43607</v>
      </c>
      <c r="C270" s="4">
        <v>62740</v>
      </c>
      <c r="D270" s="1">
        <v>43606</v>
      </c>
      <c r="E270" s="3">
        <v>1</v>
      </c>
      <c r="F270" s="3">
        <v>0</v>
      </c>
      <c r="G270" t="s">
        <v>16</v>
      </c>
      <c r="H270" t="s">
        <v>11</v>
      </c>
      <c r="I270" t="s">
        <v>12</v>
      </c>
      <c r="J270" s="6">
        <f t="shared" si="108"/>
        <v>5</v>
      </c>
      <c r="K270" s="6">
        <f t="shared" si="111"/>
        <v>0</v>
      </c>
      <c r="L270" s="6">
        <f t="shared" si="112"/>
        <v>0</v>
      </c>
      <c r="M270" s="6">
        <f t="shared" si="113"/>
        <v>0</v>
      </c>
      <c r="N270" s="6">
        <f t="shared" si="114"/>
        <v>0</v>
      </c>
      <c r="O270" s="6">
        <f t="shared" si="115"/>
        <v>1</v>
      </c>
      <c r="P270" s="6">
        <f t="shared" si="116"/>
        <v>0</v>
      </c>
      <c r="Q270" s="6">
        <f t="shared" si="117"/>
        <v>0</v>
      </c>
      <c r="R270" s="6">
        <f t="shared" si="118"/>
        <v>0</v>
      </c>
      <c r="S270" s="6">
        <f t="shared" si="119"/>
        <v>0</v>
      </c>
      <c r="T270" s="6">
        <f t="shared" si="120"/>
        <v>0</v>
      </c>
      <c r="U270" s="6">
        <f t="shared" si="121"/>
        <v>0</v>
      </c>
      <c r="V270">
        <f t="shared" si="122"/>
        <v>1</v>
      </c>
      <c r="W270">
        <f t="shared" si="122"/>
        <v>0</v>
      </c>
      <c r="X270">
        <f t="shared" si="122"/>
        <v>0</v>
      </c>
      <c r="Y270">
        <f t="shared" si="122"/>
        <v>0</v>
      </c>
      <c r="Z270">
        <f t="shared" si="122"/>
        <v>0</v>
      </c>
      <c r="AA270">
        <f t="shared" si="123"/>
        <v>0</v>
      </c>
      <c r="AB270">
        <f t="shared" si="123"/>
        <v>1</v>
      </c>
      <c r="AC270">
        <f t="shared" si="123"/>
        <v>0</v>
      </c>
      <c r="AD270">
        <f t="shared" si="123"/>
        <v>0</v>
      </c>
      <c r="AE270">
        <f t="shared" si="123"/>
        <v>0</v>
      </c>
      <c r="AF270">
        <f t="shared" si="123"/>
        <v>0</v>
      </c>
      <c r="AG270">
        <f t="shared" si="109"/>
        <v>1</v>
      </c>
      <c r="AH270">
        <f t="shared" si="110"/>
        <v>0</v>
      </c>
    </row>
    <row r="271" spans="1:34" x14ac:dyDescent="0.25">
      <c r="A271" t="s">
        <v>213</v>
      </c>
      <c r="B271" s="1">
        <v>43603</v>
      </c>
      <c r="C271" s="4">
        <v>66120</v>
      </c>
      <c r="D271" s="1">
        <v>43586</v>
      </c>
      <c r="E271" s="3">
        <v>0</v>
      </c>
      <c r="F271" s="3">
        <v>0</v>
      </c>
      <c r="G271" t="s">
        <v>11</v>
      </c>
      <c r="H271" t="s">
        <v>11</v>
      </c>
      <c r="I271" t="s">
        <v>12</v>
      </c>
      <c r="J271" s="6">
        <f t="shared" si="108"/>
        <v>5</v>
      </c>
      <c r="K271" s="6">
        <f t="shared" si="111"/>
        <v>0</v>
      </c>
      <c r="L271" s="6">
        <f t="shared" si="112"/>
        <v>0</v>
      </c>
      <c r="M271" s="6">
        <f t="shared" si="113"/>
        <v>0</v>
      </c>
      <c r="N271" s="6">
        <f t="shared" si="114"/>
        <v>0</v>
      </c>
      <c r="O271" s="6">
        <f t="shared" si="115"/>
        <v>1</v>
      </c>
      <c r="P271" s="6">
        <f t="shared" si="116"/>
        <v>0</v>
      </c>
      <c r="Q271" s="6">
        <f t="shared" si="117"/>
        <v>0</v>
      </c>
      <c r="R271" s="6">
        <f t="shared" si="118"/>
        <v>0</v>
      </c>
      <c r="S271" s="6">
        <f t="shared" si="119"/>
        <v>0</v>
      </c>
      <c r="T271" s="6">
        <f t="shared" si="120"/>
        <v>0</v>
      </c>
      <c r="U271" s="6">
        <f t="shared" si="121"/>
        <v>0</v>
      </c>
      <c r="V271">
        <f t="shared" si="122"/>
        <v>1</v>
      </c>
      <c r="W271">
        <f t="shared" si="122"/>
        <v>0</v>
      </c>
      <c r="X271">
        <f t="shared" si="122"/>
        <v>0</v>
      </c>
      <c r="Y271">
        <f t="shared" si="122"/>
        <v>0</v>
      </c>
      <c r="Z271">
        <f t="shared" si="122"/>
        <v>0</v>
      </c>
      <c r="AA271">
        <f t="shared" si="123"/>
        <v>1</v>
      </c>
      <c r="AB271">
        <f t="shared" si="123"/>
        <v>0</v>
      </c>
      <c r="AC271">
        <f t="shared" si="123"/>
        <v>0</v>
      </c>
      <c r="AD271">
        <f t="shared" si="123"/>
        <v>0</v>
      </c>
      <c r="AE271">
        <f t="shared" si="123"/>
        <v>0</v>
      </c>
      <c r="AF271">
        <f t="shared" si="123"/>
        <v>0</v>
      </c>
      <c r="AG271">
        <f t="shared" si="109"/>
        <v>17</v>
      </c>
      <c r="AH271">
        <f t="shared" si="110"/>
        <v>0</v>
      </c>
    </row>
    <row r="272" spans="1:34" x14ac:dyDescent="0.25">
      <c r="A272" t="s">
        <v>233</v>
      </c>
      <c r="B272" s="1">
        <v>43594</v>
      </c>
      <c r="C272" s="4">
        <v>69065</v>
      </c>
      <c r="D272" s="1">
        <v>43586</v>
      </c>
      <c r="E272" s="3">
        <v>0</v>
      </c>
      <c r="F272" s="3">
        <v>0</v>
      </c>
      <c r="G272" t="s">
        <v>18</v>
      </c>
      <c r="H272" t="s">
        <v>11</v>
      </c>
      <c r="I272" t="s">
        <v>12</v>
      </c>
      <c r="J272" s="6">
        <f t="shared" si="108"/>
        <v>5</v>
      </c>
      <c r="K272" s="6">
        <f t="shared" si="111"/>
        <v>0</v>
      </c>
      <c r="L272" s="6">
        <f t="shared" si="112"/>
        <v>0</v>
      </c>
      <c r="M272" s="6">
        <f t="shared" si="113"/>
        <v>0</v>
      </c>
      <c r="N272" s="6">
        <f t="shared" si="114"/>
        <v>0</v>
      </c>
      <c r="O272" s="6">
        <f t="shared" si="115"/>
        <v>1</v>
      </c>
      <c r="P272" s="6">
        <f t="shared" si="116"/>
        <v>0</v>
      </c>
      <c r="Q272" s="6">
        <f t="shared" si="117"/>
        <v>0</v>
      </c>
      <c r="R272" s="6">
        <f t="shared" si="118"/>
        <v>0</v>
      </c>
      <c r="S272" s="6">
        <f t="shared" si="119"/>
        <v>0</v>
      </c>
      <c r="T272" s="6">
        <f t="shared" si="120"/>
        <v>0</v>
      </c>
      <c r="U272" s="6">
        <f t="shared" si="121"/>
        <v>0</v>
      </c>
      <c r="V272">
        <f t="shared" ref="V272:Z281" si="124">IF($H272=V$1,1,0)</f>
        <v>1</v>
      </c>
      <c r="W272">
        <f t="shared" si="124"/>
        <v>0</v>
      </c>
      <c r="X272">
        <f t="shared" si="124"/>
        <v>0</v>
      </c>
      <c r="Y272">
        <f t="shared" si="124"/>
        <v>0</v>
      </c>
      <c r="Z272">
        <f t="shared" si="124"/>
        <v>0</v>
      </c>
      <c r="AA272">
        <f t="shared" ref="AA272:AF281" si="125">IF($G272=AA$1,1,0)</f>
        <v>0</v>
      </c>
      <c r="AB272">
        <f t="shared" si="125"/>
        <v>0</v>
      </c>
      <c r="AC272">
        <f t="shared" si="125"/>
        <v>0</v>
      </c>
      <c r="AD272">
        <f t="shared" si="125"/>
        <v>1</v>
      </c>
      <c r="AE272">
        <f t="shared" si="125"/>
        <v>0</v>
      </c>
      <c r="AF272">
        <f t="shared" si="125"/>
        <v>0</v>
      </c>
      <c r="AG272">
        <f t="shared" si="109"/>
        <v>8</v>
      </c>
      <c r="AH272">
        <f t="shared" si="110"/>
        <v>0</v>
      </c>
    </row>
    <row r="273" spans="1:34" x14ac:dyDescent="0.25">
      <c r="A273" t="s">
        <v>236</v>
      </c>
      <c r="B273" s="1">
        <v>43589</v>
      </c>
      <c r="C273" s="4">
        <v>68095</v>
      </c>
      <c r="D273" s="1">
        <v>43586</v>
      </c>
      <c r="E273" s="3">
        <v>0</v>
      </c>
      <c r="F273" s="3">
        <v>1</v>
      </c>
      <c r="G273" t="s">
        <v>25</v>
      </c>
      <c r="H273" t="s">
        <v>15</v>
      </c>
      <c r="I273" t="s">
        <v>12</v>
      </c>
      <c r="J273" s="6">
        <f t="shared" si="108"/>
        <v>5</v>
      </c>
      <c r="K273" s="6">
        <f t="shared" si="111"/>
        <v>0</v>
      </c>
      <c r="L273" s="6">
        <f t="shared" si="112"/>
        <v>0</v>
      </c>
      <c r="M273" s="6">
        <f t="shared" si="113"/>
        <v>0</v>
      </c>
      <c r="N273" s="6">
        <f t="shared" si="114"/>
        <v>0</v>
      </c>
      <c r="O273" s="6">
        <f t="shared" si="115"/>
        <v>1</v>
      </c>
      <c r="P273" s="6">
        <f t="shared" si="116"/>
        <v>0</v>
      </c>
      <c r="Q273" s="6">
        <f t="shared" si="117"/>
        <v>0</v>
      </c>
      <c r="R273" s="6">
        <f t="shared" si="118"/>
        <v>0</v>
      </c>
      <c r="S273" s="6">
        <f t="shared" si="119"/>
        <v>0</v>
      </c>
      <c r="T273" s="6">
        <f t="shared" si="120"/>
        <v>0</v>
      </c>
      <c r="U273" s="6">
        <f t="shared" si="121"/>
        <v>0</v>
      </c>
      <c r="V273">
        <f t="shared" si="124"/>
        <v>0</v>
      </c>
      <c r="W273">
        <f t="shared" si="124"/>
        <v>1</v>
      </c>
      <c r="X273">
        <f t="shared" si="124"/>
        <v>0</v>
      </c>
      <c r="Y273">
        <f t="shared" si="124"/>
        <v>0</v>
      </c>
      <c r="Z273">
        <f t="shared" si="124"/>
        <v>0</v>
      </c>
      <c r="AA273">
        <f t="shared" si="125"/>
        <v>0</v>
      </c>
      <c r="AB273">
        <f t="shared" si="125"/>
        <v>0</v>
      </c>
      <c r="AC273">
        <f t="shared" si="125"/>
        <v>0</v>
      </c>
      <c r="AD273">
        <f t="shared" si="125"/>
        <v>0</v>
      </c>
      <c r="AE273">
        <f t="shared" si="125"/>
        <v>1</v>
      </c>
      <c r="AF273">
        <f t="shared" si="125"/>
        <v>0</v>
      </c>
      <c r="AG273">
        <f t="shared" si="109"/>
        <v>3</v>
      </c>
      <c r="AH273">
        <f t="shared" si="110"/>
        <v>0</v>
      </c>
    </row>
    <row r="274" spans="1:34" x14ac:dyDescent="0.25">
      <c r="A274" t="s">
        <v>283</v>
      </c>
      <c r="B274" s="1">
        <v>43571</v>
      </c>
      <c r="C274">
        <v>72660</v>
      </c>
      <c r="D274" s="1">
        <v>43511</v>
      </c>
      <c r="E274" s="3">
        <v>0</v>
      </c>
      <c r="F274" s="3">
        <v>0</v>
      </c>
      <c r="G274" t="s">
        <v>11</v>
      </c>
      <c r="H274" t="s">
        <v>16</v>
      </c>
      <c r="I274" t="s">
        <v>12</v>
      </c>
      <c r="J274" s="6">
        <f t="shared" si="108"/>
        <v>2</v>
      </c>
      <c r="K274" s="6">
        <f t="shared" si="111"/>
        <v>0</v>
      </c>
      <c r="L274" s="6">
        <f t="shared" si="112"/>
        <v>1</v>
      </c>
      <c r="M274" s="6">
        <f t="shared" si="113"/>
        <v>0</v>
      </c>
      <c r="N274" s="6">
        <f t="shared" si="114"/>
        <v>0</v>
      </c>
      <c r="O274" s="6">
        <f t="shared" si="115"/>
        <v>0</v>
      </c>
      <c r="P274" s="6">
        <f t="shared" si="116"/>
        <v>0</v>
      </c>
      <c r="Q274" s="6">
        <f t="shared" si="117"/>
        <v>0</v>
      </c>
      <c r="R274" s="6">
        <f t="shared" si="118"/>
        <v>0</v>
      </c>
      <c r="S274" s="6">
        <f t="shared" si="119"/>
        <v>0</v>
      </c>
      <c r="T274" s="6">
        <f t="shared" si="120"/>
        <v>0</v>
      </c>
      <c r="U274" s="6">
        <f t="shared" si="121"/>
        <v>0</v>
      </c>
      <c r="V274">
        <f t="shared" si="124"/>
        <v>0</v>
      </c>
      <c r="W274">
        <f t="shared" si="124"/>
        <v>0</v>
      </c>
      <c r="X274">
        <f t="shared" si="124"/>
        <v>0</v>
      </c>
      <c r="Y274">
        <f t="shared" si="124"/>
        <v>1</v>
      </c>
      <c r="Z274">
        <f t="shared" si="124"/>
        <v>0</v>
      </c>
      <c r="AA274">
        <f t="shared" si="125"/>
        <v>1</v>
      </c>
      <c r="AB274">
        <f t="shared" si="125"/>
        <v>0</v>
      </c>
      <c r="AC274">
        <f t="shared" si="125"/>
        <v>0</v>
      </c>
      <c r="AD274">
        <f t="shared" si="125"/>
        <v>0</v>
      </c>
      <c r="AE274">
        <f t="shared" si="125"/>
        <v>0</v>
      </c>
      <c r="AF274">
        <f t="shared" si="125"/>
        <v>0</v>
      </c>
      <c r="AG274">
        <f t="shared" si="109"/>
        <v>60</v>
      </c>
      <c r="AH274">
        <f t="shared" si="110"/>
        <v>0</v>
      </c>
    </row>
    <row r="275" spans="1:34" x14ac:dyDescent="0.25">
      <c r="A275" t="s">
        <v>295</v>
      </c>
      <c r="B275" s="1">
        <v>43565</v>
      </c>
      <c r="C275">
        <v>64550</v>
      </c>
      <c r="D275" s="1">
        <v>43539</v>
      </c>
      <c r="E275" s="3">
        <v>0</v>
      </c>
      <c r="F275" s="3">
        <v>0</v>
      </c>
      <c r="G275" t="s">
        <v>11</v>
      </c>
      <c r="H275" t="s">
        <v>11</v>
      </c>
      <c r="I275" t="s">
        <v>12</v>
      </c>
      <c r="J275" s="6">
        <f t="shared" si="108"/>
        <v>3</v>
      </c>
      <c r="K275" s="6">
        <f t="shared" si="111"/>
        <v>0</v>
      </c>
      <c r="L275" s="6">
        <f t="shared" si="112"/>
        <v>0</v>
      </c>
      <c r="M275" s="6">
        <f t="shared" si="113"/>
        <v>1</v>
      </c>
      <c r="N275" s="6">
        <f t="shared" si="114"/>
        <v>0</v>
      </c>
      <c r="O275" s="6">
        <f t="shared" si="115"/>
        <v>0</v>
      </c>
      <c r="P275" s="6">
        <f t="shared" si="116"/>
        <v>0</v>
      </c>
      <c r="Q275" s="6">
        <f t="shared" si="117"/>
        <v>0</v>
      </c>
      <c r="R275" s="6">
        <f t="shared" si="118"/>
        <v>0</v>
      </c>
      <c r="S275" s="6">
        <f t="shared" si="119"/>
        <v>0</v>
      </c>
      <c r="T275" s="6">
        <f t="shared" si="120"/>
        <v>0</v>
      </c>
      <c r="U275" s="6">
        <f t="shared" si="121"/>
        <v>0</v>
      </c>
      <c r="V275">
        <f t="shared" si="124"/>
        <v>1</v>
      </c>
      <c r="W275">
        <f t="shared" si="124"/>
        <v>0</v>
      </c>
      <c r="X275">
        <f t="shared" si="124"/>
        <v>0</v>
      </c>
      <c r="Y275">
        <f t="shared" si="124"/>
        <v>0</v>
      </c>
      <c r="Z275">
        <f t="shared" si="124"/>
        <v>0</v>
      </c>
      <c r="AA275">
        <f t="shared" si="125"/>
        <v>1</v>
      </c>
      <c r="AB275">
        <f t="shared" si="125"/>
        <v>0</v>
      </c>
      <c r="AC275">
        <f t="shared" si="125"/>
        <v>0</v>
      </c>
      <c r="AD275">
        <f t="shared" si="125"/>
        <v>0</v>
      </c>
      <c r="AE275">
        <f t="shared" si="125"/>
        <v>0</v>
      </c>
      <c r="AF275">
        <f t="shared" si="125"/>
        <v>0</v>
      </c>
      <c r="AG275">
        <f t="shared" si="109"/>
        <v>26</v>
      </c>
      <c r="AH275">
        <f t="shared" si="110"/>
        <v>0</v>
      </c>
    </row>
    <row r="276" spans="1:34" x14ac:dyDescent="0.25">
      <c r="A276" t="s">
        <v>328</v>
      </c>
      <c r="B276" s="1">
        <v>43553</v>
      </c>
      <c r="C276">
        <v>65270</v>
      </c>
      <c r="D276" s="1">
        <v>43522</v>
      </c>
      <c r="E276" s="3">
        <v>0</v>
      </c>
      <c r="F276" s="3">
        <v>0</v>
      </c>
      <c r="G276" t="s">
        <v>16</v>
      </c>
      <c r="H276" t="s">
        <v>15</v>
      </c>
      <c r="I276" t="s">
        <v>12</v>
      </c>
      <c r="J276" s="6">
        <f t="shared" si="108"/>
        <v>2</v>
      </c>
      <c r="K276" s="6">
        <f t="shared" si="111"/>
        <v>0</v>
      </c>
      <c r="L276" s="6">
        <f t="shared" si="112"/>
        <v>1</v>
      </c>
      <c r="M276" s="6">
        <f t="shared" si="113"/>
        <v>0</v>
      </c>
      <c r="N276" s="6">
        <f t="shared" si="114"/>
        <v>0</v>
      </c>
      <c r="O276" s="6">
        <f t="shared" si="115"/>
        <v>0</v>
      </c>
      <c r="P276" s="6">
        <f t="shared" si="116"/>
        <v>0</v>
      </c>
      <c r="Q276" s="6">
        <f t="shared" si="117"/>
        <v>0</v>
      </c>
      <c r="R276" s="6">
        <f t="shared" si="118"/>
        <v>0</v>
      </c>
      <c r="S276" s="6">
        <f t="shared" si="119"/>
        <v>0</v>
      </c>
      <c r="T276" s="6">
        <f t="shared" si="120"/>
        <v>0</v>
      </c>
      <c r="U276" s="6">
        <f t="shared" si="121"/>
        <v>0</v>
      </c>
      <c r="V276">
        <f t="shared" si="124"/>
        <v>0</v>
      </c>
      <c r="W276">
        <f t="shared" si="124"/>
        <v>1</v>
      </c>
      <c r="X276">
        <f t="shared" si="124"/>
        <v>0</v>
      </c>
      <c r="Y276">
        <f t="shared" si="124"/>
        <v>0</v>
      </c>
      <c r="Z276">
        <f t="shared" si="124"/>
        <v>0</v>
      </c>
      <c r="AA276">
        <f t="shared" si="125"/>
        <v>0</v>
      </c>
      <c r="AB276">
        <f t="shared" si="125"/>
        <v>1</v>
      </c>
      <c r="AC276">
        <f t="shared" si="125"/>
        <v>0</v>
      </c>
      <c r="AD276">
        <f t="shared" si="125"/>
        <v>0</v>
      </c>
      <c r="AE276">
        <f t="shared" si="125"/>
        <v>0</v>
      </c>
      <c r="AF276">
        <f t="shared" si="125"/>
        <v>0</v>
      </c>
      <c r="AG276">
        <f t="shared" si="109"/>
        <v>31</v>
      </c>
      <c r="AH276">
        <f t="shared" si="110"/>
        <v>0</v>
      </c>
    </row>
    <row r="277" spans="1:34" x14ac:dyDescent="0.25">
      <c r="A277" t="s">
        <v>341</v>
      </c>
      <c r="B277" s="1">
        <v>43552</v>
      </c>
      <c r="C277">
        <v>59360</v>
      </c>
      <c r="D277" s="1">
        <v>43545</v>
      </c>
      <c r="E277" s="3">
        <v>1</v>
      </c>
      <c r="F277" s="3">
        <v>0</v>
      </c>
      <c r="G277" t="s">
        <v>18</v>
      </c>
      <c r="H277" t="s">
        <v>15</v>
      </c>
      <c r="I277" t="s">
        <v>12</v>
      </c>
      <c r="J277" s="6">
        <f t="shared" si="108"/>
        <v>3</v>
      </c>
      <c r="K277" s="6">
        <f t="shared" si="111"/>
        <v>0</v>
      </c>
      <c r="L277" s="6">
        <f t="shared" si="112"/>
        <v>0</v>
      </c>
      <c r="M277" s="6">
        <f t="shared" si="113"/>
        <v>1</v>
      </c>
      <c r="N277" s="6">
        <f t="shared" si="114"/>
        <v>0</v>
      </c>
      <c r="O277" s="6">
        <f t="shared" si="115"/>
        <v>0</v>
      </c>
      <c r="P277" s="6">
        <f t="shared" si="116"/>
        <v>0</v>
      </c>
      <c r="Q277" s="6">
        <f t="shared" si="117"/>
        <v>0</v>
      </c>
      <c r="R277" s="6">
        <f t="shared" si="118"/>
        <v>0</v>
      </c>
      <c r="S277" s="6">
        <f t="shared" si="119"/>
        <v>0</v>
      </c>
      <c r="T277" s="6">
        <f t="shared" si="120"/>
        <v>0</v>
      </c>
      <c r="U277" s="6">
        <f t="shared" si="121"/>
        <v>0</v>
      </c>
      <c r="V277">
        <f t="shared" si="124"/>
        <v>0</v>
      </c>
      <c r="W277">
        <f t="shared" si="124"/>
        <v>1</v>
      </c>
      <c r="X277">
        <f t="shared" si="124"/>
        <v>0</v>
      </c>
      <c r="Y277">
        <f t="shared" si="124"/>
        <v>0</v>
      </c>
      <c r="Z277">
        <f t="shared" si="124"/>
        <v>0</v>
      </c>
      <c r="AA277">
        <f t="shared" si="125"/>
        <v>0</v>
      </c>
      <c r="AB277">
        <f t="shared" si="125"/>
        <v>0</v>
      </c>
      <c r="AC277">
        <f t="shared" si="125"/>
        <v>0</v>
      </c>
      <c r="AD277">
        <f t="shared" si="125"/>
        <v>1</v>
      </c>
      <c r="AE277">
        <f t="shared" si="125"/>
        <v>0</v>
      </c>
      <c r="AF277">
        <f t="shared" si="125"/>
        <v>0</v>
      </c>
      <c r="AG277">
        <f t="shared" si="109"/>
        <v>7</v>
      </c>
      <c r="AH277">
        <f t="shared" si="110"/>
        <v>0</v>
      </c>
    </row>
    <row r="278" spans="1:34" x14ac:dyDescent="0.25">
      <c r="A278" t="s">
        <v>348</v>
      </c>
      <c r="B278" s="1">
        <v>43544</v>
      </c>
      <c r="C278">
        <v>59360</v>
      </c>
      <c r="D278" s="1">
        <v>43542</v>
      </c>
      <c r="E278" s="3">
        <v>1</v>
      </c>
      <c r="F278" s="3">
        <v>0</v>
      </c>
      <c r="G278" t="s">
        <v>18</v>
      </c>
      <c r="H278" t="s">
        <v>15</v>
      </c>
      <c r="I278" t="s">
        <v>12</v>
      </c>
      <c r="J278" s="6">
        <f t="shared" si="108"/>
        <v>3</v>
      </c>
      <c r="K278" s="6">
        <f t="shared" si="111"/>
        <v>0</v>
      </c>
      <c r="L278" s="6">
        <f t="shared" si="112"/>
        <v>0</v>
      </c>
      <c r="M278" s="6">
        <f t="shared" si="113"/>
        <v>1</v>
      </c>
      <c r="N278" s="6">
        <f t="shared" si="114"/>
        <v>0</v>
      </c>
      <c r="O278" s="6">
        <f t="shared" si="115"/>
        <v>0</v>
      </c>
      <c r="P278" s="6">
        <f t="shared" si="116"/>
        <v>0</v>
      </c>
      <c r="Q278" s="6">
        <f t="shared" si="117"/>
        <v>0</v>
      </c>
      <c r="R278" s="6">
        <f t="shared" si="118"/>
        <v>0</v>
      </c>
      <c r="S278" s="6">
        <f t="shared" si="119"/>
        <v>0</v>
      </c>
      <c r="T278" s="6">
        <f t="shared" si="120"/>
        <v>0</v>
      </c>
      <c r="U278" s="6">
        <f t="shared" si="121"/>
        <v>0</v>
      </c>
      <c r="V278">
        <f t="shared" si="124"/>
        <v>0</v>
      </c>
      <c r="W278">
        <f t="shared" si="124"/>
        <v>1</v>
      </c>
      <c r="X278">
        <f t="shared" si="124"/>
        <v>0</v>
      </c>
      <c r="Y278">
        <f t="shared" si="124"/>
        <v>0</v>
      </c>
      <c r="Z278">
        <f t="shared" si="124"/>
        <v>0</v>
      </c>
      <c r="AA278">
        <f t="shared" si="125"/>
        <v>0</v>
      </c>
      <c r="AB278">
        <f t="shared" si="125"/>
        <v>0</v>
      </c>
      <c r="AC278">
        <f t="shared" si="125"/>
        <v>0</v>
      </c>
      <c r="AD278">
        <f t="shared" si="125"/>
        <v>1</v>
      </c>
      <c r="AE278">
        <f t="shared" si="125"/>
        <v>0</v>
      </c>
      <c r="AF278">
        <f t="shared" si="125"/>
        <v>0</v>
      </c>
      <c r="AG278">
        <f t="shared" si="109"/>
        <v>2</v>
      </c>
      <c r="AH278">
        <f t="shared" si="110"/>
        <v>0</v>
      </c>
    </row>
    <row r="279" spans="1:34" x14ac:dyDescent="0.25">
      <c r="A279" t="s">
        <v>352</v>
      </c>
      <c r="B279" s="1">
        <v>43543</v>
      </c>
      <c r="C279">
        <v>65650</v>
      </c>
      <c r="D279" s="1">
        <v>43536</v>
      </c>
      <c r="E279" s="3">
        <v>1</v>
      </c>
      <c r="F279" s="3">
        <v>0</v>
      </c>
      <c r="G279" t="s">
        <v>22</v>
      </c>
      <c r="H279" t="s">
        <v>15</v>
      </c>
      <c r="I279" t="s">
        <v>12</v>
      </c>
      <c r="J279" s="6">
        <f t="shared" si="108"/>
        <v>3</v>
      </c>
      <c r="K279" s="6">
        <f t="shared" si="111"/>
        <v>0</v>
      </c>
      <c r="L279" s="6">
        <f t="shared" si="112"/>
        <v>0</v>
      </c>
      <c r="M279" s="6">
        <f t="shared" si="113"/>
        <v>1</v>
      </c>
      <c r="N279" s="6">
        <f t="shared" si="114"/>
        <v>0</v>
      </c>
      <c r="O279" s="6">
        <f t="shared" si="115"/>
        <v>0</v>
      </c>
      <c r="P279" s="6">
        <f t="shared" si="116"/>
        <v>0</v>
      </c>
      <c r="Q279" s="6">
        <f t="shared" si="117"/>
        <v>0</v>
      </c>
      <c r="R279" s="6">
        <f t="shared" si="118"/>
        <v>0</v>
      </c>
      <c r="S279" s="6">
        <f t="shared" si="119"/>
        <v>0</v>
      </c>
      <c r="T279" s="6">
        <f t="shared" si="120"/>
        <v>0</v>
      </c>
      <c r="U279" s="6">
        <f t="shared" si="121"/>
        <v>0</v>
      </c>
      <c r="V279">
        <f t="shared" si="124"/>
        <v>0</v>
      </c>
      <c r="W279">
        <f t="shared" si="124"/>
        <v>1</v>
      </c>
      <c r="X279">
        <f t="shared" si="124"/>
        <v>0</v>
      </c>
      <c r="Y279">
        <f t="shared" si="124"/>
        <v>0</v>
      </c>
      <c r="Z279">
        <f t="shared" si="124"/>
        <v>0</v>
      </c>
      <c r="AA279">
        <f t="shared" si="125"/>
        <v>0</v>
      </c>
      <c r="AB279">
        <f t="shared" si="125"/>
        <v>0</v>
      </c>
      <c r="AC279">
        <f t="shared" si="125"/>
        <v>1</v>
      </c>
      <c r="AD279">
        <f t="shared" si="125"/>
        <v>0</v>
      </c>
      <c r="AE279">
        <f t="shared" si="125"/>
        <v>0</v>
      </c>
      <c r="AF279">
        <f t="shared" si="125"/>
        <v>0</v>
      </c>
      <c r="AG279">
        <f t="shared" si="109"/>
        <v>7</v>
      </c>
      <c r="AH279">
        <f t="shared" si="110"/>
        <v>0</v>
      </c>
    </row>
    <row r="280" spans="1:34" x14ac:dyDescent="0.25">
      <c r="A280" t="s">
        <v>370</v>
      </c>
      <c r="B280" s="1">
        <v>43524</v>
      </c>
      <c r="C280">
        <v>64550</v>
      </c>
      <c r="D280" s="1">
        <v>43522</v>
      </c>
      <c r="E280" s="3">
        <v>0</v>
      </c>
      <c r="F280" s="3">
        <v>0</v>
      </c>
      <c r="G280" t="s">
        <v>11</v>
      </c>
      <c r="H280" t="s">
        <v>11</v>
      </c>
      <c r="I280" t="s">
        <v>12</v>
      </c>
      <c r="J280" s="6">
        <f t="shared" si="108"/>
        <v>2</v>
      </c>
      <c r="K280" s="6">
        <f t="shared" si="111"/>
        <v>0</v>
      </c>
      <c r="L280" s="6">
        <f t="shared" si="112"/>
        <v>1</v>
      </c>
      <c r="M280" s="6">
        <f t="shared" si="113"/>
        <v>0</v>
      </c>
      <c r="N280" s="6">
        <f t="shared" si="114"/>
        <v>0</v>
      </c>
      <c r="O280" s="6">
        <f t="shared" si="115"/>
        <v>0</v>
      </c>
      <c r="P280" s="6">
        <f t="shared" si="116"/>
        <v>0</v>
      </c>
      <c r="Q280" s="6">
        <f t="shared" si="117"/>
        <v>0</v>
      </c>
      <c r="R280" s="6">
        <f t="shared" si="118"/>
        <v>0</v>
      </c>
      <c r="S280" s="6">
        <f t="shared" si="119"/>
        <v>0</v>
      </c>
      <c r="T280" s="6">
        <f t="shared" si="120"/>
        <v>0</v>
      </c>
      <c r="U280" s="6">
        <f t="shared" si="121"/>
        <v>0</v>
      </c>
      <c r="V280">
        <f t="shared" si="124"/>
        <v>1</v>
      </c>
      <c r="W280">
        <f t="shared" si="124"/>
        <v>0</v>
      </c>
      <c r="X280">
        <f t="shared" si="124"/>
        <v>0</v>
      </c>
      <c r="Y280">
        <f t="shared" si="124"/>
        <v>0</v>
      </c>
      <c r="Z280">
        <f t="shared" si="124"/>
        <v>0</v>
      </c>
      <c r="AA280">
        <f t="shared" si="125"/>
        <v>1</v>
      </c>
      <c r="AB280">
        <f t="shared" si="125"/>
        <v>0</v>
      </c>
      <c r="AC280">
        <f t="shared" si="125"/>
        <v>0</v>
      </c>
      <c r="AD280">
        <f t="shared" si="125"/>
        <v>0</v>
      </c>
      <c r="AE280">
        <f t="shared" si="125"/>
        <v>0</v>
      </c>
      <c r="AF280">
        <f t="shared" si="125"/>
        <v>0</v>
      </c>
      <c r="AG280">
        <f t="shared" si="109"/>
        <v>2</v>
      </c>
      <c r="AH280">
        <f t="shared" si="110"/>
        <v>0</v>
      </c>
    </row>
    <row r="281" spans="1:34" x14ac:dyDescent="0.25">
      <c r="A281" t="s">
        <v>375</v>
      </c>
      <c r="B281" s="1">
        <v>43523</v>
      </c>
      <c r="C281">
        <v>56775</v>
      </c>
      <c r="D281" s="1">
        <v>43511</v>
      </c>
      <c r="E281" s="3">
        <v>0</v>
      </c>
      <c r="F281" s="3">
        <v>0</v>
      </c>
      <c r="G281" t="s">
        <v>18</v>
      </c>
      <c r="H281" t="s">
        <v>11</v>
      </c>
      <c r="I281" t="s">
        <v>12</v>
      </c>
      <c r="J281" s="6">
        <f t="shared" si="108"/>
        <v>2</v>
      </c>
      <c r="K281" s="6">
        <f t="shared" si="111"/>
        <v>0</v>
      </c>
      <c r="L281" s="6">
        <f t="shared" si="112"/>
        <v>1</v>
      </c>
      <c r="M281" s="6">
        <f t="shared" si="113"/>
        <v>0</v>
      </c>
      <c r="N281" s="6">
        <f t="shared" si="114"/>
        <v>0</v>
      </c>
      <c r="O281" s="6">
        <f t="shared" si="115"/>
        <v>0</v>
      </c>
      <c r="P281" s="6">
        <f t="shared" si="116"/>
        <v>0</v>
      </c>
      <c r="Q281" s="6">
        <f t="shared" si="117"/>
        <v>0</v>
      </c>
      <c r="R281" s="6">
        <f t="shared" si="118"/>
        <v>0</v>
      </c>
      <c r="S281" s="6">
        <f t="shared" si="119"/>
        <v>0</v>
      </c>
      <c r="T281" s="6">
        <f t="shared" si="120"/>
        <v>0</v>
      </c>
      <c r="U281" s="6">
        <f t="shared" si="121"/>
        <v>0</v>
      </c>
      <c r="V281">
        <f t="shared" si="124"/>
        <v>1</v>
      </c>
      <c r="W281">
        <f t="shared" si="124"/>
        <v>0</v>
      </c>
      <c r="X281">
        <f t="shared" si="124"/>
        <v>0</v>
      </c>
      <c r="Y281">
        <f t="shared" si="124"/>
        <v>0</v>
      </c>
      <c r="Z281">
        <f t="shared" si="124"/>
        <v>0</v>
      </c>
      <c r="AA281">
        <f t="shared" si="125"/>
        <v>0</v>
      </c>
      <c r="AB281">
        <f t="shared" si="125"/>
        <v>0</v>
      </c>
      <c r="AC281">
        <f t="shared" si="125"/>
        <v>0</v>
      </c>
      <c r="AD281">
        <f t="shared" si="125"/>
        <v>1</v>
      </c>
      <c r="AE281">
        <f t="shared" si="125"/>
        <v>0</v>
      </c>
      <c r="AF281">
        <f t="shared" si="125"/>
        <v>0</v>
      </c>
      <c r="AG281">
        <f t="shared" si="109"/>
        <v>12</v>
      </c>
      <c r="AH281">
        <f t="shared" si="110"/>
        <v>0</v>
      </c>
    </row>
    <row r="282" spans="1:34" x14ac:dyDescent="0.25">
      <c r="A282" t="s">
        <v>450</v>
      </c>
      <c r="B282" s="1">
        <v>43468</v>
      </c>
      <c r="C282">
        <v>60910</v>
      </c>
      <c r="D282" s="1">
        <v>43356</v>
      </c>
      <c r="E282" s="3">
        <v>0</v>
      </c>
      <c r="F282" s="3">
        <v>0</v>
      </c>
      <c r="G282" t="s">
        <v>18</v>
      </c>
      <c r="H282" t="s">
        <v>15</v>
      </c>
      <c r="I282" t="s">
        <v>12</v>
      </c>
      <c r="J282" s="6">
        <f t="shared" si="108"/>
        <v>9</v>
      </c>
      <c r="K282" s="6">
        <f t="shared" si="111"/>
        <v>0</v>
      </c>
      <c r="L282" s="6">
        <f t="shared" si="112"/>
        <v>0</v>
      </c>
      <c r="M282" s="6">
        <f t="shared" si="113"/>
        <v>0</v>
      </c>
      <c r="N282" s="6">
        <f t="shared" si="114"/>
        <v>0</v>
      </c>
      <c r="O282" s="6">
        <f t="shared" si="115"/>
        <v>0</v>
      </c>
      <c r="P282" s="6">
        <f t="shared" si="116"/>
        <v>0</v>
      </c>
      <c r="Q282" s="6">
        <f t="shared" si="117"/>
        <v>0</v>
      </c>
      <c r="R282" s="6">
        <f t="shared" si="118"/>
        <v>0</v>
      </c>
      <c r="S282" s="6">
        <f t="shared" si="119"/>
        <v>1</v>
      </c>
      <c r="T282" s="6">
        <f t="shared" si="120"/>
        <v>0</v>
      </c>
      <c r="U282" s="6">
        <f t="shared" si="121"/>
        <v>0</v>
      </c>
      <c r="V282">
        <f t="shared" ref="V282:Z291" si="126">IF($H282=V$1,1,0)</f>
        <v>0</v>
      </c>
      <c r="W282">
        <f t="shared" si="126"/>
        <v>1</v>
      </c>
      <c r="X282">
        <f t="shared" si="126"/>
        <v>0</v>
      </c>
      <c r="Y282">
        <f t="shared" si="126"/>
        <v>0</v>
      </c>
      <c r="Z282">
        <f t="shared" si="126"/>
        <v>0</v>
      </c>
      <c r="AA282">
        <f t="shared" ref="AA282:AF291" si="127">IF($G282=AA$1,1,0)</f>
        <v>0</v>
      </c>
      <c r="AB282">
        <f t="shared" si="127"/>
        <v>0</v>
      </c>
      <c r="AC282">
        <f t="shared" si="127"/>
        <v>0</v>
      </c>
      <c r="AD282">
        <f t="shared" si="127"/>
        <v>1</v>
      </c>
      <c r="AE282">
        <f t="shared" si="127"/>
        <v>0</v>
      </c>
      <c r="AF282">
        <f t="shared" si="127"/>
        <v>0</v>
      </c>
      <c r="AG282">
        <f t="shared" si="109"/>
        <v>112</v>
      </c>
      <c r="AH282">
        <f t="shared" si="110"/>
        <v>1</v>
      </c>
    </row>
    <row r="283" spans="1:34" x14ac:dyDescent="0.25">
      <c r="A283" t="s">
        <v>378</v>
      </c>
      <c r="B283" s="1">
        <v>43521</v>
      </c>
      <c r="C283">
        <v>61910</v>
      </c>
      <c r="D283" s="1">
        <v>43356</v>
      </c>
      <c r="E283" s="3">
        <v>0</v>
      </c>
      <c r="F283" s="3">
        <v>0</v>
      </c>
      <c r="G283" t="s">
        <v>11</v>
      </c>
      <c r="H283" t="s">
        <v>11</v>
      </c>
      <c r="I283" t="s">
        <v>377</v>
      </c>
      <c r="J283" s="6">
        <f t="shared" si="108"/>
        <v>9</v>
      </c>
      <c r="K283" s="6">
        <f t="shared" si="111"/>
        <v>0</v>
      </c>
      <c r="L283" s="6">
        <f t="shared" si="112"/>
        <v>0</v>
      </c>
      <c r="M283" s="6">
        <f t="shared" si="113"/>
        <v>0</v>
      </c>
      <c r="N283" s="6">
        <f t="shared" si="114"/>
        <v>0</v>
      </c>
      <c r="O283" s="6">
        <f t="shared" si="115"/>
        <v>0</v>
      </c>
      <c r="P283" s="6">
        <f t="shared" si="116"/>
        <v>0</v>
      </c>
      <c r="Q283" s="6">
        <f t="shared" si="117"/>
        <v>0</v>
      </c>
      <c r="R283" s="6">
        <f t="shared" si="118"/>
        <v>0</v>
      </c>
      <c r="S283" s="6">
        <f t="shared" si="119"/>
        <v>1</v>
      </c>
      <c r="T283" s="6">
        <f t="shared" si="120"/>
        <v>0</v>
      </c>
      <c r="U283" s="6">
        <f t="shared" si="121"/>
        <v>0</v>
      </c>
      <c r="V283">
        <f t="shared" si="126"/>
        <v>1</v>
      </c>
      <c r="W283">
        <f t="shared" si="126"/>
        <v>0</v>
      </c>
      <c r="X283">
        <f t="shared" si="126"/>
        <v>0</v>
      </c>
      <c r="Y283">
        <f t="shared" si="126"/>
        <v>0</v>
      </c>
      <c r="Z283">
        <f t="shared" si="126"/>
        <v>0</v>
      </c>
      <c r="AA283">
        <f t="shared" si="127"/>
        <v>1</v>
      </c>
      <c r="AB283">
        <f t="shared" si="127"/>
        <v>0</v>
      </c>
      <c r="AC283">
        <f t="shared" si="127"/>
        <v>0</v>
      </c>
      <c r="AD283">
        <f t="shared" si="127"/>
        <v>0</v>
      </c>
      <c r="AE283">
        <f t="shared" si="127"/>
        <v>0</v>
      </c>
      <c r="AF283">
        <f t="shared" si="127"/>
        <v>0</v>
      </c>
      <c r="AG283">
        <f t="shared" si="109"/>
        <v>165</v>
      </c>
      <c r="AH283">
        <f t="shared" si="110"/>
        <v>1</v>
      </c>
    </row>
    <row r="284" spans="1:34" x14ac:dyDescent="0.25">
      <c r="A284" t="s">
        <v>431</v>
      </c>
      <c r="B284" s="1">
        <v>43486</v>
      </c>
      <c r="C284">
        <v>62630</v>
      </c>
      <c r="D284" s="1">
        <v>43437</v>
      </c>
      <c r="E284" s="3">
        <v>0</v>
      </c>
      <c r="F284" s="3">
        <v>0</v>
      </c>
      <c r="G284" t="s">
        <v>16</v>
      </c>
      <c r="H284" t="s">
        <v>11</v>
      </c>
      <c r="I284" t="s">
        <v>377</v>
      </c>
      <c r="J284" s="6">
        <f t="shared" si="108"/>
        <v>12</v>
      </c>
      <c r="K284" s="6">
        <f t="shared" si="111"/>
        <v>0</v>
      </c>
      <c r="L284" s="6">
        <f t="shared" si="112"/>
        <v>0</v>
      </c>
      <c r="M284" s="6">
        <f t="shared" si="113"/>
        <v>0</v>
      </c>
      <c r="N284" s="6">
        <f t="shared" si="114"/>
        <v>0</v>
      </c>
      <c r="O284" s="6">
        <f t="shared" si="115"/>
        <v>0</v>
      </c>
      <c r="P284" s="6">
        <f t="shared" si="116"/>
        <v>0</v>
      </c>
      <c r="Q284" s="6">
        <f t="shared" si="117"/>
        <v>0</v>
      </c>
      <c r="R284" s="6">
        <f t="shared" si="118"/>
        <v>0</v>
      </c>
      <c r="S284" s="6">
        <f t="shared" si="119"/>
        <v>0</v>
      </c>
      <c r="T284" s="6">
        <f t="shared" si="120"/>
        <v>0</v>
      </c>
      <c r="U284" s="6">
        <f t="shared" si="121"/>
        <v>0</v>
      </c>
      <c r="V284">
        <f t="shared" si="126"/>
        <v>1</v>
      </c>
      <c r="W284">
        <f t="shared" si="126"/>
        <v>0</v>
      </c>
      <c r="X284">
        <f t="shared" si="126"/>
        <v>0</v>
      </c>
      <c r="Y284">
        <f t="shared" si="126"/>
        <v>0</v>
      </c>
      <c r="Z284">
        <f t="shared" si="126"/>
        <v>0</v>
      </c>
      <c r="AA284">
        <f t="shared" si="127"/>
        <v>0</v>
      </c>
      <c r="AB284">
        <f t="shared" si="127"/>
        <v>1</v>
      </c>
      <c r="AC284">
        <f t="shared" si="127"/>
        <v>0</v>
      </c>
      <c r="AD284">
        <f t="shared" si="127"/>
        <v>0</v>
      </c>
      <c r="AE284">
        <f t="shared" si="127"/>
        <v>0</v>
      </c>
      <c r="AF284">
        <f t="shared" si="127"/>
        <v>0</v>
      </c>
      <c r="AG284">
        <f t="shared" si="109"/>
        <v>49</v>
      </c>
      <c r="AH284">
        <f t="shared" si="110"/>
        <v>0</v>
      </c>
    </row>
    <row r="285" spans="1:34" x14ac:dyDescent="0.25">
      <c r="A285" t="s">
        <v>442</v>
      </c>
      <c r="B285" s="1">
        <v>43472</v>
      </c>
      <c r="C285">
        <v>61910</v>
      </c>
      <c r="D285" s="1">
        <v>43376</v>
      </c>
      <c r="E285" s="3">
        <v>0</v>
      </c>
      <c r="F285" s="3">
        <v>0</v>
      </c>
      <c r="G285" t="s">
        <v>11</v>
      </c>
      <c r="H285" t="s">
        <v>11</v>
      </c>
      <c r="I285" t="s">
        <v>377</v>
      </c>
      <c r="J285" s="6">
        <f t="shared" si="108"/>
        <v>10</v>
      </c>
      <c r="K285" s="6">
        <f t="shared" si="111"/>
        <v>0</v>
      </c>
      <c r="L285" s="6">
        <f t="shared" si="112"/>
        <v>0</v>
      </c>
      <c r="M285" s="6">
        <f t="shared" si="113"/>
        <v>0</v>
      </c>
      <c r="N285" s="6">
        <f t="shared" si="114"/>
        <v>0</v>
      </c>
      <c r="O285" s="6">
        <f t="shared" si="115"/>
        <v>0</v>
      </c>
      <c r="P285" s="6">
        <f t="shared" si="116"/>
        <v>0</v>
      </c>
      <c r="Q285" s="6">
        <f t="shared" si="117"/>
        <v>0</v>
      </c>
      <c r="R285" s="6">
        <f t="shared" si="118"/>
        <v>0</v>
      </c>
      <c r="S285" s="6">
        <f t="shared" si="119"/>
        <v>0</v>
      </c>
      <c r="T285" s="6">
        <f t="shared" si="120"/>
        <v>1</v>
      </c>
      <c r="U285" s="6">
        <f t="shared" si="121"/>
        <v>0</v>
      </c>
      <c r="V285">
        <f t="shared" si="126"/>
        <v>1</v>
      </c>
      <c r="W285">
        <f t="shared" si="126"/>
        <v>0</v>
      </c>
      <c r="X285">
        <f t="shared" si="126"/>
        <v>0</v>
      </c>
      <c r="Y285">
        <f t="shared" si="126"/>
        <v>0</v>
      </c>
      <c r="Z285">
        <f t="shared" si="126"/>
        <v>0</v>
      </c>
      <c r="AA285">
        <f t="shared" si="127"/>
        <v>1</v>
      </c>
      <c r="AB285">
        <f t="shared" si="127"/>
        <v>0</v>
      </c>
      <c r="AC285">
        <f t="shared" si="127"/>
        <v>0</v>
      </c>
      <c r="AD285">
        <f t="shared" si="127"/>
        <v>0</v>
      </c>
      <c r="AE285">
        <f t="shared" si="127"/>
        <v>0</v>
      </c>
      <c r="AF285">
        <f t="shared" si="127"/>
        <v>0</v>
      </c>
      <c r="AG285">
        <f t="shared" si="109"/>
        <v>96</v>
      </c>
      <c r="AH285">
        <f t="shared" si="110"/>
        <v>1</v>
      </c>
    </row>
    <row r="286" spans="1:34" x14ac:dyDescent="0.25">
      <c r="A286" t="s">
        <v>451</v>
      </c>
      <c r="B286" s="1">
        <v>43468</v>
      </c>
      <c r="C286">
        <v>61750</v>
      </c>
      <c r="D286" s="1">
        <v>43378</v>
      </c>
      <c r="E286" s="3">
        <v>0</v>
      </c>
      <c r="F286" s="3">
        <v>0</v>
      </c>
      <c r="G286" t="s">
        <v>18</v>
      </c>
      <c r="H286" t="s">
        <v>11</v>
      </c>
      <c r="I286" t="s">
        <v>377</v>
      </c>
      <c r="J286" s="6">
        <f t="shared" si="108"/>
        <v>10</v>
      </c>
      <c r="K286" s="6">
        <f t="shared" si="111"/>
        <v>0</v>
      </c>
      <c r="L286" s="6">
        <f t="shared" si="112"/>
        <v>0</v>
      </c>
      <c r="M286" s="6">
        <f t="shared" si="113"/>
        <v>0</v>
      </c>
      <c r="N286" s="6">
        <f t="shared" si="114"/>
        <v>0</v>
      </c>
      <c r="O286" s="6">
        <f t="shared" si="115"/>
        <v>0</v>
      </c>
      <c r="P286" s="6">
        <f t="shared" si="116"/>
        <v>0</v>
      </c>
      <c r="Q286" s="6">
        <f t="shared" si="117"/>
        <v>0</v>
      </c>
      <c r="R286" s="6">
        <f t="shared" si="118"/>
        <v>0</v>
      </c>
      <c r="S286" s="6">
        <f t="shared" si="119"/>
        <v>0</v>
      </c>
      <c r="T286" s="6">
        <f t="shared" si="120"/>
        <v>1</v>
      </c>
      <c r="U286" s="6">
        <f t="shared" si="121"/>
        <v>0</v>
      </c>
      <c r="V286">
        <f t="shared" si="126"/>
        <v>1</v>
      </c>
      <c r="W286">
        <f t="shared" si="126"/>
        <v>0</v>
      </c>
      <c r="X286">
        <f t="shared" si="126"/>
        <v>0</v>
      </c>
      <c r="Y286">
        <f t="shared" si="126"/>
        <v>0</v>
      </c>
      <c r="Z286">
        <f t="shared" si="126"/>
        <v>0</v>
      </c>
      <c r="AA286">
        <f t="shared" si="127"/>
        <v>0</v>
      </c>
      <c r="AB286">
        <f t="shared" si="127"/>
        <v>0</v>
      </c>
      <c r="AC286">
        <f t="shared" si="127"/>
        <v>0</v>
      </c>
      <c r="AD286">
        <f t="shared" si="127"/>
        <v>1</v>
      </c>
      <c r="AE286">
        <f t="shared" si="127"/>
        <v>0</v>
      </c>
      <c r="AF286">
        <f t="shared" si="127"/>
        <v>0</v>
      </c>
      <c r="AG286">
        <f t="shared" si="109"/>
        <v>90</v>
      </c>
      <c r="AH286">
        <f t="shared" si="110"/>
        <v>0</v>
      </c>
    </row>
    <row r="287" spans="1:34" x14ac:dyDescent="0.25">
      <c r="A287" t="s">
        <v>10</v>
      </c>
      <c r="B287" s="1">
        <v>43677</v>
      </c>
      <c r="C287" s="2">
        <v>72595</v>
      </c>
      <c r="D287" s="1">
        <v>43676</v>
      </c>
      <c r="E287" s="3">
        <v>1</v>
      </c>
      <c r="F287" s="3">
        <v>0</v>
      </c>
      <c r="G287" t="s">
        <v>11</v>
      </c>
      <c r="H287" t="s">
        <v>11</v>
      </c>
      <c r="I287" t="s">
        <v>9</v>
      </c>
      <c r="J287" s="6">
        <f t="shared" si="108"/>
        <v>7</v>
      </c>
      <c r="K287" s="6">
        <f t="shared" si="111"/>
        <v>0</v>
      </c>
      <c r="L287" s="6">
        <f t="shared" si="112"/>
        <v>0</v>
      </c>
      <c r="M287" s="6">
        <f t="shared" si="113"/>
        <v>0</v>
      </c>
      <c r="N287" s="6">
        <f t="shared" si="114"/>
        <v>0</v>
      </c>
      <c r="O287" s="6">
        <f t="shared" si="115"/>
        <v>0</v>
      </c>
      <c r="P287" s="6">
        <f t="shared" si="116"/>
        <v>0</v>
      </c>
      <c r="Q287" s="6">
        <f t="shared" si="117"/>
        <v>1</v>
      </c>
      <c r="R287" s="6">
        <f t="shared" si="118"/>
        <v>0</v>
      </c>
      <c r="S287" s="6">
        <f t="shared" si="119"/>
        <v>0</v>
      </c>
      <c r="T287" s="6">
        <f t="shared" si="120"/>
        <v>0</v>
      </c>
      <c r="U287" s="6">
        <f t="shared" si="121"/>
        <v>0</v>
      </c>
      <c r="V287">
        <f t="shared" si="126"/>
        <v>1</v>
      </c>
      <c r="W287">
        <f t="shared" si="126"/>
        <v>0</v>
      </c>
      <c r="X287">
        <f t="shared" si="126"/>
        <v>0</v>
      </c>
      <c r="Y287">
        <f t="shared" si="126"/>
        <v>0</v>
      </c>
      <c r="Z287">
        <f t="shared" si="126"/>
        <v>0</v>
      </c>
      <c r="AA287">
        <f t="shared" si="127"/>
        <v>1</v>
      </c>
      <c r="AB287">
        <f t="shared" si="127"/>
        <v>0</v>
      </c>
      <c r="AC287">
        <f t="shared" si="127"/>
        <v>0</v>
      </c>
      <c r="AD287">
        <f t="shared" si="127"/>
        <v>0</v>
      </c>
      <c r="AE287">
        <f t="shared" si="127"/>
        <v>0</v>
      </c>
      <c r="AF287">
        <f t="shared" si="127"/>
        <v>0</v>
      </c>
      <c r="AG287">
        <f t="shared" si="109"/>
        <v>1</v>
      </c>
      <c r="AH287">
        <f t="shared" si="110"/>
        <v>0</v>
      </c>
    </row>
    <row r="288" spans="1:34" x14ac:dyDescent="0.25">
      <c r="A288" t="s">
        <v>89</v>
      </c>
      <c r="B288" s="1">
        <v>43647</v>
      </c>
      <c r="C288" s="2">
        <v>80845</v>
      </c>
      <c r="D288" s="1">
        <v>43609</v>
      </c>
      <c r="E288" s="3">
        <v>1</v>
      </c>
      <c r="F288" s="3">
        <v>0</v>
      </c>
      <c r="G288" t="s">
        <v>16</v>
      </c>
      <c r="H288" t="s">
        <v>16</v>
      </c>
      <c r="I288" t="s">
        <v>9</v>
      </c>
      <c r="J288" s="6">
        <f t="shared" si="108"/>
        <v>5</v>
      </c>
      <c r="K288" s="6">
        <f t="shared" si="111"/>
        <v>0</v>
      </c>
      <c r="L288" s="6">
        <f t="shared" si="112"/>
        <v>0</v>
      </c>
      <c r="M288" s="6">
        <f t="shared" si="113"/>
        <v>0</v>
      </c>
      <c r="N288" s="6">
        <f t="shared" si="114"/>
        <v>0</v>
      </c>
      <c r="O288" s="6">
        <f t="shared" si="115"/>
        <v>1</v>
      </c>
      <c r="P288" s="6">
        <f t="shared" si="116"/>
        <v>0</v>
      </c>
      <c r="Q288" s="6">
        <f t="shared" si="117"/>
        <v>0</v>
      </c>
      <c r="R288" s="6">
        <f t="shared" si="118"/>
        <v>0</v>
      </c>
      <c r="S288" s="6">
        <f t="shared" si="119"/>
        <v>0</v>
      </c>
      <c r="T288" s="6">
        <f t="shared" si="120"/>
        <v>0</v>
      </c>
      <c r="U288" s="6">
        <f t="shared" si="121"/>
        <v>0</v>
      </c>
      <c r="V288">
        <f t="shared" si="126"/>
        <v>0</v>
      </c>
      <c r="W288">
        <f t="shared" si="126"/>
        <v>0</v>
      </c>
      <c r="X288">
        <f t="shared" si="126"/>
        <v>0</v>
      </c>
      <c r="Y288">
        <f t="shared" si="126"/>
        <v>1</v>
      </c>
      <c r="Z288">
        <f t="shared" si="126"/>
        <v>0</v>
      </c>
      <c r="AA288">
        <f t="shared" si="127"/>
        <v>0</v>
      </c>
      <c r="AB288">
        <f t="shared" si="127"/>
        <v>1</v>
      </c>
      <c r="AC288">
        <f t="shared" si="127"/>
        <v>0</v>
      </c>
      <c r="AD288">
        <f t="shared" si="127"/>
        <v>0</v>
      </c>
      <c r="AE288">
        <f t="shared" si="127"/>
        <v>0</v>
      </c>
      <c r="AF288">
        <f t="shared" si="127"/>
        <v>0</v>
      </c>
      <c r="AG288">
        <f t="shared" si="109"/>
        <v>38</v>
      </c>
      <c r="AH288">
        <f t="shared" si="110"/>
        <v>0</v>
      </c>
    </row>
    <row r="289" spans="1:34" x14ac:dyDescent="0.25">
      <c r="A289" t="s">
        <v>108</v>
      </c>
      <c r="B289" s="1">
        <v>43644</v>
      </c>
      <c r="C289" s="2">
        <v>75055</v>
      </c>
      <c r="D289" s="1">
        <v>43455</v>
      </c>
      <c r="E289" s="3">
        <v>0</v>
      </c>
      <c r="F289" s="3">
        <v>0</v>
      </c>
      <c r="G289" t="s">
        <v>11</v>
      </c>
      <c r="H289" t="s">
        <v>16</v>
      </c>
      <c r="I289" t="s">
        <v>9</v>
      </c>
      <c r="J289" s="6">
        <f t="shared" si="108"/>
        <v>12</v>
      </c>
      <c r="K289" s="6">
        <f t="shared" si="111"/>
        <v>0</v>
      </c>
      <c r="L289" s="6">
        <f t="shared" si="112"/>
        <v>0</v>
      </c>
      <c r="M289" s="6">
        <f t="shared" si="113"/>
        <v>0</v>
      </c>
      <c r="N289" s="6">
        <f t="shared" si="114"/>
        <v>0</v>
      </c>
      <c r="O289" s="6">
        <f t="shared" si="115"/>
        <v>0</v>
      </c>
      <c r="P289" s="6">
        <f t="shared" si="116"/>
        <v>0</v>
      </c>
      <c r="Q289" s="6">
        <f t="shared" si="117"/>
        <v>0</v>
      </c>
      <c r="R289" s="6">
        <f t="shared" si="118"/>
        <v>0</v>
      </c>
      <c r="S289" s="6">
        <f t="shared" si="119"/>
        <v>0</v>
      </c>
      <c r="T289" s="6">
        <f t="shared" si="120"/>
        <v>0</v>
      </c>
      <c r="U289" s="6">
        <f t="shared" si="121"/>
        <v>0</v>
      </c>
      <c r="V289">
        <f t="shared" si="126"/>
        <v>0</v>
      </c>
      <c r="W289">
        <f t="shared" si="126"/>
        <v>0</v>
      </c>
      <c r="X289">
        <f t="shared" si="126"/>
        <v>0</v>
      </c>
      <c r="Y289">
        <f t="shared" si="126"/>
        <v>1</v>
      </c>
      <c r="Z289">
        <f t="shared" si="126"/>
        <v>0</v>
      </c>
      <c r="AA289">
        <f t="shared" si="127"/>
        <v>1</v>
      </c>
      <c r="AB289">
        <f t="shared" si="127"/>
        <v>0</v>
      </c>
      <c r="AC289">
        <f t="shared" si="127"/>
        <v>0</v>
      </c>
      <c r="AD289">
        <f t="shared" si="127"/>
        <v>0</v>
      </c>
      <c r="AE289">
        <f t="shared" si="127"/>
        <v>0</v>
      </c>
      <c r="AF289">
        <f t="shared" si="127"/>
        <v>0</v>
      </c>
      <c r="AG289">
        <f t="shared" si="109"/>
        <v>189</v>
      </c>
      <c r="AH289">
        <f t="shared" si="110"/>
        <v>1</v>
      </c>
    </row>
    <row r="290" spans="1:34" x14ac:dyDescent="0.25">
      <c r="A290" t="s">
        <v>318</v>
      </c>
      <c r="B290" s="1">
        <v>43554</v>
      </c>
      <c r="C290">
        <v>84130</v>
      </c>
      <c r="D290" s="1">
        <v>43539</v>
      </c>
      <c r="E290" s="3">
        <v>0</v>
      </c>
      <c r="F290" s="3">
        <v>0</v>
      </c>
      <c r="G290" t="s">
        <v>16</v>
      </c>
      <c r="H290" t="s">
        <v>18</v>
      </c>
      <c r="I290" t="s">
        <v>9</v>
      </c>
      <c r="J290" s="6">
        <f t="shared" si="108"/>
        <v>3</v>
      </c>
      <c r="K290" s="6">
        <f t="shared" si="111"/>
        <v>0</v>
      </c>
      <c r="L290" s="6">
        <f t="shared" si="112"/>
        <v>0</v>
      </c>
      <c r="M290" s="6">
        <f t="shared" si="113"/>
        <v>1</v>
      </c>
      <c r="N290" s="6">
        <f t="shared" si="114"/>
        <v>0</v>
      </c>
      <c r="O290" s="6">
        <f t="shared" si="115"/>
        <v>0</v>
      </c>
      <c r="P290" s="6">
        <f t="shared" si="116"/>
        <v>0</v>
      </c>
      <c r="Q290" s="6">
        <f t="shared" si="117"/>
        <v>0</v>
      </c>
      <c r="R290" s="6">
        <f t="shared" si="118"/>
        <v>0</v>
      </c>
      <c r="S290" s="6">
        <f t="shared" si="119"/>
        <v>0</v>
      </c>
      <c r="T290" s="6">
        <f t="shared" si="120"/>
        <v>0</v>
      </c>
      <c r="U290" s="6">
        <f t="shared" si="121"/>
        <v>0</v>
      </c>
      <c r="V290">
        <f t="shared" si="126"/>
        <v>0</v>
      </c>
      <c r="W290">
        <f t="shared" si="126"/>
        <v>0</v>
      </c>
      <c r="X290">
        <f t="shared" si="126"/>
        <v>0</v>
      </c>
      <c r="Y290">
        <f t="shared" si="126"/>
        <v>0</v>
      </c>
      <c r="Z290">
        <f t="shared" si="126"/>
        <v>0</v>
      </c>
      <c r="AA290">
        <f t="shared" si="127"/>
        <v>0</v>
      </c>
      <c r="AB290">
        <f t="shared" si="127"/>
        <v>1</v>
      </c>
      <c r="AC290">
        <f t="shared" si="127"/>
        <v>0</v>
      </c>
      <c r="AD290">
        <f t="shared" si="127"/>
        <v>0</v>
      </c>
      <c r="AE290">
        <f t="shared" si="127"/>
        <v>0</v>
      </c>
      <c r="AF290">
        <f t="shared" si="127"/>
        <v>0</v>
      </c>
      <c r="AG290">
        <f t="shared" si="109"/>
        <v>15</v>
      </c>
      <c r="AH290">
        <f t="shared" si="110"/>
        <v>0</v>
      </c>
    </row>
    <row r="291" spans="1:34" x14ac:dyDescent="0.25">
      <c r="A291" t="s">
        <v>424</v>
      </c>
      <c r="B291" s="1">
        <v>43493</v>
      </c>
      <c r="C291">
        <v>81495</v>
      </c>
      <c r="D291" s="1">
        <v>43480</v>
      </c>
      <c r="E291" s="3">
        <v>1</v>
      </c>
      <c r="F291" s="3">
        <v>0</v>
      </c>
      <c r="G291" t="s">
        <v>11</v>
      </c>
      <c r="H291" t="s">
        <v>31</v>
      </c>
      <c r="I291" t="s">
        <v>9</v>
      </c>
      <c r="J291" s="6">
        <f t="shared" si="108"/>
        <v>1</v>
      </c>
      <c r="K291" s="6">
        <f t="shared" si="111"/>
        <v>1</v>
      </c>
      <c r="L291" s="6">
        <f t="shared" si="112"/>
        <v>0</v>
      </c>
      <c r="M291" s="6">
        <f t="shared" si="113"/>
        <v>0</v>
      </c>
      <c r="N291" s="6">
        <f t="shared" si="114"/>
        <v>0</v>
      </c>
      <c r="O291" s="6">
        <f t="shared" si="115"/>
        <v>0</v>
      </c>
      <c r="P291" s="6">
        <f t="shared" si="116"/>
        <v>0</v>
      </c>
      <c r="Q291" s="6">
        <f t="shared" si="117"/>
        <v>0</v>
      </c>
      <c r="R291" s="6">
        <f t="shared" si="118"/>
        <v>0</v>
      </c>
      <c r="S291" s="6">
        <f t="shared" si="119"/>
        <v>0</v>
      </c>
      <c r="T291" s="6">
        <f t="shared" si="120"/>
        <v>0</v>
      </c>
      <c r="U291" s="6">
        <f t="shared" si="121"/>
        <v>0</v>
      </c>
      <c r="V291">
        <f t="shared" si="126"/>
        <v>0</v>
      </c>
      <c r="W291">
        <f t="shared" si="126"/>
        <v>0</v>
      </c>
      <c r="X291">
        <f t="shared" si="126"/>
        <v>1</v>
      </c>
      <c r="Y291">
        <f t="shared" si="126"/>
        <v>0</v>
      </c>
      <c r="Z291">
        <f t="shared" si="126"/>
        <v>0</v>
      </c>
      <c r="AA291">
        <f t="shared" si="127"/>
        <v>1</v>
      </c>
      <c r="AB291">
        <f t="shared" si="127"/>
        <v>0</v>
      </c>
      <c r="AC291">
        <f t="shared" si="127"/>
        <v>0</v>
      </c>
      <c r="AD291">
        <f t="shared" si="127"/>
        <v>0</v>
      </c>
      <c r="AE291">
        <f t="shared" si="127"/>
        <v>0</v>
      </c>
      <c r="AF291">
        <f t="shared" si="127"/>
        <v>0</v>
      </c>
      <c r="AG291">
        <f t="shared" si="109"/>
        <v>13</v>
      </c>
      <c r="AH291">
        <f t="shared" si="110"/>
        <v>0</v>
      </c>
    </row>
    <row r="292" spans="1:34" x14ac:dyDescent="0.25">
      <c r="A292" t="s">
        <v>425</v>
      </c>
      <c r="B292" s="1">
        <v>43493</v>
      </c>
      <c r="C292">
        <v>83105</v>
      </c>
      <c r="D292" s="1">
        <v>43441</v>
      </c>
      <c r="E292" s="3">
        <v>0</v>
      </c>
      <c r="F292" s="3">
        <v>0</v>
      </c>
      <c r="G292" t="s">
        <v>25</v>
      </c>
      <c r="H292" t="s">
        <v>16</v>
      </c>
      <c r="I292" t="s">
        <v>9</v>
      </c>
      <c r="J292" s="6">
        <f t="shared" si="108"/>
        <v>12</v>
      </c>
      <c r="K292" s="6">
        <f t="shared" si="111"/>
        <v>0</v>
      </c>
      <c r="L292" s="6">
        <f t="shared" si="112"/>
        <v>0</v>
      </c>
      <c r="M292" s="6">
        <f t="shared" si="113"/>
        <v>0</v>
      </c>
      <c r="N292" s="6">
        <f t="shared" si="114"/>
        <v>0</v>
      </c>
      <c r="O292" s="6">
        <f t="shared" si="115"/>
        <v>0</v>
      </c>
      <c r="P292" s="6">
        <f t="shared" si="116"/>
        <v>0</v>
      </c>
      <c r="Q292" s="6">
        <f t="shared" si="117"/>
        <v>0</v>
      </c>
      <c r="R292" s="6">
        <f t="shared" si="118"/>
        <v>0</v>
      </c>
      <c r="S292" s="6">
        <f t="shared" si="119"/>
        <v>0</v>
      </c>
      <c r="T292" s="6">
        <f t="shared" si="120"/>
        <v>0</v>
      </c>
      <c r="U292" s="6">
        <f t="shared" si="121"/>
        <v>0</v>
      </c>
      <c r="V292">
        <f t="shared" ref="V292:Z301" si="128">IF($H292=V$1,1,0)</f>
        <v>0</v>
      </c>
      <c r="W292">
        <f t="shared" si="128"/>
        <v>0</v>
      </c>
      <c r="X292">
        <f t="shared" si="128"/>
        <v>0</v>
      </c>
      <c r="Y292">
        <f t="shared" si="128"/>
        <v>1</v>
      </c>
      <c r="Z292">
        <f t="shared" si="128"/>
        <v>0</v>
      </c>
      <c r="AA292">
        <f t="shared" ref="AA292:AF301" si="129">IF($G292=AA$1,1,0)</f>
        <v>0</v>
      </c>
      <c r="AB292">
        <f t="shared" si="129"/>
        <v>0</v>
      </c>
      <c r="AC292">
        <f t="shared" si="129"/>
        <v>0</v>
      </c>
      <c r="AD292">
        <f t="shared" si="129"/>
        <v>0</v>
      </c>
      <c r="AE292">
        <f t="shared" si="129"/>
        <v>1</v>
      </c>
      <c r="AF292">
        <f t="shared" si="129"/>
        <v>0</v>
      </c>
      <c r="AG292">
        <f t="shared" si="109"/>
        <v>52</v>
      </c>
      <c r="AH292">
        <f t="shared" si="110"/>
        <v>0</v>
      </c>
    </row>
    <row r="293" spans="1:34" x14ac:dyDescent="0.25">
      <c r="A293" t="s">
        <v>428</v>
      </c>
      <c r="B293" s="1">
        <v>43489</v>
      </c>
      <c r="C293">
        <v>80875</v>
      </c>
      <c r="D293" s="1">
        <v>43420</v>
      </c>
      <c r="E293" s="3">
        <v>0</v>
      </c>
      <c r="F293" s="3">
        <v>0</v>
      </c>
      <c r="G293" t="s">
        <v>11</v>
      </c>
      <c r="H293" t="s">
        <v>11</v>
      </c>
      <c r="I293" t="s">
        <v>9</v>
      </c>
      <c r="J293" s="6">
        <f t="shared" si="108"/>
        <v>11</v>
      </c>
      <c r="K293" s="6">
        <f t="shared" si="111"/>
        <v>0</v>
      </c>
      <c r="L293" s="6">
        <f t="shared" si="112"/>
        <v>0</v>
      </c>
      <c r="M293" s="6">
        <f t="shared" si="113"/>
        <v>0</v>
      </c>
      <c r="N293" s="6">
        <f t="shared" si="114"/>
        <v>0</v>
      </c>
      <c r="O293" s="6">
        <f t="shared" si="115"/>
        <v>0</v>
      </c>
      <c r="P293" s="6">
        <f t="shared" si="116"/>
        <v>0</v>
      </c>
      <c r="Q293" s="6">
        <f t="shared" si="117"/>
        <v>0</v>
      </c>
      <c r="R293" s="6">
        <f t="shared" si="118"/>
        <v>0</v>
      </c>
      <c r="S293" s="6">
        <f t="shared" si="119"/>
        <v>0</v>
      </c>
      <c r="T293" s="6">
        <f t="shared" si="120"/>
        <v>0</v>
      </c>
      <c r="U293" s="6">
        <f t="shared" si="121"/>
        <v>1</v>
      </c>
      <c r="V293">
        <f t="shared" si="128"/>
        <v>1</v>
      </c>
      <c r="W293">
        <f t="shared" si="128"/>
        <v>0</v>
      </c>
      <c r="X293">
        <f t="shared" si="128"/>
        <v>0</v>
      </c>
      <c r="Y293">
        <f t="shared" si="128"/>
        <v>0</v>
      </c>
      <c r="Z293">
        <f t="shared" si="128"/>
        <v>0</v>
      </c>
      <c r="AA293">
        <f t="shared" si="129"/>
        <v>1</v>
      </c>
      <c r="AB293">
        <f t="shared" si="129"/>
        <v>0</v>
      </c>
      <c r="AC293">
        <f t="shared" si="129"/>
        <v>0</v>
      </c>
      <c r="AD293">
        <f t="shared" si="129"/>
        <v>0</v>
      </c>
      <c r="AE293">
        <f t="shared" si="129"/>
        <v>0</v>
      </c>
      <c r="AF293">
        <f t="shared" si="129"/>
        <v>0</v>
      </c>
      <c r="AG293">
        <f t="shared" si="109"/>
        <v>69</v>
      </c>
      <c r="AH293">
        <f t="shared" si="110"/>
        <v>0</v>
      </c>
    </row>
    <row r="294" spans="1:34" x14ac:dyDescent="0.25">
      <c r="A294" t="s">
        <v>416</v>
      </c>
      <c r="B294" s="1">
        <v>43495</v>
      </c>
      <c r="C294">
        <v>83070</v>
      </c>
      <c r="D294" s="1">
        <v>43417</v>
      </c>
      <c r="E294" s="3">
        <v>0</v>
      </c>
      <c r="F294" s="3">
        <v>0</v>
      </c>
      <c r="G294" t="s">
        <v>22</v>
      </c>
      <c r="H294" t="s">
        <v>11</v>
      </c>
      <c r="I294" t="s">
        <v>415</v>
      </c>
      <c r="J294" s="6">
        <f t="shared" si="108"/>
        <v>11</v>
      </c>
      <c r="K294" s="6">
        <f t="shared" si="111"/>
        <v>0</v>
      </c>
      <c r="L294" s="6">
        <f t="shared" si="112"/>
        <v>0</v>
      </c>
      <c r="M294" s="6">
        <f t="shared" si="113"/>
        <v>0</v>
      </c>
      <c r="N294" s="6">
        <f t="shared" si="114"/>
        <v>0</v>
      </c>
      <c r="O294" s="6">
        <f t="shared" si="115"/>
        <v>0</v>
      </c>
      <c r="P294" s="6">
        <f t="shared" si="116"/>
        <v>0</v>
      </c>
      <c r="Q294" s="6">
        <f t="shared" si="117"/>
        <v>0</v>
      </c>
      <c r="R294" s="6">
        <f t="shared" si="118"/>
        <v>0</v>
      </c>
      <c r="S294" s="6">
        <f t="shared" si="119"/>
        <v>0</v>
      </c>
      <c r="T294" s="6">
        <f t="shared" si="120"/>
        <v>0</v>
      </c>
      <c r="U294" s="6">
        <f t="shared" si="121"/>
        <v>1</v>
      </c>
      <c r="V294">
        <f t="shared" si="128"/>
        <v>1</v>
      </c>
      <c r="W294">
        <f t="shared" si="128"/>
        <v>0</v>
      </c>
      <c r="X294">
        <f t="shared" si="128"/>
        <v>0</v>
      </c>
      <c r="Y294">
        <f t="shared" si="128"/>
        <v>0</v>
      </c>
      <c r="Z294">
        <f t="shared" si="128"/>
        <v>0</v>
      </c>
      <c r="AA294">
        <f t="shared" si="129"/>
        <v>0</v>
      </c>
      <c r="AB294">
        <f t="shared" si="129"/>
        <v>0</v>
      </c>
      <c r="AC294">
        <f t="shared" si="129"/>
        <v>1</v>
      </c>
      <c r="AD294">
        <f t="shared" si="129"/>
        <v>0</v>
      </c>
      <c r="AE294">
        <f t="shared" si="129"/>
        <v>0</v>
      </c>
      <c r="AF294">
        <f t="shared" si="129"/>
        <v>0</v>
      </c>
      <c r="AG294">
        <f t="shared" si="109"/>
        <v>78</v>
      </c>
      <c r="AH294">
        <f t="shared" si="110"/>
        <v>0</v>
      </c>
    </row>
    <row r="295" spans="1:34" x14ac:dyDescent="0.25">
      <c r="A295" t="s">
        <v>440</v>
      </c>
      <c r="B295" s="1">
        <v>43477</v>
      </c>
      <c r="C295">
        <v>85115</v>
      </c>
      <c r="D295" s="1">
        <v>43417</v>
      </c>
      <c r="E295" s="3">
        <v>0</v>
      </c>
      <c r="F295" s="3">
        <v>0</v>
      </c>
      <c r="G295" t="s">
        <v>18</v>
      </c>
      <c r="H295" t="s">
        <v>15</v>
      </c>
      <c r="I295" t="s">
        <v>415</v>
      </c>
      <c r="J295" s="6">
        <f t="shared" si="108"/>
        <v>11</v>
      </c>
      <c r="K295" s="6">
        <f t="shared" si="111"/>
        <v>0</v>
      </c>
      <c r="L295" s="6">
        <f t="shared" si="112"/>
        <v>0</v>
      </c>
      <c r="M295" s="6">
        <f t="shared" si="113"/>
        <v>0</v>
      </c>
      <c r="N295" s="6">
        <f t="shared" si="114"/>
        <v>0</v>
      </c>
      <c r="O295" s="6">
        <f t="shared" si="115"/>
        <v>0</v>
      </c>
      <c r="P295" s="6">
        <f t="shared" si="116"/>
        <v>0</v>
      </c>
      <c r="Q295" s="6">
        <f t="shared" si="117"/>
        <v>0</v>
      </c>
      <c r="R295" s="6">
        <f t="shared" si="118"/>
        <v>0</v>
      </c>
      <c r="S295" s="6">
        <f t="shared" si="119"/>
        <v>0</v>
      </c>
      <c r="T295" s="6">
        <f t="shared" si="120"/>
        <v>0</v>
      </c>
      <c r="U295" s="6">
        <f t="shared" si="121"/>
        <v>1</v>
      </c>
      <c r="V295">
        <f t="shared" si="128"/>
        <v>0</v>
      </c>
      <c r="W295">
        <f t="shared" si="128"/>
        <v>1</v>
      </c>
      <c r="X295">
        <f t="shared" si="128"/>
        <v>0</v>
      </c>
      <c r="Y295">
        <f t="shared" si="128"/>
        <v>0</v>
      </c>
      <c r="Z295">
        <f t="shared" si="128"/>
        <v>0</v>
      </c>
      <c r="AA295">
        <f t="shared" si="129"/>
        <v>0</v>
      </c>
      <c r="AB295">
        <f t="shared" si="129"/>
        <v>0</v>
      </c>
      <c r="AC295">
        <f t="shared" si="129"/>
        <v>0</v>
      </c>
      <c r="AD295">
        <f t="shared" si="129"/>
        <v>1</v>
      </c>
      <c r="AE295">
        <f t="shared" si="129"/>
        <v>0</v>
      </c>
      <c r="AF295">
        <f t="shared" si="129"/>
        <v>0</v>
      </c>
      <c r="AG295">
        <f t="shared" si="109"/>
        <v>60</v>
      </c>
      <c r="AH295">
        <f t="shared" si="110"/>
        <v>0</v>
      </c>
    </row>
    <row r="296" spans="1:34" x14ac:dyDescent="0.25">
      <c r="A296" t="s">
        <v>28</v>
      </c>
      <c r="B296" s="1">
        <v>43677</v>
      </c>
      <c r="C296" s="2">
        <v>77070</v>
      </c>
      <c r="D296" s="1">
        <v>43645</v>
      </c>
      <c r="E296" s="3">
        <v>0</v>
      </c>
      <c r="F296" s="3">
        <v>0</v>
      </c>
      <c r="G296" t="s">
        <v>22</v>
      </c>
      <c r="H296" t="s">
        <v>11</v>
      </c>
      <c r="I296" t="s">
        <v>27</v>
      </c>
      <c r="J296" s="6">
        <f t="shared" si="108"/>
        <v>6</v>
      </c>
      <c r="K296" s="6">
        <f t="shared" si="111"/>
        <v>0</v>
      </c>
      <c r="L296" s="6">
        <f t="shared" si="112"/>
        <v>0</v>
      </c>
      <c r="M296" s="6">
        <f t="shared" si="113"/>
        <v>0</v>
      </c>
      <c r="N296" s="6">
        <f t="shared" si="114"/>
        <v>0</v>
      </c>
      <c r="O296" s="6">
        <f t="shared" si="115"/>
        <v>0</v>
      </c>
      <c r="P296" s="6">
        <f t="shared" si="116"/>
        <v>1</v>
      </c>
      <c r="Q296" s="6">
        <f t="shared" si="117"/>
        <v>0</v>
      </c>
      <c r="R296" s="6">
        <f t="shared" si="118"/>
        <v>0</v>
      </c>
      <c r="S296" s="6">
        <f t="shared" si="119"/>
        <v>0</v>
      </c>
      <c r="T296" s="6">
        <f t="shared" si="120"/>
        <v>0</v>
      </c>
      <c r="U296" s="6">
        <f t="shared" si="121"/>
        <v>0</v>
      </c>
      <c r="V296">
        <f t="shared" si="128"/>
        <v>1</v>
      </c>
      <c r="W296">
        <f t="shared" si="128"/>
        <v>0</v>
      </c>
      <c r="X296">
        <f t="shared" si="128"/>
        <v>0</v>
      </c>
      <c r="Y296">
        <f t="shared" si="128"/>
        <v>0</v>
      </c>
      <c r="Z296">
        <f t="shared" si="128"/>
        <v>0</v>
      </c>
      <c r="AA296">
        <f t="shared" si="129"/>
        <v>0</v>
      </c>
      <c r="AB296">
        <f t="shared" si="129"/>
        <v>0</v>
      </c>
      <c r="AC296">
        <f t="shared" si="129"/>
        <v>1</v>
      </c>
      <c r="AD296">
        <f t="shared" si="129"/>
        <v>0</v>
      </c>
      <c r="AE296">
        <f t="shared" si="129"/>
        <v>0</v>
      </c>
      <c r="AF296">
        <f t="shared" si="129"/>
        <v>0</v>
      </c>
      <c r="AG296">
        <f t="shared" si="109"/>
        <v>32</v>
      </c>
      <c r="AH296">
        <f t="shared" si="110"/>
        <v>0</v>
      </c>
    </row>
    <row r="297" spans="1:34" x14ac:dyDescent="0.25">
      <c r="A297" t="s">
        <v>95</v>
      </c>
      <c r="B297" s="1">
        <v>43647</v>
      </c>
      <c r="C297" s="2">
        <v>80675</v>
      </c>
      <c r="D297" s="1">
        <v>43641</v>
      </c>
      <c r="E297" s="3">
        <v>0</v>
      </c>
      <c r="F297" s="3">
        <v>0</v>
      </c>
      <c r="G297" t="s">
        <v>22</v>
      </c>
      <c r="H297" t="s">
        <v>16</v>
      </c>
      <c r="I297" t="s">
        <v>27</v>
      </c>
      <c r="J297" s="6">
        <f t="shared" si="108"/>
        <v>6</v>
      </c>
      <c r="K297" s="6">
        <f t="shared" si="111"/>
        <v>0</v>
      </c>
      <c r="L297" s="6">
        <f t="shared" si="112"/>
        <v>0</v>
      </c>
      <c r="M297" s="6">
        <f t="shared" si="113"/>
        <v>0</v>
      </c>
      <c r="N297" s="6">
        <f t="shared" si="114"/>
        <v>0</v>
      </c>
      <c r="O297" s="6">
        <f t="shared" si="115"/>
        <v>0</v>
      </c>
      <c r="P297" s="6">
        <f t="shared" si="116"/>
        <v>1</v>
      </c>
      <c r="Q297" s="6">
        <f t="shared" si="117"/>
        <v>0</v>
      </c>
      <c r="R297" s="6">
        <f t="shared" si="118"/>
        <v>0</v>
      </c>
      <c r="S297" s="6">
        <f t="shared" si="119"/>
        <v>0</v>
      </c>
      <c r="T297" s="6">
        <f t="shared" si="120"/>
        <v>0</v>
      </c>
      <c r="U297" s="6">
        <f t="shared" si="121"/>
        <v>0</v>
      </c>
      <c r="V297">
        <f t="shared" si="128"/>
        <v>0</v>
      </c>
      <c r="W297">
        <f t="shared" si="128"/>
        <v>0</v>
      </c>
      <c r="X297">
        <f t="shared" si="128"/>
        <v>0</v>
      </c>
      <c r="Y297">
        <f t="shared" si="128"/>
        <v>1</v>
      </c>
      <c r="Z297">
        <f t="shared" si="128"/>
        <v>0</v>
      </c>
      <c r="AA297">
        <f t="shared" si="129"/>
        <v>0</v>
      </c>
      <c r="AB297">
        <f t="shared" si="129"/>
        <v>0</v>
      </c>
      <c r="AC297">
        <f t="shared" si="129"/>
        <v>1</v>
      </c>
      <c r="AD297">
        <f t="shared" si="129"/>
        <v>0</v>
      </c>
      <c r="AE297">
        <f t="shared" si="129"/>
        <v>0</v>
      </c>
      <c r="AF297">
        <f t="shared" si="129"/>
        <v>0</v>
      </c>
      <c r="AG297">
        <f t="shared" si="109"/>
        <v>6</v>
      </c>
      <c r="AH297">
        <f t="shared" si="110"/>
        <v>0</v>
      </c>
    </row>
    <row r="298" spans="1:34" x14ac:dyDescent="0.25">
      <c r="A298" t="s">
        <v>109</v>
      </c>
      <c r="B298" s="1">
        <v>43644</v>
      </c>
      <c r="C298" s="2">
        <v>83665</v>
      </c>
      <c r="D298" s="1">
        <v>43641</v>
      </c>
      <c r="E298" s="3">
        <v>0</v>
      </c>
      <c r="F298" s="3">
        <v>0</v>
      </c>
      <c r="G298" t="s">
        <v>18</v>
      </c>
      <c r="H298" t="s">
        <v>15</v>
      </c>
      <c r="I298" t="s">
        <v>27</v>
      </c>
      <c r="J298" s="6">
        <f t="shared" si="108"/>
        <v>6</v>
      </c>
      <c r="K298" s="6">
        <f t="shared" si="111"/>
        <v>0</v>
      </c>
      <c r="L298" s="6">
        <f t="shared" si="112"/>
        <v>0</v>
      </c>
      <c r="M298" s="6">
        <f t="shared" si="113"/>
        <v>0</v>
      </c>
      <c r="N298" s="6">
        <f t="shared" si="114"/>
        <v>0</v>
      </c>
      <c r="O298" s="6">
        <f t="shared" si="115"/>
        <v>0</v>
      </c>
      <c r="P298" s="6">
        <f t="shared" si="116"/>
        <v>1</v>
      </c>
      <c r="Q298" s="6">
        <f t="shared" si="117"/>
        <v>0</v>
      </c>
      <c r="R298" s="6">
        <f t="shared" si="118"/>
        <v>0</v>
      </c>
      <c r="S298" s="6">
        <f t="shared" si="119"/>
        <v>0</v>
      </c>
      <c r="T298" s="6">
        <f t="shared" si="120"/>
        <v>0</v>
      </c>
      <c r="U298" s="6">
        <f t="shared" si="121"/>
        <v>0</v>
      </c>
      <c r="V298">
        <f t="shared" si="128"/>
        <v>0</v>
      </c>
      <c r="W298">
        <f t="shared" si="128"/>
        <v>1</v>
      </c>
      <c r="X298">
        <f t="shared" si="128"/>
        <v>0</v>
      </c>
      <c r="Y298">
        <f t="shared" si="128"/>
        <v>0</v>
      </c>
      <c r="Z298">
        <f t="shared" si="128"/>
        <v>0</v>
      </c>
      <c r="AA298">
        <f t="shared" si="129"/>
        <v>0</v>
      </c>
      <c r="AB298">
        <f t="shared" si="129"/>
        <v>0</v>
      </c>
      <c r="AC298">
        <f t="shared" si="129"/>
        <v>0</v>
      </c>
      <c r="AD298">
        <f t="shared" si="129"/>
        <v>1</v>
      </c>
      <c r="AE298">
        <f t="shared" si="129"/>
        <v>0</v>
      </c>
      <c r="AF298">
        <f t="shared" si="129"/>
        <v>0</v>
      </c>
      <c r="AG298">
        <f t="shared" si="109"/>
        <v>3</v>
      </c>
      <c r="AH298">
        <f t="shared" si="110"/>
        <v>0</v>
      </c>
    </row>
    <row r="299" spans="1:34" x14ac:dyDescent="0.25">
      <c r="A299" t="s">
        <v>121</v>
      </c>
      <c r="B299" s="1">
        <v>43642</v>
      </c>
      <c r="C299" s="2">
        <v>81450</v>
      </c>
      <c r="D299" s="1">
        <v>43623</v>
      </c>
      <c r="E299" s="3">
        <v>0</v>
      </c>
      <c r="F299" s="3">
        <v>0</v>
      </c>
      <c r="G299" t="s">
        <v>25</v>
      </c>
      <c r="H299" t="s">
        <v>31</v>
      </c>
      <c r="I299" t="s">
        <v>27</v>
      </c>
      <c r="J299" s="6">
        <f t="shared" si="108"/>
        <v>6</v>
      </c>
      <c r="K299" s="6">
        <f t="shared" si="111"/>
        <v>0</v>
      </c>
      <c r="L299" s="6">
        <f t="shared" si="112"/>
        <v>0</v>
      </c>
      <c r="M299" s="6">
        <f t="shared" si="113"/>
        <v>0</v>
      </c>
      <c r="N299" s="6">
        <f t="shared" si="114"/>
        <v>0</v>
      </c>
      <c r="O299" s="6">
        <f t="shared" si="115"/>
        <v>0</v>
      </c>
      <c r="P299" s="6">
        <f t="shared" si="116"/>
        <v>1</v>
      </c>
      <c r="Q299" s="6">
        <f t="shared" si="117"/>
        <v>0</v>
      </c>
      <c r="R299" s="6">
        <f t="shared" si="118"/>
        <v>0</v>
      </c>
      <c r="S299" s="6">
        <f t="shared" si="119"/>
        <v>0</v>
      </c>
      <c r="T299" s="6">
        <f t="shared" si="120"/>
        <v>0</v>
      </c>
      <c r="U299" s="6">
        <f t="shared" si="121"/>
        <v>0</v>
      </c>
      <c r="V299">
        <f t="shared" si="128"/>
        <v>0</v>
      </c>
      <c r="W299">
        <f t="shared" si="128"/>
        <v>0</v>
      </c>
      <c r="X299">
        <f t="shared" si="128"/>
        <v>1</v>
      </c>
      <c r="Y299">
        <f t="shared" si="128"/>
        <v>0</v>
      </c>
      <c r="Z299">
        <f t="shared" si="128"/>
        <v>0</v>
      </c>
      <c r="AA299">
        <f t="shared" si="129"/>
        <v>0</v>
      </c>
      <c r="AB299">
        <f t="shared" si="129"/>
        <v>0</v>
      </c>
      <c r="AC299">
        <f t="shared" si="129"/>
        <v>0</v>
      </c>
      <c r="AD299">
        <f t="shared" si="129"/>
        <v>0</v>
      </c>
      <c r="AE299">
        <f t="shared" si="129"/>
        <v>1</v>
      </c>
      <c r="AF299">
        <f t="shared" si="129"/>
        <v>0</v>
      </c>
      <c r="AG299">
        <f t="shared" si="109"/>
        <v>19</v>
      </c>
      <c r="AH299">
        <f t="shared" si="110"/>
        <v>0</v>
      </c>
    </row>
    <row r="300" spans="1:34" x14ac:dyDescent="0.25">
      <c r="A300" t="s">
        <v>153</v>
      </c>
      <c r="B300" s="1">
        <v>43628</v>
      </c>
      <c r="C300" s="2">
        <v>88220</v>
      </c>
      <c r="D300" s="1">
        <v>43615</v>
      </c>
      <c r="E300" s="3">
        <v>0</v>
      </c>
      <c r="F300" s="3">
        <v>1</v>
      </c>
      <c r="G300" t="s">
        <v>11</v>
      </c>
      <c r="H300" t="s">
        <v>11</v>
      </c>
      <c r="I300" t="s">
        <v>27</v>
      </c>
      <c r="J300" s="6">
        <f t="shared" si="108"/>
        <v>5</v>
      </c>
      <c r="K300" s="6">
        <f t="shared" si="111"/>
        <v>0</v>
      </c>
      <c r="L300" s="6">
        <f t="shared" si="112"/>
        <v>0</v>
      </c>
      <c r="M300" s="6">
        <f t="shared" si="113"/>
        <v>0</v>
      </c>
      <c r="N300" s="6">
        <f t="shared" si="114"/>
        <v>0</v>
      </c>
      <c r="O300" s="6">
        <f t="shared" si="115"/>
        <v>1</v>
      </c>
      <c r="P300" s="6">
        <f t="shared" si="116"/>
        <v>0</v>
      </c>
      <c r="Q300" s="6">
        <f t="shared" si="117"/>
        <v>0</v>
      </c>
      <c r="R300" s="6">
        <f t="shared" si="118"/>
        <v>0</v>
      </c>
      <c r="S300" s="6">
        <f t="shared" si="119"/>
        <v>0</v>
      </c>
      <c r="T300" s="6">
        <f t="shared" si="120"/>
        <v>0</v>
      </c>
      <c r="U300" s="6">
        <f t="shared" si="121"/>
        <v>0</v>
      </c>
      <c r="V300">
        <f t="shared" si="128"/>
        <v>1</v>
      </c>
      <c r="W300">
        <f t="shared" si="128"/>
        <v>0</v>
      </c>
      <c r="X300">
        <f t="shared" si="128"/>
        <v>0</v>
      </c>
      <c r="Y300">
        <f t="shared" si="128"/>
        <v>0</v>
      </c>
      <c r="Z300">
        <f t="shared" si="128"/>
        <v>0</v>
      </c>
      <c r="AA300">
        <f t="shared" si="129"/>
        <v>1</v>
      </c>
      <c r="AB300">
        <f t="shared" si="129"/>
        <v>0</v>
      </c>
      <c r="AC300">
        <f t="shared" si="129"/>
        <v>0</v>
      </c>
      <c r="AD300">
        <f t="shared" si="129"/>
        <v>0</v>
      </c>
      <c r="AE300">
        <f t="shared" si="129"/>
        <v>0</v>
      </c>
      <c r="AF300">
        <f t="shared" si="129"/>
        <v>0</v>
      </c>
      <c r="AG300">
        <f t="shared" si="109"/>
        <v>13</v>
      </c>
      <c r="AH300">
        <f t="shared" si="110"/>
        <v>0</v>
      </c>
    </row>
    <row r="301" spans="1:34" x14ac:dyDescent="0.25">
      <c r="A301" t="s">
        <v>173</v>
      </c>
      <c r="B301" s="1">
        <v>43616</v>
      </c>
      <c r="C301" s="4">
        <v>77415</v>
      </c>
      <c r="D301" s="1">
        <v>43614</v>
      </c>
      <c r="E301" s="3">
        <v>0</v>
      </c>
      <c r="F301" s="3">
        <v>1</v>
      </c>
      <c r="G301" t="s">
        <v>18</v>
      </c>
      <c r="H301" t="s">
        <v>16</v>
      </c>
      <c r="I301" t="s">
        <v>27</v>
      </c>
      <c r="J301" s="6">
        <f t="shared" si="108"/>
        <v>5</v>
      </c>
      <c r="K301" s="6">
        <f t="shared" si="111"/>
        <v>0</v>
      </c>
      <c r="L301" s="6">
        <f t="shared" si="112"/>
        <v>0</v>
      </c>
      <c r="M301" s="6">
        <f t="shared" si="113"/>
        <v>0</v>
      </c>
      <c r="N301" s="6">
        <f t="shared" si="114"/>
        <v>0</v>
      </c>
      <c r="O301" s="6">
        <f t="shared" si="115"/>
        <v>1</v>
      </c>
      <c r="P301" s="6">
        <f t="shared" si="116"/>
        <v>0</v>
      </c>
      <c r="Q301" s="6">
        <f t="shared" si="117"/>
        <v>0</v>
      </c>
      <c r="R301" s="6">
        <f t="shared" si="118"/>
        <v>0</v>
      </c>
      <c r="S301" s="6">
        <f t="shared" si="119"/>
        <v>0</v>
      </c>
      <c r="T301" s="6">
        <f t="shared" si="120"/>
        <v>0</v>
      </c>
      <c r="U301" s="6">
        <f t="shared" si="121"/>
        <v>0</v>
      </c>
      <c r="V301">
        <f t="shared" si="128"/>
        <v>0</v>
      </c>
      <c r="W301">
        <f t="shared" si="128"/>
        <v>0</v>
      </c>
      <c r="X301">
        <f t="shared" si="128"/>
        <v>0</v>
      </c>
      <c r="Y301">
        <f t="shared" si="128"/>
        <v>1</v>
      </c>
      <c r="Z301">
        <f t="shared" si="128"/>
        <v>0</v>
      </c>
      <c r="AA301">
        <f t="shared" si="129"/>
        <v>0</v>
      </c>
      <c r="AB301">
        <f t="shared" si="129"/>
        <v>0</v>
      </c>
      <c r="AC301">
        <f t="shared" si="129"/>
        <v>0</v>
      </c>
      <c r="AD301">
        <f t="shared" si="129"/>
        <v>1</v>
      </c>
      <c r="AE301">
        <f t="shared" si="129"/>
        <v>0</v>
      </c>
      <c r="AF301">
        <f t="shared" si="129"/>
        <v>0</v>
      </c>
      <c r="AG301">
        <f t="shared" si="109"/>
        <v>2</v>
      </c>
      <c r="AH301">
        <f t="shared" si="110"/>
        <v>0</v>
      </c>
    </row>
    <row r="302" spans="1:34" x14ac:dyDescent="0.25">
      <c r="A302" t="s">
        <v>235</v>
      </c>
      <c r="B302" s="1">
        <v>43589</v>
      </c>
      <c r="C302" s="4">
        <v>77660</v>
      </c>
      <c r="D302" s="1">
        <v>43545</v>
      </c>
      <c r="E302" s="3">
        <v>0</v>
      </c>
      <c r="F302" s="3">
        <v>0</v>
      </c>
      <c r="G302" t="s">
        <v>18</v>
      </c>
      <c r="H302" t="s">
        <v>16</v>
      </c>
      <c r="I302" t="s">
        <v>27</v>
      </c>
      <c r="J302" s="6">
        <f t="shared" si="108"/>
        <v>3</v>
      </c>
      <c r="K302" s="6">
        <f t="shared" si="111"/>
        <v>0</v>
      </c>
      <c r="L302" s="6">
        <f t="shared" si="112"/>
        <v>0</v>
      </c>
      <c r="M302" s="6">
        <f t="shared" si="113"/>
        <v>1</v>
      </c>
      <c r="N302" s="6">
        <f t="shared" si="114"/>
        <v>0</v>
      </c>
      <c r="O302" s="6">
        <f t="shared" si="115"/>
        <v>0</v>
      </c>
      <c r="P302" s="6">
        <f t="shared" si="116"/>
        <v>0</v>
      </c>
      <c r="Q302" s="6">
        <f t="shared" si="117"/>
        <v>0</v>
      </c>
      <c r="R302" s="6">
        <f t="shared" si="118"/>
        <v>0</v>
      </c>
      <c r="S302" s="6">
        <f t="shared" si="119"/>
        <v>0</v>
      </c>
      <c r="T302" s="6">
        <f t="shared" si="120"/>
        <v>0</v>
      </c>
      <c r="U302" s="6">
        <f t="shared" si="121"/>
        <v>0</v>
      </c>
      <c r="V302">
        <f t="shared" ref="V302:Z311" si="130">IF($H302=V$1,1,0)</f>
        <v>0</v>
      </c>
      <c r="W302">
        <f t="shared" si="130"/>
        <v>0</v>
      </c>
      <c r="X302">
        <f t="shared" si="130"/>
        <v>0</v>
      </c>
      <c r="Y302">
        <f t="shared" si="130"/>
        <v>1</v>
      </c>
      <c r="Z302">
        <f t="shared" si="130"/>
        <v>0</v>
      </c>
      <c r="AA302">
        <f t="shared" ref="AA302:AF311" si="131">IF($G302=AA$1,1,0)</f>
        <v>0</v>
      </c>
      <c r="AB302">
        <f t="shared" si="131"/>
        <v>0</v>
      </c>
      <c r="AC302">
        <f t="shared" si="131"/>
        <v>0</v>
      </c>
      <c r="AD302">
        <f t="shared" si="131"/>
        <v>1</v>
      </c>
      <c r="AE302">
        <f t="shared" si="131"/>
        <v>0</v>
      </c>
      <c r="AF302">
        <f t="shared" si="131"/>
        <v>0</v>
      </c>
      <c r="AG302">
        <f t="shared" si="109"/>
        <v>44</v>
      </c>
      <c r="AH302">
        <f t="shared" si="110"/>
        <v>0</v>
      </c>
    </row>
    <row r="303" spans="1:34" x14ac:dyDescent="0.25">
      <c r="A303" t="s">
        <v>238</v>
      </c>
      <c r="B303" s="1">
        <v>43585</v>
      </c>
      <c r="C303">
        <v>88010</v>
      </c>
      <c r="D303" s="1">
        <v>43581</v>
      </c>
      <c r="E303" s="3">
        <v>0</v>
      </c>
      <c r="F303" s="3">
        <v>1</v>
      </c>
      <c r="G303" t="s">
        <v>11</v>
      </c>
      <c r="H303" t="s">
        <v>11</v>
      </c>
      <c r="I303" t="s">
        <v>27</v>
      </c>
      <c r="J303" s="6">
        <f t="shared" si="108"/>
        <v>4</v>
      </c>
      <c r="K303" s="6">
        <f t="shared" si="111"/>
        <v>0</v>
      </c>
      <c r="L303" s="6">
        <f t="shared" si="112"/>
        <v>0</v>
      </c>
      <c r="M303" s="6">
        <f t="shared" si="113"/>
        <v>0</v>
      </c>
      <c r="N303" s="6">
        <f t="shared" si="114"/>
        <v>1</v>
      </c>
      <c r="O303" s="6">
        <f t="shared" si="115"/>
        <v>0</v>
      </c>
      <c r="P303" s="6">
        <f t="shared" si="116"/>
        <v>0</v>
      </c>
      <c r="Q303" s="6">
        <f t="shared" si="117"/>
        <v>0</v>
      </c>
      <c r="R303" s="6">
        <f t="shared" si="118"/>
        <v>0</v>
      </c>
      <c r="S303" s="6">
        <f t="shared" si="119"/>
        <v>0</v>
      </c>
      <c r="T303" s="6">
        <f t="shared" si="120"/>
        <v>0</v>
      </c>
      <c r="U303" s="6">
        <f t="shared" si="121"/>
        <v>0</v>
      </c>
      <c r="V303">
        <f t="shared" si="130"/>
        <v>1</v>
      </c>
      <c r="W303">
        <f t="shared" si="130"/>
        <v>0</v>
      </c>
      <c r="X303">
        <f t="shared" si="130"/>
        <v>0</v>
      </c>
      <c r="Y303">
        <f t="shared" si="130"/>
        <v>0</v>
      </c>
      <c r="Z303">
        <f t="shared" si="130"/>
        <v>0</v>
      </c>
      <c r="AA303">
        <f t="shared" si="131"/>
        <v>1</v>
      </c>
      <c r="AB303">
        <f t="shared" si="131"/>
        <v>0</v>
      </c>
      <c r="AC303">
        <f t="shared" si="131"/>
        <v>0</v>
      </c>
      <c r="AD303">
        <f t="shared" si="131"/>
        <v>0</v>
      </c>
      <c r="AE303">
        <f t="shared" si="131"/>
        <v>0</v>
      </c>
      <c r="AF303">
        <f t="shared" si="131"/>
        <v>0</v>
      </c>
      <c r="AG303">
        <f t="shared" si="109"/>
        <v>4</v>
      </c>
      <c r="AH303">
        <f t="shared" si="110"/>
        <v>0</v>
      </c>
    </row>
    <row r="304" spans="1:34" x14ac:dyDescent="0.25">
      <c r="A304" t="s">
        <v>296</v>
      </c>
      <c r="B304" s="1">
        <v>43565</v>
      </c>
      <c r="C304">
        <v>71550</v>
      </c>
      <c r="D304" s="1">
        <v>43500</v>
      </c>
      <c r="E304" s="3">
        <v>0</v>
      </c>
      <c r="F304" s="3">
        <v>0</v>
      </c>
      <c r="G304" t="s">
        <v>11</v>
      </c>
      <c r="H304" t="s">
        <v>11</v>
      </c>
      <c r="I304" t="s">
        <v>27</v>
      </c>
      <c r="J304" s="6">
        <f t="shared" si="108"/>
        <v>2</v>
      </c>
      <c r="K304" s="6">
        <f t="shared" si="111"/>
        <v>0</v>
      </c>
      <c r="L304" s="6">
        <f t="shared" si="112"/>
        <v>1</v>
      </c>
      <c r="M304" s="6">
        <f t="shared" si="113"/>
        <v>0</v>
      </c>
      <c r="N304" s="6">
        <f t="shared" si="114"/>
        <v>0</v>
      </c>
      <c r="O304" s="6">
        <f t="shared" si="115"/>
        <v>0</v>
      </c>
      <c r="P304" s="6">
        <f t="shared" si="116"/>
        <v>0</v>
      </c>
      <c r="Q304" s="6">
        <f t="shared" si="117"/>
        <v>0</v>
      </c>
      <c r="R304" s="6">
        <f t="shared" si="118"/>
        <v>0</v>
      </c>
      <c r="S304" s="6">
        <f t="shared" si="119"/>
        <v>0</v>
      </c>
      <c r="T304" s="6">
        <f t="shared" si="120"/>
        <v>0</v>
      </c>
      <c r="U304" s="6">
        <f t="shared" si="121"/>
        <v>0</v>
      </c>
      <c r="V304">
        <f t="shared" si="130"/>
        <v>1</v>
      </c>
      <c r="W304">
        <f t="shared" si="130"/>
        <v>0</v>
      </c>
      <c r="X304">
        <f t="shared" si="130"/>
        <v>0</v>
      </c>
      <c r="Y304">
        <f t="shared" si="130"/>
        <v>0</v>
      </c>
      <c r="Z304">
        <f t="shared" si="130"/>
        <v>0</v>
      </c>
      <c r="AA304">
        <f t="shared" si="131"/>
        <v>1</v>
      </c>
      <c r="AB304">
        <f t="shared" si="131"/>
        <v>0</v>
      </c>
      <c r="AC304">
        <f t="shared" si="131"/>
        <v>0</v>
      </c>
      <c r="AD304">
        <f t="shared" si="131"/>
        <v>0</v>
      </c>
      <c r="AE304">
        <f t="shared" si="131"/>
        <v>0</v>
      </c>
      <c r="AF304">
        <f t="shared" si="131"/>
        <v>0</v>
      </c>
      <c r="AG304">
        <f t="shared" si="109"/>
        <v>65</v>
      </c>
      <c r="AH304">
        <f t="shared" si="110"/>
        <v>0</v>
      </c>
    </row>
    <row r="305" spans="1:34" x14ac:dyDescent="0.25">
      <c r="A305" t="s">
        <v>316</v>
      </c>
      <c r="B305" s="1">
        <v>43554</v>
      </c>
      <c r="C305">
        <v>78610</v>
      </c>
      <c r="D305" s="1">
        <v>43539</v>
      </c>
      <c r="E305" s="3">
        <v>0</v>
      </c>
      <c r="F305" s="3">
        <v>0</v>
      </c>
      <c r="G305" t="s">
        <v>18</v>
      </c>
      <c r="H305" t="s">
        <v>16</v>
      </c>
      <c r="I305" t="s">
        <v>27</v>
      </c>
      <c r="J305" s="6">
        <f t="shared" si="108"/>
        <v>3</v>
      </c>
      <c r="K305" s="6">
        <f t="shared" si="111"/>
        <v>0</v>
      </c>
      <c r="L305" s="6">
        <f t="shared" si="112"/>
        <v>0</v>
      </c>
      <c r="M305" s="6">
        <f t="shared" si="113"/>
        <v>1</v>
      </c>
      <c r="N305" s="6">
        <f t="shared" si="114"/>
        <v>0</v>
      </c>
      <c r="O305" s="6">
        <f t="shared" si="115"/>
        <v>0</v>
      </c>
      <c r="P305" s="6">
        <f t="shared" si="116"/>
        <v>0</v>
      </c>
      <c r="Q305" s="6">
        <f t="shared" si="117"/>
        <v>0</v>
      </c>
      <c r="R305" s="6">
        <f t="shared" si="118"/>
        <v>0</v>
      </c>
      <c r="S305" s="6">
        <f t="shared" si="119"/>
        <v>0</v>
      </c>
      <c r="T305" s="6">
        <f t="shared" si="120"/>
        <v>0</v>
      </c>
      <c r="U305" s="6">
        <f t="shared" si="121"/>
        <v>0</v>
      </c>
      <c r="V305">
        <f t="shared" si="130"/>
        <v>0</v>
      </c>
      <c r="W305">
        <f t="shared" si="130"/>
        <v>0</v>
      </c>
      <c r="X305">
        <f t="shared" si="130"/>
        <v>0</v>
      </c>
      <c r="Y305">
        <f t="shared" si="130"/>
        <v>1</v>
      </c>
      <c r="Z305">
        <f t="shared" si="130"/>
        <v>0</v>
      </c>
      <c r="AA305">
        <f t="shared" si="131"/>
        <v>0</v>
      </c>
      <c r="AB305">
        <f t="shared" si="131"/>
        <v>0</v>
      </c>
      <c r="AC305">
        <f t="shared" si="131"/>
        <v>0</v>
      </c>
      <c r="AD305">
        <f t="shared" si="131"/>
        <v>1</v>
      </c>
      <c r="AE305">
        <f t="shared" si="131"/>
        <v>0</v>
      </c>
      <c r="AF305">
        <f t="shared" si="131"/>
        <v>0</v>
      </c>
      <c r="AG305">
        <f t="shared" si="109"/>
        <v>15</v>
      </c>
      <c r="AH305">
        <f t="shared" si="110"/>
        <v>0</v>
      </c>
    </row>
    <row r="306" spans="1:34" x14ac:dyDescent="0.25">
      <c r="A306" t="s">
        <v>361</v>
      </c>
      <c r="B306" s="1">
        <v>43529</v>
      </c>
      <c r="C306">
        <v>64900</v>
      </c>
      <c r="D306" s="1">
        <v>43522</v>
      </c>
      <c r="E306" s="3">
        <v>0</v>
      </c>
      <c r="F306" s="3">
        <v>0</v>
      </c>
      <c r="G306" t="s">
        <v>18</v>
      </c>
      <c r="H306" t="s">
        <v>11</v>
      </c>
      <c r="I306" t="s">
        <v>27</v>
      </c>
      <c r="J306" s="6">
        <f t="shared" si="108"/>
        <v>2</v>
      </c>
      <c r="K306" s="6">
        <f t="shared" si="111"/>
        <v>0</v>
      </c>
      <c r="L306" s="6">
        <f t="shared" si="112"/>
        <v>1</v>
      </c>
      <c r="M306" s="6">
        <f t="shared" si="113"/>
        <v>0</v>
      </c>
      <c r="N306" s="6">
        <f t="shared" si="114"/>
        <v>0</v>
      </c>
      <c r="O306" s="6">
        <f t="shared" si="115"/>
        <v>0</v>
      </c>
      <c r="P306" s="6">
        <f t="shared" si="116"/>
        <v>0</v>
      </c>
      <c r="Q306" s="6">
        <f t="shared" si="117"/>
        <v>0</v>
      </c>
      <c r="R306" s="6">
        <f t="shared" si="118"/>
        <v>0</v>
      </c>
      <c r="S306" s="6">
        <f t="shared" si="119"/>
        <v>0</v>
      </c>
      <c r="T306" s="6">
        <f t="shared" si="120"/>
        <v>0</v>
      </c>
      <c r="U306" s="6">
        <f t="shared" si="121"/>
        <v>0</v>
      </c>
      <c r="V306">
        <f t="shared" si="130"/>
        <v>1</v>
      </c>
      <c r="W306">
        <f t="shared" si="130"/>
        <v>0</v>
      </c>
      <c r="X306">
        <f t="shared" si="130"/>
        <v>0</v>
      </c>
      <c r="Y306">
        <f t="shared" si="130"/>
        <v>0</v>
      </c>
      <c r="Z306">
        <f t="shared" si="130"/>
        <v>0</v>
      </c>
      <c r="AA306">
        <f t="shared" si="131"/>
        <v>0</v>
      </c>
      <c r="AB306">
        <f t="shared" si="131"/>
        <v>0</v>
      </c>
      <c r="AC306">
        <f t="shared" si="131"/>
        <v>0</v>
      </c>
      <c r="AD306">
        <f t="shared" si="131"/>
        <v>1</v>
      </c>
      <c r="AE306">
        <f t="shared" si="131"/>
        <v>0</v>
      </c>
      <c r="AF306">
        <f t="shared" si="131"/>
        <v>0</v>
      </c>
      <c r="AG306">
        <f t="shared" si="109"/>
        <v>7</v>
      </c>
      <c r="AH306">
        <f t="shared" si="110"/>
        <v>0</v>
      </c>
    </row>
    <row r="307" spans="1:34" x14ac:dyDescent="0.25">
      <c r="A307" t="s">
        <v>244</v>
      </c>
      <c r="B307" s="1">
        <v>43584</v>
      </c>
      <c r="C307">
        <v>114875</v>
      </c>
      <c r="D307" s="1">
        <v>43419</v>
      </c>
      <c r="E307" s="3">
        <v>0</v>
      </c>
      <c r="F307" s="3">
        <v>0</v>
      </c>
      <c r="G307" t="s">
        <v>11</v>
      </c>
      <c r="H307" t="s">
        <v>11</v>
      </c>
      <c r="I307" t="s">
        <v>243</v>
      </c>
      <c r="J307" s="6">
        <f t="shared" si="108"/>
        <v>11</v>
      </c>
      <c r="K307" s="6">
        <f t="shared" si="111"/>
        <v>0</v>
      </c>
      <c r="L307" s="6">
        <f t="shared" si="112"/>
        <v>0</v>
      </c>
      <c r="M307" s="6">
        <f t="shared" si="113"/>
        <v>0</v>
      </c>
      <c r="N307" s="6">
        <f t="shared" si="114"/>
        <v>0</v>
      </c>
      <c r="O307" s="6">
        <f t="shared" si="115"/>
        <v>0</v>
      </c>
      <c r="P307" s="6">
        <f t="shared" si="116"/>
        <v>0</v>
      </c>
      <c r="Q307" s="6">
        <f t="shared" si="117"/>
        <v>0</v>
      </c>
      <c r="R307" s="6">
        <f t="shared" si="118"/>
        <v>0</v>
      </c>
      <c r="S307" s="6">
        <f t="shared" si="119"/>
        <v>0</v>
      </c>
      <c r="T307" s="6">
        <f t="shared" si="120"/>
        <v>0</v>
      </c>
      <c r="U307" s="6">
        <f t="shared" si="121"/>
        <v>1</v>
      </c>
      <c r="V307">
        <f t="shared" si="130"/>
        <v>1</v>
      </c>
      <c r="W307">
        <f t="shared" si="130"/>
        <v>0</v>
      </c>
      <c r="X307">
        <f t="shared" si="130"/>
        <v>0</v>
      </c>
      <c r="Y307">
        <f t="shared" si="130"/>
        <v>0</v>
      </c>
      <c r="Z307">
        <f t="shared" si="130"/>
        <v>0</v>
      </c>
      <c r="AA307">
        <f t="shared" si="131"/>
        <v>1</v>
      </c>
      <c r="AB307">
        <f t="shared" si="131"/>
        <v>0</v>
      </c>
      <c r="AC307">
        <f t="shared" si="131"/>
        <v>0</v>
      </c>
      <c r="AD307">
        <f t="shared" si="131"/>
        <v>0</v>
      </c>
      <c r="AE307">
        <f t="shared" si="131"/>
        <v>0</v>
      </c>
      <c r="AF307">
        <f t="shared" si="131"/>
        <v>0</v>
      </c>
      <c r="AG307">
        <f t="shared" si="109"/>
        <v>165</v>
      </c>
      <c r="AH307">
        <f t="shared" si="110"/>
        <v>1</v>
      </c>
    </row>
    <row r="308" spans="1:34" x14ac:dyDescent="0.25">
      <c r="A308" t="s">
        <v>258</v>
      </c>
      <c r="B308" s="1">
        <v>43581</v>
      </c>
      <c r="C308">
        <v>111145</v>
      </c>
      <c r="D308" s="1">
        <v>43419</v>
      </c>
      <c r="E308" s="3">
        <v>0</v>
      </c>
      <c r="F308" s="3">
        <v>0</v>
      </c>
      <c r="G308" t="s">
        <v>18</v>
      </c>
      <c r="H308" t="s">
        <v>15</v>
      </c>
      <c r="I308" t="s">
        <v>243</v>
      </c>
      <c r="J308" s="6">
        <f t="shared" si="108"/>
        <v>11</v>
      </c>
      <c r="K308" s="6">
        <f t="shared" si="111"/>
        <v>0</v>
      </c>
      <c r="L308" s="6">
        <f t="shared" si="112"/>
        <v>0</v>
      </c>
      <c r="M308" s="6">
        <f t="shared" si="113"/>
        <v>0</v>
      </c>
      <c r="N308" s="6">
        <f t="shared" si="114"/>
        <v>0</v>
      </c>
      <c r="O308" s="6">
        <f t="shared" si="115"/>
        <v>0</v>
      </c>
      <c r="P308" s="6">
        <f t="shared" si="116"/>
        <v>0</v>
      </c>
      <c r="Q308" s="6">
        <f t="shared" si="117"/>
        <v>0</v>
      </c>
      <c r="R308" s="6">
        <f t="shared" si="118"/>
        <v>0</v>
      </c>
      <c r="S308" s="6">
        <f t="shared" si="119"/>
        <v>0</v>
      </c>
      <c r="T308" s="6">
        <f t="shared" si="120"/>
        <v>0</v>
      </c>
      <c r="U308" s="6">
        <f t="shared" si="121"/>
        <v>1</v>
      </c>
      <c r="V308">
        <f t="shared" si="130"/>
        <v>0</v>
      </c>
      <c r="W308">
        <f t="shared" si="130"/>
        <v>1</v>
      </c>
      <c r="X308">
        <f t="shared" si="130"/>
        <v>0</v>
      </c>
      <c r="Y308">
        <f t="shared" si="130"/>
        <v>0</v>
      </c>
      <c r="Z308">
        <f t="shared" si="130"/>
        <v>0</v>
      </c>
      <c r="AA308">
        <f t="shared" si="131"/>
        <v>0</v>
      </c>
      <c r="AB308">
        <f t="shared" si="131"/>
        <v>0</v>
      </c>
      <c r="AC308">
        <f t="shared" si="131"/>
        <v>0</v>
      </c>
      <c r="AD308">
        <f t="shared" si="131"/>
        <v>1</v>
      </c>
      <c r="AE308">
        <f t="shared" si="131"/>
        <v>0</v>
      </c>
      <c r="AF308">
        <f t="shared" si="131"/>
        <v>0</v>
      </c>
      <c r="AG308">
        <f t="shared" si="109"/>
        <v>162</v>
      </c>
      <c r="AH308">
        <f t="shared" si="110"/>
        <v>1</v>
      </c>
    </row>
    <row r="309" spans="1:34" x14ac:dyDescent="0.25">
      <c r="A309" t="s">
        <v>130</v>
      </c>
      <c r="B309" s="1">
        <v>43640</v>
      </c>
      <c r="C309" s="2">
        <v>83230</v>
      </c>
      <c r="D309" s="1">
        <v>43419</v>
      </c>
      <c r="E309" s="3">
        <v>0</v>
      </c>
      <c r="F309" s="3">
        <v>0</v>
      </c>
      <c r="G309" t="s">
        <v>11</v>
      </c>
      <c r="H309" t="s">
        <v>15</v>
      </c>
      <c r="I309" t="s">
        <v>129</v>
      </c>
      <c r="J309" s="6">
        <f t="shared" si="108"/>
        <v>11</v>
      </c>
      <c r="K309" s="6">
        <f t="shared" si="111"/>
        <v>0</v>
      </c>
      <c r="L309" s="6">
        <f t="shared" si="112"/>
        <v>0</v>
      </c>
      <c r="M309" s="6">
        <f t="shared" si="113"/>
        <v>0</v>
      </c>
      <c r="N309" s="6">
        <f t="shared" si="114"/>
        <v>0</v>
      </c>
      <c r="O309" s="6">
        <f t="shared" si="115"/>
        <v>0</v>
      </c>
      <c r="P309" s="6">
        <f t="shared" si="116"/>
        <v>0</v>
      </c>
      <c r="Q309" s="6">
        <f t="shared" si="117"/>
        <v>0</v>
      </c>
      <c r="R309" s="6">
        <f t="shared" si="118"/>
        <v>0</v>
      </c>
      <c r="S309" s="6">
        <f t="shared" si="119"/>
        <v>0</v>
      </c>
      <c r="T309" s="6">
        <f t="shared" si="120"/>
        <v>0</v>
      </c>
      <c r="U309" s="6">
        <f t="shared" si="121"/>
        <v>1</v>
      </c>
      <c r="V309">
        <f t="shared" si="130"/>
        <v>0</v>
      </c>
      <c r="W309">
        <f t="shared" si="130"/>
        <v>1</v>
      </c>
      <c r="X309">
        <f t="shared" si="130"/>
        <v>0</v>
      </c>
      <c r="Y309">
        <f t="shared" si="130"/>
        <v>0</v>
      </c>
      <c r="Z309">
        <f t="shared" si="130"/>
        <v>0</v>
      </c>
      <c r="AA309">
        <f t="shared" si="131"/>
        <v>1</v>
      </c>
      <c r="AB309">
        <f t="shared" si="131"/>
        <v>0</v>
      </c>
      <c r="AC309">
        <f t="shared" si="131"/>
        <v>0</v>
      </c>
      <c r="AD309">
        <f t="shared" si="131"/>
        <v>0</v>
      </c>
      <c r="AE309">
        <f t="shared" si="131"/>
        <v>0</v>
      </c>
      <c r="AF309">
        <f t="shared" si="131"/>
        <v>0</v>
      </c>
      <c r="AG309">
        <f t="shared" si="109"/>
        <v>221</v>
      </c>
      <c r="AH309">
        <f t="shared" si="110"/>
        <v>1</v>
      </c>
    </row>
    <row r="310" spans="1:34" x14ac:dyDescent="0.25">
      <c r="A310" t="s">
        <v>136</v>
      </c>
      <c r="B310" s="1">
        <v>43635</v>
      </c>
      <c r="C310" s="2">
        <v>95030</v>
      </c>
      <c r="D310" s="1">
        <v>43535</v>
      </c>
      <c r="E310" s="3">
        <v>0</v>
      </c>
      <c r="F310" s="3">
        <v>0</v>
      </c>
      <c r="G310" t="s">
        <v>35</v>
      </c>
      <c r="H310" t="s">
        <v>31</v>
      </c>
      <c r="I310" t="s">
        <v>129</v>
      </c>
      <c r="J310" s="6">
        <f t="shared" si="108"/>
        <v>3</v>
      </c>
      <c r="K310" s="6">
        <f t="shared" si="111"/>
        <v>0</v>
      </c>
      <c r="L310" s="6">
        <f t="shared" si="112"/>
        <v>0</v>
      </c>
      <c r="M310" s="6">
        <f t="shared" si="113"/>
        <v>1</v>
      </c>
      <c r="N310" s="6">
        <f t="shared" si="114"/>
        <v>0</v>
      </c>
      <c r="O310" s="6">
        <f t="shared" si="115"/>
        <v>0</v>
      </c>
      <c r="P310" s="6">
        <f t="shared" si="116"/>
        <v>0</v>
      </c>
      <c r="Q310" s="6">
        <f t="shared" si="117"/>
        <v>0</v>
      </c>
      <c r="R310" s="6">
        <f t="shared" si="118"/>
        <v>0</v>
      </c>
      <c r="S310" s="6">
        <f t="shared" si="119"/>
        <v>0</v>
      </c>
      <c r="T310" s="6">
        <f t="shared" si="120"/>
        <v>0</v>
      </c>
      <c r="U310" s="6">
        <f t="shared" si="121"/>
        <v>0</v>
      </c>
      <c r="V310">
        <f t="shared" si="130"/>
        <v>0</v>
      </c>
      <c r="W310">
        <f t="shared" si="130"/>
        <v>0</v>
      </c>
      <c r="X310">
        <f t="shared" si="130"/>
        <v>1</v>
      </c>
      <c r="Y310">
        <f t="shared" si="130"/>
        <v>0</v>
      </c>
      <c r="Z310">
        <f t="shared" si="130"/>
        <v>0</v>
      </c>
      <c r="AA310">
        <f t="shared" si="131"/>
        <v>0</v>
      </c>
      <c r="AB310">
        <f t="shared" si="131"/>
        <v>0</v>
      </c>
      <c r="AC310">
        <f t="shared" si="131"/>
        <v>0</v>
      </c>
      <c r="AD310">
        <f t="shared" si="131"/>
        <v>0</v>
      </c>
      <c r="AE310">
        <f t="shared" si="131"/>
        <v>0</v>
      </c>
      <c r="AF310">
        <f t="shared" si="131"/>
        <v>1</v>
      </c>
      <c r="AG310">
        <f t="shared" si="109"/>
        <v>100</v>
      </c>
      <c r="AH310">
        <f t="shared" si="110"/>
        <v>1</v>
      </c>
    </row>
    <row r="311" spans="1:34" x14ac:dyDescent="0.25">
      <c r="A311" t="s">
        <v>262</v>
      </c>
      <c r="B311" s="1">
        <v>43581</v>
      </c>
      <c r="C311">
        <v>83540</v>
      </c>
      <c r="D311" s="1">
        <v>43489</v>
      </c>
      <c r="E311" s="3">
        <v>0</v>
      </c>
      <c r="F311" s="3">
        <v>0</v>
      </c>
      <c r="G311" t="s">
        <v>25</v>
      </c>
      <c r="H311" t="s">
        <v>15</v>
      </c>
      <c r="I311" t="s">
        <v>129</v>
      </c>
      <c r="J311" s="6">
        <f t="shared" si="108"/>
        <v>1</v>
      </c>
      <c r="K311" s="6">
        <f t="shared" si="111"/>
        <v>1</v>
      </c>
      <c r="L311" s="6">
        <f t="shared" si="112"/>
        <v>0</v>
      </c>
      <c r="M311" s="6">
        <f t="shared" si="113"/>
        <v>0</v>
      </c>
      <c r="N311" s="6">
        <f t="shared" si="114"/>
        <v>0</v>
      </c>
      <c r="O311" s="6">
        <f t="shared" si="115"/>
        <v>0</v>
      </c>
      <c r="P311" s="6">
        <f t="shared" si="116"/>
        <v>0</v>
      </c>
      <c r="Q311" s="6">
        <f t="shared" si="117"/>
        <v>0</v>
      </c>
      <c r="R311" s="6">
        <f t="shared" si="118"/>
        <v>0</v>
      </c>
      <c r="S311" s="6">
        <f t="shared" si="119"/>
        <v>0</v>
      </c>
      <c r="T311" s="6">
        <f t="shared" si="120"/>
        <v>0</v>
      </c>
      <c r="U311" s="6">
        <f t="shared" si="121"/>
        <v>0</v>
      </c>
      <c r="V311">
        <f t="shared" si="130"/>
        <v>0</v>
      </c>
      <c r="W311">
        <f t="shared" si="130"/>
        <v>1</v>
      </c>
      <c r="X311">
        <f t="shared" si="130"/>
        <v>0</v>
      </c>
      <c r="Y311">
        <f t="shared" si="130"/>
        <v>0</v>
      </c>
      <c r="Z311">
        <f t="shared" si="130"/>
        <v>0</v>
      </c>
      <c r="AA311">
        <f t="shared" si="131"/>
        <v>0</v>
      </c>
      <c r="AB311">
        <f t="shared" si="131"/>
        <v>0</v>
      </c>
      <c r="AC311">
        <f t="shared" si="131"/>
        <v>0</v>
      </c>
      <c r="AD311">
        <f t="shared" si="131"/>
        <v>0</v>
      </c>
      <c r="AE311">
        <f t="shared" si="131"/>
        <v>1</v>
      </c>
      <c r="AF311">
        <f t="shared" si="131"/>
        <v>0</v>
      </c>
      <c r="AG311">
        <f t="shared" si="109"/>
        <v>92</v>
      </c>
      <c r="AH311">
        <f t="shared" si="110"/>
        <v>1</v>
      </c>
    </row>
    <row r="312" spans="1:34" x14ac:dyDescent="0.25">
      <c r="A312" t="s">
        <v>265</v>
      </c>
      <c r="B312" s="1">
        <v>43575</v>
      </c>
      <c r="C312">
        <v>83230</v>
      </c>
      <c r="D312" s="1">
        <v>43437</v>
      </c>
      <c r="E312" s="3">
        <v>0</v>
      </c>
      <c r="F312" s="3">
        <v>0</v>
      </c>
      <c r="G312" t="s">
        <v>11</v>
      </c>
      <c r="H312" t="s">
        <v>15</v>
      </c>
      <c r="I312" t="s">
        <v>129</v>
      </c>
      <c r="J312" s="6">
        <f t="shared" si="108"/>
        <v>12</v>
      </c>
      <c r="K312" s="6">
        <f t="shared" si="111"/>
        <v>0</v>
      </c>
      <c r="L312" s="6">
        <f t="shared" si="112"/>
        <v>0</v>
      </c>
      <c r="M312" s="6">
        <f t="shared" si="113"/>
        <v>0</v>
      </c>
      <c r="N312" s="6">
        <f t="shared" si="114"/>
        <v>0</v>
      </c>
      <c r="O312" s="6">
        <f t="shared" si="115"/>
        <v>0</v>
      </c>
      <c r="P312" s="6">
        <f t="shared" si="116"/>
        <v>0</v>
      </c>
      <c r="Q312" s="6">
        <f t="shared" si="117"/>
        <v>0</v>
      </c>
      <c r="R312" s="6">
        <f t="shared" si="118"/>
        <v>0</v>
      </c>
      <c r="S312" s="6">
        <f t="shared" si="119"/>
        <v>0</v>
      </c>
      <c r="T312" s="6">
        <f t="shared" si="120"/>
        <v>0</v>
      </c>
      <c r="U312" s="6">
        <f t="shared" si="121"/>
        <v>0</v>
      </c>
      <c r="V312">
        <f t="shared" ref="V312:Z321" si="132">IF($H312=V$1,1,0)</f>
        <v>0</v>
      </c>
      <c r="W312">
        <f t="shared" si="132"/>
        <v>1</v>
      </c>
      <c r="X312">
        <f t="shared" si="132"/>
        <v>0</v>
      </c>
      <c r="Y312">
        <f t="shared" si="132"/>
        <v>0</v>
      </c>
      <c r="Z312">
        <f t="shared" si="132"/>
        <v>0</v>
      </c>
      <c r="AA312">
        <f t="shared" ref="AA312:AF321" si="133">IF($G312=AA$1,1,0)</f>
        <v>1</v>
      </c>
      <c r="AB312">
        <f t="shared" si="133"/>
        <v>0</v>
      </c>
      <c r="AC312">
        <f t="shared" si="133"/>
        <v>0</v>
      </c>
      <c r="AD312">
        <f t="shared" si="133"/>
        <v>0</v>
      </c>
      <c r="AE312">
        <f t="shared" si="133"/>
        <v>0</v>
      </c>
      <c r="AF312">
        <f t="shared" si="133"/>
        <v>0</v>
      </c>
      <c r="AG312">
        <f t="shared" si="109"/>
        <v>138</v>
      </c>
      <c r="AH312">
        <f t="shared" si="110"/>
        <v>1</v>
      </c>
    </row>
    <row r="313" spans="1:34" x14ac:dyDescent="0.25">
      <c r="A313" t="s">
        <v>292</v>
      </c>
      <c r="B313" s="1">
        <v>43567</v>
      </c>
      <c r="C313">
        <v>83230</v>
      </c>
      <c r="D313" s="1">
        <v>43348</v>
      </c>
      <c r="E313" s="3">
        <v>0</v>
      </c>
      <c r="F313" s="3">
        <v>0</v>
      </c>
      <c r="G313" t="s">
        <v>11</v>
      </c>
      <c r="H313" t="s">
        <v>11</v>
      </c>
      <c r="I313" t="s">
        <v>129</v>
      </c>
      <c r="J313" s="6">
        <f t="shared" si="108"/>
        <v>9</v>
      </c>
      <c r="K313" s="6">
        <f t="shared" si="111"/>
        <v>0</v>
      </c>
      <c r="L313" s="6">
        <f t="shared" si="112"/>
        <v>0</v>
      </c>
      <c r="M313" s="6">
        <f t="shared" si="113"/>
        <v>0</v>
      </c>
      <c r="N313" s="6">
        <f t="shared" si="114"/>
        <v>0</v>
      </c>
      <c r="O313" s="6">
        <f t="shared" si="115"/>
        <v>0</v>
      </c>
      <c r="P313" s="6">
        <f t="shared" si="116"/>
        <v>0</v>
      </c>
      <c r="Q313" s="6">
        <f t="shared" si="117"/>
        <v>0</v>
      </c>
      <c r="R313" s="6">
        <f t="shared" si="118"/>
        <v>0</v>
      </c>
      <c r="S313" s="6">
        <f t="shared" si="119"/>
        <v>1</v>
      </c>
      <c r="T313" s="6">
        <f t="shared" si="120"/>
        <v>0</v>
      </c>
      <c r="U313" s="6">
        <f t="shared" si="121"/>
        <v>0</v>
      </c>
      <c r="V313">
        <f t="shared" si="132"/>
        <v>1</v>
      </c>
      <c r="W313">
        <f t="shared" si="132"/>
        <v>0</v>
      </c>
      <c r="X313">
        <f t="shared" si="132"/>
        <v>0</v>
      </c>
      <c r="Y313">
        <f t="shared" si="132"/>
        <v>0</v>
      </c>
      <c r="Z313">
        <f t="shared" si="132"/>
        <v>0</v>
      </c>
      <c r="AA313">
        <f t="shared" si="133"/>
        <v>1</v>
      </c>
      <c r="AB313">
        <f t="shared" si="133"/>
        <v>0</v>
      </c>
      <c r="AC313">
        <f t="shared" si="133"/>
        <v>0</v>
      </c>
      <c r="AD313">
        <f t="shared" si="133"/>
        <v>0</v>
      </c>
      <c r="AE313">
        <f t="shared" si="133"/>
        <v>0</v>
      </c>
      <c r="AF313">
        <f t="shared" si="133"/>
        <v>0</v>
      </c>
      <c r="AG313">
        <f t="shared" si="109"/>
        <v>219</v>
      </c>
      <c r="AH313">
        <f t="shared" si="110"/>
        <v>1</v>
      </c>
    </row>
    <row r="314" spans="1:34" x14ac:dyDescent="0.25">
      <c r="A314" t="s">
        <v>351</v>
      </c>
      <c r="B314" s="1">
        <v>43543</v>
      </c>
      <c r="C314">
        <v>91515</v>
      </c>
      <c r="D314" s="1">
        <v>43493</v>
      </c>
      <c r="E314" s="3">
        <v>0</v>
      </c>
      <c r="F314" s="3">
        <v>0</v>
      </c>
      <c r="G314" t="s">
        <v>11</v>
      </c>
      <c r="H314" t="s">
        <v>11</v>
      </c>
      <c r="I314" t="s">
        <v>129</v>
      </c>
      <c r="J314" s="6">
        <f t="shared" si="108"/>
        <v>1</v>
      </c>
      <c r="K314" s="6">
        <f t="shared" si="111"/>
        <v>1</v>
      </c>
      <c r="L314" s="6">
        <f t="shared" si="112"/>
        <v>0</v>
      </c>
      <c r="M314" s="6">
        <f t="shared" si="113"/>
        <v>0</v>
      </c>
      <c r="N314" s="6">
        <f t="shared" si="114"/>
        <v>0</v>
      </c>
      <c r="O314" s="6">
        <f t="shared" si="115"/>
        <v>0</v>
      </c>
      <c r="P314" s="6">
        <f t="shared" si="116"/>
        <v>0</v>
      </c>
      <c r="Q314" s="6">
        <f t="shared" si="117"/>
        <v>0</v>
      </c>
      <c r="R314" s="6">
        <f t="shared" si="118"/>
        <v>0</v>
      </c>
      <c r="S314" s="6">
        <f t="shared" si="119"/>
        <v>0</v>
      </c>
      <c r="T314" s="6">
        <f t="shared" si="120"/>
        <v>0</v>
      </c>
      <c r="U314" s="6">
        <f t="shared" si="121"/>
        <v>0</v>
      </c>
      <c r="V314">
        <f t="shared" si="132"/>
        <v>1</v>
      </c>
      <c r="W314">
        <f t="shared" si="132"/>
        <v>0</v>
      </c>
      <c r="X314">
        <f t="shared" si="132"/>
        <v>0</v>
      </c>
      <c r="Y314">
        <f t="shared" si="132"/>
        <v>0</v>
      </c>
      <c r="Z314">
        <f t="shared" si="132"/>
        <v>0</v>
      </c>
      <c r="AA314">
        <f t="shared" si="133"/>
        <v>1</v>
      </c>
      <c r="AB314">
        <f t="shared" si="133"/>
        <v>0</v>
      </c>
      <c r="AC314">
        <f t="shared" si="133"/>
        <v>0</v>
      </c>
      <c r="AD314">
        <f t="shared" si="133"/>
        <v>0</v>
      </c>
      <c r="AE314">
        <f t="shared" si="133"/>
        <v>0</v>
      </c>
      <c r="AF314">
        <f t="shared" si="133"/>
        <v>0</v>
      </c>
      <c r="AG314">
        <f t="shared" si="109"/>
        <v>50</v>
      </c>
      <c r="AH314">
        <f t="shared" si="110"/>
        <v>0</v>
      </c>
    </row>
    <row r="315" spans="1:34" x14ac:dyDescent="0.25">
      <c r="A315" t="s">
        <v>360</v>
      </c>
      <c r="B315" s="1">
        <v>43530</v>
      </c>
      <c r="C315">
        <v>83950</v>
      </c>
      <c r="D315" s="1">
        <v>43437</v>
      </c>
      <c r="E315" s="3">
        <v>0</v>
      </c>
      <c r="F315" s="3">
        <v>0</v>
      </c>
      <c r="G315" t="s">
        <v>25</v>
      </c>
      <c r="H315" t="s">
        <v>15</v>
      </c>
      <c r="I315" t="s">
        <v>129</v>
      </c>
      <c r="J315" s="6">
        <f t="shared" si="108"/>
        <v>12</v>
      </c>
      <c r="K315" s="6">
        <f t="shared" si="111"/>
        <v>0</v>
      </c>
      <c r="L315" s="6">
        <f t="shared" si="112"/>
        <v>0</v>
      </c>
      <c r="M315" s="6">
        <f t="shared" si="113"/>
        <v>0</v>
      </c>
      <c r="N315" s="6">
        <f t="shared" si="114"/>
        <v>0</v>
      </c>
      <c r="O315" s="6">
        <f t="shared" si="115"/>
        <v>0</v>
      </c>
      <c r="P315" s="6">
        <f t="shared" si="116"/>
        <v>0</v>
      </c>
      <c r="Q315" s="6">
        <f t="shared" si="117"/>
        <v>0</v>
      </c>
      <c r="R315" s="6">
        <f t="shared" si="118"/>
        <v>0</v>
      </c>
      <c r="S315" s="6">
        <f t="shared" si="119"/>
        <v>0</v>
      </c>
      <c r="T315" s="6">
        <f t="shared" si="120"/>
        <v>0</v>
      </c>
      <c r="U315" s="6">
        <f t="shared" si="121"/>
        <v>0</v>
      </c>
      <c r="V315">
        <f t="shared" si="132"/>
        <v>0</v>
      </c>
      <c r="W315">
        <f t="shared" si="132"/>
        <v>1</v>
      </c>
      <c r="X315">
        <f t="shared" si="132"/>
        <v>0</v>
      </c>
      <c r="Y315">
        <f t="shared" si="132"/>
        <v>0</v>
      </c>
      <c r="Z315">
        <f t="shared" si="132"/>
        <v>0</v>
      </c>
      <c r="AA315">
        <f t="shared" si="133"/>
        <v>0</v>
      </c>
      <c r="AB315">
        <f t="shared" si="133"/>
        <v>0</v>
      </c>
      <c r="AC315">
        <f t="shared" si="133"/>
        <v>0</v>
      </c>
      <c r="AD315">
        <f t="shared" si="133"/>
        <v>0</v>
      </c>
      <c r="AE315">
        <f t="shared" si="133"/>
        <v>1</v>
      </c>
      <c r="AF315">
        <f t="shared" si="133"/>
        <v>0</v>
      </c>
      <c r="AG315">
        <f t="shared" si="109"/>
        <v>93</v>
      </c>
      <c r="AH315">
        <f t="shared" si="110"/>
        <v>1</v>
      </c>
    </row>
    <row r="316" spans="1:34" x14ac:dyDescent="0.25">
      <c r="A316" t="s">
        <v>274</v>
      </c>
      <c r="B316" s="1">
        <v>43574</v>
      </c>
      <c r="C316">
        <v>101855</v>
      </c>
      <c r="D316" s="1">
        <v>43559</v>
      </c>
      <c r="E316" s="3">
        <v>1</v>
      </c>
      <c r="F316" s="3">
        <v>0</v>
      </c>
      <c r="G316" t="s">
        <v>16</v>
      </c>
      <c r="H316" t="s">
        <v>11</v>
      </c>
      <c r="I316" t="s">
        <v>273</v>
      </c>
      <c r="J316" s="6">
        <f t="shared" si="108"/>
        <v>4</v>
      </c>
      <c r="K316" s="6">
        <f t="shared" si="111"/>
        <v>0</v>
      </c>
      <c r="L316" s="6">
        <f t="shared" si="112"/>
        <v>0</v>
      </c>
      <c r="M316" s="6">
        <f t="shared" si="113"/>
        <v>0</v>
      </c>
      <c r="N316" s="6">
        <f t="shared" si="114"/>
        <v>1</v>
      </c>
      <c r="O316" s="6">
        <f t="shared" si="115"/>
        <v>0</v>
      </c>
      <c r="P316" s="6">
        <f t="shared" si="116"/>
        <v>0</v>
      </c>
      <c r="Q316" s="6">
        <f t="shared" si="117"/>
        <v>0</v>
      </c>
      <c r="R316" s="6">
        <f t="shared" si="118"/>
        <v>0</v>
      </c>
      <c r="S316" s="6">
        <f t="shared" si="119"/>
        <v>0</v>
      </c>
      <c r="T316" s="6">
        <f t="shared" si="120"/>
        <v>0</v>
      </c>
      <c r="U316" s="6">
        <f t="shared" si="121"/>
        <v>0</v>
      </c>
      <c r="V316">
        <f t="shared" si="132"/>
        <v>1</v>
      </c>
      <c r="W316">
        <f t="shared" si="132"/>
        <v>0</v>
      </c>
      <c r="X316">
        <f t="shared" si="132"/>
        <v>0</v>
      </c>
      <c r="Y316">
        <f t="shared" si="132"/>
        <v>0</v>
      </c>
      <c r="Z316">
        <f t="shared" si="132"/>
        <v>0</v>
      </c>
      <c r="AA316">
        <f t="shared" si="133"/>
        <v>0</v>
      </c>
      <c r="AB316">
        <f t="shared" si="133"/>
        <v>1</v>
      </c>
      <c r="AC316">
        <f t="shared" si="133"/>
        <v>0</v>
      </c>
      <c r="AD316">
        <f t="shared" si="133"/>
        <v>0</v>
      </c>
      <c r="AE316">
        <f t="shared" si="133"/>
        <v>0</v>
      </c>
      <c r="AF316">
        <f t="shared" si="133"/>
        <v>0</v>
      </c>
      <c r="AG316">
        <f t="shared" si="109"/>
        <v>15</v>
      </c>
      <c r="AH316">
        <f t="shared" si="110"/>
        <v>0</v>
      </c>
    </row>
    <row r="317" spans="1:34" x14ac:dyDescent="0.25">
      <c r="A317" t="s">
        <v>312</v>
      </c>
      <c r="B317" s="1">
        <v>43554</v>
      </c>
      <c r="C317">
        <v>106370</v>
      </c>
      <c r="D317" s="1">
        <v>43522</v>
      </c>
      <c r="E317" s="3">
        <v>0</v>
      </c>
      <c r="F317" s="3">
        <v>0</v>
      </c>
      <c r="G317" t="s">
        <v>18</v>
      </c>
      <c r="H317" t="s">
        <v>31</v>
      </c>
      <c r="I317" t="s">
        <v>273</v>
      </c>
      <c r="J317" s="6">
        <f t="shared" si="108"/>
        <v>2</v>
      </c>
      <c r="K317" s="6">
        <f t="shared" si="111"/>
        <v>0</v>
      </c>
      <c r="L317" s="6">
        <f t="shared" si="112"/>
        <v>1</v>
      </c>
      <c r="M317" s="6">
        <f t="shared" si="113"/>
        <v>0</v>
      </c>
      <c r="N317" s="6">
        <f t="shared" si="114"/>
        <v>0</v>
      </c>
      <c r="O317" s="6">
        <f t="shared" si="115"/>
        <v>0</v>
      </c>
      <c r="P317" s="6">
        <f t="shared" si="116"/>
        <v>0</v>
      </c>
      <c r="Q317" s="6">
        <f t="shared" si="117"/>
        <v>0</v>
      </c>
      <c r="R317" s="6">
        <f t="shared" si="118"/>
        <v>0</v>
      </c>
      <c r="S317" s="6">
        <f t="shared" si="119"/>
        <v>0</v>
      </c>
      <c r="T317" s="6">
        <f t="shared" si="120"/>
        <v>0</v>
      </c>
      <c r="U317" s="6">
        <f t="shared" si="121"/>
        <v>0</v>
      </c>
      <c r="V317">
        <f t="shared" si="132"/>
        <v>0</v>
      </c>
      <c r="W317">
        <f t="shared" si="132"/>
        <v>0</v>
      </c>
      <c r="X317">
        <f t="shared" si="132"/>
        <v>1</v>
      </c>
      <c r="Y317">
        <f t="shared" si="132"/>
        <v>0</v>
      </c>
      <c r="Z317">
        <f t="shared" si="132"/>
        <v>0</v>
      </c>
      <c r="AA317">
        <f t="shared" si="133"/>
        <v>0</v>
      </c>
      <c r="AB317">
        <f t="shared" si="133"/>
        <v>0</v>
      </c>
      <c r="AC317">
        <f t="shared" si="133"/>
        <v>0</v>
      </c>
      <c r="AD317">
        <f t="shared" si="133"/>
        <v>1</v>
      </c>
      <c r="AE317">
        <f t="shared" si="133"/>
        <v>0</v>
      </c>
      <c r="AF317">
        <f t="shared" si="133"/>
        <v>0</v>
      </c>
      <c r="AG317">
        <f t="shared" si="109"/>
        <v>32</v>
      </c>
      <c r="AH317">
        <f t="shared" si="110"/>
        <v>0</v>
      </c>
    </row>
    <row r="318" spans="1:34" x14ac:dyDescent="0.25">
      <c r="A318" t="s">
        <v>382</v>
      </c>
      <c r="B318" s="1">
        <v>43519</v>
      </c>
      <c r="C318">
        <v>100130</v>
      </c>
      <c r="D318" s="1">
        <v>43516</v>
      </c>
      <c r="E318" s="3">
        <v>1</v>
      </c>
      <c r="F318" s="3">
        <v>0</v>
      </c>
      <c r="G318" t="s">
        <v>18</v>
      </c>
      <c r="H318" t="s">
        <v>11</v>
      </c>
      <c r="I318" t="s">
        <v>273</v>
      </c>
      <c r="J318" s="6">
        <f t="shared" si="108"/>
        <v>2</v>
      </c>
      <c r="K318" s="6">
        <f t="shared" si="111"/>
        <v>0</v>
      </c>
      <c r="L318" s="6">
        <f t="shared" si="112"/>
        <v>1</v>
      </c>
      <c r="M318" s="6">
        <f t="shared" si="113"/>
        <v>0</v>
      </c>
      <c r="N318" s="6">
        <f t="shared" si="114"/>
        <v>0</v>
      </c>
      <c r="O318" s="6">
        <f t="shared" si="115"/>
        <v>0</v>
      </c>
      <c r="P318" s="6">
        <f t="shared" si="116"/>
        <v>0</v>
      </c>
      <c r="Q318" s="6">
        <f t="shared" si="117"/>
        <v>0</v>
      </c>
      <c r="R318" s="6">
        <f t="shared" si="118"/>
        <v>0</v>
      </c>
      <c r="S318" s="6">
        <f t="shared" si="119"/>
        <v>0</v>
      </c>
      <c r="T318" s="6">
        <f t="shared" si="120"/>
        <v>0</v>
      </c>
      <c r="U318" s="6">
        <f t="shared" si="121"/>
        <v>0</v>
      </c>
      <c r="V318">
        <f t="shared" si="132"/>
        <v>1</v>
      </c>
      <c r="W318">
        <f t="shared" si="132"/>
        <v>0</v>
      </c>
      <c r="X318">
        <f t="shared" si="132"/>
        <v>0</v>
      </c>
      <c r="Y318">
        <f t="shared" si="132"/>
        <v>0</v>
      </c>
      <c r="Z318">
        <f t="shared" si="132"/>
        <v>0</v>
      </c>
      <c r="AA318">
        <f t="shared" si="133"/>
        <v>0</v>
      </c>
      <c r="AB318">
        <f t="shared" si="133"/>
        <v>0</v>
      </c>
      <c r="AC318">
        <f t="shared" si="133"/>
        <v>0</v>
      </c>
      <c r="AD318">
        <f t="shared" si="133"/>
        <v>1</v>
      </c>
      <c r="AE318">
        <f t="shared" si="133"/>
        <v>0</v>
      </c>
      <c r="AF318">
        <f t="shared" si="133"/>
        <v>0</v>
      </c>
      <c r="AG318">
        <f t="shared" si="109"/>
        <v>3</v>
      </c>
      <c r="AH318">
        <f t="shared" si="110"/>
        <v>0</v>
      </c>
    </row>
    <row r="319" spans="1:34" x14ac:dyDescent="0.25">
      <c r="A319" t="s">
        <v>420</v>
      </c>
      <c r="B319" s="1">
        <v>43493</v>
      </c>
      <c r="C319">
        <v>101155</v>
      </c>
      <c r="D319" s="1">
        <v>43487</v>
      </c>
      <c r="E319" s="3">
        <v>1</v>
      </c>
      <c r="F319" s="3">
        <v>0</v>
      </c>
      <c r="G319" t="s">
        <v>16</v>
      </c>
      <c r="H319" t="s">
        <v>11</v>
      </c>
      <c r="I319" t="s">
        <v>273</v>
      </c>
      <c r="J319" s="6">
        <f t="shared" si="108"/>
        <v>1</v>
      </c>
      <c r="K319" s="6">
        <f t="shared" si="111"/>
        <v>1</v>
      </c>
      <c r="L319" s="6">
        <f t="shared" si="112"/>
        <v>0</v>
      </c>
      <c r="M319" s="6">
        <f t="shared" si="113"/>
        <v>0</v>
      </c>
      <c r="N319" s="6">
        <f t="shared" si="114"/>
        <v>0</v>
      </c>
      <c r="O319" s="6">
        <f t="shared" si="115"/>
        <v>0</v>
      </c>
      <c r="P319" s="6">
        <f t="shared" si="116"/>
        <v>0</v>
      </c>
      <c r="Q319" s="6">
        <f t="shared" si="117"/>
        <v>0</v>
      </c>
      <c r="R319" s="6">
        <f t="shared" si="118"/>
        <v>0</v>
      </c>
      <c r="S319" s="6">
        <f t="shared" si="119"/>
        <v>0</v>
      </c>
      <c r="T319" s="6">
        <f t="shared" si="120"/>
        <v>0</v>
      </c>
      <c r="U319" s="6">
        <f t="shared" si="121"/>
        <v>0</v>
      </c>
      <c r="V319">
        <f t="shared" si="132"/>
        <v>1</v>
      </c>
      <c r="W319">
        <f t="shared" si="132"/>
        <v>0</v>
      </c>
      <c r="X319">
        <f t="shared" si="132"/>
        <v>0</v>
      </c>
      <c r="Y319">
        <f t="shared" si="132"/>
        <v>0</v>
      </c>
      <c r="Z319">
        <f t="shared" si="132"/>
        <v>0</v>
      </c>
      <c r="AA319">
        <f t="shared" si="133"/>
        <v>0</v>
      </c>
      <c r="AB319">
        <f t="shared" si="133"/>
        <v>1</v>
      </c>
      <c r="AC319">
        <f t="shared" si="133"/>
        <v>0</v>
      </c>
      <c r="AD319">
        <f t="shared" si="133"/>
        <v>0</v>
      </c>
      <c r="AE319">
        <f t="shared" si="133"/>
        <v>0</v>
      </c>
      <c r="AF319">
        <f t="shared" si="133"/>
        <v>0</v>
      </c>
      <c r="AG319">
        <f t="shared" si="109"/>
        <v>6</v>
      </c>
      <c r="AH319">
        <f t="shared" si="110"/>
        <v>0</v>
      </c>
    </row>
    <row r="320" spans="1:34" x14ac:dyDescent="0.25">
      <c r="A320" t="s">
        <v>157</v>
      </c>
      <c r="B320" s="1">
        <v>43620</v>
      </c>
      <c r="C320" s="2">
        <v>140300</v>
      </c>
      <c r="D320" s="1">
        <v>43476</v>
      </c>
      <c r="E320" s="3">
        <v>0</v>
      </c>
      <c r="F320" s="3">
        <v>0</v>
      </c>
      <c r="G320" t="s">
        <v>18</v>
      </c>
      <c r="H320" t="s">
        <v>11</v>
      </c>
      <c r="I320" t="s">
        <v>156</v>
      </c>
      <c r="J320" s="6">
        <f t="shared" si="108"/>
        <v>1</v>
      </c>
      <c r="K320" s="6">
        <f t="shared" si="111"/>
        <v>1</v>
      </c>
      <c r="L320" s="6">
        <f t="shared" si="112"/>
        <v>0</v>
      </c>
      <c r="M320" s="6">
        <f t="shared" si="113"/>
        <v>0</v>
      </c>
      <c r="N320" s="6">
        <f t="shared" si="114"/>
        <v>0</v>
      </c>
      <c r="O320" s="6">
        <f t="shared" si="115"/>
        <v>0</v>
      </c>
      <c r="P320" s="6">
        <f t="shared" si="116"/>
        <v>0</v>
      </c>
      <c r="Q320" s="6">
        <f t="shared" si="117"/>
        <v>0</v>
      </c>
      <c r="R320" s="6">
        <f t="shared" si="118"/>
        <v>0</v>
      </c>
      <c r="S320" s="6">
        <f t="shared" si="119"/>
        <v>0</v>
      </c>
      <c r="T320" s="6">
        <f t="shared" si="120"/>
        <v>0</v>
      </c>
      <c r="U320" s="6">
        <f t="shared" si="121"/>
        <v>0</v>
      </c>
      <c r="V320">
        <f t="shared" si="132"/>
        <v>1</v>
      </c>
      <c r="W320">
        <f t="shared" si="132"/>
        <v>0</v>
      </c>
      <c r="X320">
        <f t="shared" si="132"/>
        <v>0</v>
      </c>
      <c r="Y320">
        <f t="shared" si="132"/>
        <v>0</v>
      </c>
      <c r="Z320">
        <f t="shared" si="132"/>
        <v>0</v>
      </c>
      <c r="AA320">
        <f t="shared" si="133"/>
        <v>0</v>
      </c>
      <c r="AB320">
        <f t="shared" si="133"/>
        <v>0</v>
      </c>
      <c r="AC320">
        <f t="shared" si="133"/>
        <v>0</v>
      </c>
      <c r="AD320">
        <f t="shared" si="133"/>
        <v>1</v>
      </c>
      <c r="AE320">
        <f t="shared" si="133"/>
        <v>0</v>
      </c>
      <c r="AF320">
        <f t="shared" si="133"/>
        <v>0</v>
      </c>
      <c r="AG320">
        <f t="shared" si="109"/>
        <v>144</v>
      </c>
      <c r="AH320">
        <f t="shared" si="110"/>
        <v>1</v>
      </c>
    </row>
    <row r="321" spans="1:34" x14ac:dyDescent="0.25">
      <c r="A321" t="s">
        <v>354</v>
      </c>
      <c r="B321" s="1">
        <v>43539</v>
      </c>
      <c r="C321">
        <v>131920</v>
      </c>
      <c r="D321" s="1">
        <v>43533</v>
      </c>
      <c r="E321" s="3">
        <v>1</v>
      </c>
      <c r="F321" s="3">
        <v>0</v>
      </c>
      <c r="G321" t="s">
        <v>25</v>
      </c>
      <c r="H321" t="s">
        <v>31</v>
      </c>
      <c r="I321" t="s">
        <v>156</v>
      </c>
      <c r="J321" s="6">
        <f t="shared" si="108"/>
        <v>3</v>
      </c>
      <c r="K321" s="6">
        <f t="shared" si="111"/>
        <v>0</v>
      </c>
      <c r="L321" s="6">
        <f t="shared" si="112"/>
        <v>0</v>
      </c>
      <c r="M321" s="6">
        <f t="shared" si="113"/>
        <v>1</v>
      </c>
      <c r="N321" s="6">
        <f t="shared" si="114"/>
        <v>0</v>
      </c>
      <c r="O321" s="6">
        <f t="shared" si="115"/>
        <v>0</v>
      </c>
      <c r="P321" s="6">
        <f t="shared" si="116"/>
        <v>0</v>
      </c>
      <c r="Q321" s="6">
        <f t="shared" si="117"/>
        <v>0</v>
      </c>
      <c r="R321" s="6">
        <f t="shared" si="118"/>
        <v>0</v>
      </c>
      <c r="S321" s="6">
        <f t="shared" si="119"/>
        <v>0</v>
      </c>
      <c r="T321" s="6">
        <f t="shared" si="120"/>
        <v>0</v>
      </c>
      <c r="U321" s="6">
        <f t="shared" si="121"/>
        <v>0</v>
      </c>
      <c r="V321">
        <f t="shared" si="132"/>
        <v>0</v>
      </c>
      <c r="W321">
        <f t="shared" si="132"/>
        <v>0</v>
      </c>
      <c r="X321">
        <f t="shared" si="132"/>
        <v>1</v>
      </c>
      <c r="Y321">
        <f t="shared" si="132"/>
        <v>0</v>
      </c>
      <c r="Z321">
        <f t="shared" si="132"/>
        <v>0</v>
      </c>
      <c r="AA321">
        <f t="shared" si="133"/>
        <v>0</v>
      </c>
      <c r="AB321">
        <f t="shared" si="133"/>
        <v>0</v>
      </c>
      <c r="AC321">
        <f t="shared" si="133"/>
        <v>0</v>
      </c>
      <c r="AD321">
        <f t="shared" si="133"/>
        <v>0</v>
      </c>
      <c r="AE321">
        <f t="shared" si="133"/>
        <v>1</v>
      </c>
      <c r="AF321">
        <f t="shared" si="133"/>
        <v>0</v>
      </c>
      <c r="AG321">
        <f t="shared" si="109"/>
        <v>6</v>
      </c>
      <c r="AH321">
        <f t="shared" si="110"/>
        <v>0</v>
      </c>
    </row>
    <row r="322" spans="1:34" x14ac:dyDescent="0.25">
      <c r="A322" t="s">
        <v>64</v>
      </c>
      <c r="B322" s="1">
        <v>43658</v>
      </c>
      <c r="C322" s="2">
        <v>120830</v>
      </c>
      <c r="D322" s="1">
        <v>43616</v>
      </c>
      <c r="E322" s="3">
        <v>0</v>
      </c>
      <c r="F322" s="3">
        <v>0</v>
      </c>
      <c r="G322" t="s">
        <v>16</v>
      </c>
      <c r="H322" t="s">
        <v>35</v>
      </c>
      <c r="I322" t="s">
        <v>63</v>
      </c>
      <c r="J322" s="6">
        <f t="shared" ref="J322:J372" si="134">MONTH(D322)</f>
        <v>5</v>
      </c>
      <c r="K322" s="6">
        <f t="shared" si="111"/>
        <v>0</v>
      </c>
      <c r="L322" s="6">
        <f t="shared" si="112"/>
        <v>0</v>
      </c>
      <c r="M322" s="6">
        <f t="shared" si="113"/>
        <v>0</v>
      </c>
      <c r="N322" s="6">
        <f t="shared" si="114"/>
        <v>0</v>
      </c>
      <c r="O322" s="6">
        <f t="shared" si="115"/>
        <v>1</v>
      </c>
      <c r="P322" s="6">
        <f t="shared" si="116"/>
        <v>0</v>
      </c>
      <c r="Q322" s="6">
        <f t="shared" si="117"/>
        <v>0</v>
      </c>
      <c r="R322" s="6">
        <f t="shared" si="118"/>
        <v>0</v>
      </c>
      <c r="S322" s="6">
        <f t="shared" si="119"/>
        <v>0</v>
      </c>
      <c r="T322" s="6">
        <f t="shared" si="120"/>
        <v>0</v>
      </c>
      <c r="U322" s="6">
        <f t="shared" si="121"/>
        <v>0</v>
      </c>
      <c r="V322">
        <f t="shared" ref="V322:Z331" si="135">IF($H322=V$1,1,0)</f>
        <v>0</v>
      </c>
      <c r="W322">
        <f t="shared" si="135"/>
        <v>0</v>
      </c>
      <c r="X322">
        <f t="shared" si="135"/>
        <v>0</v>
      </c>
      <c r="Y322">
        <f t="shared" si="135"/>
        <v>0</v>
      </c>
      <c r="Z322">
        <f t="shared" si="135"/>
        <v>1</v>
      </c>
      <c r="AA322">
        <f t="shared" ref="AA322:AF331" si="136">IF($G322=AA$1,1,0)</f>
        <v>0</v>
      </c>
      <c r="AB322">
        <f t="shared" si="136"/>
        <v>1</v>
      </c>
      <c r="AC322">
        <f t="shared" si="136"/>
        <v>0</v>
      </c>
      <c r="AD322">
        <f t="shared" si="136"/>
        <v>0</v>
      </c>
      <c r="AE322">
        <f t="shared" si="136"/>
        <v>0</v>
      </c>
      <c r="AF322">
        <f t="shared" si="136"/>
        <v>0</v>
      </c>
      <c r="AG322">
        <f t="shared" ref="AG322:AG372" si="137">$B322-$D322</f>
        <v>42</v>
      </c>
      <c r="AH322">
        <f t="shared" ref="AH322:AH372" si="138">IF($AG322&gt;90,1,0)</f>
        <v>0</v>
      </c>
    </row>
    <row r="323" spans="1:34" x14ac:dyDescent="0.25">
      <c r="A323" t="s">
        <v>65</v>
      </c>
      <c r="B323" s="1">
        <v>43656</v>
      </c>
      <c r="C323" s="2">
        <v>119555</v>
      </c>
      <c r="D323" s="1">
        <v>43646</v>
      </c>
      <c r="E323" s="3">
        <v>0</v>
      </c>
      <c r="F323" s="3">
        <v>0</v>
      </c>
      <c r="G323" t="s">
        <v>35</v>
      </c>
      <c r="H323" t="s">
        <v>11</v>
      </c>
      <c r="I323" t="s">
        <v>63</v>
      </c>
      <c r="J323" s="6">
        <f t="shared" si="134"/>
        <v>6</v>
      </c>
      <c r="K323" s="6">
        <f t="shared" ref="K323:K372" si="139">IF(J323=1,1,0)</f>
        <v>0</v>
      </c>
      <c r="L323" s="6">
        <f t="shared" ref="L323:L372" si="140">IF(J323=2,1,0)</f>
        <v>0</v>
      </c>
      <c r="M323" s="6">
        <f t="shared" ref="M323:M372" si="141">IF(J323=3,1,0)</f>
        <v>0</v>
      </c>
      <c r="N323" s="6">
        <f t="shared" ref="N323:N372" si="142">IF(J323=4,1,0)</f>
        <v>0</v>
      </c>
      <c r="O323" s="6">
        <f t="shared" ref="O323:O372" si="143">IF(J323=5,1,0)</f>
        <v>0</v>
      </c>
      <c r="P323" s="6">
        <f t="shared" ref="P323:P372" si="144">IF(J323=6,1,0)</f>
        <v>1</v>
      </c>
      <c r="Q323" s="6">
        <f t="shared" ref="Q323:Q372" si="145">IF(J323=7,1,0)</f>
        <v>0</v>
      </c>
      <c r="R323" s="6">
        <f t="shared" ref="R323:R372" si="146">IF(J323=8,1,0)</f>
        <v>0</v>
      </c>
      <c r="S323" s="6">
        <f t="shared" ref="S323:S372" si="147">IF(J323=9,1,0)</f>
        <v>0</v>
      </c>
      <c r="T323" s="6">
        <f t="shared" ref="T323:T372" si="148">IF(J323=10,1,0)</f>
        <v>0</v>
      </c>
      <c r="U323" s="6">
        <f t="shared" ref="U323:U372" si="149">IF(J323=11,1,0)</f>
        <v>0</v>
      </c>
      <c r="V323">
        <f t="shared" si="135"/>
        <v>1</v>
      </c>
      <c r="W323">
        <f t="shared" si="135"/>
        <v>0</v>
      </c>
      <c r="X323">
        <f t="shared" si="135"/>
        <v>0</v>
      </c>
      <c r="Y323">
        <f t="shared" si="135"/>
        <v>0</v>
      </c>
      <c r="Z323">
        <f t="shared" si="135"/>
        <v>0</v>
      </c>
      <c r="AA323">
        <f t="shared" si="136"/>
        <v>0</v>
      </c>
      <c r="AB323">
        <f t="shared" si="136"/>
        <v>0</v>
      </c>
      <c r="AC323">
        <f t="shared" si="136"/>
        <v>0</v>
      </c>
      <c r="AD323">
        <f t="shared" si="136"/>
        <v>0</v>
      </c>
      <c r="AE323">
        <f t="shared" si="136"/>
        <v>0</v>
      </c>
      <c r="AF323">
        <f t="shared" si="136"/>
        <v>1</v>
      </c>
      <c r="AG323">
        <f t="shared" si="137"/>
        <v>10</v>
      </c>
      <c r="AH323">
        <f t="shared" si="138"/>
        <v>0</v>
      </c>
    </row>
    <row r="324" spans="1:34" x14ac:dyDescent="0.25">
      <c r="A324" t="s">
        <v>172</v>
      </c>
      <c r="B324" s="1">
        <v>43616</v>
      </c>
      <c r="C324" s="4">
        <v>119170</v>
      </c>
      <c r="D324" s="1">
        <v>43613</v>
      </c>
      <c r="E324" s="3">
        <v>1</v>
      </c>
      <c r="F324" s="3">
        <v>0</v>
      </c>
      <c r="G324" t="s">
        <v>25</v>
      </c>
      <c r="H324" t="s">
        <v>11</v>
      </c>
      <c r="I324" t="s">
        <v>63</v>
      </c>
      <c r="J324" s="6">
        <f t="shared" si="134"/>
        <v>5</v>
      </c>
      <c r="K324" s="6">
        <f t="shared" si="139"/>
        <v>0</v>
      </c>
      <c r="L324" s="6">
        <f t="shared" si="140"/>
        <v>0</v>
      </c>
      <c r="M324" s="6">
        <f t="shared" si="141"/>
        <v>0</v>
      </c>
      <c r="N324" s="6">
        <f t="shared" si="142"/>
        <v>0</v>
      </c>
      <c r="O324" s="6">
        <f t="shared" si="143"/>
        <v>1</v>
      </c>
      <c r="P324" s="6">
        <f t="shared" si="144"/>
        <v>0</v>
      </c>
      <c r="Q324" s="6">
        <f t="shared" si="145"/>
        <v>0</v>
      </c>
      <c r="R324" s="6">
        <f t="shared" si="146"/>
        <v>0</v>
      </c>
      <c r="S324" s="6">
        <f t="shared" si="147"/>
        <v>0</v>
      </c>
      <c r="T324" s="6">
        <f t="shared" si="148"/>
        <v>0</v>
      </c>
      <c r="U324" s="6">
        <f t="shared" si="149"/>
        <v>0</v>
      </c>
      <c r="V324">
        <f t="shared" si="135"/>
        <v>1</v>
      </c>
      <c r="W324">
        <f t="shared" si="135"/>
        <v>0</v>
      </c>
      <c r="X324">
        <f t="shared" si="135"/>
        <v>0</v>
      </c>
      <c r="Y324">
        <f t="shared" si="135"/>
        <v>0</v>
      </c>
      <c r="Z324">
        <f t="shared" si="135"/>
        <v>0</v>
      </c>
      <c r="AA324">
        <f t="shared" si="136"/>
        <v>0</v>
      </c>
      <c r="AB324">
        <f t="shared" si="136"/>
        <v>0</v>
      </c>
      <c r="AC324">
        <f t="shared" si="136"/>
        <v>0</v>
      </c>
      <c r="AD324">
        <f t="shared" si="136"/>
        <v>0</v>
      </c>
      <c r="AE324">
        <f t="shared" si="136"/>
        <v>1</v>
      </c>
      <c r="AF324">
        <f t="shared" si="136"/>
        <v>0</v>
      </c>
      <c r="AG324">
        <f t="shared" si="137"/>
        <v>3</v>
      </c>
      <c r="AH324">
        <f t="shared" si="138"/>
        <v>0</v>
      </c>
    </row>
    <row r="325" spans="1:34" x14ac:dyDescent="0.25">
      <c r="A325" t="s">
        <v>263</v>
      </c>
      <c r="B325" s="1">
        <v>43579</v>
      </c>
      <c r="C325">
        <v>114520</v>
      </c>
      <c r="D325" s="1">
        <v>43573</v>
      </c>
      <c r="E325" s="3">
        <v>0</v>
      </c>
      <c r="F325" s="3">
        <v>0</v>
      </c>
      <c r="G325" t="s">
        <v>16</v>
      </c>
      <c r="H325" t="s">
        <v>16</v>
      </c>
      <c r="I325" t="s">
        <v>63</v>
      </c>
      <c r="J325" s="6">
        <f t="shared" si="134"/>
        <v>4</v>
      </c>
      <c r="K325" s="6">
        <f t="shared" si="139"/>
        <v>0</v>
      </c>
      <c r="L325" s="6">
        <f t="shared" si="140"/>
        <v>0</v>
      </c>
      <c r="M325" s="6">
        <f t="shared" si="141"/>
        <v>0</v>
      </c>
      <c r="N325" s="6">
        <f t="shared" si="142"/>
        <v>1</v>
      </c>
      <c r="O325" s="6">
        <f t="shared" si="143"/>
        <v>0</v>
      </c>
      <c r="P325" s="6">
        <f t="shared" si="144"/>
        <v>0</v>
      </c>
      <c r="Q325" s="6">
        <f t="shared" si="145"/>
        <v>0</v>
      </c>
      <c r="R325" s="6">
        <f t="shared" si="146"/>
        <v>0</v>
      </c>
      <c r="S325" s="6">
        <f t="shared" si="147"/>
        <v>0</v>
      </c>
      <c r="T325" s="6">
        <f t="shared" si="148"/>
        <v>0</v>
      </c>
      <c r="U325" s="6">
        <f t="shared" si="149"/>
        <v>0</v>
      </c>
      <c r="V325">
        <f t="shared" si="135"/>
        <v>0</v>
      </c>
      <c r="W325">
        <f t="shared" si="135"/>
        <v>0</v>
      </c>
      <c r="X325">
        <f t="shared" si="135"/>
        <v>0</v>
      </c>
      <c r="Y325">
        <f t="shared" si="135"/>
        <v>1</v>
      </c>
      <c r="Z325">
        <f t="shared" si="135"/>
        <v>0</v>
      </c>
      <c r="AA325">
        <f t="shared" si="136"/>
        <v>0</v>
      </c>
      <c r="AB325">
        <f t="shared" si="136"/>
        <v>1</v>
      </c>
      <c r="AC325">
        <f t="shared" si="136"/>
        <v>0</v>
      </c>
      <c r="AD325">
        <f t="shared" si="136"/>
        <v>0</v>
      </c>
      <c r="AE325">
        <f t="shared" si="136"/>
        <v>0</v>
      </c>
      <c r="AF325">
        <f t="shared" si="136"/>
        <v>0</v>
      </c>
      <c r="AG325">
        <f t="shared" si="137"/>
        <v>6</v>
      </c>
      <c r="AH325">
        <f t="shared" si="138"/>
        <v>0</v>
      </c>
    </row>
    <row r="326" spans="1:34" x14ac:dyDescent="0.25">
      <c r="A326" t="s">
        <v>91</v>
      </c>
      <c r="B326" s="1">
        <v>43647</v>
      </c>
      <c r="C326" s="2">
        <v>155990</v>
      </c>
      <c r="D326" s="1">
        <v>43629</v>
      </c>
      <c r="E326" s="3">
        <v>0</v>
      </c>
      <c r="F326" s="3">
        <v>0</v>
      </c>
      <c r="G326" t="s">
        <v>25</v>
      </c>
      <c r="H326" t="s">
        <v>16</v>
      </c>
      <c r="I326" t="s">
        <v>90</v>
      </c>
      <c r="J326" s="6">
        <f t="shared" si="134"/>
        <v>6</v>
      </c>
      <c r="K326" s="6">
        <f t="shared" si="139"/>
        <v>0</v>
      </c>
      <c r="L326" s="6">
        <f t="shared" si="140"/>
        <v>0</v>
      </c>
      <c r="M326" s="6">
        <f t="shared" si="141"/>
        <v>0</v>
      </c>
      <c r="N326" s="6">
        <f t="shared" si="142"/>
        <v>0</v>
      </c>
      <c r="O326" s="6">
        <f t="shared" si="143"/>
        <v>0</v>
      </c>
      <c r="P326" s="6">
        <f t="shared" si="144"/>
        <v>1</v>
      </c>
      <c r="Q326" s="6">
        <f t="shared" si="145"/>
        <v>0</v>
      </c>
      <c r="R326" s="6">
        <f t="shared" si="146"/>
        <v>0</v>
      </c>
      <c r="S326" s="6">
        <f t="shared" si="147"/>
        <v>0</v>
      </c>
      <c r="T326" s="6">
        <f t="shared" si="148"/>
        <v>0</v>
      </c>
      <c r="U326" s="6">
        <f t="shared" si="149"/>
        <v>0</v>
      </c>
      <c r="V326">
        <f t="shared" si="135"/>
        <v>0</v>
      </c>
      <c r="W326">
        <f t="shared" si="135"/>
        <v>0</v>
      </c>
      <c r="X326">
        <f t="shared" si="135"/>
        <v>0</v>
      </c>
      <c r="Y326">
        <f t="shared" si="135"/>
        <v>1</v>
      </c>
      <c r="Z326">
        <f t="shared" si="135"/>
        <v>0</v>
      </c>
      <c r="AA326">
        <f t="shared" si="136"/>
        <v>0</v>
      </c>
      <c r="AB326">
        <f t="shared" si="136"/>
        <v>0</v>
      </c>
      <c r="AC326">
        <f t="shared" si="136"/>
        <v>0</v>
      </c>
      <c r="AD326">
        <f t="shared" si="136"/>
        <v>0</v>
      </c>
      <c r="AE326">
        <f t="shared" si="136"/>
        <v>1</v>
      </c>
      <c r="AF326">
        <f t="shared" si="136"/>
        <v>0</v>
      </c>
      <c r="AG326">
        <f t="shared" si="137"/>
        <v>18</v>
      </c>
      <c r="AH326">
        <f t="shared" si="138"/>
        <v>0</v>
      </c>
    </row>
    <row r="327" spans="1:34" x14ac:dyDescent="0.25">
      <c r="A327" t="s">
        <v>133</v>
      </c>
      <c r="B327" s="1">
        <v>43638</v>
      </c>
      <c r="C327" s="2">
        <v>162340</v>
      </c>
      <c r="D327" s="1">
        <v>43553</v>
      </c>
      <c r="E327" s="3">
        <v>0</v>
      </c>
      <c r="F327" s="3">
        <v>0</v>
      </c>
      <c r="G327" t="s">
        <v>25</v>
      </c>
      <c r="H327" t="s">
        <v>16</v>
      </c>
      <c r="I327" t="s">
        <v>90</v>
      </c>
      <c r="J327" s="6">
        <f t="shared" si="134"/>
        <v>3</v>
      </c>
      <c r="K327" s="6">
        <f t="shared" si="139"/>
        <v>0</v>
      </c>
      <c r="L327" s="6">
        <f t="shared" si="140"/>
        <v>0</v>
      </c>
      <c r="M327" s="6">
        <f t="shared" si="141"/>
        <v>1</v>
      </c>
      <c r="N327" s="6">
        <f t="shared" si="142"/>
        <v>0</v>
      </c>
      <c r="O327" s="6">
        <f t="shared" si="143"/>
        <v>0</v>
      </c>
      <c r="P327" s="6">
        <f t="shared" si="144"/>
        <v>0</v>
      </c>
      <c r="Q327" s="6">
        <f t="shared" si="145"/>
        <v>0</v>
      </c>
      <c r="R327" s="6">
        <f t="shared" si="146"/>
        <v>0</v>
      </c>
      <c r="S327" s="6">
        <f t="shared" si="147"/>
        <v>0</v>
      </c>
      <c r="T327" s="6">
        <f t="shared" si="148"/>
        <v>0</v>
      </c>
      <c r="U327" s="6">
        <f t="shared" si="149"/>
        <v>0</v>
      </c>
      <c r="V327">
        <f t="shared" si="135"/>
        <v>0</v>
      </c>
      <c r="W327">
        <f t="shared" si="135"/>
        <v>0</v>
      </c>
      <c r="X327">
        <f t="shared" si="135"/>
        <v>0</v>
      </c>
      <c r="Y327">
        <f t="shared" si="135"/>
        <v>1</v>
      </c>
      <c r="Z327">
        <f t="shared" si="135"/>
        <v>0</v>
      </c>
      <c r="AA327">
        <f t="shared" si="136"/>
        <v>0</v>
      </c>
      <c r="AB327">
        <f t="shared" si="136"/>
        <v>0</v>
      </c>
      <c r="AC327">
        <f t="shared" si="136"/>
        <v>0</v>
      </c>
      <c r="AD327">
        <f t="shared" si="136"/>
        <v>0</v>
      </c>
      <c r="AE327">
        <f t="shared" si="136"/>
        <v>1</v>
      </c>
      <c r="AF327">
        <f t="shared" si="136"/>
        <v>0</v>
      </c>
      <c r="AG327">
        <f t="shared" si="137"/>
        <v>85</v>
      </c>
      <c r="AH327">
        <f t="shared" si="138"/>
        <v>0</v>
      </c>
    </row>
    <row r="328" spans="1:34" x14ac:dyDescent="0.25">
      <c r="A328" t="s">
        <v>152</v>
      </c>
      <c r="B328" s="1">
        <v>43628</v>
      </c>
      <c r="C328" s="2">
        <v>161035</v>
      </c>
      <c r="D328" s="1">
        <v>43615</v>
      </c>
      <c r="E328" s="3">
        <v>0</v>
      </c>
      <c r="F328" s="3">
        <v>0</v>
      </c>
      <c r="G328" t="s">
        <v>16</v>
      </c>
      <c r="H328" t="s">
        <v>31</v>
      </c>
      <c r="I328" t="s">
        <v>90</v>
      </c>
      <c r="J328" s="6">
        <f t="shared" si="134"/>
        <v>5</v>
      </c>
      <c r="K328" s="6">
        <f t="shared" si="139"/>
        <v>0</v>
      </c>
      <c r="L328" s="6">
        <f t="shared" si="140"/>
        <v>0</v>
      </c>
      <c r="M328" s="6">
        <f t="shared" si="141"/>
        <v>0</v>
      </c>
      <c r="N328" s="6">
        <f t="shared" si="142"/>
        <v>0</v>
      </c>
      <c r="O328" s="6">
        <f t="shared" si="143"/>
        <v>1</v>
      </c>
      <c r="P328" s="6">
        <f t="shared" si="144"/>
        <v>0</v>
      </c>
      <c r="Q328" s="6">
        <f t="shared" si="145"/>
        <v>0</v>
      </c>
      <c r="R328" s="6">
        <f t="shared" si="146"/>
        <v>0</v>
      </c>
      <c r="S328" s="6">
        <f t="shared" si="147"/>
        <v>0</v>
      </c>
      <c r="T328" s="6">
        <f t="shared" si="148"/>
        <v>0</v>
      </c>
      <c r="U328" s="6">
        <f t="shared" si="149"/>
        <v>0</v>
      </c>
      <c r="V328">
        <f t="shared" si="135"/>
        <v>0</v>
      </c>
      <c r="W328">
        <f t="shared" si="135"/>
        <v>0</v>
      </c>
      <c r="X328">
        <f t="shared" si="135"/>
        <v>1</v>
      </c>
      <c r="Y328">
        <f t="shared" si="135"/>
        <v>0</v>
      </c>
      <c r="Z328">
        <f t="shared" si="135"/>
        <v>0</v>
      </c>
      <c r="AA328">
        <f t="shared" si="136"/>
        <v>0</v>
      </c>
      <c r="AB328">
        <f t="shared" si="136"/>
        <v>1</v>
      </c>
      <c r="AC328">
        <f t="shared" si="136"/>
        <v>0</v>
      </c>
      <c r="AD328">
        <f t="shared" si="136"/>
        <v>0</v>
      </c>
      <c r="AE328">
        <f t="shared" si="136"/>
        <v>0</v>
      </c>
      <c r="AF328">
        <f t="shared" si="136"/>
        <v>0</v>
      </c>
      <c r="AG328">
        <f t="shared" si="137"/>
        <v>13</v>
      </c>
      <c r="AH328">
        <f t="shared" si="138"/>
        <v>0</v>
      </c>
    </row>
    <row r="329" spans="1:34" x14ac:dyDescent="0.25">
      <c r="A329" t="s">
        <v>192</v>
      </c>
      <c r="B329" s="1">
        <v>43613</v>
      </c>
      <c r="C329" s="4">
        <v>148800</v>
      </c>
      <c r="D329" s="1">
        <v>43535</v>
      </c>
      <c r="E329" s="3">
        <v>0</v>
      </c>
      <c r="F329" s="3">
        <v>0</v>
      </c>
      <c r="G329" t="s">
        <v>11</v>
      </c>
      <c r="H329" t="s">
        <v>16</v>
      </c>
      <c r="I329" t="s">
        <v>90</v>
      </c>
      <c r="J329" s="6">
        <f t="shared" si="134"/>
        <v>3</v>
      </c>
      <c r="K329" s="6">
        <f t="shared" si="139"/>
        <v>0</v>
      </c>
      <c r="L329" s="6">
        <f t="shared" si="140"/>
        <v>0</v>
      </c>
      <c r="M329" s="6">
        <f t="shared" si="141"/>
        <v>1</v>
      </c>
      <c r="N329" s="6">
        <f t="shared" si="142"/>
        <v>0</v>
      </c>
      <c r="O329" s="6">
        <f t="shared" si="143"/>
        <v>0</v>
      </c>
      <c r="P329" s="6">
        <f t="shared" si="144"/>
        <v>0</v>
      </c>
      <c r="Q329" s="6">
        <f t="shared" si="145"/>
        <v>0</v>
      </c>
      <c r="R329" s="6">
        <f t="shared" si="146"/>
        <v>0</v>
      </c>
      <c r="S329" s="6">
        <f t="shared" si="147"/>
        <v>0</v>
      </c>
      <c r="T329" s="6">
        <f t="shared" si="148"/>
        <v>0</v>
      </c>
      <c r="U329" s="6">
        <f t="shared" si="149"/>
        <v>0</v>
      </c>
      <c r="V329">
        <f t="shared" si="135"/>
        <v>0</v>
      </c>
      <c r="W329">
        <f t="shared" si="135"/>
        <v>0</v>
      </c>
      <c r="X329">
        <f t="shared" si="135"/>
        <v>0</v>
      </c>
      <c r="Y329">
        <f t="shared" si="135"/>
        <v>1</v>
      </c>
      <c r="Z329">
        <f t="shared" si="135"/>
        <v>0</v>
      </c>
      <c r="AA329">
        <f t="shared" si="136"/>
        <v>1</v>
      </c>
      <c r="AB329">
        <f t="shared" si="136"/>
        <v>0</v>
      </c>
      <c r="AC329">
        <f t="shared" si="136"/>
        <v>0</v>
      </c>
      <c r="AD329">
        <f t="shared" si="136"/>
        <v>0</v>
      </c>
      <c r="AE329">
        <f t="shared" si="136"/>
        <v>0</v>
      </c>
      <c r="AF329">
        <f t="shared" si="136"/>
        <v>0</v>
      </c>
      <c r="AG329">
        <f t="shared" si="137"/>
        <v>78</v>
      </c>
      <c r="AH329">
        <f t="shared" si="138"/>
        <v>0</v>
      </c>
    </row>
    <row r="330" spans="1:34" x14ac:dyDescent="0.25">
      <c r="A330" t="s">
        <v>306</v>
      </c>
      <c r="B330" s="1">
        <v>43556</v>
      </c>
      <c r="C330">
        <v>162670</v>
      </c>
      <c r="D330" s="1">
        <v>43524</v>
      </c>
      <c r="E330" s="3">
        <v>0</v>
      </c>
      <c r="F330" s="3">
        <v>0</v>
      </c>
      <c r="G330" t="s">
        <v>18</v>
      </c>
      <c r="H330" t="s">
        <v>31</v>
      </c>
      <c r="I330" t="s">
        <v>90</v>
      </c>
      <c r="J330" s="6">
        <f t="shared" si="134"/>
        <v>2</v>
      </c>
      <c r="K330" s="6">
        <f t="shared" si="139"/>
        <v>0</v>
      </c>
      <c r="L330" s="6">
        <f t="shared" si="140"/>
        <v>1</v>
      </c>
      <c r="M330" s="6">
        <f t="shared" si="141"/>
        <v>0</v>
      </c>
      <c r="N330" s="6">
        <f t="shared" si="142"/>
        <v>0</v>
      </c>
      <c r="O330" s="6">
        <f t="shared" si="143"/>
        <v>0</v>
      </c>
      <c r="P330" s="6">
        <f t="shared" si="144"/>
        <v>0</v>
      </c>
      <c r="Q330" s="6">
        <f t="shared" si="145"/>
        <v>0</v>
      </c>
      <c r="R330" s="6">
        <f t="shared" si="146"/>
        <v>0</v>
      </c>
      <c r="S330" s="6">
        <f t="shared" si="147"/>
        <v>0</v>
      </c>
      <c r="T330" s="6">
        <f t="shared" si="148"/>
        <v>0</v>
      </c>
      <c r="U330" s="6">
        <f t="shared" si="149"/>
        <v>0</v>
      </c>
      <c r="V330">
        <f t="shared" si="135"/>
        <v>0</v>
      </c>
      <c r="W330">
        <f t="shared" si="135"/>
        <v>0</v>
      </c>
      <c r="X330">
        <f t="shared" si="135"/>
        <v>1</v>
      </c>
      <c r="Y330">
        <f t="shared" si="135"/>
        <v>0</v>
      </c>
      <c r="Z330">
        <f t="shared" si="135"/>
        <v>0</v>
      </c>
      <c r="AA330">
        <f t="shared" si="136"/>
        <v>0</v>
      </c>
      <c r="AB330">
        <f t="shared" si="136"/>
        <v>0</v>
      </c>
      <c r="AC330">
        <f t="shared" si="136"/>
        <v>0</v>
      </c>
      <c r="AD330">
        <f t="shared" si="136"/>
        <v>1</v>
      </c>
      <c r="AE330">
        <f t="shared" si="136"/>
        <v>0</v>
      </c>
      <c r="AF330">
        <f t="shared" si="136"/>
        <v>0</v>
      </c>
      <c r="AG330">
        <f t="shared" si="137"/>
        <v>32</v>
      </c>
      <c r="AH330">
        <f t="shared" si="138"/>
        <v>0</v>
      </c>
    </row>
    <row r="331" spans="1:34" x14ac:dyDescent="0.25">
      <c r="A331" t="s">
        <v>339</v>
      </c>
      <c r="B331" s="1">
        <v>43552</v>
      </c>
      <c r="C331">
        <v>162670</v>
      </c>
      <c r="D331" s="1">
        <v>43531</v>
      </c>
      <c r="E331" s="3">
        <v>0</v>
      </c>
      <c r="F331" s="3">
        <v>0</v>
      </c>
      <c r="G331" t="s">
        <v>18</v>
      </c>
      <c r="H331" t="s">
        <v>31</v>
      </c>
      <c r="I331" t="s">
        <v>90</v>
      </c>
      <c r="J331" s="6">
        <f t="shared" si="134"/>
        <v>3</v>
      </c>
      <c r="K331" s="6">
        <f t="shared" si="139"/>
        <v>0</v>
      </c>
      <c r="L331" s="6">
        <f t="shared" si="140"/>
        <v>0</v>
      </c>
      <c r="M331" s="6">
        <f t="shared" si="141"/>
        <v>1</v>
      </c>
      <c r="N331" s="6">
        <f t="shared" si="142"/>
        <v>0</v>
      </c>
      <c r="O331" s="6">
        <f t="shared" si="143"/>
        <v>0</v>
      </c>
      <c r="P331" s="6">
        <f t="shared" si="144"/>
        <v>0</v>
      </c>
      <c r="Q331" s="6">
        <f t="shared" si="145"/>
        <v>0</v>
      </c>
      <c r="R331" s="6">
        <f t="shared" si="146"/>
        <v>0</v>
      </c>
      <c r="S331" s="6">
        <f t="shared" si="147"/>
        <v>0</v>
      </c>
      <c r="T331" s="6">
        <f t="shared" si="148"/>
        <v>0</v>
      </c>
      <c r="U331" s="6">
        <f t="shared" si="149"/>
        <v>0</v>
      </c>
      <c r="V331">
        <f t="shared" si="135"/>
        <v>0</v>
      </c>
      <c r="W331">
        <f t="shared" si="135"/>
        <v>0</v>
      </c>
      <c r="X331">
        <f t="shared" si="135"/>
        <v>1</v>
      </c>
      <c r="Y331">
        <f t="shared" si="135"/>
        <v>0</v>
      </c>
      <c r="Z331">
        <f t="shared" si="135"/>
        <v>0</v>
      </c>
      <c r="AA331">
        <f t="shared" si="136"/>
        <v>0</v>
      </c>
      <c r="AB331">
        <f t="shared" si="136"/>
        <v>0</v>
      </c>
      <c r="AC331">
        <f t="shared" si="136"/>
        <v>0</v>
      </c>
      <c r="AD331">
        <f t="shared" si="136"/>
        <v>1</v>
      </c>
      <c r="AE331">
        <f t="shared" si="136"/>
        <v>0</v>
      </c>
      <c r="AF331">
        <f t="shared" si="136"/>
        <v>0</v>
      </c>
      <c r="AG331">
        <f t="shared" si="137"/>
        <v>21</v>
      </c>
      <c r="AH331">
        <f t="shared" si="138"/>
        <v>0</v>
      </c>
    </row>
    <row r="332" spans="1:34" x14ac:dyDescent="0.25">
      <c r="A332" t="s">
        <v>180</v>
      </c>
      <c r="B332" s="1">
        <v>43615</v>
      </c>
      <c r="C332" s="4">
        <v>177910</v>
      </c>
      <c r="D332" s="1">
        <v>43615</v>
      </c>
      <c r="E332" s="3">
        <v>0</v>
      </c>
      <c r="F332" s="3">
        <v>1</v>
      </c>
      <c r="G332" t="s">
        <v>18</v>
      </c>
      <c r="H332" t="s">
        <v>31</v>
      </c>
      <c r="I332" t="s">
        <v>179</v>
      </c>
      <c r="J332" s="6">
        <f t="shared" si="134"/>
        <v>5</v>
      </c>
      <c r="K332" s="6">
        <f t="shared" si="139"/>
        <v>0</v>
      </c>
      <c r="L332" s="6">
        <f t="shared" si="140"/>
        <v>0</v>
      </c>
      <c r="M332" s="6">
        <f t="shared" si="141"/>
        <v>0</v>
      </c>
      <c r="N332" s="6">
        <f t="shared" si="142"/>
        <v>0</v>
      </c>
      <c r="O332" s="6">
        <f t="shared" si="143"/>
        <v>1</v>
      </c>
      <c r="P332" s="6">
        <f t="shared" si="144"/>
        <v>0</v>
      </c>
      <c r="Q332" s="6">
        <f t="shared" si="145"/>
        <v>0</v>
      </c>
      <c r="R332" s="6">
        <f t="shared" si="146"/>
        <v>0</v>
      </c>
      <c r="S332" s="6">
        <f t="shared" si="147"/>
        <v>0</v>
      </c>
      <c r="T332" s="6">
        <f t="shared" si="148"/>
        <v>0</v>
      </c>
      <c r="U332" s="6">
        <f t="shared" si="149"/>
        <v>0</v>
      </c>
      <c r="V332">
        <f t="shared" ref="V332:Z341" si="150">IF($H332=V$1,1,0)</f>
        <v>0</v>
      </c>
      <c r="W332">
        <f t="shared" si="150"/>
        <v>0</v>
      </c>
      <c r="X332">
        <f t="shared" si="150"/>
        <v>1</v>
      </c>
      <c r="Y332">
        <f t="shared" si="150"/>
        <v>0</v>
      </c>
      <c r="Z332">
        <f t="shared" si="150"/>
        <v>0</v>
      </c>
      <c r="AA332">
        <f t="shared" ref="AA332:AF341" si="151">IF($G332=AA$1,1,0)</f>
        <v>0</v>
      </c>
      <c r="AB332">
        <f t="shared" si="151"/>
        <v>0</v>
      </c>
      <c r="AC332">
        <f t="shared" si="151"/>
        <v>0</v>
      </c>
      <c r="AD332">
        <f t="shared" si="151"/>
        <v>1</v>
      </c>
      <c r="AE332">
        <f t="shared" si="151"/>
        <v>0</v>
      </c>
      <c r="AF332">
        <f t="shared" si="151"/>
        <v>0</v>
      </c>
      <c r="AG332">
        <f t="shared" si="137"/>
        <v>0</v>
      </c>
      <c r="AH332">
        <f t="shared" si="138"/>
        <v>0</v>
      </c>
    </row>
    <row r="333" spans="1:34" x14ac:dyDescent="0.25">
      <c r="A333" t="s">
        <v>257</v>
      </c>
      <c r="B333" s="1">
        <v>43581</v>
      </c>
      <c r="C333">
        <v>194065</v>
      </c>
      <c r="D333" s="1">
        <v>43535</v>
      </c>
      <c r="E333" s="3">
        <v>0</v>
      </c>
      <c r="F333" s="3">
        <v>0</v>
      </c>
      <c r="G333" t="s">
        <v>16</v>
      </c>
      <c r="H333" t="s">
        <v>16</v>
      </c>
      <c r="I333" t="s">
        <v>179</v>
      </c>
      <c r="J333" s="6">
        <f t="shared" si="134"/>
        <v>3</v>
      </c>
      <c r="K333" s="6">
        <f t="shared" si="139"/>
        <v>0</v>
      </c>
      <c r="L333" s="6">
        <f t="shared" si="140"/>
        <v>0</v>
      </c>
      <c r="M333" s="6">
        <f t="shared" si="141"/>
        <v>1</v>
      </c>
      <c r="N333" s="6">
        <f t="shared" si="142"/>
        <v>0</v>
      </c>
      <c r="O333" s="6">
        <f t="shared" si="143"/>
        <v>0</v>
      </c>
      <c r="P333" s="6">
        <f t="shared" si="144"/>
        <v>0</v>
      </c>
      <c r="Q333" s="6">
        <f t="shared" si="145"/>
        <v>0</v>
      </c>
      <c r="R333" s="6">
        <f t="shared" si="146"/>
        <v>0</v>
      </c>
      <c r="S333" s="6">
        <f t="shared" si="147"/>
        <v>0</v>
      </c>
      <c r="T333" s="6">
        <f t="shared" si="148"/>
        <v>0</v>
      </c>
      <c r="U333" s="6">
        <f t="shared" si="149"/>
        <v>0</v>
      </c>
      <c r="V333">
        <f t="shared" si="150"/>
        <v>0</v>
      </c>
      <c r="W333">
        <f t="shared" si="150"/>
        <v>0</v>
      </c>
      <c r="X333">
        <f t="shared" si="150"/>
        <v>0</v>
      </c>
      <c r="Y333">
        <f t="shared" si="150"/>
        <v>1</v>
      </c>
      <c r="Z333">
        <f t="shared" si="150"/>
        <v>0</v>
      </c>
      <c r="AA333">
        <f t="shared" si="151"/>
        <v>0</v>
      </c>
      <c r="AB333">
        <f t="shared" si="151"/>
        <v>1</v>
      </c>
      <c r="AC333">
        <f t="shared" si="151"/>
        <v>0</v>
      </c>
      <c r="AD333">
        <f t="shared" si="151"/>
        <v>0</v>
      </c>
      <c r="AE333">
        <f t="shared" si="151"/>
        <v>0</v>
      </c>
      <c r="AF333">
        <f t="shared" si="151"/>
        <v>0</v>
      </c>
      <c r="AG333">
        <f t="shared" si="137"/>
        <v>46</v>
      </c>
      <c r="AH333">
        <f t="shared" si="138"/>
        <v>0</v>
      </c>
    </row>
    <row r="334" spans="1:34" x14ac:dyDescent="0.25">
      <c r="A334" t="s">
        <v>279</v>
      </c>
      <c r="B334" s="1">
        <v>43573</v>
      </c>
      <c r="C334">
        <v>179450</v>
      </c>
      <c r="D334" s="1">
        <v>43531</v>
      </c>
      <c r="E334" s="3">
        <v>0</v>
      </c>
      <c r="F334" s="3">
        <v>1</v>
      </c>
      <c r="G334" t="s">
        <v>16</v>
      </c>
      <c r="H334" t="s">
        <v>35</v>
      </c>
      <c r="I334" t="s">
        <v>179</v>
      </c>
      <c r="J334" s="6">
        <f t="shared" si="134"/>
        <v>3</v>
      </c>
      <c r="K334" s="6">
        <f t="shared" si="139"/>
        <v>0</v>
      </c>
      <c r="L334" s="6">
        <f t="shared" si="140"/>
        <v>0</v>
      </c>
      <c r="M334" s="6">
        <f t="shared" si="141"/>
        <v>1</v>
      </c>
      <c r="N334" s="6">
        <f t="shared" si="142"/>
        <v>0</v>
      </c>
      <c r="O334" s="6">
        <f t="shared" si="143"/>
        <v>0</v>
      </c>
      <c r="P334" s="6">
        <f t="shared" si="144"/>
        <v>0</v>
      </c>
      <c r="Q334" s="6">
        <f t="shared" si="145"/>
        <v>0</v>
      </c>
      <c r="R334" s="6">
        <f t="shared" si="146"/>
        <v>0</v>
      </c>
      <c r="S334" s="6">
        <f t="shared" si="147"/>
        <v>0</v>
      </c>
      <c r="T334" s="6">
        <f t="shared" si="148"/>
        <v>0</v>
      </c>
      <c r="U334" s="6">
        <f t="shared" si="149"/>
        <v>0</v>
      </c>
      <c r="V334">
        <f t="shared" si="150"/>
        <v>0</v>
      </c>
      <c r="W334">
        <f t="shared" si="150"/>
        <v>0</v>
      </c>
      <c r="X334">
        <f t="shared" si="150"/>
        <v>0</v>
      </c>
      <c r="Y334">
        <f t="shared" si="150"/>
        <v>0</v>
      </c>
      <c r="Z334">
        <f t="shared" si="150"/>
        <v>1</v>
      </c>
      <c r="AA334">
        <f t="shared" si="151"/>
        <v>0</v>
      </c>
      <c r="AB334">
        <f t="shared" si="151"/>
        <v>1</v>
      </c>
      <c r="AC334">
        <f t="shared" si="151"/>
        <v>0</v>
      </c>
      <c r="AD334">
        <f t="shared" si="151"/>
        <v>0</v>
      </c>
      <c r="AE334">
        <f t="shared" si="151"/>
        <v>0</v>
      </c>
      <c r="AF334">
        <f t="shared" si="151"/>
        <v>0</v>
      </c>
      <c r="AG334">
        <f t="shared" si="137"/>
        <v>42</v>
      </c>
      <c r="AH334">
        <f t="shared" si="138"/>
        <v>0</v>
      </c>
    </row>
    <row r="335" spans="1:34" x14ac:dyDescent="0.25">
      <c r="A335" t="s">
        <v>333</v>
      </c>
      <c r="B335" s="1">
        <v>43552</v>
      </c>
      <c r="C335">
        <v>179450</v>
      </c>
      <c r="D335" s="1">
        <v>43531</v>
      </c>
      <c r="E335" s="3">
        <v>0</v>
      </c>
      <c r="F335" s="3">
        <v>0</v>
      </c>
      <c r="G335" t="s">
        <v>16</v>
      </c>
      <c r="H335" t="s">
        <v>35</v>
      </c>
      <c r="I335" t="s">
        <v>179</v>
      </c>
      <c r="J335" s="6">
        <f t="shared" si="134"/>
        <v>3</v>
      </c>
      <c r="K335" s="6">
        <f t="shared" si="139"/>
        <v>0</v>
      </c>
      <c r="L335" s="6">
        <f t="shared" si="140"/>
        <v>0</v>
      </c>
      <c r="M335" s="6">
        <f t="shared" si="141"/>
        <v>1</v>
      </c>
      <c r="N335" s="6">
        <f t="shared" si="142"/>
        <v>0</v>
      </c>
      <c r="O335" s="6">
        <f t="shared" si="143"/>
        <v>0</v>
      </c>
      <c r="P335" s="6">
        <f t="shared" si="144"/>
        <v>0</v>
      </c>
      <c r="Q335" s="6">
        <f t="shared" si="145"/>
        <v>0</v>
      </c>
      <c r="R335" s="6">
        <f t="shared" si="146"/>
        <v>0</v>
      </c>
      <c r="S335" s="6">
        <f t="shared" si="147"/>
        <v>0</v>
      </c>
      <c r="T335" s="6">
        <f t="shared" si="148"/>
        <v>0</v>
      </c>
      <c r="U335" s="6">
        <f t="shared" si="149"/>
        <v>0</v>
      </c>
      <c r="V335">
        <f t="shared" si="150"/>
        <v>0</v>
      </c>
      <c r="W335">
        <f t="shared" si="150"/>
        <v>0</v>
      </c>
      <c r="X335">
        <f t="shared" si="150"/>
        <v>0</v>
      </c>
      <c r="Y335">
        <f t="shared" si="150"/>
        <v>0</v>
      </c>
      <c r="Z335">
        <f t="shared" si="150"/>
        <v>1</v>
      </c>
      <c r="AA335">
        <f t="shared" si="151"/>
        <v>0</v>
      </c>
      <c r="AB335">
        <f t="shared" si="151"/>
        <v>1</v>
      </c>
      <c r="AC335">
        <f t="shared" si="151"/>
        <v>0</v>
      </c>
      <c r="AD335">
        <f t="shared" si="151"/>
        <v>0</v>
      </c>
      <c r="AE335">
        <f t="shared" si="151"/>
        <v>0</v>
      </c>
      <c r="AF335">
        <f t="shared" si="151"/>
        <v>0</v>
      </c>
      <c r="AG335">
        <f t="shared" si="137"/>
        <v>21</v>
      </c>
      <c r="AH335">
        <f t="shared" si="138"/>
        <v>0</v>
      </c>
    </row>
    <row r="336" spans="1:34" x14ac:dyDescent="0.25">
      <c r="A336" t="s">
        <v>358</v>
      </c>
      <c r="B336" s="1">
        <v>43532</v>
      </c>
      <c r="C336">
        <v>200495</v>
      </c>
      <c r="D336" s="1">
        <v>43524</v>
      </c>
      <c r="E336" s="3">
        <v>0</v>
      </c>
      <c r="F336" s="3">
        <v>1</v>
      </c>
      <c r="G336" t="s">
        <v>16</v>
      </c>
      <c r="H336" t="s">
        <v>16</v>
      </c>
      <c r="I336" t="s">
        <v>179</v>
      </c>
      <c r="J336" s="6">
        <f t="shared" si="134"/>
        <v>2</v>
      </c>
      <c r="K336" s="6">
        <f t="shared" si="139"/>
        <v>0</v>
      </c>
      <c r="L336" s="6">
        <f t="shared" si="140"/>
        <v>1</v>
      </c>
      <c r="M336" s="6">
        <f t="shared" si="141"/>
        <v>0</v>
      </c>
      <c r="N336" s="6">
        <f t="shared" si="142"/>
        <v>0</v>
      </c>
      <c r="O336" s="6">
        <f t="shared" si="143"/>
        <v>0</v>
      </c>
      <c r="P336" s="6">
        <f t="shared" si="144"/>
        <v>0</v>
      </c>
      <c r="Q336" s="6">
        <f t="shared" si="145"/>
        <v>0</v>
      </c>
      <c r="R336" s="6">
        <f t="shared" si="146"/>
        <v>0</v>
      </c>
      <c r="S336" s="6">
        <f t="shared" si="147"/>
        <v>0</v>
      </c>
      <c r="T336" s="6">
        <f t="shared" si="148"/>
        <v>0</v>
      </c>
      <c r="U336" s="6">
        <f t="shared" si="149"/>
        <v>0</v>
      </c>
      <c r="V336">
        <f t="shared" si="150"/>
        <v>0</v>
      </c>
      <c r="W336">
        <f t="shared" si="150"/>
        <v>0</v>
      </c>
      <c r="X336">
        <f t="shared" si="150"/>
        <v>0</v>
      </c>
      <c r="Y336">
        <f t="shared" si="150"/>
        <v>1</v>
      </c>
      <c r="Z336">
        <f t="shared" si="150"/>
        <v>0</v>
      </c>
      <c r="AA336">
        <f t="shared" si="151"/>
        <v>0</v>
      </c>
      <c r="AB336">
        <f t="shared" si="151"/>
        <v>1</v>
      </c>
      <c r="AC336">
        <f t="shared" si="151"/>
        <v>0</v>
      </c>
      <c r="AD336">
        <f t="shared" si="151"/>
        <v>0</v>
      </c>
      <c r="AE336">
        <f t="shared" si="151"/>
        <v>0</v>
      </c>
      <c r="AF336">
        <f t="shared" si="151"/>
        <v>0</v>
      </c>
      <c r="AG336">
        <f t="shared" si="137"/>
        <v>8</v>
      </c>
      <c r="AH336">
        <f t="shared" si="138"/>
        <v>0</v>
      </c>
    </row>
    <row r="337" spans="1:34" x14ac:dyDescent="0.25">
      <c r="A337" t="s">
        <v>215</v>
      </c>
      <c r="B337" s="1">
        <v>43601</v>
      </c>
      <c r="C337" s="4">
        <v>147105</v>
      </c>
      <c r="D337" s="1">
        <v>43390</v>
      </c>
      <c r="E337" s="3">
        <v>0</v>
      </c>
      <c r="F337" s="3">
        <v>0</v>
      </c>
      <c r="G337" t="s">
        <v>18</v>
      </c>
      <c r="H337" t="s">
        <v>18</v>
      </c>
      <c r="I337" t="s">
        <v>214</v>
      </c>
      <c r="J337" s="6">
        <f t="shared" si="134"/>
        <v>10</v>
      </c>
      <c r="K337" s="6">
        <f t="shared" si="139"/>
        <v>0</v>
      </c>
      <c r="L337" s="6">
        <f t="shared" si="140"/>
        <v>0</v>
      </c>
      <c r="M337" s="6">
        <f t="shared" si="141"/>
        <v>0</v>
      </c>
      <c r="N337" s="6">
        <f t="shared" si="142"/>
        <v>0</v>
      </c>
      <c r="O337" s="6">
        <f t="shared" si="143"/>
        <v>0</v>
      </c>
      <c r="P337" s="6">
        <f t="shared" si="144"/>
        <v>0</v>
      </c>
      <c r="Q337" s="6">
        <f t="shared" si="145"/>
        <v>0</v>
      </c>
      <c r="R337" s="6">
        <f t="shared" si="146"/>
        <v>0</v>
      </c>
      <c r="S337" s="6">
        <f t="shared" si="147"/>
        <v>0</v>
      </c>
      <c r="T337" s="6">
        <f t="shared" si="148"/>
        <v>1</v>
      </c>
      <c r="U337" s="6">
        <f t="shared" si="149"/>
        <v>0</v>
      </c>
      <c r="V337">
        <f t="shared" si="150"/>
        <v>0</v>
      </c>
      <c r="W337">
        <f t="shared" si="150"/>
        <v>0</v>
      </c>
      <c r="X337">
        <f t="shared" si="150"/>
        <v>0</v>
      </c>
      <c r="Y337">
        <f t="shared" si="150"/>
        <v>0</v>
      </c>
      <c r="Z337">
        <f t="shared" si="150"/>
        <v>0</v>
      </c>
      <c r="AA337">
        <f t="shared" si="151"/>
        <v>0</v>
      </c>
      <c r="AB337">
        <f t="shared" si="151"/>
        <v>0</v>
      </c>
      <c r="AC337">
        <f t="shared" si="151"/>
        <v>0</v>
      </c>
      <c r="AD337">
        <f t="shared" si="151"/>
        <v>1</v>
      </c>
      <c r="AE337">
        <f t="shared" si="151"/>
        <v>0</v>
      </c>
      <c r="AF337">
        <f t="shared" si="151"/>
        <v>0</v>
      </c>
      <c r="AG337">
        <f t="shared" si="137"/>
        <v>211</v>
      </c>
      <c r="AH337">
        <f t="shared" si="138"/>
        <v>1</v>
      </c>
    </row>
    <row r="338" spans="1:34" x14ac:dyDescent="0.25">
      <c r="A338" t="s">
        <v>77</v>
      </c>
      <c r="B338" s="1">
        <v>43656</v>
      </c>
      <c r="C338" s="2">
        <v>181965</v>
      </c>
      <c r="D338" s="1">
        <v>43431</v>
      </c>
      <c r="E338" s="3">
        <v>0</v>
      </c>
      <c r="F338" s="3">
        <v>0</v>
      </c>
      <c r="G338" t="s">
        <v>16</v>
      </c>
      <c r="H338" t="s">
        <v>11</v>
      </c>
      <c r="I338" t="s">
        <v>76</v>
      </c>
      <c r="J338" s="6">
        <f t="shared" si="134"/>
        <v>11</v>
      </c>
      <c r="K338" s="6">
        <f t="shared" si="139"/>
        <v>0</v>
      </c>
      <c r="L338" s="6">
        <f t="shared" si="140"/>
        <v>0</v>
      </c>
      <c r="M338" s="6">
        <f t="shared" si="141"/>
        <v>0</v>
      </c>
      <c r="N338" s="6">
        <f t="shared" si="142"/>
        <v>0</v>
      </c>
      <c r="O338" s="6">
        <f t="shared" si="143"/>
        <v>0</v>
      </c>
      <c r="P338" s="6">
        <f t="shared" si="144"/>
        <v>0</v>
      </c>
      <c r="Q338" s="6">
        <f t="shared" si="145"/>
        <v>0</v>
      </c>
      <c r="R338" s="6">
        <f t="shared" si="146"/>
        <v>0</v>
      </c>
      <c r="S338" s="6">
        <f t="shared" si="147"/>
        <v>0</v>
      </c>
      <c r="T338" s="6">
        <f t="shared" si="148"/>
        <v>0</v>
      </c>
      <c r="U338" s="6">
        <f t="shared" si="149"/>
        <v>1</v>
      </c>
      <c r="V338">
        <f t="shared" si="150"/>
        <v>1</v>
      </c>
      <c r="W338">
        <f t="shared" si="150"/>
        <v>0</v>
      </c>
      <c r="X338">
        <f t="shared" si="150"/>
        <v>0</v>
      </c>
      <c r="Y338">
        <f t="shared" si="150"/>
        <v>0</v>
      </c>
      <c r="Z338">
        <f t="shared" si="150"/>
        <v>0</v>
      </c>
      <c r="AA338">
        <f t="shared" si="151"/>
        <v>0</v>
      </c>
      <c r="AB338">
        <f t="shared" si="151"/>
        <v>1</v>
      </c>
      <c r="AC338">
        <f t="shared" si="151"/>
        <v>0</v>
      </c>
      <c r="AD338">
        <f t="shared" si="151"/>
        <v>0</v>
      </c>
      <c r="AE338">
        <f t="shared" si="151"/>
        <v>0</v>
      </c>
      <c r="AF338">
        <f t="shared" si="151"/>
        <v>0</v>
      </c>
      <c r="AG338">
        <f t="shared" si="137"/>
        <v>225</v>
      </c>
      <c r="AH338">
        <f t="shared" si="138"/>
        <v>1</v>
      </c>
    </row>
    <row r="339" spans="1:34" x14ac:dyDescent="0.25">
      <c r="A339" t="s">
        <v>413</v>
      </c>
      <c r="B339" s="1">
        <v>43496</v>
      </c>
      <c r="C339">
        <v>175340</v>
      </c>
      <c r="D339" s="1">
        <v>43431</v>
      </c>
      <c r="E339" s="3">
        <v>0</v>
      </c>
      <c r="F339" s="3">
        <v>0</v>
      </c>
      <c r="G339" t="s">
        <v>22</v>
      </c>
      <c r="H339" t="s">
        <v>11</v>
      </c>
      <c r="I339" t="s">
        <v>412</v>
      </c>
      <c r="J339" s="6">
        <f t="shared" si="134"/>
        <v>11</v>
      </c>
      <c r="K339" s="6">
        <f t="shared" si="139"/>
        <v>0</v>
      </c>
      <c r="L339" s="6">
        <f t="shared" si="140"/>
        <v>0</v>
      </c>
      <c r="M339" s="6">
        <f t="shared" si="141"/>
        <v>0</v>
      </c>
      <c r="N339" s="6">
        <f t="shared" si="142"/>
        <v>0</v>
      </c>
      <c r="O339" s="6">
        <f t="shared" si="143"/>
        <v>0</v>
      </c>
      <c r="P339" s="6">
        <f t="shared" si="144"/>
        <v>0</v>
      </c>
      <c r="Q339" s="6">
        <f t="shared" si="145"/>
        <v>0</v>
      </c>
      <c r="R339" s="6">
        <f t="shared" si="146"/>
        <v>0</v>
      </c>
      <c r="S339" s="6">
        <f t="shared" si="147"/>
        <v>0</v>
      </c>
      <c r="T339" s="6">
        <f t="shared" si="148"/>
        <v>0</v>
      </c>
      <c r="U339" s="6">
        <f t="shared" si="149"/>
        <v>1</v>
      </c>
      <c r="V339">
        <f t="shared" si="150"/>
        <v>1</v>
      </c>
      <c r="W339">
        <f t="shared" si="150"/>
        <v>0</v>
      </c>
      <c r="X339">
        <f t="shared" si="150"/>
        <v>0</v>
      </c>
      <c r="Y339">
        <f t="shared" si="150"/>
        <v>0</v>
      </c>
      <c r="Z339">
        <f t="shared" si="150"/>
        <v>0</v>
      </c>
      <c r="AA339">
        <f t="shared" si="151"/>
        <v>0</v>
      </c>
      <c r="AB339">
        <f t="shared" si="151"/>
        <v>0</v>
      </c>
      <c r="AC339">
        <f t="shared" si="151"/>
        <v>1</v>
      </c>
      <c r="AD339">
        <f t="shared" si="151"/>
        <v>0</v>
      </c>
      <c r="AE339">
        <f t="shared" si="151"/>
        <v>0</v>
      </c>
      <c r="AF339">
        <f t="shared" si="151"/>
        <v>0</v>
      </c>
      <c r="AG339">
        <f t="shared" si="137"/>
        <v>65</v>
      </c>
      <c r="AH339">
        <f t="shared" si="138"/>
        <v>0</v>
      </c>
    </row>
    <row r="340" spans="1:34" x14ac:dyDescent="0.25">
      <c r="A340" t="s">
        <v>323</v>
      </c>
      <c r="B340" s="1">
        <v>43553</v>
      </c>
      <c r="C340">
        <v>102265</v>
      </c>
      <c r="D340" s="1">
        <v>43447</v>
      </c>
      <c r="E340" s="3">
        <v>0</v>
      </c>
      <c r="F340" s="3">
        <v>0</v>
      </c>
      <c r="G340" t="s">
        <v>11</v>
      </c>
      <c r="H340" t="s">
        <v>11</v>
      </c>
      <c r="I340" t="s">
        <v>322</v>
      </c>
      <c r="J340" s="6">
        <f t="shared" si="134"/>
        <v>12</v>
      </c>
      <c r="K340" s="6">
        <f t="shared" si="139"/>
        <v>0</v>
      </c>
      <c r="L340" s="6">
        <f t="shared" si="140"/>
        <v>0</v>
      </c>
      <c r="M340" s="6">
        <f t="shared" si="141"/>
        <v>0</v>
      </c>
      <c r="N340" s="6">
        <f t="shared" si="142"/>
        <v>0</v>
      </c>
      <c r="O340" s="6">
        <f t="shared" si="143"/>
        <v>0</v>
      </c>
      <c r="P340" s="6">
        <f t="shared" si="144"/>
        <v>0</v>
      </c>
      <c r="Q340" s="6">
        <f t="shared" si="145"/>
        <v>0</v>
      </c>
      <c r="R340" s="6">
        <f t="shared" si="146"/>
        <v>0</v>
      </c>
      <c r="S340" s="6">
        <f t="shared" si="147"/>
        <v>0</v>
      </c>
      <c r="T340" s="6">
        <f t="shared" si="148"/>
        <v>0</v>
      </c>
      <c r="U340" s="6">
        <f t="shared" si="149"/>
        <v>0</v>
      </c>
      <c r="V340">
        <f t="shared" si="150"/>
        <v>1</v>
      </c>
      <c r="W340">
        <f t="shared" si="150"/>
        <v>0</v>
      </c>
      <c r="X340">
        <f t="shared" si="150"/>
        <v>0</v>
      </c>
      <c r="Y340">
        <f t="shared" si="150"/>
        <v>0</v>
      </c>
      <c r="Z340">
        <f t="shared" si="150"/>
        <v>0</v>
      </c>
      <c r="AA340">
        <f t="shared" si="151"/>
        <v>1</v>
      </c>
      <c r="AB340">
        <f t="shared" si="151"/>
        <v>0</v>
      </c>
      <c r="AC340">
        <f t="shared" si="151"/>
        <v>0</v>
      </c>
      <c r="AD340">
        <f t="shared" si="151"/>
        <v>0</v>
      </c>
      <c r="AE340">
        <f t="shared" si="151"/>
        <v>0</v>
      </c>
      <c r="AF340">
        <f t="shared" si="151"/>
        <v>0</v>
      </c>
      <c r="AG340">
        <f t="shared" si="137"/>
        <v>106</v>
      </c>
      <c r="AH340">
        <f t="shared" si="138"/>
        <v>1</v>
      </c>
    </row>
    <row r="341" spans="1:34" x14ac:dyDescent="0.25">
      <c r="A341" t="s">
        <v>69</v>
      </c>
      <c r="B341" s="1">
        <v>43677</v>
      </c>
      <c r="C341" s="2">
        <v>95245</v>
      </c>
      <c r="D341" s="1">
        <v>43661</v>
      </c>
      <c r="E341" s="3">
        <v>0</v>
      </c>
      <c r="F341" s="3">
        <v>1</v>
      </c>
      <c r="G341" t="s">
        <v>11</v>
      </c>
      <c r="H341" t="s">
        <v>11</v>
      </c>
      <c r="I341" t="s">
        <v>68</v>
      </c>
      <c r="J341" s="6">
        <f t="shared" si="134"/>
        <v>7</v>
      </c>
      <c r="K341" s="6">
        <f t="shared" si="139"/>
        <v>0</v>
      </c>
      <c r="L341" s="6">
        <f t="shared" si="140"/>
        <v>0</v>
      </c>
      <c r="M341" s="6">
        <f t="shared" si="141"/>
        <v>0</v>
      </c>
      <c r="N341" s="6">
        <f t="shared" si="142"/>
        <v>0</v>
      </c>
      <c r="O341" s="6">
        <f t="shared" si="143"/>
        <v>0</v>
      </c>
      <c r="P341" s="6">
        <f t="shared" si="144"/>
        <v>0</v>
      </c>
      <c r="Q341" s="6">
        <f t="shared" si="145"/>
        <v>1</v>
      </c>
      <c r="R341" s="6">
        <f t="shared" si="146"/>
        <v>0</v>
      </c>
      <c r="S341" s="6">
        <f t="shared" si="147"/>
        <v>0</v>
      </c>
      <c r="T341" s="6">
        <f t="shared" si="148"/>
        <v>0</v>
      </c>
      <c r="U341" s="6">
        <f t="shared" si="149"/>
        <v>0</v>
      </c>
      <c r="V341">
        <f t="shared" si="150"/>
        <v>1</v>
      </c>
      <c r="W341">
        <f t="shared" si="150"/>
        <v>0</v>
      </c>
      <c r="X341">
        <f t="shared" si="150"/>
        <v>0</v>
      </c>
      <c r="Y341">
        <f t="shared" si="150"/>
        <v>0</v>
      </c>
      <c r="Z341">
        <f t="shared" si="150"/>
        <v>0</v>
      </c>
      <c r="AA341">
        <f t="shared" si="151"/>
        <v>1</v>
      </c>
      <c r="AB341">
        <f t="shared" si="151"/>
        <v>0</v>
      </c>
      <c r="AC341">
        <f t="shared" si="151"/>
        <v>0</v>
      </c>
      <c r="AD341">
        <f t="shared" si="151"/>
        <v>0</v>
      </c>
      <c r="AE341">
        <f t="shared" si="151"/>
        <v>0</v>
      </c>
      <c r="AF341">
        <f t="shared" si="151"/>
        <v>0</v>
      </c>
      <c r="AG341">
        <f t="shared" si="137"/>
        <v>16</v>
      </c>
      <c r="AH341">
        <f t="shared" si="138"/>
        <v>0</v>
      </c>
    </row>
    <row r="342" spans="1:34" x14ac:dyDescent="0.25">
      <c r="A342" t="s">
        <v>278</v>
      </c>
      <c r="B342" s="1">
        <v>43573</v>
      </c>
      <c r="C342">
        <v>105265</v>
      </c>
      <c r="D342" s="1">
        <v>43453</v>
      </c>
      <c r="E342" s="3">
        <v>0</v>
      </c>
      <c r="F342" s="3">
        <v>0</v>
      </c>
      <c r="G342" t="s">
        <v>11</v>
      </c>
      <c r="H342" t="s">
        <v>11</v>
      </c>
      <c r="I342" t="s">
        <v>68</v>
      </c>
      <c r="J342" s="6">
        <f t="shared" si="134"/>
        <v>12</v>
      </c>
      <c r="K342" s="6">
        <f t="shared" si="139"/>
        <v>0</v>
      </c>
      <c r="L342" s="6">
        <f t="shared" si="140"/>
        <v>0</v>
      </c>
      <c r="M342" s="6">
        <f t="shared" si="141"/>
        <v>0</v>
      </c>
      <c r="N342" s="6">
        <f t="shared" si="142"/>
        <v>0</v>
      </c>
      <c r="O342" s="6">
        <f t="shared" si="143"/>
        <v>0</v>
      </c>
      <c r="P342" s="6">
        <f t="shared" si="144"/>
        <v>0</v>
      </c>
      <c r="Q342" s="6">
        <f t="shared" si="145"/>
        <v>0</v>
      </c>
      <c r="R342" s="6">
        <f t="shared" si="146"/>
        <v>0</v>
      </c>
      <c r="S342" s="6">
        <f t="shared" si="147"/>
        <v>0</v>
      </c>
      <c r="T342" s="6">
        <f t="shared" si="148"/>
        <v>0</v>
      </c>
      <c r="U342" s="6">
        <f t="shared" si="149"/>
        <v>0</v>
      </c>
      <c r="V342">
        <f t="shared" ref="V342:Z351" si="152">IF($H342=V$1,1,0)</f>
        <v>1</v>
      </c>
      <c r="W342">
        <f t="shared" si="152"/>
        <v>0</v>
      </c>
      <c r="X342">
        <f t="shared" si="152"/>
        <v>0</v>
      </c>
      <c r="Y342">
        <f t="shared" si="152"/>
        <v>0</v>
      </c>
      <c r="Z342">
        <f t="shared" si="152"/>
        <v>0</v>
      </c>
      <c r="AA342">
        <f t="shared" ref="AA342:AF351" si="153">IF($G342=AA$1,1,0)</f>
        <v>1</v>
      </c>
      <c r="AB342">
        <f t="shared" si="153"/>
        <v>0</v>
      </c>
      <c r="AC342">
        <f t="shared" si="153"/>
        <v>0</v>
      </c>
      <c r="AD342">
        <f t="shared" si="153"/>
        <v>0</v>
      </c>
      <c r="AE342">
        <f t="shared" si="153"/>
        <v>0</v>
      </c>
      <c r="AF342">
        <f t="shared" si="153"/>
        <v>0</v>
      </c>
      <c r="AG342">
        <f t="shared" si="137"/>
        <v>120</v>
      </c>
      <c r="AH342">
        <f t="shared" si="138"/>
        <v>1</v>
      </c>
    </row>
    <row r="343" spans="1:34" x14ac:dyDescent="0.25">
      <c r="A343" t="s">
        <v>350</v>
      </c>
      <c r="B343" s="1">
        <v>43543</v>
      </c>
      <c r="C343">
        <v>110325</v>
      </c>
      <c r="D343" s="1">
        <v>43442</v>
      </c>
      <c r="E343" s="3">
        <v>0</v>
      </c>
      <c r="F343" s="3">
        <v>0</v>
      </c>
      <c r="G343" t="s">
        <v>11</v>
      </c>
      <c r="H343" t="s">
        <v>11</v>
      </c>
      <c r="I343" t="s">
        <v>68</v>
      </c>
      <c r="J343" s="6">
        <f t="shared" si="134"/>
        <v>12</v>
      </c>
      <c r="K343" s="6">
        <f t="shared" si="139"/>
        <v>0</v>
      </c>
      <c r="L343" s="6">
        <f t="shared" si="140"/>
        <v>0</v>
      </c>
      <c r="M343" s="6">
        <f t="shared" si="141"/>
        <v>0</v>
      </c>
      <c r="N343" s="6">
        <f t="shared" si="142"/>
        <v>0</v>
      </c>
      <c r="O343" s="6">
        <f t="shared" si="143"/>
        <v>0</v>
      </c>
      <c r="P343" s="6">
        <f t="shared" si="144"/>
        <v>0</v>
      </c>
      <c r="Q343" s="6">
        <f t="shared" si="145"/>
        <v>0</v>
      </c>
      <c r="R343" s="6">
        <f t="shared" si="146"/>
        <v>0</v>
      </c>
      <c r="S343" s="6">
        <f t="shared" si="147"/>
        <v>0</v>
      </c>
      <c r="T343" s="6">
        <f t="shared" si="148"/>
        <v>0</v>
      </c>
      <c r="U343" s="6">
        <f t="shared" si="149"/>
        <v>0</v>
      </c>
      <c r="V343">
        <f t="shared" si="152"/>
        <v>1</v>
      </c>
      <c r="W343">
        <f t="shared" si="152"/>
        <v>0</v>
      </c>
      <c r="X343">
        <f t="shared" si="152"/>
        <v>0</v>
      </c>
      <c r="Y343">
        <f t="shared" si="152"/>
        <v>0</v>
      </c>
      <c r="Z343">
        <f t="shared" si="152"/>
        <v>0</v>
      </c>
      <c r="AA343">
        <f t="shared" si="153"/>
        <v>1</v>
      </c>
      <c r="AB343">
        <f t="shared" si="153"/>
        <v>0</v>
      </c>
      <c r="AC343">
        <f t="shared" si="153"/>
        <v>0</v>
      </c>
      <c r="AD343">
        <f t="shared" si="153"/>
        <v>0</v>
      </c>
      <c r="AE343">
        <f t="shared" si="153"/>
        <v>0</v>
      </c>
      <c r="AF343">
        <f t="shared" si="153"/>
        <v>0</v>
      </c>
      <c r="AG343">
        <f t="shared" si="137"/>
        <v>101</v>
      </c>
      <c r="AH343">
        <f t="shared" si="138"/>
        <v>1</v>
      </c>
    </row>
    <row r="344" spans="1:34" x14ac:dyDescent="0.25">
      <c r="A344" t="s">
        <v>441</v>
      </c>
      <c r="B344" s="1">
        <v>43477</v>
      </c>
      <c r="C344">
        <v>105910</v>
      </c>
      <c r="D344" s="1">
        <v>43413</v>
      </c>
      <c r="E344" s="3">
        <v>0</v>
      </c>
      <c r="F344" s="3">
        <v>0</v>
      </c>
      <c r="G344" t="s">
        <v>18</v>
      </c>
      <c r="H344" t="s">
        <v>15</v>
      </c>
      <c r="I344" t="s">
        <v>68</v>
      </c>
      <c r="J344" s="6">
        <f t="shared" si="134"/>
        <v>11</v>
      </c>
      <c r="K344" s="6">
        <f t="shared" si="139"/>
        <v>0</v>
      </c>
      <c r="L344" s="6">
        <f t="shared" si="140"/>
        <v>0</v>
      </c>
      <c r="M344" s="6">
        <f t="shared" si="141"/>
        <v>0</v>
      </c>
      <c r="N344" s="6">
        <f t="shared" si="142"/>
        <v>0</v>
      </c>
      <c r="O344" s="6">
        <f t="shared" si="143"/>
        <v>0</v>
      </c>
      <c r="P344" s="6">
        <f t="shared" si="144"/>
        <v>0</v>
      </c>
      <c r="Q344" s="6">
        <f t="shared" si="145"/>
        <v>0</v>
      </c>
      <c r="R344" s="6">
        <f t="shared" si="146"/>
        <v>0</v>
      </c>
      <c r="S344" s="6">
        <f t="shared" si="147"/>
        <v>0</v>
      </c>
      <c r="T344" s="6">
        <f t="shared" si="148"/>
        <v>0</v>
      </c>
      <c r="U344" s="6">
        <f t="shared" si="149"/>
        <v>1</v>
      </c>
      <c r="V344">
        <f t="shared" si="152"/>
        <v>0</v>
      </c>
      <c r="W344">
        <f t="shared" si="152"/>
        <v>1</v>
      </c>
      <c r="X344">
        <f t="shared" si="152"/>
        <v>0</v>
      </c>
      <c r="Y344">
        <f t="shared" si="152"/>
        <v>0</v>
      </c>
      <c r="Z344">
        <f t="shared" si="152"/>
        <v>0</v>
      </c>
      <c r="AA344">
        <f t="shared" si="153"/>
        <v>0</v>
      </c>
      <c r="AB344">
        <f t="shared" si="153"/>
        <v>0</v>
      </c>
      <c r="AC344">
        <f t="shared" si="153"/>
        <v>0</v>
      </c>
      <c r="AD344">
        <f t="shared" si="153"/>
        <v>1</v>
      </c>
      <c r="AE344">
        <f t="shared" si="153"/>
        <v>0</v>
      </c>
      <c r="AF344">
        <f t="shared" si="153"/>
        <v>0</v>
      </c>
      <c r="AG344">
        <f t="shared" si="137"/>
        <v>64</v>
      </c>
      <c r="AH344">
        <f t="shared" si="138"/>
        <v>0</v>
      </c>
    </row>
    <row r="345" spans="1:34" x14ac:dyDescent="0.25">
      <c r="A345" t="s">
        <v>147</v>
      </c>
      <c r="B345" s="1">
        <v>43631</v>
      </c>
      <c r="C345" s="2">
        <v>158240</v>
      </c>
      <c r="D345" s="1">
        <v>43589</v>
      </c>
      <c r="E345" s="3">
        <v>0</v>
      </c>
      <c r="F345" s="3">
        <v>0</v>
      </c>
      <c r="G345" t="s">
        <v>18</v>
      </c>
      <c r="H345" t="s">
        <v>18</v>
      </c>
      <c r="I345" t="s">
        <v>146</v>
      </c>
      <c r="J345" s="6">
        <f t="shared" si="134"/>
        <v>5</v>
      </c>
      <c r="K345" s="6">
        <f t="shared" si="139"/>
        <v>0</v>
      </c>
      <c r="L345" s="6">
        <f t="shared" si="140"/>
        <v>0</v>
      </c>
      <c r="M345" s="6">
        <f t="shared" si="141"/>
        <v>0</v>
      </c>
      <c r="N345" s="6">
        <f t="shared" si="142"/>
        <v>0</v>
      </c>
      <c r="O345" s="6">
        <f t="shared" si="143"/>
        <v>1</v>
      </c>
      <c r="P345" s="6">
        <f t="shared" si="144"/>
        <v>0</v>
      </c>
      <c r="Q345" s="6">
        <f t="shared" si="145"/>
        <v>0</v>
      </c>
      <c r="R345" s="6">
        <f t="shared" si="146"/>
        <v>0</v>
      </c>
      <c r="S345" s="6">
        <f t="shared" si="147"/>
        <v>0</v>
      </c>
      <c r="T345" s="6">
        <f t="shared" si="148"/>
        <v>0</v>
      </c>
      <c r="U345" s="6">
        <f t="shared" si="149"/>
        <v>0</v>
      </c>
      <c r="V345">
        <f t="shared" si="152"/>
        <v>0</v>
      </c>
      <c r="W345">
        <f t="shared" si="152"/>
        <v>0</v>
      </c>
      <c r="X345">
        <f t="shared" si="152"/>
        <v>0</v>
      </c>
      <c r="Y345">
        <f t="shared" si="152"/>
        <v>0</v>
      </c>
      <c r="Z345">
        <f t="shared" si="152"/>
        <v>0</v>
      </c>
      <c r="AA345">
        <f t="shared" si="153"/>
        <v>0</v>
      </c>
      <c r="AB345">
        <f t="shared" si="153"/>
        <v>0</v>
      </c>
      <c r="AC345">
        <f t="shared" si="153"/>
        <v>0</v>
      </c>
      <c r="AD345">
        <f t="shared" si="153"/>
        <v>1</v>
      </c>
      <c r="AE345">
        <f t="shared" si="153"/>
        <v>0</v>
      </c>
      <c r="AF345">
        <f t="shared" si="153"/>
        <v>0</v>
      </c>
      <c r="AG345">
        <f t="shared" si="137"/>
        <v>42</v>
      </c>
      <c r="AH345">
        <f t="shared" si="138"/>
        <v>0</v>
      </c>
    </row>
    <row r="346" spans="1:34" x14ac:dyDescent="0.25">
      <c r="A346" t="s">
        <v>181</v>
      </c>
      <c r="B346" s="1">
        <v>43615</v>
      </c>
      <c r="C346" s="4">
        <v>153435</v>
      </c>
      <c r="D346" s="1">
        <v>43504</v>
      </c>
      <c r="E346" s="3">
        <v>0</v>
      </c>
      <c r="F346" s="3">
        <v>0</v>
      </c>
      <c r="G346" t="s">
        <v>25</v>
      </c>
      <c r="H346" t="s">
        <v>18</v>
      </c>
      <c r="I346" t="s">
        <v>146</v>
      </c>
      <c r="J346" s="6">
        <f t="shared" si="134"/>
        <v>2</v>
      </c>
      <c r="K346" s="6">
        <f t="shared" si="139"/>
        <v>0</v>
      </c>
      <c r="L346" s="6">
        <f t="shared" si="140"/>
        <v>1</v>
      </c>
      <c r="M346" s="6">
        <f t="shared" si="141"/>
        <v>0</v>
      </c>
      <c r="N346" s="6">
        <f t="shared" si="142"/>
        <v>0</v>
      </c>
      <c r="O346" s="6">
        <f t="shared" si="143"/>
        <v>0</v>
      </c>
      <c r="P346" s="6">
        <f t="shared" si="144"/>
        <v>0</v>
      </c>
      <c r="Q346" s="6">
        <f t="shared" si="145"/>
        <v>0</v>
      </c>
      <c r="R346" s="6">
        <f t="shared" si="146"/>
        <v>0</v>
      </c>
      <c r="S346" s="6">
        <f t="shared" si="147"/>
        <v>0</v>
      </c>
      <c r="T346" s="6">
        <f t="shared" si="148"/>
        <v>0</v>
      </c>
      <c r="U346" s="6">
        <f t="shared" si="149"/>
        <v>0</v>
      </c>
      <c r="V346">
        <f t="shared" si="152"/>
        <v>0</v>
      </c>
      <c r="W346">
        <f t="shared" si="152"/>
        <v>0</v>
      </c>
      <c r="X346">
        <f t="shared" si="152"/>
        <v>0</v>
      </c>
      <c r="Y346">
        <f t="shared" si="152"/>
        <v>0</v>
      </c>
      <c r="Z346">
        <f t="shared" si="152"/>
        <v>0</v>
      </c>
      <c r="AA346">
        <f t="shared" si="153"/>
        <v>0</v>
      </c>
      <c r="AB346">
        <f t="shared" si="153"/>
        <v>0</v>
      </c>
      <c r="AC346">
        <f t="shared" si="153"/>
        <v>0</v>
      </c>
      <c r="AD346">
        <f t="shared" si="153"/>
        <v>0</v>
      </c>
      <c r="AE346">
        <f t="shared" si="153"/>
        <v>1</v>
      </c>
      <c r="AF346">
        <f t="shared" si="153"/>
        <v>0</v>
      </c>
      <c r="AG346">
        <f t="shared" si="137"/>
        <v>111</v>
      </c>
      <c r="AH346">
        <f t="shared" si="138"/>
        <v>1</v>
      </c>
    </row>
    <row r="347" spans="1:34" x14ac:dyDescent="0.25">
      <c r="A347" t="s">
        <v>71</v>
      </c>
      <c r="B347" s="1">
        <v>43677</v>
      </c>
      <c r="C347" s="2">
        <v>119460</v>
      </c>
      <c r="D347" s="1">
        <v>43472</v>
      </c>
      <c r="E347" s="3">
        <v>0</v>
      </c>
      <c r="F347" s="3">
        <v>0</v>
      </c>
      <c r="G347" t="s">
        <v>18</v>
      </c>
      <c r="H347" t="s">
        <v>15</v>
      </c>
      <c r="I347" t="s">
        <v>70</v>
      </c>
      <c r="J347" s="6">
        <f t="shared" si="134"/>
        <v>1</v>
      </c>
      <c r="K347" s="6">
        <f t="shared" si="139"/>
        <v>1</v>
      </c>
      <c r="L347" s="6">
        <f t="shared" si="140"/>
        <v>0</v>
      </c>
      <c r="M347" s="6">
        <f t="shared" si="141"/>
        <v>0</v>
      </c>
      <c r="N347" s="6">
        <f t="shared" si="142"/>
        <v>0</v>
      </c>
      <c r="O347" s="6">
        <f t="shared" si="143"/>
        <v>0</v>
      </c>
      <c r="P347" s="6">
        <f t="shared" si="144"/>
        <v>0</v>
      </c>
      <c r="Q347" s="6">
        <f t="shared" si="145"/>
        <v>0</v>
      </c>
      <c r="R347" s="6">
        <f t="shared" si="146"/>
        <v>0</v>
      </c>
      <c r="S347" s="6">
        <f t="shared" si="147"/>
        <v>0</v>
      </c>
      <c r="T347" s="6">
        <f t="shared" si="148"/>
        <v>0</v>
      </c>
      <c r="U347" s="6">
        <f t="shared" si="149"/>
        <v>0</v>
      </c>
      <c r="V347">
        <f t="shared" si="152"/>
        <v>0</v>
      </c>
      <c r="W347">
        <f t="shared" si="152"/>
        <v>1</v>
      </c>
      <c r="X347">
        <f t="shared" si="152"/>
        <v>0</v>
      </c>
      <c r="Y347">
        <f t="shared" si="152"/>
        <v>0</v>
      </c>
      <c r="Z347">
        <f t="shared" si="152"/>
        <v>0</v>
      </c>
      <c r="AA347">
        <f t="shared" si="153"/>
        <v>0</v>
      </c>
      <c r="AB347">
        <f t="shared" si="153"/>
        <v>0</v>
      </c>
      <c r="AC347">
        <f t="shared" si="153"/>
        <v>0</v>
      </c>
      <c r="AD347">
        <f t="shared" si="153"/>
        <v>1</v>
      </c>
      <c r="AE347">
        <f t="shared" si="153"/>
        <v>0</v>
      </c>
      <c r="AF347">
        <f t="shared" si="153"/>
        <v>0</v>
      </c>
      <c r="AG347">
        <f t="shared" si="137"/>
        <v>205</v>
      </c>
      <c r="AH347">
        <f t="shared" si="138"/>
        <v>1</v>
      </c>
    </row>
    <row r="348" spans="1:34" x14ac:dyDescent="0.25">
      <c r="A348" t="s">
        <v>131</v>
      </c>
      <c r="B348" s="1">
        <v>43638</v>
      </c>
      <c r="C348" s="2">
        <v>121485</v>
      </c>
      <c r="D348" s="1">
        <v>43634</v>
      </c>
      <c r="E348" s="3">
        <v>0</v>
      </c>
      <c r="F348" s="3">
        <v>1</v>
      </c>
      <c r="G348" t="s">
        <v>11</v>
      </c>
      <c r="H348" t="s">
        <v>11</v>
      </c>
      <c r="I348" t="s">
        <v>70</v>
      </c>
      <c r="J348" s="6">
        <f t="shared" si="134"/>
        <v>6</v>
      </c>
      <c r="K348" s="6">
        <f t="shared" si="139"/>
        <v>0</v>
      </c>
      <c r="L348" s="6">
        <f t="shared" si="140"/>
        <v>0</v>
      </c>
      <c r="M348" s="6">
        <f t="shared" si="141"/>
        <v>0</v>
      </c>
      <c r="N348" s="6">
        <f t="shared" si="142"/>
        <v>0</v>
      </c>
      <c r="O348" s="6">
        <f t="shared" si="143"/>
        <v>0</v>
      </c>
      <c r="P348" s="6">
        <f t="shared" si="144"/>
        <v>1</v>
      </c>
      <c r="Q348" s="6">
        <f t="shared" si="145"/>
        <v>0</v>
      </c>
      <c r="R348" s="6">
        <f t="shared" si="146"/>
        <v>0</v>
      </c>
      <c r="S348" s="6">
        <f t="shared" si="147"/>
        <v>0</v>
      </c>
      <c r="T348" s="6">
        <f t="shared" si="148"/>
        <v>0</v>
      </c>
      <c r="U348" s="6">
        <f t="shared" si="149"/>
        <v>0</v>
      </c>
      <c r="V348">
        <f t="shared" si="152"/>
        <v>1</v>
      </c>
      <c r="W348">
        <f t="shared" si="152"/>
        <v>0</v>
      </c>
      <c r="X348">
        <f t="shared" si="152"/>
        <v>0</v>
      </c>
      <c r="Y348">
        <f t="shared" si="152"/>
        <v>0</v>
      </c>
      <c r="Z348">
        <f t="shared" si="152"/>
        <v>0</v>
      </c>
      <c r="AA348">
        <f t="shared" si="153"/>
        <v>1</v>
      </c>
      <c r="AB348">
        <f t="shared" si="153"/>
        <v>0</v>
      </c>
      <c r="AC348">
        <f t="shared" si="153"/>
        <v>0</v>
      </c>
      <c r="AD348">
        <f t="shared" si="153"/>
        <v>0</v>
      </c>
      <c r="AE348">
        <f t="shared" si="153"/>
        <v>0</v>
      </c>
      <c r="AF348">
        <f t="shared" si="153"/>
        <v>0</v>
      </c>
      <c r="AG348">
        <f t="shared" si="137"/>
        <v>4</v>
      </c>
      <c r="AH348">
        <f t="shared" si="138"/>
        <v>0</v>
      </c>
    </row>
    <row r="349" spans="1:34" x14ac:dyDescent="0.25">
      <c r="A349" t="s">
        <v>202</v>
      </c>
      <c r="B349" s="1">
        <v>43613</v>
      </c>
      <c r="C349" s="4">
        <v>115085</v>
      </c>
      <c r="D349" s="1">
        <v>43606</v>
      </c>
      <c r="E349" s="3">
        <v>1</v>
      </c>
      <c r="F349" s="3">
        <v>0</v>
      </c>
      <c r="G349" t="s">
        <v>11</v>
      </c>
      <c r="H349" t="s">
        <v>31</v>
      </c>
      <c r="I349" t="s">
        <v>70</v>
      </c>
      <c r="J349" s="6">
        <f t="shared" si="134"/>
        <v>5</v>
      </c>
      <c r="K349" s="6">
        <f t="shared" si="139"/>
        <v>0</v>
      </c>
      <c r="L349" s="6">
        <f t="shared" si="140"/>
        <v>0</v>
      </c>
      <c r="M349" s="6">
        <f t="shared" si="141"/>
        <v>0</v>
      </c>
      <c r="N349" s="6">
        <f t="shared" si="142"/>
        <v>0</v>
      </c>
      <c r="O349" s="6">
        <f t="shared" si="143"/>
        <v>1</v>
      </c>
      <c r="P349" s="6">
        <f t="shared" si="144"/>
        <v>0</v>
      </c>
      <c r="Q349" s="6">
        <f t="shared" si="145"/>
        <v>0</v>
      </c>
      <c r="R349" s="6">
        <f t="shared" si="146"/>
        <v>0</v>
      </c>
      <c r="S349" s="6">
        <f t="shared" si="147"/>
        <v>0</v>
      </c>
      <c r="T349" s="6">
        <f t="shared" si="148"/>
        <v>0</v>
      </c>
      <c r="U349" s="6">
        <f t="shared" si="149"/>
        <v>0</v>
      </c>
      <c r="V349">
        <f t="shared" si="152"/>
        <v>0</v>
      </c>
      <c r="W349">
        <f t="shared" si="152"/>
        <v>0</v>
      </c>
      <c r="X349">
        <f t="shared" si="152"/>
        <v>1</v>
      </c>
      <c r="Y349">
        <f t="shared" si="152"/>
        <v>0</v>
      </c>
      <c r="Z349">
        <f t="shared" si="152"/>
        <v>0</v>
      </c>
      <c r="AA349">
        <f t="shared" si="153"/>
        <v>1</v>
      </c>
      <c r="AB349">
        <f t="shared" si="153"/>
        <v>0</v>
      </c>
      <c r="AC349">
        <f t="shared" si="153"/>
        <v>0</v>
      </c>
      <c r="AD349">
        <f t="shared" si="153"/>
        <v>0</v>
      </c>
      <c r="AE349">
        <f t="shared" si="153"/>
        <v>0</v>
      </c>
      <c r="AF349">
        <f t="shared" si="153"/>
        <v>0</v>
      </c>
      <c r="AG349">
        <f t="shared" si="137"/>
        <v>7</v>
      </c>
      <c r="AH349">
        <f t="shared" si="138"/>
        <v>0</v>
      </c>
    </row>
    <row r="350" spans="1:34" x14ac:dyDescent="0.25">
      <c r="A350" t="s">
        <v>211</v>
      </c>
      <c r="B350" s="1">
        <v>43603</v>
      </c>
      <c r="C350" s="4">
        <v>114095</v>
      </c>
      <c r="D350" s="1">
        <v>43594</v>
      </c>
      <c r="E350" s="3">
        <v>0</v>
      </c>
      <c r="F350" s="3">
        <v>0</v>
      </c>
      <c r="G350" t="s">
        <v>11</v>
      </c>
      <c r="H350" t="s">
        <v>11</v>
      </c>
      <c r="I350" t="s">
        <v>70</v>
      </c>
      <c r="J350" s="6">
        <f t="shared" si="134"/>
        <v>5</v>
      </c>
      <c r="K350" s="6">
        <f t="shared" si="139"/>
        <v>0</v>
      </c>
      <c r="L350" s="6">
        <f t="shared" si="140"/>
        <v>0</v>
      </c>
      <c r="M350" s="6">
        <f t="shared" si="141"/>
        <v>0</v>
      </c>
      <c r="N350" s="6">
        <f t="shared" si="142"/>
        <v>0</v>
      </c>
      <c r="O350" s="6">
        <f t="shared" si="143"/>
        <v>1</v>
      </c>
      <c r="P350" s="6">
        <f t="shared" si="144"/>
        <v>0</v>
      </c>
      <c r="Q350" s="6">
        <f t="shared" si="145"/>
        <v>0</v>
      </c>
      <c r="R350" s="6">
        <f t="shared" si="146"/>
        <v>0</v>
      </c>
      <c r="S350" s="6">
        <f t="shared" si="147"/>
        <v>0</v>
      </c>
      <c r="T350" s="6">
        <f t="shared" si="148"/>
        <v>0</v>
      </c>
      <c r="U350" s="6">
        <f t="shared" si="149"/>
        <v>0</v>
      </c>
      <c r="V350">
        <f t="shared" si="152"/>
        <v>1</v>
      </c>
      <c r="W350">
        <f t="shared" si="152"/>
        <v>0</v>
      </c>
      <c r="X350">
        <f t="shared" si="152"/>
        <v>0</v>
      </c>
      <c r="Y350">
        <f t="shared" si="152"/>
        <v>0</v>
      </c>
      <c r="Z350">
        <f t="shared" si="152"/>
        <v>0</v>
      </c>
      <c r="AA350">
        <f t="shared" si="153"/>
        <v>1</v>
      </c>
      <c r="AB350">
        <f t="shared" si="153"/>
        <v>0</v>
      </c>
      <c r="AC350">
        <f t="shared" si="153"/>
        <v>0</v>
      </c>
      <c r="AD350">
        <f t="shared" si="153"/>
        <v>0</v>
      </c>
      <c r="AE350">
        <f t="shared" si="153"/>
        <v>0</v>
      </c>
      <c r="AF350">
        <f t="shared" si="153"/>
        <v>0</v>
      </c>
      <c r="AG350">
        <f t="shared" si="137"/>
        <v>9</v>
      </c>
      <c r="AH350">
        <f t="shared" si="138"/>
        <v>0</v>
      </c>
    </row>
    <row r="351" spans="1:34" x14ac:dyDescent="0.25">
      <c r="A351" t="s">
        <v>260</v>
      </c>
      <c r="B351" s="1">
        <v>43581</v>
      </c>
      <c r="C351">
        <v>119295</v>
      </c>
      <c r="D351" s="1">
        <v>43574</v>
      </c>
      <c r="E351" s="3">
        <v>0</v>
      </c>
      <c r="F351" s="3">
        <v>1</v>
      </c>
      <c r="G351" t="s">
        <v>11</v>
      </c>
      <c r="H351" t="s">
        <v>18</v>
      </c>
      <c r="I351" t="s">
        <v>70</v>
      </c>
      <c r="J351" s="6">
        <f t="shared" si="134"/>
        <v>4</v>
      </c>
      <c r="K351" s="6">
        <f t="shared" si="139"/>
        <v>0</v>
      </c>
      <c r="L351" s="6">
        <f t="shared" si="140"/>
        <v>0</v>
      </c>
      <c r="M351" s="6">
        <f t="shared" si="141"/>
        <v>0</v>
      </c>
      <c r="N351" s="6">
        <f t="shared" si="142"/>
        <v>1</v>
      </c>
      <c r="O351" s="6">
        <f t="shared" si="143"/>
        <v>0</v>
      </c>
      <c r="P351" s="6">
        <f t="shared" si="144"/>
        <v>0</v>
      </c>
      <c r="Q351" s="6">
        <f t="shared" si="145"/>
        <v>0</v>
      </c>
      <c r="R351" s="6">
        <f t="shared" si="146"/>
        <v>0</v>
      </c>
      <c r="S351" s="6">
        <f t="shared" si="147"/>
        <v>0</v>
      </c>
      <c r="T351" s="6">
        <f t="shared" si="148"/>
        <v>0</v>
      </c>
      <c r="U351" s="6">
        <f t="shared" si="149"/>
        <v>0</v>
      </c>
      <c r="V351">
        <f t="shared" si="152"/>
        <v>0</v>
      </c>
      <c r="W351">
        <f t="shared" si="152"/>
        <v>0</v>
      </c>
      <c r="X351">
        <f t="shared" si="152"/>
        <v>0</v>
      </c>
      <c r="Y351">
        <f t="shared" si="152"/>
        <v>0</v>
      </c>
      <c r="Z351">
        <f t="shared" si="152"/>
        <v>0</v>
      </c>
      <c r="AA351">
        <f t="shared" si="153"/>
        <v>1</v>
      </c>
      <c r="AB351">
        <f t="shared" si="153"/>
        <v>0</v>
      </c>
      <c r="AC351">
        <f t="shared" si="153"/>
        <v>0</v>
      </c>
      <c r="AD351">
        <f t="shared" si="153"/>
        <v>0</v>
      </c>
      <c r="AE351">
        <f t="shared" si="153"/>
        <v>0</v>
      </c>
      <c r="AF351">
        <f t="shared" si="153"/>
        <v>0</v>
      </c>
      <c r="AG351">
        <f t="shared" si="137"/>
        <v>7</v>
      </c>
      <c r="AH351">
        <f t="shared" si="138"/>
        <v>0</v>
      </c>
    </row>
    <row r="352" spans="1:34" x14ac:dyDescent="0.25">
      <c r="A352" t="s">
        <v>282</v>
      </c>
      <c r="B352" s="1">
        <v>43571</v>
      </c>
      <c r="C352">
        <v>121045</v>
      </c>
      <c r="D352" s="1">
        <v>43424</v>
      </c>
      <c r="E352" s="3">
        <v>0</v>
      </c>
      <c r="F352" s="3">
        <v>0</v>
      </c>
      <c r="G352" t="s">
        <v>11</v>
      </c>
      <c r="H352" t="s">
        <v>16</v>
      </c>
      <c r="I352" t="s">
        <v>70</v>
      </c>
      <c r="J352" s="6">
        <f t="shared" si="134"/>
        <v>11</v>
      </c>
      <c r="K352" s="6">
        <f t="shared" si="139"/>
        <v>0</v>
      </c>
      <c r="L352" s="6">
        <f t="shared" si="140"/>
        <v>0</v>
      </c>
      <c r="M352" s="6">
        <f t="shared" si="141"/>
        <v>0</v>
      </c>
      <c r="N352" s="6">
        <f t="shared" si="142"/>
        <v>0</v>
      </c>
      <c r="O352" s="6">
        <f t="shared" si="143"/>
        <v>0</v>
      </c>
      <c r="P352" s="6">
        <f t="shared" si="144"/>
        <v>0</v>
      </c>
      <c r="Q352" s="6">
        <f t="shared" si="145"/>
        <v>0</v>
      </c>
      <c r="R352" s="6">
        <f t="shared" si="146"/>
        <v>0</v>
      </c>
      <c r="S352" s="6">
        <f t="shared" si="147"/>
        <v>0</v>
      </c>
      <c r="T352" s="6">
        <f t="shared" si="148"/>
        <v>0</v>
      </c>
      <c r="U352" s="6">
        <f t="shared" si="149"/>
        <v>1</v>
      </c>
      <c r="V352">
        <f t="shared" ref="V352:Z361" si="154">IF($H352=V$1,1,0)</f>
        <v>0</v>
      </c>
      <c r="W352">
        <f t="shared" si="154"/>
        <v>0</v>
      </c>
      <c r="X352">
        <f t="shared" si="154"/>
        <v>0</v>
      </c>
      <c r="Y352">
        <f t="shared" si="154"/>
        <v>1</v>
      </c>
      <c r="Z352">
        <f t="shared" si="154"/>
        <v>0</v>
      </c>
      <c r="AA352">
        <f t="shared" ref="AA352:AF361" si="155">IF($G352=AA$1,1,0)</f>
        <v>1</v>
      </c>
      <c r="AB352">
        <f t="shared" si="155"/>
        <v>0</v>
      </c>
      <c r="AC352">
        <f t="shared" si="155"/>
        <v>0</v>
      </c>
      <c r="AD352">
        <f t="shared" si="155"/>
        <v>0</v>
      </c>
      <c r="AE352">
        <f t="shared" si="155"/>
        <v>0</v>
      </c>
      <c r="AF352">
        <f t="shared" si="155"/>
        <v>0</v>
      </c>
      <c r="AG352">
        <f t="shared" si="137"/>
        <v>147</v>
      </c>
      <c r="AH352">
        <f t="shared" si="138"/>
        <v>1</v>
      </c>
    </row>
    <row r="353" spans="1:34" x14ac:dyDescent="0.25">
      <c r="A353" t="s">
        <v>309</v>
      </c>
      <c r="B353" s="1">
        <v>43554</v>
      </c>
      <c r="C353">
        <v>123575</v>
      </c>
      <c r="D353" s="1">
        <v>43554</v>
      </c>
      <c r="E353" s="3">
        <v>0</v>
      </c>
      <c r="F353" s="3">
        <v>1</v>
      </c>
      <c r="G353" t="s">
        <v>25</v>
      </c>
      <c r="H353" t="s">
        <v>31</v>
      </c>
      <c r="I353" t="s">
        <v>70</v>
      </c>
      <c r="J353" s="6">
        <f t="shared" si="134"/>
        <v>3</v>
      </c>
      <c r="K353" s="6">
        <f t="shared" si="139"/>
        <v>0</v>
      </c>
      <c r="L353" s="6">
        <f t="shared" si="140"/>
        <v>0</v>
      </c>
      <c r="M353" s="6">
        <f t="shared" si="141"/>
        <v>1</v>
      </c>
      <c r="N353" s="6">
        <f t="shared" si="142"/>
        <v>0</v>
      </c>
      <c r="O353" s="6">
        <f t="shared" si="143"/>
        <v>0</v>
      </c>
      <c r="P353" s="6">
        <f t="shared" si="144"/>
        <v>0</v>
      </c>
      <c r="Q353" s="6">
        <f t="shared" si="145"/>
        <v>0</v>
      </c>
      <c r="R353" s="6">
        <f t="shared" si="146"/>
        <v>0</v>
      </c>
      <c r="S353" s="6">
        <f t="shared" si="147"/>
        <v>0</v>
      </c>
      <c r="T353" s="6">
        <f t="shared" si="148"/>
        <v>0</v>
      </c>
      <c r="U353" s="6">
        <f t="shared" si="149"/>
        <v>0</v>
      </c>
      <c r="V353">
        <f t="shared" si="154"/>
        <v>0</v>
      </c>
      <c r="W353">
        <f t="shared" si="154"/>
        <v>0</v>
      </c>
      <c r="X353">
        <f t="shared" si="154"/>
        <v>1</v>
      </c>
      <c r="Y353">
        <f t="shared" si="154"/>
        <v>0</v>
      </c>
      <c r="Z353">
        <f t="shared" si="154"/>
        <v>0</v>
      </c>
      <c r="AA353">
        <f t="shared" si="155"/>
        <v>0</v>
      </c>
      <c r="AB353">
        <f t="shared" si="155"/>
        <v>0</v>
      </c>
      <c r="AC353">
        <f t="shared" si="155"/>
        <v>0</v>
      </c>
      <c r="AD353">
        <f t="shared" si="155"/>
        <v>0</v>
      </c>
      <c r="AE353">
        <f t="shared" si="155"/>
        <v>1</v>
      </c>
      <c r="AF353">
        <f t="shared" si="155"/>
        <v>0</v>
      </c>
      <c r="AG353">
        <f t="shared" si="137"/>
        <v>0</v>
      </c>
      <c r="AH353">
        <f t="shared" si="138"/>
        <v>0</v>
      </c>
    </row>
    <row r="354" spans="1:34" x14ac:dyDescent="0.25">
      <c r="A354" t="s">
        <v>372</v>
      </c>
      <c r="B354" s="1">
        <v>43524</v>
      </c>
      <c r="C354">
        <v>123805</v>
      </c>
      <c r="D354" s="1">
        <v>43442</v>
      </c>
      <c r="E354" s="3">
        <v>0</v>
      </c>
      <c r="F354" s="3">
        <v>0</v>
      </c>
      <c r="G354" t="s">
        <v>11</v>
      </c>
      <c r="H354" t="s">
        <v>18</v>
      </c>
      <c r="I354" t="s">
        <v>70</v>
      </c>
      <c r="J354" s="6">
        <f t="shared" si="134"/>
        <v>12</v>
      </c>
      <c r="K354" s="6">
        <f t="shared" si="139"/>
        <v>0</v>
      </c>
      <c r="L354" s="6">
        <f t="shared" si="140"/>
        <v>0</v>
      </c>
      <c r="M354" s="6">
        <f t="shared" si="141"/>
        <v>0</v>
      </c>
      <c r="N354" s="6">
        <f t="shared" si="142"/>
        <v>0</v>
      </c>
      <c r="O354" s="6">
        <f t="shared" si="143"/>
        <v>0</v>
      </c>
      <c r="P354" s="6">
        <f t="shared" si="144"/>
        <v>0</v>
      </c>
      <c r="Q354" s="6">
        <f t="shared" si="145"/>
        <v>0</v>
      </c>
      <c r="R354" s="6">
        <f t="shared" si="146"/>
        <v>0</v>
      </c>
      <c r="S354" s="6">
        <f t="shared" si="147"/>
        <v>0</v>
      </c>
      <c r="T354" s="6">
        <f t="shared" si="148"/>
        <v>0</v>
      </c>
      <c r="U354" s="6">
        <f t="shared" si="149"/>
        <v>0</v>
      </c>
      <c r="V354">
        <f t="shared" si="154"/>
        <v>0</v>
      </c>
      <c r="W354">
        <f t="shared" si="154"/>
        <v>0</v>
      </c>
      <c r="X354">
        <f t="shared" si="154"/>
        <v>0</v>
      </c>
      <c r="Y354">
        <f t="shared" si="154"/>
        <v>0</v>
      </c>
      <c r="Z354">
        <f t="shared" si="154"/>
        <v>0</v>
      </c>
      <c r="AA354">
        <f t="shared" si="155"/>
        <v>1</v>
      </c>
      <c r="AB354">
        <f t="shared" si="155"/>
        <v>0</v>
      </c>
      <c r="AC354">
        <f t="shared" si="155"/>
        <v>0</v>
      </c>
      <c r="AD354">
        <f t="shared" si="155"/>
        <v>0</v>
      </c>
      <c r="AE354">
        <f t="shared" si="155"/>
        <v>0</v>
      </c>
      <c r="AF354">
        <f t="shared" si="155"/>
        <v>0</v>
      </c>
      <c r="AG354">
        <f t="shared" si="137"/>
        <v>82</v>
      </c>
      <c r="AH354">
        <f t="shared" si="138"/>
        <v>0</v>
      </c>
    </row>
    <row r="355" spans="1:34" x14ac:dyDescent="0.25">
      <c r="A355" t="s">
        <v>435</v>
      </c>
      <c r="B355" s="1">
        <v>43482</v>
      </c>
      <c r="C355">
        <v>120495</v>
      </c>
      <c r="D355" s="1">
        <v>43465</v>
      </c>
      <c r="E355" s="3">
        <v>0</v>
      </c>
      <c r="F355" s="3">
        <v>0</v>
      </c>
      <c r="G355" t="s">
        <v>11</v>
      </c>
      <c r="H355" t="s">
        <v>11</v>
      </c>
      <c r="I355" t="s">
        <v>70</v>
      </c>
      <c r="J355" s="6">
        <f t="shared" si="134"/>
        <v>12</v>
      </c>
      <c r="K355" s="6">
        <f t="shared" si="139"/>
        <v>0</v>
      </c>
      <c r="L355" s="6">
        <f t="shared" si="140"/>
        <v>0</v>
      </c>
      <c r="M355" s="6">
        <f t="shared" si="141"/>
        <v>0</v>
      </c>
      <c r="N355" s="6">
        <f t="shared" si="142"/>
        <v>0</v>
      </c>
      <c r="O355" s="6">
        <f t="shared" si="143"/>
        <v>0</v>
      </c>
      <c r="P355" s="6">
        <f t="shared" si="144"/>
        <v>0</v>
      </c>
      <c r="Q355" s="6">
        <f t="shared" si="145"/>
        <v>0</v>
      </c>
      <c r="R355" s="6">
        <f t="shared" si="146"/>
        <v>0</v>
      </c>
      <c r="S355" s="6">
        <f t="shared" si="147"/>
        <v>0</v>
      </c>
      <c r="T355" s="6">
        <f t="shared" si="148"/>
        <v>0</v>
      </c>
      <c r="U355" s="6">
        <f t="shared" si="149"/>
        <v>0</v>
      </c>
      <c r="V355">
        <f t="shared" si="154"/>
        <v>1</v>
      </c>
      <c r="W355">
        <f t="shared" si="154"/>
        <v>0</v>
      </c>
      <c r="X355">
        <f t="shared" si="154"/>
        <v>0</v>
      </c>
      <c r="Y355">
        <f t="shared" si="154"/>
        <v>0</v>
      </c>
      <c r="Z355">
        <f t="shared" si="154"/>
        <v>0</v>
      </c>
      <c r="AA355">
        <f t="shared" si="155"/>
        <v>1</v>
      </c>
      <c r="AB355">
        <f t="shared" si="155"/>
        <v>0</v>
      </c>
      <c r="AC355">
        <f t="shared" si="155"/>
        <v>0</v>
      </c>
      <c r="AD355">
        <f t="shared" si="155"/>
        <v>0</v>
      </c>
      <c r="AE355">
        <f t="shared" si="155"/>
        <v>0</v>
      </c>
      <c r="AF355">
        <f t="shared" si="155"/>
        <v>0</v>
      </c>
      <c r="AG355">
        <f t="shared" si="137"/>
        <v>17</v>
      </c>
      <c r="AH355">
        <f t="shared" si="138"/>
        <v>0</v>
      </c>
    </row>
    <row r="356" spans="1:34" x14ac:dyDescent="0.25">
      <c r="A356" t="s">
        <v>407</v>
      </c>
      <c r="B356" s="1">
        <v>43496</v>
      </c>
      <c r="C356">
        <v>180825</v>
      </c>
      <c r="D356" s="1">
        <v>43477</v>
      </c>
      <c r="E356" s="3">
        <v>0</v>
      </c>
      <c r="F356" s="3">
        <v>0</v>
      </c>
      <c r="G356" t="s">
        <v>11</v>
      </c>
      <c r="H356" t="s">
        <v>18</v>
      </c>
      <c r="I356" t="s">
        <v>406</v>
      </c>
      <c r="J356" s="6">
        <f t="shared" si="134"/>
        <v>1</v>
      </c>
      <c r="K356" s="6">
        <f t="shared" si="139"/>
        <v>1</v>
      </c>
      <c r="L356" s="6">
        <f t="shared" si="140"/>
        <v>0</v>
      </c>
      <c r="M356" s="6">
        <f t="shared" si="141"/>
        <v>0</v>
      </c>
      <c r="N356" s="6">
        <f t="shared" si="142"/>
        <v>0</v>
      </c>
      <c r="O356" s="6">
        <f t="shared" si="143"/>
        <v>0</v>
      </c>
      <c r="P356" s="6">
        <f t="shared" si="144"/>
        <v>0</v>
      </c>
      <c r="Q356" s="6">
        <f t="shared" si="145"/>
        <v>0</v>
      </c>
      <c r="R356" s="6">
        <f t="shared" si="146"/>
        <v>0</v>
      </c>
      <c r="S356" s="6">
        <f t="shared" si="147"/>
        <v>0</v>
      </c>
      <c r="T356" s="6">
        <f t="shared" si="148"/>
        <v>0</v>
      </c>
      <c r="U356" s="6">
        <f t="shared" si="149"/>
        <v>0</v>
      </c>
      <c r="V356">
        <f t="shared" si="154"/>
        <v>0</v>
      </c>
      <c r="W356">
        <f t="shared" si="154"/>
        <v>0</v>
      </c>
      <c r="X356">
        <f t="shared" si="154"/>
        <v>0</v>
      </c>
      <c r="Y356">
        <f t="shared" si="154"/>
        <v>0</v>
      </c>
      <c r="Z356">
        <f t="shared" si="154"/>
        <v>0</v>
      </c>
      <c r="AA356">
        <f t="shared" si="155"/>
        <v>1</v>
      </c>
      <c r="AB356">
        <f t="shared" si="155"/>
        <v>0</v>
      </c>
      <c r="AC356">
        <f t="shared" si="155"/>
        <v>0</v>
      </c>
      <c r="AD356">
        <f t="shared" si="155"/>
        <v>0</v>
      </c>
      <c r="AE356">
        <f t="shared" si="155"/>
        <v>0</v>
      </c>
      <c r="AF356">
        <f t="shared" si="155"/>
        <v>0</v>
      </c>
      <c r="AG356">
        <f t="shared" si="137"/>
        <v>19</v>
      </c>
      <c r="AH356">
        <f t="shared" si="138"/>
        <v>0</v>
      </c>
    </row>
    <row r="357" spans="1:34" x14ac:dyDescent="0.25">
      <c r="A357" t="s">
        <v>438</v>
      </c>
      <c r="B357" s="1">
        <v>43477</v>
      </c>
      <c r="C357">
        <v>184025</v>
      </c>
      <c r="D357" s="1">
        <v>43395</v>
      </c>
      <c r="E357" s="3">
        <v>0</v>
      </c>
      <c r="F357" s="3">
        <v>0</v>
      </c>
      <c r="G357" t="s">
        <v>25</v>
      </c>
      <c r="H357" t="s">
        <v>15</v>
      </c>
      <c r="I357" t="s">
        <v>406</v>
      </c>
      <c r="J357" s="6">
        <f t="shared" si="134"/>
        <v>10</v>
      </c>
      <c r="K357" s="6">
        <f t="shared" si="139"/>
        <v>0</v>
      </c>
      <c r="L357" s="6">
        <f t="shared" si="140"/>
        <v>0</v>
      </c>
      <c r="M357" s="6">
        <f t="shared" si="141"/>
        <v>0</v>
      </c>
      <c r="N357" s="6">
        <f t="shared" si="142"/>
        <v>0</v>
      </c>
      <c r="O357" s="6">
        <f t="shared" si="143"/>
        <v>0</v>
      </c>
      <c r="P357" s="6">
        <f t="shared" si="144"/>
        <v>0</v>
      </c>
      <c r="Q357" s="6">
        <f t="shared" si="145"/>
        <v>0</v>
      </c>
      <c r="R357" s="6">
        <f t="shared" si="146"/>
        <v>0</v>
      </c>
      <c r="S357" s="6">
        <f t="shared" si="147"/>
        <v>0</v>
      </c>
      <c r="T357" s="6">
        <f t="shared" si="148"/>
        <v>1</v>
      </c>
      <c r="U357" s="6">
        <f t="shared" si="149"/>
        <v>0</v>
      </c>
      <c r="V357">
        <f t="shared" si="154"/>
        <v>0</v>
      </c>
      <c r="W357">
        <f t="shared" si="154"/>
        <v>1</v>
      </c>
      <c r="X357">
        <f t="shared" si="154"/>
        <v>0</v>
      </c>
      <c r="Y357">
        <f t="shared" si="154"/>
        <v>0</v>
      </c>
      <c r="Z357">
        <f t="shared" si="154"/>
        <v>0</v>
      </c>
      <c r="AA357">
        <f t="shared" si="155"/>
        <v>0</v>
      </c>
      <c r="AB357">
        <f t="shared" si="155"/>
        <v>0</v>
      </c>
      <c r="AC357">
        <f t="shared" si="155"/>
        <v>0</v>
      </c>
      <c r="AD357">
        <f t="shared" si="155"/>
        <v>0</v>
      </c>
      <c r="AE357">
        <f t="shared" si="155"/>
        <v>1</v>
      </c>
      <c r="AF357">
        <f t="shared" si="155"/>
        <v>0</v>
      </c>
      <c r="AG357">
        <f t="shared" si="137"/>
        <v>82</v>
      </c>
      <c r="AH357">
        <f t="shared" si="138"/>
        <v>0</v>
      </c>
    </row>
    <row r="358" spans="1:34" x14ac:dyDescent="0.25">
      <c r="A358" t="s">
        <v>434</v>
      </c>
      <c r="B358" s="1">
        <v>43482</v>
      </c>
      <c r="C358">
        <v>180945</v>
      </c>
      <c r="D358" s="1">
        <v>43434</v>
      </c>
      <c r="E358" s="3">
        <v>0</v>
      </c>
      <c r="F358" s="3">
        <v>0</v>
      </c>
      <c r="G358" t="s">
        <v>11</v>
      </c>
      <c r="H358" t="s">
        <v>11</v>
      </c>
      <c r="I358" t="s">
        <v>433</v>
      </c>
      <c r="J358" s="6">
        <f t="shared" si="134"/>
        <v>11</v>
      </c>
      <c r="K358" s="6">
        <f t="shared" si="139"/>
        <v>0</v>
      </c>
      <c r="L358" s="6">
        <f t="shared" si="140"/>
        <v>0</v>
      </c>
      <c r="M358" s="6">
        <f t="shared" si="141"/>
        <v>0</v>
      </c>
      <c r="N358" s="6">
        <f t="shared" si="142"/>
        <v>0</v>
      </c>
      <c r="O358" s="6">
        <f t="shared" si="143"/>
        <v>0</v>
      </c>
      <c r="P358" s="6">
        <f t="shared" si="144"/>
        <v>0</v>
      </c>
      <c r="Q358" s="6">
        <f t="shared" si="145"/>
        <v>0</v>
      </c>
      <c r="R358" s="6">
        <f t="shared" si="146"/>
        <v>0</v>
      </c>
      <c r="S358" s="6">
        <f t="shared" si="147"/>
        <v>0</v>
      </c>
      <c r="T358" s="6">
        <f t="shared" si="148"/>
        <v>0</v>
      </c>
      <c r="U358" s="6">
        <f t="shared" si="149"/>
        <v>1</v>
      </c>
      <c r="V358">
        <f t="shared" si="154"/>
        <v>1</v>
      </c>
      <c r="W358">
        <f t="shared" si="154"/>
        <v>0</v>
      </c>
      <c r="X358">
        <f t="shared" si="154"/>
        <v>0</v>
      </c>
      <c r="Y358">
        <f t="shared" si="154"/>
        <v>0</v>
      </c>
      <c r="Z358">
        <f t="shared" si="154"/>
        <v>0</v>
      </c>
      <c r="AA358">
        <f t="shared" si="155"/>
        <v>1</v>
      </c>
      <c r="AB358">
        <f t="shared" si="155"/>
        <v>0</v>
      </c>
      <c r="AC358">
        <f t="shared" si="155"/>
        <v>0</v>
      </c>
      <c r="AD358">
        <f t="shared" si="155"/>
        <v>0</v>
      </c>
      <c r="AE358">
        <f t="shared" si="155"/>
        <v>0</v>
      </c>
      <c r="AF358">
        <f t="shared" si="155"/>
        <v>0</v>
      </c>
      <c r="AG358">
        <f t="shared" si="137"/>
        <v>48</v>
      </c>
      <c r="AH358">
        <f t="shared" si="138"/>
        <v>0</v>
      </c>
    </row>
    <row r="359" spans="1:34" x14ac:dyDescent="0.25">
      <c r="A359" t="s">
        <v>200</v>
      </c>
      <c r="B359" s="1">
        <v>43613</v>
      </c>
      <c r="C359" s="4">
        <v>178295</v>
      </c>
      <c r="D359" s="1">
        <v>43571</v>
      </c>
      <c r="E359" s="3">
        <v>0</v>
      </c>
      <c r="F359" s="3">
        <v>0</v>
      </c>
      <c r="G359" t="s">
        <v>11</v>
      </c>
      <c r="H359" t="s">
        <v>11</v>
      </c>
      <c r="I359" t="s">
        <v>199</v>
      </c>
      <c r="J359" s="6">
        <f t="shared" si="134"/>
        <v>4</v>
      </c>
      <c r="K359" s="6">
        <f t="shared" si="139"/>
        <v>0</v>
      </c>
      <c r="L359" s="6">
        <f t="shared" si="140"/>
        <v>0</v>
      </c>
      <c r="M359" s="6">
        <f t="shared" si="141"/>
        <v>0</v>
      </c>
      <c r="N359" s="6">
        <f t="shared" si="142"/>
        <v>1</v>
      </c>
      <c r="O359" s="6">
        <f t="shared" si="143"/>
        <v>0</v>
      </c>
      <c r="P359" s="6">
        <f t="shared" si="144"/>
        <v>0</v>
      </c>
      <c r="Q359" s="6">
        <f t="shared" si="145"/>
        <v>0</v>
      </c>
      <c r="R359" s="6">
        <f t="shared" si="146"/>
        <v>0</v>
      </c>
      <c r="S359" s="6">
        <f t="shared" si="147"/>
        <v>0</v>
      </c>
      <c r="T359" s="6">
        <f t="shared" si="148"/>
        <v>0</v>
      </c>
      <c r="U359" s="6">
        <f t="shared" si="149"/>
        <v>0</v>
      </c>
      <c r="V359">
        <f t="shared" si="154"/>
        <v>1</v>
      </c>
      <c r="W359">
        <f t="shared" si="154"/>
        <v>0</v>
      </c>
      <c r="X359">
        <f t="shared" si="154"/>
        <v>0</v>
      </c>
      <c r="Y359">
        <f t="shared" si="154"/>
        <v>0</v>
      </c>
      <c r="Z359">
        <f t="shared" si="154"/>
        <v>0</v>
      </c>
      <c r="AA359">
        <f t="shared" si="155"/>
        <v>1</v>
      </c>
      <c r="AB359">
        <f t="shared" si="155"/>
        <v>0</v>
      </c>
      <c r="AC359">
        <f t="shared" si="155"/>
        <v>0</v>
      </c>
      <c r="AD359">
        <f t="shared" si="155"/>
        <v>0</v>
      </c>
      <c r="AE359">
        <f t="shared" si="155"/>
        <v>0</v>
      </c>
      <c r="AF359">
        <f t="shared" si="155"/>
        <v>0</v>
      </c>
      <c r="AG359">
        <f t="shared" si="137"/>
        <v>42</v>
      </c>
      <c r="AH359">
        <f t="shared" si="138"/>
        <v>0</v>
      </c>
    </row>
    <row r="360" spans="1:34" x14ac:dyDescent="0.25">
      <c r="A360" t="s">
        <v>234</v>
      </c>
      <c r="B360" s="1">
        <v>43594</v>
      </c>
      <c r="C360" s="4">
        <v>174215</v>
      </c>
      <c r="D360" s="1">
        <v>43579</v>
      </c>
      <c r="E360" s="3">
        <v>1</v>
      </c>
      <c r="F360" s="3">
        <v>0</v>
      </c>
      <c r="G360" t="s">
        <v>18</v>
      </c>
      <c r="H360" t="s">
        <v>18</v>
      </c>
      <c r="I360" t="s">
        <v>199</v>
      </c>
      <c r="J360" s="6">
        <f t="shared" si="134"/>
        <v>4</v>
      </c>
      <c r="K360" s="6">
        <f t="shared" si="139"/>
        <v>0</v>
      </c>
      <c r="L360" s="6">
        <f t="shared" si="140"/>
        <v>0</v>
      </c>
      <c r="M360" s="6">
        <f t="shared" si="141"/>
        <v>0</v>
      </c>
      <c r="N360" s="6">
        <f t="shared" si="142"/>
        <v>1</v>
      </c>
      <c r="O360" s="6">
        <f t="shared" si="143"/>
        <v>0</v>
      </c>
      <c r="P360" s="6">
        <f t="shared" si="144"/>
        <v>0</v>
      </c>
      <c r="Q360" s="6">
        <f t="shared" si="145"/>
        <v>0</v>
      </c>
      <c r="R360" s="6">
        <f t="shared" si="146"/>
        <v>0</v>
      </c>
      <c r="S360" s="6">
        <f t="shared" si="147"/>
        <v>0</v>
      </c>
      <c r="T360" s="6">
        <f t="shared" si="148"/>
        <v>0</v>
      </c>
      <c r="U360" s="6">
        <f t="shared" si="149"/>
        <v>0</v>
      </c>
      <c r="V360">
        <f t="shared" si="154"/>
        <v>0</v>
      </c>
      <c r="W360">
        <f t="shared" si="154"/>
        <v>0</v>
      </c>
      <c r="X360">
        <f t="shared" si="154"/>
        <v>0</v>
      </c>
      <c r="Y360">
        <f t="shared" si="154"/>
        <v>0</v>
      </c>
      <c r="Z360">
        <f t="shared" si="154"/>
        <v>0</v>
      </c>
      <c r="AA360">
        <f t="shared" si="155"/>
        <v>0</v>
      </c>
      <c r="AB360">
        <f t="shared" si="155"/>
        <v>0</v>
      </c>
      <c r="AC360">
        <f t="shared" si="155"/>
        <v>0</v>
      </c>
      <c r="AD360">
        <f t="shared" si="155"/>
        <v>1</v>
      </c>
      <c r="AE360">
        <f t="shared" si="155"/>
        <v>0</v>
      </c>
      <c r="AF360">
        <f t="shared" si="155"/>
        <v>0</v>
      </c>
      <c r="AG360">
        <f t="shared" si="137"/>
        <v>15</v>
      </c>
      <c r="AH360">
        <f t="shared" si="138"/>
        <v>0</v>
      </c>
    </row>
    <row r="361" spans="1:34" x14ac:dyDescent="0.25">
      <c r="A361" t="s">
        <v>293</v>
      </c>
      <c r="B361" s="1">
        <v>43565</v>
      </c>
      <c r="C361">
        <v>168915</v>
      </c>
      <c r="D361" s="1">
        <v>43493</v>
      </c>
      <c r="E361" s="3">
        <v>0</v>
      </c>
      <c r="F361" s="3">
        <v>0</v>
      </c>
      <c r="G361" t="s">
        <v>25</v>
      </c>
      <c r="H361" t="s">
        <v>31</v>
      </c>
      <c r="I361" t="s">
        <v>199</v>
      </c>
      <c r="J361" s="6">
        <f t="shared" si="134"/>
        <v>1</v>
      </c>
      <c r="K361" s="6">
        <f t="shared" si="139"/>
        <v>1</v>
      </c>
      <c r="L361" s="6">
        <f t="shared" si="140"/>
        <v>0</v>
      </c>
      <c r="M361" s="6">
        <f t="shared" si="141"/>
        <v>0</v>
      </c>
      <c r="N361" s="6">
        <f t="shared" si="142"/>
        <v>0</v>
      </c>
      <c r="O361" s="6">
        <f t="shared" si="143"/>
        <v>0</v>
      </c>
      <c r="P361" s="6">
        <f t="shared" si="144"/>
        <v>0</v>
      </c>
      <c r="Q361" s="6">
        <f t="shared" si="145"/>
        <v>0</v>
      </c>
      <c r="R361" s="6">
        <f t="shared" si="146"/>
        <v>0</v>
      </c>
      <c r="S361" s="6">
        <f t="shared" si="147"/>
        <v>0</v>
      </c>
      <c r="T361" s="6">
        <f t="shared" si="148"/>
        <v>0</v>
      </c>
      <c r="U361" s="6">
        <f t="shared" si="149"/>
        <v>0</v>
      </c>
      <c r="V361">
        <f t="shared" si="154"/>
        <v>0</v>
      </c>
      <c r="W361">
        <f t="shared" si="154"/>
        <v>0</v>
      </c>
      <c r="X361">
        <f t="shared" si="154"/>
        <v>1</v>
      </c>
      <c r="Y361">
        <f t="shared" si="154"/>
        <v>0</v>
      </c>
      <c r="Z361">
        <f t="shared" si="154"/>
        <v>0</v>
      </c>
      <c r="AA361">
        <f t="shared" si="155"/>
        <v>0</v>
      </c>
      <c r="AB361">
        <f t="shared" si="155"/>
        <v>0</v>
      </c>
      <c r="AC361">
        <f t="shared" si="155"/>
        <v>0</v>
      </c>
      <c r="AD361">
        <f t="shared" si="155"/>
        <v>0</v>
      </c>
      <c r="AE361">
        <f t="shared" si="155"/>
        <v>1</v>
      </c>
      <c r="AF361">
        <f t="shared" si="155"/>
        <v>0</v>
      </c>
      <c r="AG361">
        <f t="shared" si="137"/>
        <v>72</v>
      </c>
      <c r="AH361">
        <f t="shared" si="138"/>
        <v>0</v>
      </c>
    </row>
    <row r="362" spans="1:34" x14ac:dyDescent="0.25">
      <c r="A362" t="s">
        <v>334</v>
      </c>
      <c r="B362" s="1">
        <v>43552</v>
      </c>
      <c r="C362">
        <v>177565</v>
      </c>
      <c r="D362" s="1">
        <v>43422</v>
      </c>
      <c r="E362" s="3">
        <v>0</v>
      </c>
      <c r="F362" s="3">
        <v>0</v>
      </c>
      <c r="G362" t="s">
        <v>18</v>
      </c>
      <c r="H362" t="s">
        <v>11</v>
      </c>
      <c r="I362" t="s">
        <v>199</v>
      </c>
      <c r="J362" s="6">
        <f t="shared" si="134"/>
        <v>11</v>
      </c>
      <c r="K362" s="6">
        <f t="shared" si="139"/>
        <v>0</v>
      </c>
      <c r="L362" s="6">
        <f t="shared" si="140"/>
        <v>0</v>
      </c>
      <c r="M362" s="6">
        <f t="shared" si="141"/>
        <v>0</v>
      </c>
      <c r="N362" s="6">
        <f t="shared" si="142"/>
        <v>0</v>
      </c>
      <c r="O362" s="6">
        <f t="shared" si="143"/>
        <v>0</v>
      </c>
      <c r="P362" s="6">
        <f t="shared" si="144"/>
        <v>0</v>
      </c>
      <c r="Q362" s="6">
        <f t="shared" si="145"/>
        <v>0</v>
      </c>
      <c r="R362" s="6">
        <f t="shared" si="146"/>
        <v>0</v>
      </c>
      <c r="S362" s="6">
        <f t="shared" si="147"/>
        <v>0</v>
      </c>
      <c r="T362" s="6">
        <f t="shared" si="148"/>
        <v>0</v>
      </c>
      <c r="U362" s="6">
        <f t="shared" si="149"/>
        <v>1</v>
      </c>
      <c r="V362">
        <f t="shared" ref="V362:Z372" si="156">IF($H362=V$1,1,0)</f>
        <v>1</v>
      </c>
      <c r="W362">
        <f t="shared" si="156"/>
        <v>0</v>
      </c>
      <c r="X362">
        <f t="shared" si="156"/>
        <v>0</v>
      </c>
      <c r="Y362">
        <f t="shared" si="156"/>
        <v>0</v>
      </c>
      <c r="Z362">
        <f t="shared" si="156"/>
        <v>0</v>
      </c>
      <c r="AA362">
        <f t="shared" ref="AA362:AF372" si="157">IF($G362=AA$1,1,0)</f>
        <v>0</v>
      </c>
      <c r="AB362">
        <f t="shared" si="157"/>
        <v>0</v>
      </c>
      <c r="AC362">
        <f t="shared" si="157"/>
        <v>0</v>
      </c>
      <c r="AD362">
        <f t="shared" si="157"/>
        <v>1</v>
      </c>
      <c r="AE362">
        <f t="shared" si="157"/>
        <v>0</v>
      </c>
      <c r="AF362">
        <f t="shared" si="157"/>
        <v>0</v>
      </c>
      <c r="AG362">
        <f t="shared" si="137"/>
        <v>130</v>
      </c>
      <c r="AH362">
        <f t="shared" si="138"/>
        <v>1</v>
      </c>
    </row>
    <row r="363" spans="1:34" x14ac:dyDescent="0.25">
      <c r="A363" t="s">
        <v>353</v>
      </c>
      <c r="B363" s="1">
        <v>43542</v>
      </c>
      <c r="C363">
        <v>161375</v>
      </c>
      <c r="D363" s="1">
        <v>43411</v>
      </c>
      <c r="E363" s="3">
        <v>0</v>
      </c>
      <c r="F363" s="3">
        <v>0</v>
      </c>
      <c r="G363" t="s">
        <v>11</v>
      </c>
      <c r="H363" t="s">
        <v>11</v>
      </c>
      <c r="I363" t="s">
        <v>199</v>
      </c>
      <c r="J363" s="6">
        <f t="shared" si="134"/>
        <v>11</v>
      </c>
      <c r="K363" s="6">
        <f t="shared" si="139"/>
        <v>0</v>
      </c>
      <c r="L363" s="6">
        <f t="shared" si="140"/>
        <v>0</v>
      </c>
      <c r="M363" s="6">
        <f t="shared" si="141"/>
        <v>0</v>
      </c>
      <c r="N363" s="6">
        <f t="shared" si="142"/>
        <v>0</v>
      </c>
      <c r="O363" s="6">
        <f t="shared" si="143"/>
        <v>0</v>
      </c>
      <c r="P363" s="6">
        <f t="shared" si="144"/>
        <v>0</v>
      </c>
      <c r="Q363" s="6">
        <f t="shared" si="145"/>
        <v>0</v>
      </c>
      <c r="R363" s="6">
        <f t="shared" si="146"/>
        <v>0</v>
      </c>
      <c r="S363" s="6">
        <f t="shared" si="147"/>
        <v>0</v>
      </c>
      <c r="T363" s="6">
        <f t="shared" si="148"/>
        <v>0</v>
      </c>
      <c r="U363" s="6">
        <f t="shared" si="149"/>
        <v>1</v>
      </c>
      <c r="V363">
        <f t="shared" si="156"/>
        <v>1</v>
      </c>
      <c r="W363">
        <f t="shared" si="156"/>
        <v>0</v>
      </c>
      <c r="X363">
        <f t="shared" si="156"/>
        <v>0</v>
      </c>
      <c r="Y363">
        <f t="shared" si="156"/>
        <v>0</v>
      </c>
      <c r="Z363">
        <f t="shared" si="156"/>
        <v>0</v>
      </c>
      <c r="AA363">
        <f t="shared" si="157"/>
        <v>1</v>
      </c>
      <c r="AB363">
        <f t="shared" si="157"/>
        <v>0</v>
      </c>
      <c r="AC363">
        <f t="shared" si="157"/>
        <v>0</v>
      </c>
      <c r="AD363">
        <f t="shared" si="157"/>
        <v>0</v>
      </c>
      <c r="AE363">
        <f t="shared" si="157"/>
        <v>0</v>
      </c>
      <c r="AF363">
        <f t="shared" si="157"/>
        <v>0</v>
      </c>
      <c r="AG363">
        <f t="shared" si="137"/>
        <v>131</v>
      </c>
      <c r="AH363">
        <f t="shared" si="138"/>
        <v>1</v>
      </c>
    </row>
    <row r="364" spans="1:34" x14ac:dyDescent="0.25">
      <c r="A364" t="s">
        <v>254</v>
      </c>
      <c r="B364" s="1">
        <v>43582</v>
      </c>
      <c r="C364">
        <v>120940</v>
      </c>
      <c r="D364" s="1">
        <v>43465</v>
      </c>
      <c r="E364" s="3">
        <v>0</v>
      </c>
      <c r="F364" s="3">
        <v>0</v>
      </c>
      <c r="G364" t="s">
        <v>18</v>
      </c>
      <c r="H364" t="s">
        <v>31</v>
      </c>
      <c r="I364" t="s">
        <v>253</v>
      </c>
      <c r="J364" s="6">
        <f t="shared" si="134"/>
        <v>12</v>
      </c>
      <c r="K364" s="6">
        <f t="shared" si="139"/>
        <v>0</v>
      </c>
      <c r="L364" s="6">
        <f t="shared" si="140"/>
        <v>0</v>
      </c>
      <c r="M364" s="6">
        <f t="shared" si="141"/>
        <v>0</v>
      </c>
      <c r="N364" s="6">
        <f t="shared" si="142"/>
        <v>0</v>
      </c>
      <c r="O364" s="6">
        <f t="shared" si="143"/>
        <v>0</v>
      </c>
      <c r="P364" s="6">
        <f t="shared" si="144"/>
        <v>0</v>
      </c>
      <c r="Q364" s="6">
        <f t="shared" si="145"/>
        <v>0</v>
      </c>
      <c r="R364" s="6">
        <f t="shared" si="146"/>
        <v>0</v>
      </c>
      <c r="S364" s="6">
        <f t="shared" si="147"/>
        <v>0</v>
      </c>
      <c r="T364" s="6">
        <f t="shared" si="148"/>
        <v>0</v>
      </c>
      <c r="U364" s="6">
        <f t="shared" si="149"/>
        <v>0</v>
      </c>
      <c r="V364">
        <f t="shared" si="156"/>
        <v>0</v>
      </c>
      <c r="W364">
        <f t="shared" si="156"/>
        <v>0</v>
      </c>
      <c r="X364">
        <f t="shared" si="156"/>
        <v>1</v>
      </c>
      <c r="Y364">
        <f t="shared" si="156"/>
        <v>0</v>
      </c>
      <c r="Z364">
        <f t="shared" si="156"/>
        <v>0</v>
      </c>
      <c r="AA364">
        <f t="shared" si="157"/>
        <v>0</v>
      </c>
      <c r="AB364">
        <f t="shared" si="157"/>
        <v>0</v>
      </c>
      <c r="AC364">
        <f t="shared" si="157"/>
        <v>0</v>
      </c>
      <c r="AD364">
        <f t="shared" si="157"/>
        <v>1</v>
      </c>
      <c r="AE364">
        <f t="shared" si="157"/>
        <v>0</v>
      </c>
      <c r="AF364">
        <f t="shared" si="157"/>
        <v>0</v>
      </c>
      <c r="AG364">
        <f t="shared" si="137"/>
        <v>117</v>
      </c>
      <c r="AH364">
        <f t="shared" si="138"/>
        <v>1</v>
      </c>
    </row>
    <row r="365" spans="1:34" x14ac:dyDescent="0.25">
      <c r="A365" t="s">
        <v>347</v>
      </c>
      <c r="B365" s="1">
        <v>43544</v>
      </c>
      <c r="C365">
        <v>129980</v>
      </c>
      <c r="D365" s="1">
        <v>43371</v>
      </c>
      <c r="E365" s="3">
        <v>0</v>
      </c>
      <c r="F365" s="3">
        <v>0</v>
      </c>
      <c r="G365" t="s">
        <v>18</v>
      </c>
      <c r="H365" t="s">
        <v>11</v>
      </c>
      <c r="I365" t="s">
        <v>253</v>
      </c>
      <c r="J365" s="6">
        <f t="shared" si="134"/>
        <v>9</v>
      </c>
      <c r="K365" s="6">
        <f t="shared" si="139"/>
        <v>0</v>
      </c>
      <c r="L365" s="6">
        <f t="shared" si="140"/>
        <v>0</v>
      </c>
      <c r="M365" s="6">
        <f t="shared" si="141"/>
        <v>0</v>
      </c>
      <c r="N365" s="6">
        <f t="shared" si="142"/>
        <v>0</v>
      </c>
      <c r="O365" s="6">
        <f t="shared" si="143"/>
        <v>0</v>
      </c>
      <c r="P365" s="6">
        <f t="shared" si="144"/>
        <v>0</v>
      </c>
      <c r="Q365" s="6">
        <f t="shared" si="145"/>
        <v>0</v>
      </c>
      <c r="R365" s="6">
        <f t="shared" si="146"/>
        <v>0</v>
      </c>
      <c r="S365" s="6">
        <f t="shared" si="147"/>
        <v>1</v>
      </c>
      <c r="T365" s="6">
        <f t="shared" si="148"/>
        <v>0</v>
      </c>
      <c r="U365" s="6">
        <f t="shared" si="149"/>
        <v>0</v>
      </c>
      <c r="V365">
        <f t="shared" si="156"/>
        <v>1</v>
      </c>
      <c r="W365">
        <f t="shared" si="156"/>
        <v>0</v>
      </c>
      <c r="X365">
        <f t="shared" si="156"/>
        <v>0</v>
      </c>
      <c r="Y365">
        <f t="shared" si="156"/>
        <v>0</v>
      </c>
      <c r="Z365">
        <f t="shared" si="156"/>
        <v>0</v>
      </c>
      <c r="AA365">
        <f t="shared" si="157"/>
        <v>0</v>
      </c>
      <c r="AB365">
        <f t="shared" si="157"/>
        <v>0</v>
      </c>
      <c r="AC365">
        <f t="shared" si="157"/>
        <v>0</v>
      </c>
      <c r="AD365">
        <f t="shared" si="157"/>
        <v>1</v>
      </c>
      <c r="AE365">
        <f t="shared" si="157"/>
        <v>0</v>
      </c>
      <c r="AF365">
        <f t="shared" si="157"/>
        <v>0</v>
      </c>
      <c r="AG365">
        <f t="shared" si="137"/>
        <v>173</v>
      </c>
      <c r="AH365">
        <f t="shared" si="138"/>
        <v>1</v>
      </c>
    </row>
    <row r="366" spans="1:34" x14ac:dyDescent="0.25">
      <c r="A366" t="s">
        <v>365</v>
      </c>
      <c r="B366" s="1">
        <v>43524</v>
      </c>
      <c r="C366">
        <v>171145</v>
      </c>
      <c r="D366" s="1">
        <v>43517</v>
      </c>
      <c r="E366" s="3">
        <v>0</v>
      </c>
      <c r="F366" s="3">
        <v>1</v>
      </c>
      <c r="G366" t="s">
        <v>16</v>
      </c>
      <c r="H366" t="s">
        <v>11</v>
      </c>
      <c r="I366" t="s">
        <v>364</v>
      </c>
      <c r="J366" s="6">
        <f t="shared" si="134"/>
        <v>2</v>
      </c>
      <c r="K366" s="6">
        <f t="shared" si="139"/>
        <v>0</v>
      </c>
      <c r="L366" s="6">
        <f t="shared" si="140"/>
        <v>1</v>
      </c>
      <c r="M366" s="6">
        <f t="shared" si="141"/>
        <v>0</v>
      </c>
      <c r="N366" s="6">
        <f t="shared" si="142"/>
        <v>0</v>
      </c>
      <c r="O366" s="6">
        <f t="shared" si="143"/>
        <v>0</v>
      </c>
      <c r="P366" s="6">
        <f t="shared" si="144"/>
        <v>0</v>
      </c>
      <c r="Q366" s="6">
        <f t="shared" si="145"/>
        <v>0</v>
      </c>
      <c r="R366" s="6">
        <f t="shared" si="146"/>
        <v>0</v>
      </c>
      <c r="S366" s="6">
        <f t="shared" si="147"/>
        <v>0</v>
      </c>
      <c r="T366" s="6">
        <f t="shared" si="148"/>
        <v>0</v>
      </c>
      <c r="U366" s="6">
        <f t="shared" si="149"/>
        <v>0</v>
      </c>
      <c r="V366">
        <f t="shared" si="156"/>
        <v>1</v>
      </c>
      <c r="W366">
        <f t="shared" si="156"/>
        <v>0</v>
      </c>
      <c r="X366">
        <f t="shared" si="156"/>
        <v>0</v>
      </c>
      <c r="Y366">
        <f t="shared" si="156"/>
        <v>0</v>
      </c>
      <c r="Z366">
        <f t="shared" si="156"/>
        <v>0</v>
      </c>
      <c r="AA366">
        <f t="shared" si="157"/>
        <v>0</v>
      </c>
      <c r="AB366">
        <f t="shared" si="157"/>
        <v>1</v>
      </c>
      <c r="AC366">
        <f t="shared" si="157"/>
        <v>0</v>
      </c>
      <c r="AD366">
        <f t="shared" si="157"/>
        <v>0</v>
      </c>
      <c r="AE366">
        <f t="shared" si="157"/>
        <v>0</v>
      </c>
      <c r="AF366">
        <f t="shared" si="157"/>
        <v>0</v>
      </c>
      <c r="AG366">
        <f t="shared" si="137"/>
        <v>7</v>
      </c>
      <c r="AH366">
        <f t="shared" si="138"/>
        <v>0</v>
      </c>
    </row>
    <row r="367" spans="1:34" x14ac:dyDescent="0.25">
      <c r="A367" t="s">
        <v>67</v>
      </c>
      <c r="B367" s="1">
        <v>43654</v>
      </c>
      <c r="C367" s="2">
        <v>60455</v>
      </c>
      <c r="D367" s="1">
        <v>43465</v>
      </c>
      <c r="E367" s="3">
        <v>0</v>
      </c>
      <c r="F367" s="3">
        <v>0</v>
      </c>
      <c r="G367" t="s">
        <v>18</v>
      </c>
      <c r="H367" t="s">
        <v>11</v>
      </c>
      <c r="I367" t="s">
        <v>66</v>
      </c>
      <c r="J367" s="6">
        <f t="shared" si="134"/>
        <v>12</v>
      </c>
      <c r="K367" s="6">
        <f t="shared" si="139"/>
        <v>0</v>
      </c>
      <c r="L367" s="6">
        <f t="shared" si="140"/>
        <v>0</v>
      </c>
      <c r="M367" s="6">
        <f t="shared" si="141"/>
        <v>0</v>
      </c>
      <c r="N367" s="6">
        <f t="shared" si="142"/>
        <v>0</v>
      </c>
      <c r="O367" s="6">
        <f t="shared" si="143"/>
        <v>0</v>
      </c>
      <c r="P367" s="6">
        <f t="shared" si="144"/>
        <v>0</v>
      </c>
      <c r="Q367" s="6">
        <f t="shared" si="145"/>
        <v>0</v>
      </c>
      <c r="R367" s="6">
        <f t="shared" si="146"/>
        <v>0</v>
      </c>
      <c r="S367" s="6">
        <f t="shared" si="147"/>
        <v>0</v>
      </c>
      <c r="T367" s="6">
        <f t="shared" si="148"/>
        <v>0</v>
      </c>
      <c r="U367" s="6">
        <f t="shared" si="149"/>
        <v>0</v>
      </c>
      <c r="V367">
        <f t="shared" si="156"/>
        <v>1</v>
      </c>
      <c r="W367">
        <f t="shared" si="156"/>
        <v>0</v>
      </c>
      <c r="X367">
        <f t="shared" si="156"/>
        <v>0</v>
      </c>
      <c r="Y367">
        <f t="shared" si="156"/>
        <v>0</v>
      </c>
      <c r="Z367">
        <f t="shared" si="156"/>
        <v>0</v>
      </c>
      <c r="AA367">
        <f t="shared" si="157"/>
        <v>0</v>
      </c>
      <c r="AB367">
        <f t="shared" si="157"/>
        <v>0</v>
      </c>
      <c r="AC367">
        <f t="shared" si="157"/>
        <v>0</v>
      </c>
      <c r="AD367">
        <f t="shared" si="157"/>
        <v>1</v>
      </c>
      <c r="AE367">
        <f t="shared" si="157"/>
        <v>0</v>
      </c>
      <c r="AF367">
        <f t="shared" si="157"/>
        <v>0</v>
      </c>
      <c r="AG367">
        <f t="shared" si="137"/>
        <v>189</v>
      </c>
      <c r="AH367">
        <f t="shared" si="138"/>
        <v>1</v>
      </c>
    </row>
    <row r="368" spans="1:34" x14ac:dyDescent="0.25">
      <c r="A368" t="s">
        <v>145</v>
      </c>
      <c r="B368" s="1">
        <v>43631</v>
      </c>
      <c r="C368" s="2">
        <v>61425</v>
      </c>
      <c r="D368" s="1">
        <v>43559</v>
      </c>
      <c r="E368" s="3">
        <v>0</v>
      </c>
      <c r="F368" s="3">
        <v>0</v>
      </c>
      <c r="G368" t="s">
        <v>22</v>
      </c>
      <c r="H368" t="s">
        <v>35</v>
      </c>
      <c r="I368" t="s">
        <v>66</v>
      </c>
      <c r="J368" s="6">
        <f t="shared" si="134"/>
        <v>4</v>
      </c>
      <c r="K368" s="6">
        <f t="shared" si="139"/>
        <v>0</v>
      </c>
      <c r="L368" s="6">
        <f t="shared" si="140"/>
        <v>0</v>
      </c>
      <c r="M368" s="6">
        <f t="shared" si="141"/>
        <v>0</v>
      </c>
      <c r="N368" s="6">
        <f t="shared" si="142"/>
        <v>1</v>
      </c>
      <c r="O368" s="6">
        <f t="shared" si="143"/>
        <v>0</v>
      </c>
      <c r="P368" s="6">
        <f t="shared" si="144"/>
        <v>0</v>
      </c>
      <c r="Q368" s="6">
        <f t="shared" si="145"/>
        <v>0</v>
      </c>
      <c r="R368" s="6">
        <f t="shared" si="146"/>
        <v>0</v>
      </c>
      <c r="S368" s="6">
        <f t="shared" si="147"/>
        <v>0</v>
      </c>
      <c r="T368" s="6">
        <f t="shared" si="148"/>
        <v>0</v>
      </c>
      <c r="U368" s="6">
        <f t="shared" si="149"/>
        <v>0</v>
      </c>
      <c r="V368">
        <f t="shared" si="156"/>
        <v>0</v>
      </c>
      <c r="W368">
        <f t="shared" si="156"/>
        <v>0</v>
      </c>
      <c r="X368">
        <f t="shared" si="156"/>
        <v>0</v>
      </c>
      <c r="Y368">
        <f t="shared" si="156"/>
        <v>0</v>
      </c>
      <c r="Z368">
        <f t="shared" si="156"/>
        <v>1</v>
      </c>
      <c r="AA368">
        <f t="shared" si="157"/>
        <v>0</v>
      </c>
      <c r="AB368">
        <f t="shared" si="157"/>
        <v>0</v>
      </c>
      <c r="AC368">
        <f t="shared" si="157"/>
        <v>1</v>
      </c>
      <c r="AD368">
        <f t="shared" si="157"/>
        <v>0</v>
      </c>
      <c r="AE368">
        <f t="shared" si="157"/>
        <v>0</v>
      </c>
      <c r="AF368">
        <f t="shared" si="157"/>
        <v>0</v>
      </c>
      <c r="AG368">
        <f t="shared" si="137"/>
        <v>72</v>
      </c>
      <c r="AH368">
        <f t="shared" si="138"/>
        <v>0</v>
      </c>
    </row>
    <row r="369" spans="1:34" x14ac:dyDescent="0.25">
      <c r="A369" t="s">
        <v>269</v>
      </c>
      <c r="B369" s="1">
        <v>43575</v>
      </c>
      <c r="C369">
        <v>59835</v>
      </c>
      <c r="D369" s="1">
        <v>43462</v>
      </c>
      <c r="E369" s="3">
        <v>0</v>
      </c>
      <c r="F369" s="3">
        <v>0</v>
      </c>
      <c r="G369" t="s">
        <v>35</v>
      </c>
      <c r="H369" t="s">
        <v>15</v>
      </c>
      <c r="I369" t="s">
        <v>66</v>
      </c>
      <c r="J369" s="6">
        <f t="shared" si="134"/>
        <v>12</v>
      </c>
      <c r="K369" s="6">
        <f t="shared" si="139"/>
        <v>0</v>
      </c>
      <c r="L369" s="6">
        <f t="shared" si="140"/>
        <v>0</v>
      </c>
      <c r="M369" s="6">
        <f t="shared" si="141"/>
        <v>0</v>
      </c>
      <c r="N369" s="6">
        <f t="shared" si="142"/>
        <v>0</v>
      </c>
      <c r="O369" s="6">
        <f t="shared" si="143"/>
        <v>0</v>
      </c>
      <c r="P369" s="6">
        <f t="shared" si="144"/>
        <v>0</v>
      </c>
      <c r="Q369" s="6">
        <f t="shared" si="145"/>
        <v>0</v>
      </c>
      <c r="R369" s="6">
        <f t="shared" si="146"/>
        <v>0</v>
      </c>
      <c r="S369" s="6">
        <f t="shared" si="147"/>
        <v>0</v>
      </c>
      <c r="T369" s="6">
        <f t="shared" si="148"/>
        <v>0</v>
      </c>
      <c r="U369" s="6">
        <f t="shared" si="149"/>
        <v>0</v>
      </c>
      <c r="V369">
        <f t="shared" si="156"/>
        <v>0</v>
      </c>
      <c r="W369">
        <f t="shared" si="156"/>
        <v>1</v>
      </c>
      <c r="X369">
        <f t="shared" si="156"/>
        <v>0</v>
      </c>
      <c r="Y369">
        <f t="shared" si="156"/>
        <v>0</v>
      </c>
      <c r="Z369">
        <f t="shared" si="156"/>
        <v>0</v>
      </c>
      <c r="AA369">
        <f t="shared" si="157"/>
        <v>0</v>
      </c>
      <c r="AB369">
        <f t="shared" si="157"/>
        <v>0</v>
      </c>
      <c r="AC369">
        <f t="shared" si="157"/>
        <v>0</v>
      </c>
      <c r="AD369">
        <f t="shared" si="157"/>
        <v>0</v>
      </c>
      <c r="AE369">
        <f t="shared" si="157"/>
        <v>0</v>
      </c>
      <c r="AF369">
        <f t="shared" si="157"/>
        <v>1</v>
      </c>
      <c r="AG369">
        <f t="shared" si="137"/>
        <v>113</v>
      </c>
      <c r="AH369">
        <f t="shared" si="138"/>
        <v>1</v>
      </c>
    </row>
    <row r="370" spans="1:34" x14ac:dyDescent="0.25">
      <c r="A370" t="s">
        <v>281</v>
      </c>
      <c r="B370" s="1">
        <v>43572</v>
      </c>
      <c r="C370">
        <v>60495</v>
      </c>
      <c r="D370" s="1">
        <v>43514</v>
      </c>
      <c r="E370" s="3">
        <v>0</v>
      </c>
      <c r="F370" s="3">
        <v>0</v>
      </c>
      <c r="G370" t="s">
        <v>25</v>
      </c>
      <c r="H370" t="s">
        <v>15</v>
      </c>
      <c r="I370" t="s">
        <v>66</v>
      </c>
      <c r="J370" s="6">
        <f t="shared" si="134"/>
        <v>2</v>
      </c>
      <c r="K370" s="6">
        <f t="shared" si="139"/>
        <v>0</v>
      </c>
      <c r="L370" s="6">
        <f t="shared" si="140"/>
        <v>1</v>
      </c>
      <c r="M370" s="6">
        <f t="shared" si="141"/>
        <v>0</v>
      </c>
      <c r="N370" s="6">
        <f t="shared" si="142"/>
        <v>0</v>
      </c>
      <c r="O370" s="6">
        <f t="shared" si="143"/>
        <v>0</v>
      </c>
      <c r="P370" s="6">
        <f t="shared" si="144"/>
        <v>0</v>
      </c>
      <c r="Q370" s="6">
        <f t="shared" si="145"/>
        <v>0</v>
      </c>
      <c r="R370" s="6">
        <f t="shared" si="146"/>
        <v>0</v>
      </c>
      <c r="S370" s="6">
        <f t="shared" si="147"/>
        <v>0</v>
      </c>
      <c r="T370" s="6">
        <f t="shared" si="148"/>
        <v>0</v>
      </c>
      <c r="U370" s="6">
        <f t="shared" si="149"/>
        <v>0</v>
      </c>
      <c r="V370">
        <f t="shared" si="156"/>
        <v>0</v>
      </c>
      <c r="W370">
        <f t="shared" si="156"/>
        <v>1</v>
      </c>
      <c r="X370">
        <f t="shared" si="156"/>
        <v>0</v>
      </c>
      <c r="Y370">
        <f t="shared" si="156"/>
        <v>0</v>
      </c>
      <c r="Z370">
        <f t="shared" si="156"/>
        <v>0</v>
      </c>
      <c r="AA370">
        <f t="shared" si="157"/>
        <v>0</v>
      </c>
      <c r="AB370">
        <f t="shared" si="157"/>
        <v>0</v>
      </c>
      <c r="AC370">
        <f t="shared" si="157"/>
        <v>0</v>
      </c>
      <c r="AD370">
        <f t="shared" si="157"/>
        <v>0</v>
      </c>
      <c r="AE370">
        <f t="shared" si="157"/>
        <v>1</v>
      </c>
      <c r="AF370">
        <f t="shared" si="157"/>
        <v>0</v>
      </c>
      <c r="AG370">
        <f t="shared" si="137"/>
        <v>58</v>
      </c>
      <c r="AH370">
        <f t="shared" si="138"/>
        <v>0</v>
      </c>
    </row>
    <row r="371" spans="1:34" x14ac:dyDescent="0.25">
      <c r="A371" t="s">
        <v>363</v>
      </c>
      <c r="B371" s="1">
        <v>43524</v>
      </c>
      <c r="C371">
        <v>60895</v>
      </c>
      <c r="D371" s="1">
        <v>43523</v>
      </c>
      <c r="E371" s="3">
        <v>0</v>
      </c>
      <c r="F371" s="3">
        <v>1</v>
      </c>
      <c r="G371" t="s">
        <v>22</v>
      </c>
      <c r="H371" t="s">
        <v>35</v>
      </c>
      <c r="I371" t="s">
        <v>66</v>
      </c>
      <c r="J371" s="6">
        <f t="shared" si="134"/>
        <v>2</v>
      </c>
      <c r="K371" s="6">
        <f t="shared" si="139"/>
        <v>0</v>
      </c>
      <c r="L371" s="6">
        <f t="shared" si="140"/>
        <v>1</v>
      </c>
      <c r="M371" s="6">
        <f t="shared" si="141"/>
        <v>0</v>
      </c>
      <c r="N371" s="6">
        <f t="shared" si="142"/>
        <v>0</v>
      </c>
      <c r="O371" s="6">
        <f t="shared" si="143"/>
        <v>0</v>
      </c>
      <c r="P371" s="6">
        <f t="shared" si="144"/>
        <v>0</v>
      </c>
      <c r="Q371" s="6">
        <f t="shared" si="145"/>
        <v>0</v>
      </c>
      <c r="R371" s="6">
        <f t="shared" si="146"/>
        <v>0</v>
      </c>
      <c r="S371" s="6">
        <f t="shared" si="147"/>
        <v>0</v>
      </c>
      <c r="T371" s="6">
        <f t="shared" si="148"/>
        <v>0</v>
      </c>
      <c r="U371" s="6">
        <f t="shared" si="149"/>
        <v>0</v>
      </c>
      <c r="V371">
        <f t="shared" si="156"/>
        <v>0</v>
      </c>
      <c r="W371">
        <f t="shared" si="156"/>
        <v>0</v>
      </c>
      <c r="X371">
        <f t="shared" si="156"/>
        <v>0</v>
      </c>
      <c r="Y371">
        <f t="shared" si="156"/>
        <v>0</v>
      </c>
      <c r="Z371">
        <f t="shared" si="156"/>
        <v>1</v>
      </c>
      <c r="AA371">
        <f t="shared" si="157"/>
        <v>0</v>
      </c>
      <c r="AB371">
        <f t="shared" si="157"/>
        <v>0</v>
      </c>
      <c r="AC371">
        <f t="shared" si="157"/>
        <v>1</v>
      </c>
      <c r="AD371">
        <f t="shared" si="157"/>
        <v>0</v>
      </c>
      <c r="AE371">
        <f t="shared" si="157"/>
        <v>0</v>
      </c>
      <c r="AF371">
        <f t="shared" si="157"/>
        <v>0</v>
      </c>
      <c r="AG371">
        <f t="shared" si="137"/>
        <v>1</v>
      </c>
      <c r="AH371">
        <f t="shared" si="138"/>
        <v>0</v>
      </c>
    </row>
    <row r="372" spans="1:34" x14ac:dyDescent="0.25">
      <c r="A372" t="s">
        <v>423</v>
      </c>
      <c r="B372" s="1">
        <v>43493</v>
      </c>
      <c r="C372">
        <v>58745</v>
      </c>
      <c r="D372" s="1">
        <v>43465</v>
      </c>
      <c r="E372" s="3">
        <v>0</v>
      </c>
      <c r="F372" s="3">
        <v>0</v>
      </c>
      <c r="G372" t="s">
        <v>18</v>
      </c>
      <c r="H372" t="s">
        <v>18</v>
      </c>
      <c r="I372" t="s">
        <v>66</v>
      </c>
      <c r="J372" s="6">
        <f t="shared" si="134"/>
        <v>12</v>
      </c>
      <c r="K372" s="6">
        <f t="shared" si="139"/>
        <v>0</v>
      </c>
      <c r="L372" s="6">
        <f t="shared" si="140"/>
        <v>0</v>
      </c>
      <c r="M372" s="6">
        <f t="shared" si="141"/>
        <v>0</v>
      </c>
      <c r="N372" s="6">
        <f t="shared" si="142"/>
        <v>0</v>
      </c>
      <c r="O372" s="6">
        <f t="shared" si="143"/>
        <v>0</v>
      </c>
      <c r="P372" s="6">
        <f t="shared" si="144"/>
        <v>0</v>
      </c>
      <c r="Q372" s="6">
        <f t="shared" si="145"/>
        <v>0</v>
      </c>
      <c r="R372" s="6">
        <f t="shared" si="146"/>
        <v>0</v>
      </c>
      <c r="S372" s="6">
        <f t="shared" si="147"/>
        <v>0</v>
      </c>
      <c r="T372" s="6">
        <f t="shared" si="148"/>
        <v>0</v>
      </c>
      <c r="U372" s="6">
        <f t="shared" si="149"/>
        <v>0</v>
      </c>
      <c r="V372">
        <f t="shared" si="156"/>
        <v>0</v>
      </c>
      <c r="W372">
        <f t="shared" si="156"/>
        <v>0</v>
      </c>
      <c r="X372">
        <f t="shared" si="156"/>
        <v>0</v>
      </c>
      <c r="Y372">
        <f t="shared" si="156"/>
        <v>0</v>
      </c>
      <c r="Z372">
        <f t="shared" si="156"/>
        <v>0</v>
      </c>
      <c r="AA372">
        <f t="shared" si="157"/>
        <v>0</v>
      </c>
      <c r="AB372">
        <f t="shared" si="157"/>
        <v>0</v>
      </c>
      <c r="AC372">
        <f t="shared" si="157"/>
        <v>0</v>
      </c>
      <c r="AD372">
        <f t="shared" si="157"/>
        <v>1</v>
      </c>
      <c r="AE372">
        <f t="shared" si="157"/>
        <v>0</v>
      </c>
      <c r="AF372">
        <f t="shared" si="157"/>
        <v>0</v>
      </c>
      <c r="AG372">
        <f t="shared" si="137"/>
        <v>28</v>
      </c>
      <c r="AH372">
        <f t="shared" si="138"/>
        <v>0</v>
      </c>
    </row>
    <row r="373" spans="1:34" x14ac:dyDescent="0.25">
      <c r="B373" s="1"/>
      <c r="C373" s="2"/>
      <c r="D373" s="1"/>
      <c r="J373" s="1"/>
      <c r="K373" s="1"/>
      <c r="L373" s="1"/>
      <c r="M373" s="1"/>
      <c r="N373" s="1"/>
      <c r="O373" s="1"/>
      <c r="P373" s="1"/>
      <c r="Q373" s="1"/>
      <c r="R373" s="1"/>
      <c r="S373" s="1"/>
      <c r="T373" s="1"/>
      <c r="U373" s="1"/>
    </row>
    <row r="374" spans="1:34" x14ac:dyDescent="0.25">
      <c r="B374" s="1"/>
      <c r="C374" s="2"/>
      <c r="D374" s="1"/>
      <c r="J374" s="1"/>
      <c r="K374" s="1"/>
      <c r="L374" s="1"/>
      <c r="M374" s="1"/>
      <c r="N374" s="1"/>
      <c r="O374" s="1"/>
      <c r="P374" s="1"/>
      <c r="Q374" s="1"/>
      <c r="R374" s="1"/>
      <c r="S374" s="1"/>
      <c r="T374" s="1"/>
      <c r="U374" s="1"/>
    </row>
    <row r="375" spans="1:34" x14ac:dyDescent="0.25">
      <c r="B375" s="1"/>
      <c r="C375" s="2"/>
      <c r="D375" s="1"/>
      <c r="J375" s="1"/>
      <c r="K375" s="1"/>
      <c r="L375" s="1"/>
      <c r="M375" s="1"/>
      <c r="N375" s="1"/>
      <c r="O375" s="1"/>
      <c r="P375" s="1"/>
      <c r="Q375" s="1"/>
      <c r="R375" s="1"/>
      <c r="S375" s="1"/>
      <c r="T375" s="1"/>
      <c r="U375" s="1"/>
    </row>
    <row r="376" spans="1:34" x14ac:dyDescent="0.25">
      <c r="B376" s="1"/>
      <c r="C376" s="2"/>
      <c r="D376" s="1"/>
      <c r="J376" s="1"/>
      <c r="K376" s="1"/>
      <c r="L376" s="1"/>
      <c r="M376" s="1"/>
      <c r="N376" s="1"/>
      <c r="O376" s="1"/>
      <c r="P376" s="1"/>
      <c r="Q376" s="1"/>
      <c r="R376" s="1"/>
      <c r="S376" s="1"/>
      <c r="T376" s="1"/>
      <c r="U376" s="1"/>
    </row>
  </sheetData>
  <sortState xmlns:xlrd2="http://schemas.microsoft.com/office/spreadsheetml/2017/richdata2" ref="A2:AJ376">
    <sortCondition ref="I2:I376"/>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48"/>
  <sheetViews>
    <sheetView workbookViewId="0">
      <selection activeCell="D13" sqref="D13"/>
    </sheetView>
  </sheetViews>
  <sheetFormatPr defaultRowHeight="15" x14ac:dyDescent="0.25"/>
  <cols>
    <col min="1" max="1" width="10.85546875" customWidth="1"/>
    <col min="4" max="4" width="9.140625" customWidth="1"/>
    <col min="6" max="6" width="15.5703125" customWidth="1"/>
    <col min="8" max="8" width="10.7109375" customWidth="1"/>
    <col min="9" max="9" width="10.28515625" customWidth="1"/>
    <col min="15" max="15" width="13.85546875" customWidth="1"/>
    <col min="16" max="16" width="12" bestFit="1" customWidth="1"/>
    <col min="17" max="17" width="11" customWidth="1"/>
    <col min="26" max="26" width="12" bestFit="1" customWidth="1"/>
  </cols>
  <sheetData>
    <row r="1" spans="1:22" x14ac:dyDescent="0.25">
      <c r="A1" t="s">
        <v>452</v>
      </c>
      <c r="B1" s="3">
        <f>SUM('Cleaned Retail Data'!D:D)</f>
        <v>54</v>
      </c>
      <c r="C1" s="7">
        <f>B1/B3</f>
        <v>0.14555256064690028</v>
      </c>
    </row>
    <row r="2" spans="1:22" x14ac:dyDescent="0.25">
      <c r="A2" t="s">
        <v>453</v>
      </c>
      <c r="B2" s="3">
        <f>SUM('Cleaned Retail Data'!E:E)</f>
        <v>68</v>
      </c>
      <c r="C2" s="7">
        <f>B1/(B3-B2)</f>
        <v>0.17821782178217821</v>
      </c>
    </row>
    <row r="3" spans="1:22" x14ac:dyDescent="0.25">
      <c r="A3" t="s">
        <v>454</v>
      </c>
      <c r="B3">
        <f>COUNTIF('Cleaned Retail Data'!F:F,"&gt;0")</f>
        <v>371</v>
      </c>
    </row>
    <row r="4" spans="1:22" x14ac:dyDescent="0.25">
      <c r="G4" t="s">
        <v>480</v>
      </c>
      <c r="H4" t="s">
        <v>481</v>
      </c>
      <c r="I4" t="s">
        <v>482</v>
      </c>
      <c r="J4" t="s">
        <v>483</v>
      </c>
      <c r="S4" s="13"/>
      <c r="T4" s="13"/>
      <c r="U4" s="13"/>
      <c r="V4" s="13"/>
    </row>
    <row r="5" spans="1:22" ht="31.5" x14ac:dyDescent="0.5">
      <c r="A5" t="s">
        <v>455</v>
      </c>
      <c r="E5" s="3">
        <f>AVERAGE('Cleaned Retail Data'!K:K)</f>
        <v>60.943396226415096</v>
      </c>
      <c r="G5">
        <f>_xlfn.STDEV.S('Cleaned Retail Data'!K2:K372)</f>
        <v>89.719861480667404</v>
      </c>
      <c r="H5">
        <f>-_xlfn.T.INV(0.025,B3-1)</f>
        <v>1.9663961961773999</v>
      </c>
      <c r="I5">
        <f>E5-H5*(G5/SQRT(B3))</f>
        <v>51.783877286242699</v>
      </c>
      <c r="J5">
        <f>E5+H5*(G5/SQRT(B3))</f>
        <v>70.102915166587493</v>
      </c>
      <c r="N5" s="39">
        <f>Presentation!N10</f>
        <v>0</v>
      </c>
      <c r="O5" s="18" t="str">
        <f>IF(N5=1,"week","weeks")</f>
        <v>weeks</v>
      </c>
      <c r="Q5" s="39" t="str">
        <f>IFERROR(CEILING((H5*G5/(Presentation!N10*7))^2,1),"")</f>
        <v/>
      </c>
      <c r="S5" s="39">
        <f>Presentation!N10</f>
        <v>0</v>
      </c>
      <c r="T5" s="18" t="str">
        <f>IF(S5=1,"week","weeks")</f>
        <v>weeks</v>
      </c>
      <c r="U5" s="13"/>
      <c r="V5" s="39" t="str">
        <f>IFERROR(CEILING((H8*G8/(Presentation!N10*7))^2,1),"")</f>
        <v/>
      </c>
    </row>
    <row r="6" spans="1:22" x14ac:dyDescent="0.25">
      <c r="A6" t="s">
        <v>457</v>
      </c>
      <c r="E6" s="3">
        <f>SUMIF('Cleaned Retail Data'!E:E,0,'Cleaned Retail Data'!K:K)/(Sheet1!B3-Sheet1!B2)</f>
        <v>73.115511551155109</v>
      </c>
    </row>
    <row r="7" spans="1:22" x14ac:dyDescent="0.25">
      <c r="A7" t="s">
        <v>458</v>
      </c>
      <c r="E7" s="3">
        <f>SUMIF('Cleaned Retail Data'!D:D,0,'Cleaned Retail Data'!K:K)/(B3-B1)</f>
        <v>70.123028391167196</v>
      </c>
    </row>
    <row r="8" spans="1:22" x14ac:dyDescent="0.25">
      <c r="A8" t="s">
        <v>456</v>
      </c>
      <c r="E8" s="3">
        <f>SUMIFS('Cleaned Retail Data'!K:K,'Cleaned Retail Data'!D:D,0,'Cleaned Retail Data'!E:E,0)/(B3-B2-B1)</f>
        <v>87.441767068273094</v>
      </c>
      <c r="G8">
        <f t="array" ref="G8">_xlfn.STDEV.S(IF('Cleaned Retail Data'!M2:M372=0,'Cleaned Retail Data'!K2:K372))</f>
        <v>99.170336632647462</v>
      </c>
      <c r="H8">
        <f>-_xlfn.T.INV(0.025,B3-B2-B1)</f>
        <v>1.9695368676403495</v>
      </c>
      <c r="I8">
        <f>E8-H8*(G8/SQRT(B3-B2-B1))</f>
        <v>75.063888190290527</v>
      </c>
      <c r="J8">
        <f>E8+H8*(G8/SQRT(B3-B2-B1))</f>
        <v>99.819645946255662</v>
      </c>
    </row>
    <row r="10" spans="1:22" x14ac:dyDescent="0.25">
      <c r="A10" t="s">
        <v>459</v>
      </c>
      <c r="B10">
        <f>COUNTIFS('Cleaned Retail Data'!L:L,"Yes",'Cleaned Retail Data'!M:M,0)</f>
        <v>86</v>
      </c>
      <c r="D10" s="7">
        <f>B11-1.96*SQRT(B11*(1-B11)/(B3-B2-B1))</f>
        <v>0.286320623675969</v>
      </c>
      <c r="E10" s="7">
        <f>B11-D10</f>
        <v>5.9060902428448692E-2</v>
      </c>
    </row>
    <row r="11" spans="1:22" x14ac:dyDescent="0.25">
      <c r="A11" t="s">
        <v>460</v>
      </c>
      <c r="B11" s="7">
        <f>B10/(B3-B2-B1)</f>
        <v>0.34538152610441769</v>
      </c>
      <c r="D11" s="7">
        <f>B11+1.96*SQRT(B11*(1-B11)/(B3-B2-B1))</f>
        <v>0.40444242853286638</v>
      </c>
      <c r="E11" s="7">
        <f>D11-B11</f>
        <v>5.9060902428448692E-2</v>
      </c>
    </row>
    <row r="12" spans="1:22" x14ac:dyDescent="0.25">
      <c r="A12" t="s">
        <v>461</v>
      </c>
      <c r="B12">
        <f>B11*1000000</f>
        <v>345381.52610441769</v>
      </c>
    </row>
    <row r="13" spans="1:22" x14ac:dyDescent="0.25">
      <c r="A13" t="s">
        <v>462</v>
      </c>
      <c r="B13">
        <v>1.875</v>
      </c>
      <c r="D13" s="3">
        <f>B11*(1-B11)*(1.96/E14)^2</f>
        <v>965.06595413335594</v>
      </c>
      <c r="E13" t="s">
        <v>489</v>
      </c>
    </row>
    <row r="14" spans="1:22" x14ac:dyDescent="0.25">
      <c r="E14" s="7">
        <v>0.03</v>
      </c>
    </row>
    <row r="17" spans="1:30" x14ac:dyDescent="0.25">
      <c r="A17" t="s">
        <v>454</v>
      </c>
      <c r="B17" t="s">
        <v>486</v>
      </c>
      <c r="C17" t="s">
        <v>487</v>
      </c>
      <c r="G17" s="13" t="s">
        <v>32</v>
      </c>
      <c r="H17" s="13" t="s">
        <v>36</v>
      </c>
      <c r="I17" s="13" t="s">
        <v>12</v>
      </c>
      <c r="N17" s="13" t="s">
        <v>11</v>
      </c>
      <c r="O17" s="13" t="s">
        <v>25</v>
      </c>
      <c r="P17" s="13" t="s">
        <v>73</v>
      </c>
      <c r="Q17" s="13" t="s">
        <v>16</v>
      </c>
      <c r="R17" s="13" t="s">
        <v>35</v>
      </c>
      <c r="S17" s="13" t="s">
        <v>22</v>
      </c>
      <c r="T17" s="13" t="s">
        <v>18</v>
      </c>
      <c r="U17" s="13" t="s">
        <v>454</v>
      </c>
      <c r="X17" s="13" t="s">
        <v>11</v>
      </c>
      <c r="Y17" s="13" t="s">
        <v>25</v>
      </c>
      <c r="Z17" s="13" t="s">
        <v>16</v>
      </c>
      <c r="AA17" s="13" t="s">
        <v>35</v>
      </c>
      <c r="AB17" s="13" t="s">
        <v>22</v>
      </c>
      <c r="AC17" s="13" t="s">
        <v>18</v>
      </c>
      <c r="AD17" s="13" t="s">
        <v>454</v>
      </c>
    </row>
    <row r="18" spans="1:30" x14ac:dyDescent="0.25">
      <c r="A18">
        <f>_xlfn.QUARTILE.INC('Cleaned Retail Data'!$K$2:$K$372,B18)</f>
        <v>0</v>
      </c>
      <c r="B18">
        <v>0</v>
      </c>
      <c r="C18">
        <f t="array" ref="C18">QUARTILE(IF(('Cleaned Retail Data'!$D$2:$D$372=0)*('Cleaned Retail Data'!$E$2:$E$372=0),'Cleaned Retail Data'!$K$2:$K$372),B18)</f>
        <v>0</v>
      </c>
      <c r="F18" s="13" t="s">
        <v>484</v>
      </c>
      <c r="G18">
        <f t="array" ref="G18">SUMIFS('Cleaned Retail Data'!$K$2:$K$372,'Cleaned Retail Data'!$H$2:$H$372,G17,'Cleaned Retail Data'!$D$2:$D$372,0,'Cleaned Retail Data'!$E$2:$E$372,0)/COUNTIFS('Cleaned Retail Data'!$H$2:$H$372,G17,'Cleaned Retail Data'!$D$2:$D$372,0,'Cleaned Retail Data'!$E$2:$E$372,0)</f>
        <v>87</v>
      </c>
      <c r="H18" s="12">
        <f t="array" ref="H18">SUMIFS('Cleaned Retail Data'!$K$2:$K$372,'Cleaned Retail Data'!$H$2:$H$372,H17,'Cleaned Retail Data'!$D$2:$D$372,0,'Cleaned Retail Data'!$E$2:$E$372,0)/COUNTIFS('Cleaned Retail Data'!$H$2:$H$372,H17,'Cleaned Retail Data'!$D$2:$D$372,0,'Cleaned Retail Data'!$E$2:$E$372,0)</f>
        <v>46.648648648648646</v>
      </c>
      <c r="I18" s="12">
        <f t="array" ref="I18">SUMIFS('Cleaned Retail Data'!$K$2:$K$372,'Cleaned Retail Data'!$H$2:$H$372,I17,'Cleaned Retail Data'!$D$2:$D$372,0,'Cleaned Retail Data'!$E$2:$E$372,0)/COUNTIFS('Cleaned Retail Data'!$H$2:$H$372,I17,'Cleaned Retail Data'!$D$2:$D$372,0,'Cleaned Retail Data'!$E$2:$E$372,0)</f>
        <v>22.787878787878789</v>
      </c>
      <c r="M18" s="13" t="s">
        <v>15</v>
      </c>
      <c r="N18">
        <f>COUNTIFS('Cleaned Retail Data'!$J:$J,Sheet1!N$17,'Cleaned Retail Data'!$I:$I,Sheet1!$M18,'Cleaned Retail Data'!$D:$D,0,'Cleaned Retail Data'!$E:$E,0)</f>
        <v>11</v>
      </c>
      <c r="O18">
        <f>COUNTIFS('Cleaned Retail Data'!$J:$J,Sheet1!O$17,'Cleaned Retail Data'!$I:$I,Sheet1!$M18,'Cleaned Retail Data'!$D:$D,0,'Cleaned Retail Data'!$E:$E,0)</f>
        <v>18</v>
      </c>
      <c r="P18">
        <f>COUNTIFS('Cleaned Retail Data'!$J:$J,Sheet1!P$17,'Cleaned Retail Data'!$I:$I,Sheet1!$M18,'Cleaned Retail Data'!$D:$D,0,'Cleaned Retail Data'!$E:$E,0)</f>
        <v>1</v>
      </c>
      <c r="Q18">
        <f>COUNTIFS('Cleaned Retail Data'!$J:$J,Sheet1!Q$17,'Cleaned Retail Data'!$I:$I,Sheet1!$M18,'Cleaned Retail Data'!$D:$D,0,'Cleaned Retail Data'!$E:$E,0)</f>
        <v>4</v>
      </c>
      <c r="R18">
        <f>COUNTIFS('Cleaned Retail Data'!$J:$J,Sheet1!R$17,'Cleaned Retail Data'!$I:$I,Sheet1!$M18,'Cleaned Retail Data'!$D:$D,0,'Cleaned Retail Data'!$E:$E,0)</f>
        <v>4</v>
      </c>
      <c r="S18">
        <f>COUNTIFS('Cleaned Retail Data'!$J:$J,Sheet1!S$17,'Cleaned Retail Data'!$I:$I,Sheet1!$M18,'Cleaned Retail Data'!$D:$D,0,'Cleaned Retail Data'!$E:$E,0)</f>
        <v>3</v>
      </c>
      <c r="T18">
        <f>COUNTIFS('Cleaned Retail Data'!$J:$J,Sheet1!T$17,'Cleaned Retail Data'!$I:$I,Sheet1!$M18,'Cleaned Retail Data'!$D:$D,0,'Cleaned Retail Data'!$E:$E,0)</f>
        <v>29</v>
      </c>
      <c r="U18">
        <f t="shared" ref="U18:U24" si="0">SUM(N18:T18)</f>
        <v>70</v>
      </c>
      <c r="W18" s="13" t="s">
        <v>15</v>
      </c>
      <c r="X18">
        <f>COUNTIFS('Cleaned Retail Data'!$J:$J,Sheet1!X$17,'Cleaned Retail Data'!$I:$I,Sheet1!$W18,'Cleaned Retail Data'!$D:$D,0,'Cleaned Retail Data'!$E:$E,0,'Cleaned Retail Data'!$L:$L,"Yes")</f>
        <v>2</v>
      </c>
      <c r="Y18">
        <f>COUNTIFS('Cleaned Retail Data'!$J:$J,Sheet1!Y$17,'Cleaned Retail Data'!$I:$I,Sheet1!$W18,'Cleaned Retail Data'!$D:$D,0,'Cleaned Retail Data'!$E:$E,0,'Cleaned Retail Data'!$L:$L,"Yes")</f>
        <v>5</v>
      </c>
      <c r="Z18">
        <f>COUNTIFS('Cleaned Retail Data'!$J:$J,Sheet1!Z$17,'Cleaned Retail Data'!$I:$I,Sheet1!$W18,'Cleaned Retail Data'!$D:$D,0,'Cleaned Retail Data'!$E:$E,0,'Cleaned Retail Data'!$L:$L,"Yes")</f>
        <v>0</v>
      </c>
      <c r="AA18">
        <f>COUNTIFS('Cleaned Retail Data'!$J:$J,Sheet1!AA$17,'Cleaned Retail Data'!$I:$I,Sheet1!$W18,'Cleaned Retail Data'!$D:$D,0,'Cleaned Retail Data'!$E:$E,0,'Cleaned Retail Data'!$L:$L,"Yes")</f>
        <v>4</v>
      </c>
      <c r="AB18">
        <f>COUNTIFS('Cleaned Retail Data'!$J:$J,Sheet1!AB$17,'Cleaned Retail Data'!$I:$I,Sheet1!$W18,'Cleaned Retail Data'!$D:$D,0,'Cleaned Retail Data'!$E:$E,0,'Cleaned Retail Data'!$L:$L,"Yes")</f>
        <v>1</v>
      </c>
      <c r="AC18">
        <f>COUNTIFS('Cleaned Retail Data'!$J:$J,Sheet1!AC$17,'Cleaned Retail Data'!$I:$I,Sheet1!$W18,'Cleaned Retail Data'!$D:$D,0,'Cleaned Retail Data'!$E:$E,0,'Cleaned Retail Data'!$L:$L,"Yes")</f>
        <v>8</v>
      </c>
      <c r="AD18">
        <f t="shared" ref="AD18:AD24" si="1">SUM(X18:AC18)</f>
        <v>20</v>
      </c>
    </row>
    <row r="19" spans="1:30" x14ac:dyDescent="0.25">
      <c r="A19">
        <f>_xlfn.QUARTILE.INC('Cleaned Retail Data'!$K$2:$K$372,B19)</f>
        <v>7</v>
      </c>
      <c r="B19">
        <v>1</v>
      </c>
      <c r="C19">
        <f t="array" ref="C19">QUARTILE(IF(('Cleaned Retail Data'!$D$2:$D$372=0)*('Cleaned Retail Data'!$E$2:$E$372=0),'Cleaned Retail Data'!$K$2:$K$372),B19)</f>
        <v>24</v>
      </c>
      <c r="F19" s="13" t="s">
        <v>485</v>
      </c>
      <c r="G19">
        <f t="array" ref="G19">MEDIAN(IF('Cleaned Retail Data'!$H$2:$H$372=G17,IF('Cleaned Retail Data'!$D$2:$D$372=0,IF('Cleaned Retail Data'!$E$2:$E$372=0,'Cleaned Retail Data'!$K$2:$K$372))))</f>
        <v>91.5</v>
      </c>
      <c r="H19">
        <f t="array" ref="H19">MEDIAN(IF('Cleaned Retail Data'!$H$2:$H$372=H17,IF('Cleaned Retail Data'!$D$2:$D$372=0,IF('Cleaned Retail Data'!$E$2:$E$372=0,'Cleaned Retail Data'!$K$2:$K$372))))</f>
        <v>39</v>
      </c>
      <c r="I19">
        <f t="array" ref="I19">MEDIAN(IF('Cleaned Retail Data'!$H$2:$H$372=I17,IF('Cleaned Retail Data'!$D$2:$D$372=0,IF('Cleaned Retail Data'!$E$2:$E$372=0,'Cleaned Retail Data'!$K$2:$K$372))))</f>
        <v>18</v>
      </c>
      <c r="M19" s="13" t="s">
        <v>11</v>
      </c>
      <c r="N19">
        <f>COUNTIFS('Cleaned Retail Data'!$J:$J,Sheet1!N$17,'Cleaned Retail Data'!$I:$I,Sheet1!$M19,'Cleaned Retail Data'!$D:$D,0,'Cleaned Retail Data'!$E:$E,0)</f>
        <v>61</v>
      </c>
      <c r="O19">
        <f>COUNTIFS('Cleaned Retail Data'!$J:$J,Sheet1!O$17,'Cleaned Retail Data'!$I:$I,Sheet1!$M19,'Cleaned Retail Data'!$D:$D,0,'Cleaned Retail Data'!$E:$E,0)</f>
        <v>1</v>
      </c>
      <c r="P19">
        <f>COUNTIFS('Cleaned Retail Data'!$J:$J,Sheet1!P$17,'Cleaned Retail Data'!$I:$I,Sheet1!$M19,'Cleaned Retail Data'!$D:$D,0,'Cleaned Retail Data'!$E:$E,0)</f>
        <v>0</v>
      </c>
      <c r="Q19">
        <f>COUNTIFS('Cleaned Retail Data'!$J:$J,Sheet1!Q$17,'Cleaned Retail Data'!$I:$I,Sheet1!$M19,'Cleaned Retail Data'!$D:$D,0,'Cleaned Retail Data'!$E:$E,0)</f>
        <v>8</v>
      </c>
      <c r="R19">
        <f>COUNTIFS('Cleaned Retail Data'!$J:$J,Sheet1!R$17,'Cleaned Retail Data'!$I:$I,Sheet1!$M19,'Cleaned Retail Data'!$D:$D,0,'Cleaned Retail Data'!$E:$E,0)</f>
        <v>6</v>
      </c>
      <c r="S19">
        <f>COUNTIFS('Cleaned Retail Data'!$J:$J,Sheet1!S$17,'Cleaned Retail Data'!$I:$I,Sheet1!$M19,'Cleaned Retail Data'!$D:$D,0,'Cleaned Retail Data'!$E:$E,0)</f>
        <v>11</v>
      </c>
      <c r="T19">
        <f>COUNTIFS('Cleaned Retail Data'!$J:$J,Sheet1!T$17,'Cleaned Retail Data'!$I:$I,Sheet1!$M19,'Cleaned Retail Data'!$D:$D,0,'Cleaned Retail Data'!$E:$E,0)</f>
        <v>23</v>
      </c>
      <c r="U19">
        <f t="shared" si="0"/>
        <v>110</v>
      </c>
      <c r="W19" s="13" t="s">
        <v>11</v>
      </c>
      <c r="X19">
        <f>COUNTIFS('Cleaned Retail Data'!$J:$J,Sheet1!X$17,'Cleaned Retail Data'!$I:$I,Sheet1!$W19,'Cleaned Retail Data'!$D:$D,0,'Cleaned Retail Data'!$E:$E,0,'Cleaned Retail Data'!$L:$L,"Yes")</f>
        <v>25</v>
      </c>
      <c r="Y19">
        <f>COUNTIFS('Cleaned Retail Data'!$J:$J,Sheet1!Y$17,'Cleaned Retail Data'!$I:$I,Sheet1!$W19,'Cleaned Retail Data'!$D:$D,0,'Cleaned Retail Data'!$E:$E,0,'Cleaned Retail Data'!$L:$L,"Yes")</f>
        <v>0</v>
      </c>
      <c r="Z19">
        <f>COUNTIFS('Cleaned Retail Data'!$J:$J,Sheet1!Z$17,'Cleaned Retail Data'!$I:$I,Sheet1!$W19,'Cleaned Retail Data'!$D:$D,0,'Cleaned Retail Data'!$E:$E,0,'Cleaned Retail Data'!$L:$L,"Yes")</f>
        <v>3</v>
      </c>
      <c r="AA19">
        <f>COUNTIFS('Cleaned Retail Data'!$J:$J,Sheet1!AA$17,'Cleaned Retail Data'!$I:$I,Sheet1!$W19,'Cleaned Retail Data'!$D:$D,0,'Cleaned Retail Data'!$E:$E,0,'Cleaned Retail Data'!$L:$L,"Yes")</f>
        <v>3</v>
      </c>
      <c r="AB19">
        <f>COUNTIFS('Cleaned Retail Data'!$J:$J,Sheet1!AB$17,'Cleaned Retail Data'!$I:$I,Sheet1!$W19,'Cleaned Retail Data'!$D:$D,0,'Cleaned Retail Data'!$E:$E,0,'Cleaned Retail Data'!$L:$L,"Yes")</f>
        <v>2</v>
      </c>
      <c r="AC19">
        <f>COUNTIFS('Cleaned Retail Data'!$J:$J,Sheet1!AC$17,'Cleaned Retail Data'!$I:$I,Sheet1!$W19,'Cleaned Retail Data'!$D:$D,0,'Cleaned Retail Data'!$E:$E,0,'Cleaned Retail Data'!$L:$L,"Yes")</f>
        <v>7</v>
      </c>
      <c r="AD19">
        <f t="shared" si="1"/>
        <v>40</v>
      </c>
    </row>
    <row r="20" spans="1:30" x14ac:dyDescent="0.25">
      <c r="A20">
        <f>_xlfn.QUARTILE.INC('Cleaned Retail Data'!$K$2:$K$372,B20)</f>
        <v>26</v>
      </c>
      <c r="B20">
        <v>2</v>
      </c>
      <c r="C20">
        <f t="array" ref="C20">QUARTILE(IF(('Cleaned Retail Data'!$D$2:$D$372=0)*('Cleaned Retail Data'!$E$2:$E$372=0),'Cleaned Retail Data'!$K$2:$K$372),B20)</f>
        <v>58</v>
      </c>
      <c r="F20" s="13"/>
      <c r="M20" s="13" t="s">
        <v>31</v>
      </c>
      <c r="N20">
        <f>COUNTIFS('Cleaned Retail Data'!$J:$J,Sheet1!N$17,'Cleaned Retail Data'!$I:$I,Sheet1!$M20,'Cleaned Retail Data'!$D:$D,0,'Cleaned Retail Data'!$E:$E,0)</f>
        <v>0</v>
      </c>
      <c r="O20">
        <f>COUNTIFS('Cleaned Retail Data'!$J:$J,Sheet1!O$17,'Cleaned Retail Data'!$I:$I,Sheet1!$M20,'Cleaned Retail Data'!$D:$D,0,'Cleaned Retail Data'!$E:$E,0)</f>
        <v>11</v>
      </c>
      <c r="P20">
        <f>COUNTIFS('Cleaned Retail Data'!$J:$J,Sheet1!P$17,'Cleaned Retail Data'!$I:$I,Sheet1!$M20,'Cleaned Retail Data'!$D:$D,0,'Cleaned Retail Data'!$E:$E,0)</f>
        <v>0</v>
      </c>
      <c r="Q20">
        <f>COUNTIFS('Cleaned Retail Data'!$J:$J,Sheet1!Q$17,'Cleaned Retail Data'!$I:$I,Sheet1!$M20,'Cleaned Retail Data'!$D:$D,0,'Cleaned Retail Data'!$E:$E,0)</f>
        <v>1</v>
      </c>
      <c r="R20">
        <f>COUNTIFS('Cleaned Retail Data'!$J:$J,Sheet1!R$17,'Cleaned Retail Data'!$I:$I,Sheet1!$M20,'Cleaned Retail Data'!$D:$D,0,'Cleaned Retail Data'!$E:$E,0)</f>
        <v>2</v>
      </c>
      <c r="S20">
        <f>COUNTIFS('Cleaned Retail Data'!$J:$J,Sheet1!S$17,'Cleaned Retail Data'!$I:$I,Sheet1!$M20,'Cleaned Retail Data'!$D:$D,0,'Cleaned Retail Data'!$E:$E,0)</f>
        <v>0</v>
      </c>
      <c r="T20">
        <f>COUNTIFS('Cleaned Retail Data'!$J:$J,Sheet1!T$17,'Cleaned Retail Data'!$I:$I,Sheet1!$M20,'Cleaned Retail Data'!$D:$D,0,'Cleaned Retail Data'!$E:$E,0)</f>
        <v>5</v>
      </c>
      <c r="U20">
        <f t="shared" si="0"/>
        <v>19</v>
      </c>
      <c r="W20" s="13" t="s">
        <v>31</v>
      </c>
      <c r="X20">
        <f>COUNTIFS('Cleaned Retail Data'!$J:$J,Sheet1!X$17,'Cleaned Retail Data'!$I:$I,Sheet1!$W20,'Cleaned Retail Data'!$D:$D,0,'Cleaned Retail Data'!$E:$E,0,'Cleaned Retail Data'!$L:$L,"Yes")</f>
        <v>0</v>
      </c>
      <c r="Y20">
        <f>COUNTIFS('Cleaned Retail Data'!$J:$J,Sheet1!Y$17,'Cleaned Retail Data'!$I:$I,Sheet1!$W20,'Cleaned Retail Data'!$D:$D,0,'Cleaned Retail Data'!$E:$E,0,'Cleaned Retail Data'!$L:$L,"Yes")</f>
        <v>5</v>
      </c>
      <c r="Z20">
        <f>COUNTIFS('Cleaned Retail Data'!$J:$J,Sheet1!Z$17,'Cleaned Retail Data'!$I:$I,Sheet1!$W20,'Cleaned Retail Data'!$D:$D,0,'Cleaned Retail Data'!$E:$E,0,'Cleaned Retail Data'!$L:$L,"Yes")</f>
        <v>0</v>
      </c>
      <c r="AA20">
        <f>COUNTIFS('Cleaned Retail Data'!$J:$J,Sheet1!AA$17,'Cleaned Retail Data'!$I:$I,Sheet1!$W20,'Cleaned Retail Data'!$D:$D,0,'Cleaned Retail Data'!$E:$E,0,'Cleaned Retail Data'!$L:$L,"Yes")</f>
        <v>2</v>
      </c>
      <c r="AB20">
        <f>COUNTIFS('Cleaned Retail Data'!$J:$J,Sheet1!AB$17,'Cleaned Retail Data'!$I:$I,Sheet1!$W20,'Cleaned Retail Data'!$D:$D,0,'Cleaned Retail Data'!$E:$E,0,'Cleaned Retail Data'!$L:$L,"Yes")</f>
        <v>0</v>
      </c>
      <c r="AC20">
        <f>COUNTIFS('Cleaned Retail Data'!$J:$J,Sheet1!AC$17,'Cleaned Retail Data'!$I:$I,Sheet1!$W20,'Cleaned Retail Data'!$D:$D,0,'Cleaned Retail Data'!$E:$E,0,'Cleaned Retail Data'!$L:$L,"Yes")</f>
        <v>2</v>
      </c>
      <c r="AD20">
        <f t="shared" si="1"/>
        <v>9</v>
      </c>
    </row>
    <row r="21" spans="1:30" x14ac:dyDescent="0.25">
      <c r="A21">
        <f>_xlfn.QUARTILE.INC('Cleaned Retail Data'!$K$2:$K$372,B21)</f>
        <v>86</v>
      </c>
      <c r="B21">
        <v>3</v>
      </c>
      <c r="C21">
        <f t="array" ref="C21">QUARTILE(IF(('Cleaned Retail Data'!$D$2:$D$372=0)*('Cleaned Retail Data'!$E$2:$E$372=0),'Cleaned Retail Data'!$K$2:$K$372),B21)</f>
        <v>115</v>
      </c>
      <c r="F21" s="13" t="s">
        <v>490</v>
      </c>
      <c r="G21">
        <f>COUNTIFS('Cleaned Retail Data'!$H$2:$H$372,G17,'Cleaned Retail Data'!$D$2:$D$372,0)</f>
        <v>19</v>
      </c>
      <c r="H21">
        <f>COUNTIFS('Cleaned Retail Data'!$H$2:$H$372,H17,'Cleaned Retail Data'!$D$2:$D$372,0)</f>
        <v>38</v>
      </c>
      <c r="I21">
        <f>COUNTIFS('Cleaned Retail Data'!$H$2:$H$372,I17,'Cleaned Retail Data'!$D$2:$D$372,0)</f>
        <v>35</v>
      </c>
      <c r="M21" s="13" t="s">
        <v>16</v>
      </c>
      <c r="N21">
        <f>COUNTIFS('Cleaned Retail Data'!$J:$J,Sheet1!N$17,'Cleaned Retail Data'!$I:$I,Sheet1!$M21,'Cleaned Retail Data'!$D:$D,0,'Cleaned Retail Data'!$E:$E,0)</f>
        <v>7</v>
      </c>
      <c r="O21">
        <f>COUNTIFS('Cleaned Retail Data'!$J:$J,Sheet1!O$17,'Cleaned Retail Data'!$I:$I,Sheet1!$M21,'Cleaned Retail Data'!$D:$D,0,'Cleaned Retail Data'!$E:$E,0)</f>
        <v>6</v>
      </c>
      <c r="P21">
        <f>COUNTIFS('Cleaned Retail Data'!$J:$J,Sheet1!P$17,'Cleaned Retail Data'!$I:$I,Sheet1!$M21,'Cleaned Retail Data'!$D:$D,0,'Cleaned Retail Data'!$E:$E,0)</f>
        <v>0</v>
      </c>
      <c r="Q21">
        <f>COUNTIFS('Cleaned Retail Data'!$J:$J,Sheet1!Q$17,'Cleaned Retail Data'!$I:$I,Sheet1!$M21,'Cleaned Retail Data'!$D:$D,0,'Cleaned Retail Data'!$E:$E,0)</f>
        <v>3</v>
      </c>
      <c r="R21">
        <f>COUNTIFS('Cleaned Retail Data'!$J:$J,Sheet1!R$17,'Cleaned Retail Data'!$I:$I,Sheet1!$M21,'Cleaned Retail Data'!$D:$D,0,'Cleaned Retail Data'!$E:$E,0)</f>
        <v>1</v>
      </c>
      <c r="S21">
        <f>COUNTIFS('Cleaned Retail Data'!$J:$J,Sheet1!S$17,'Cleaned Retail Data'!$I:$I,Sheet1!$M21,'Cleaned Retail Data'!$D:$D,0,'Cleaned Retail Data'!$E:$E,0)</f>
        <v>2</v>
      </c>
      <c r="T21">
        <f>COUNTIFS('Cleaned Retail Data'!$J:$J,Sheet1!T$17,'Cleaned Retail Data'!$I:$I,Sheet1!$M21,'Cleaned Retail Data'!$D:$D,0,'Cleaned Retail Data'!$E:$E,0)</f>
        <v>4</v>
      </c>
      <c r="U21">
        <f t="shared" si="0"/>
        <v>23</v>
      </c>
      <c r="W21" s="13" t="s">
        <v>16</v>
      </c>
      <c r="X21">
        <f>COUNTIFS('Cleaned Retail Data'!$J:$J,Sheet1!X$17,'Cleaned Retail Data'!$I:$I,Sheet1!$W21,'Cleaned Retail Data'!$D:$D,0,'Cleaned Retail Data'!$E:$E,0,'Cleaned Retail Data'!$L:$L,"Yes")</f>
        <v>4</v>
      </c>
      <c r="Y21">
        <f>COUNTIFS('Cleaned Retail Data'!$J:$J,Sheet1!Y$17,'Cleaned Retail Data'!$I:$I,Sheet1!$W21,'Cleaned Retail Data'!$D:$D,0,'Cleaned Retail Data'!$E:$E,0,'Cleaned Retail Data'!$L:$L,"Yes")</f>
        <v>2</v>
      </c>
      <c r="Z21">
        <f>COUNTIFS('Cleaned Retail Data'!$J:$J,Sheet1!Z$17,'Cleaned Retail Data'!$I:$I,Sheet1!$W21,'Cleaned Retail Data'!$D:$D,0,'Cleaned Retail Data'!$E:$E,0,'Cleaned Retail Data'!$L:$L,"Yes")</f>
        <v>0</v>
      </c>
      <c r="AA21">
        <f>COUNTIFS('Cleaned Retail Data'!$J:$J,Sheet1!AA$17,'Cleaned Retail Data'!$I:$I,Sheet1!$W21,'Cleaned Retail Data'!$D:$D,0,'Cleaned Retail Data'!$E:$E,0,'Cleaned Retail Data'!$L:$L,"Yes")</f>
        <v>0</v>
      </c>
      <c r="AB21">
        <f>COUNTIFS('Cleaned Retail Data'!$J:$J,Sheet1!AB$17,'Cleaned Retail Data'!$I:$I,Sheet1!$W21,'Cleaned Retail Data'!$D:$D,0,'Cleaned Retail Data'!$E:$E,0,'Cleaned Retail Data'!$L:$L,"Yes")</f>
        <v>0</v>
      </c>
      <c r="AC21">
        <f>COUNTIFS('Cleaned Retail Data'!$J:$J,Sheet1!AC$17,'Cleaned Retail Data'!$I:$I,Sheet1!$W21,'Cleaned Retail Data'!$D:$D,0,'Cleaned Retail Data'!$E:$E,0,'Cleaned Retail Data'!$L:$L,"Yes")</f>
        <v>1</v>
      </c>
      <c r="AD21">
        <f t="shared" si="1"/>
        <v>7</v>
      </c>
    </row>
    <row r="22" spans="1:30" x14ac:dyDescent="0.25">
      <c r="A22">
        <f>_xlfn.QUARTILE.INC('Cleaned Retail Data'!$K$2:$K$372,B22)</f>
        <v>706</v>
      </c>
      <c r="B22">
        <v>4</v>
      </c>
      <c r="C22">
        <f t="array" ref="C22">QUARTILE(IF(('Cleaned Retail Data'!$D$2:$D$372=0)*('Cleaned Retail Data'!$E$2:$E$372=0),'Cleaned Retail Data'!$K$2:$K$372),B22)</f>
        <v>706</v>
      </c>
      <c r="F22" s="13" t="s">
        <v>452</v>
      </c>
      <c r="G22">
        <f>COUNTIFS('Cleaned Retail Data'!$H$2:$H$372,Sheet1!G17,'Cleaned Retail Data'!$D$2:$D$372,1)</f>
        <v>6</v>
      </c>
      <c r="H22">
        <f>COUNTIFS('Cleaned Retail Data'!$H$2:$H$372,Sheet1!H17,'Cleaned Retail Data'!$D$2:$D$372,1)</f>
        <v>7</v>
      </c>
      <c r="I22">
        <f>COUNTIFS('Cleaned Retail Data'!$H$2:$H$372,Sheet1!I17,'Cleaned Retail Data'!$D$2:$D$372,1)</f>
        <v>8</v>
      </c>
      <c r="M22" s="13" t="s">
        <v>35</v>
      </c>
      <c r="N22">
        <f>COUNTIFS('Cleaned Retail Data'!$J:$J,Sheet1!N$17,'Cleaned Retail Data'!$I:$I,Sheet1!$M22,'Cleaned Retail Data'!$D:$D,0,'Cleaned Retail Data'!$E:$E,0)</f>
        <v>4</v>
      </c>
      <c r="O22">
        <f>COUNTIFS('Cleaned Retail Data'!$J:$J,Sheet1!O$17,'Cleaned Retail Data'!$I:$I,Sheet1!$M22,'Cleaned Retail Data'!$D:$D,0,'Cleaned Retail Data'!$E:$E,0)</f>
        <v>0</v>
      </c>
      <c r="P22">
        <f>COUNTIFS('Cleaned Retail Data'!$J:$J,Sheet1!P$17,'Cleaned Retail Data'!$I:$I,Sheet1!$M22,'Cleaned Retail Data'!$D:$D,0,'Cleaned Retail Data'!$E:$E,0)</f>
        <v>0</v>
      </c>
      <c r="Q22">
        <f>COUNTIFS('Cleaned Retail Data'!$J:$J,Sheet1!Q$17,'Cleaned Retail Data'!$I:$I,Sheet1!$M22,'Cleaned Retail Data'!$D:$D,0,'Cleaned Retail Data'!$E:$E,0)</f>
        <v>4</v>
      </c>
      <c r="R22">
        <f>COUNTIFS('Cleaned Retail Data'!$J:$J,Sheet1!R$17,'Cleaned Retail Data'!$I:$I,Sheet1!$M22,'Cleaned Retail Data'!$D:$D,0,'Cleaned Retail Data'!$E:$E,0)</f>
        <v>0</v>
      </c>
      <c r="S22">
        <f>COUNTIFS('Cleaned Retail Data'!$J:$J,Sheet1!S$17,'Cleaned Retail Data'!$I:$I,Sheet1!$M22,'Cleaned Retail Data'!$D:$D,0,'Cleaned Retail Data'!$E:$E,0)</f>
        <v>1</v>
      </c>
      <c r="T22">
        <f>COUNTIFS('Cleaned Retail Data'!$J:$J,Sheet1!T$17,'Cleaned Retail Data'!$I:$I,Sheet1!$M22,'Cleaned Retail Data'!$D:$D,0,'Cleaned Retail Data'!$E:$E,0)</f>
        <v>5</v>
      </c>
      <c r="U22">
        <f t="shared" si="0"/>
        <v>14</v>
      </c>
      <c r="W22" s="13" t="s">
        <v>35</v>
      </c>
      <c r="X22">
        <f>COUNTIFS('Cleaned Retail Data'!$J:$J,Sheet1!X$17,'Cleaned Retail Data'!$I:$I,Sheet1!$W22,'Cleaned Retail Data'!$D:$D,0,'Cleaned Retail Data'!$E:$E,0,'Cleaned Retail Data'!$L:$L,"Yes")</f>
        <v>3</v>
      </c>
      <c r="Y22">
        <f>COUNTIFS('Cleaned Retail Data'!$J:$J,Sheet1!Y$17,'Cleaned Retail Data'!$I:$I,Sheet1!$W22,'Cleaned Retail Data'!$D:$D,0,'Cleaned Retail Data'!$E:$E,0,'Cleaned Retail Data'!$L:$L,"Yes")</f>
        <v>0</v>
      </c>
      <c r="Z22">
        <f>COUNTIFS('Cleaned Retail Data'!$J:$J,Sheet1!Z$17,'Cleaned Retail Data'!$I:$I,Sheet1!$W22,'Cleaned Retail Data'!$D:$D,0,'Cleaned Retail Data'!$E:$E,0,'Cleaned Retail Data'!$L:$L,"Yes")</f>
        <v>2</v>
      </c>
      <c r="AA22">
        <f>COUNTIFS('Cleaned Retail Data'!$J:$J,Sheet1!AA$17,'Cleaned Retail Data'!$I:$I,Sheet1!$W22,'Cleaned Retail Data'!$D:$D,0,'Cleaned Retail Data'!$E:$E,0,'Cleaned Retail Data'!$L:$L,"Yes")</f>
        <v>0</v>
      </c>
      <c r="AB22">
        <f>COUNTIFS('Cleaned Retail Data'!$J:$J,Sheet1!AB$17,'Cleaned Retail Data'!$I:$I,Sheet1!$W22,'Cleaned Retail Data'!$D:$D,0,'Cleaned Retail Data'!$E:$E,0,'Cleaned Retail Data'!$L:$L,"Yes")</f>
        <v>0</v>
      </c>
      <c r="AC22">
        <f>COUNTIFS('Cleaned Retail Data'!$J:$J,Sheet1!AC$17,'Cleaned Retail Data'!$I:$I,Sheet1!$W22,'Cleaned Retail Data'!$D:$D,0,'Cleaned Retail Data'!$E:$E,0,'Cleaned Retail Data'!$L:$L,"Yes")</f>
        <v>0</v>
      </c>
      <c r="AD22">
        <f t="shared" si="1"/>
        <v>5</v>
      </c>
    </row>
    <row r="23" spans="1:30" x14ac:dyDescent="0.25">
      <c r="F23" s="13" t="s">
        <v>488</v>
      </c>
      <c r="G23" s="7">
        <f>G22/G21</f>
        <v>0.31578947368421051</v>
      </c>
      <c r="H23" s="7">
        <f>H22/H21</f>
        <v>0.18421052631578946</v>
      </c>
      <c r="I23" s="7">
        <f>I22/I21</f>
        <v>0.22857142857142856</v>
      </c>
      <c r="M23" s="13" t="s">
        <v>18</v>
      </c>
      <c r="N23">
        <f>COUNTIFS('Cleaned Retail Data'!$J:$J,Sheet1!N$17,'Cleaned Retail Data'!$I:$I,Sheet1!$M23,'Cleaned Retail Data'!$D:$D,0,'Cleaned Retail Data'!$E:$E,0)</f>
        <v>3</v>
      </c>
      <c r="O23">
        <f>COUNTIFS('Cleaned Retail Data'!$J:$J,Sheet1!O$17,'Cleaned Retail Data'!$I:$I,Sheet1!$M23,'Cleaned Retail Data'!$D:$D,0,'Cleaned Retail Data'!$E:$E,0)</f>
        <v>1</v>
      </c>
      <c r="P23">
        <f>COUNTIFS('Cleaned Retail Data'!$J:$J,Sheet1!P$17,'Cleaned Retail Data'!$I:$I,Sheet1!$M23,'Cleaned Retail Data'!$D:$D,0,'Cleaned Retail Data'!$E:$E,0)</f>
        <v>0</v>
      </c>
      <c r="Q23">
        <f>COUNTIFS('Cleaned Retail Data'!$J:$J,Sheet1!Q$17,'Cleaned Retail Data'!$I:$I,Sheet1!$M23,'Cleaned Retail Data'!$D:$D,0,'Cleaned Retail Data'!$E:$E,0)</f>
        <v>1</v>
      </c>
      <c r="R23">
        <f>COUNTIFS('Cleaned Retail Data'!$J:$J,Sheet1!R$17,'Cleaned Retail Data'!$I:$I,Sheet1!$M23,'Cleaned Retail Data'!$D:$D,0,'Cleaned Retail Data'!$E:$E,0)</f>
        <v>0</v>
      </c>
      <c r="S23">
        <f>COUNTIFS('Cleaned Retail Data'!$J:$J,Sheet1!S$17,'Cleaned Retail Data'!$I:$I,Sheet1!$M23,'Cleaned Retail Data'!$D:$D,0,'Cleaned Retail Data'!$E:$E,0)</f>
        <v>2</v>
      </c>
      <c r="T23">
        <f>COUNTIFS('Cleaned Retail Data'!$J:$J,Sheet1!T$17,'Cleaned Retail Data'!$I:$I,Sheet1!$M23,'Cleaned Retail Data'!$D:$D,0,'Cleaned Retail Data'!$E:$E,0)</f>
        <v>6</v>
      </c>
      <c r="U23">
        <f t="shared" si="0"/>
        <v>13</v>
      </c>
      <c r="W23" s="13" t="s">
        <v>18</v>
      </c>
      <c r="X23">
        <f>COUNTIFS('Cleaned Retail Data'!$J:$J,Sheet1!X$17,'Cleaned Retail Data'!$I:$I,Sheet1!$W23,'Cleaned Retail Data'!$D:$D,0,'Cleaned Retail Data'!$E:$E,0,'Cleaned Retail Data'!$L:$L,"Yes")</f>
        <v>0</v>
      </c>
      <c r="Y23">
        <f>COUNTIFS('Cleaned Retail Data'!$J:$J,Sheet1!Y$17,'Cleaned Retail Data'!$I:$I,Sheet1!$W23,'Cleaned Retail Data'!$D:$D,0,'Cleaned Retail Data'!$E:$E,0,'Cleaned Retail Data'!$L:$L,"Yes")</f>
        <v>1</v>
      </c>
      <c r="Z23">
        <f>COUNTIFS('Cleaned Retail Data'!$J:$J,Sheet1!Z$17,'Cleaned Retail Data'!$I:$I,Sheet1!$W23,'Cleaned Retail Data'!$D:$D,0,'Cleaned Retail Data'!$E:$E,0,'Cleaned Retail Data'!$L:$L,"Yes")</f>
        <v>0</v>
      </c>
      <c r="AA23">
        <f>COUNTIFS('Cleaned Retail Data'!$J:$J,Sheet1!AA$17,'Cleaned Retail Data'!$I:$I,Sheet1!$W23,'Cleaned Retail Data'!$D:$D,0,'Cleaned Retail Data'!$E:$E,0,'Cleaned Retail Data'!$L:$L,"Yes")</f>
        <v>0</v>
      </c>
      <c r="AB23">
        <f>COUNTIFS('Cleaned Retail Data'!$J:$J,Sheet1!AB$17,'Cleaned Retail Data'!$I:$I,Sheet1!$W23,'Cleaned Retail Data'!$D:$D,0,'Cleaned Retail Data'!$E:$E,0,'Cleaned Retail Data'!$L:$L,"Yes")</f>
        <v>1</v>
      </c>
      <c r="AC23">
        <f>COUNTIFS('Cleaned Retail Data'!$J:$J,Sheet1!AC$17,'Cleaned Retail Data'!$I:$I,Sheet1!$W23,'Cleaned Retail Data'!$D:$D,0,'Cleaned Retail Data'!$E:$E,0,'Cleaned Retail Data'!$L:$L,"Yes")</f>
        <v>3</v>
      </c>
      <c r="AD23">
        <f t="shared" si="1"/>
        <v>5</v>
      </c>
    </row>
    <row r="24" spans="1:30" x14ac:dyDescent="0.25">
      <c r="M24" s="13" t="s">
        <v>454</v>
      </c>
      <c r="N24">
        <f>SUM(N18:N23)</f>
        <v>86</v>
      </c>
      <c r="O24">
        <f t="shared" ref="O24:T24" si="2">SUM(O18:O23)</f>
        <v>37</v>
      </c>
      <c r="P24">
        <f t="shared" si="2"/>
        <v>1</v>
      </c>
      <c r="Q24">
        <f t="shared" si="2"/>
        <v>21</v>
      </c>
      <c r="R24">
        <f t="shared" si="2"/>
        <v>13</v>
      </c>
      <c r="S24">
        <f t="shared" si="2"/>
        <v>19</v>
      </c>
      <c r="T24">
        <f t="shared" si="2"/>
        <v>72</v>
      </c>
      <c r="U24">
        <f t="shared" si="0"/>
        <v>249</v>
      </c>
      <c r="W24" s="13" t="s">
        <v>454</v>
      </c>
      <c r="X24">
        <f t="shared" ref="X24:AC24" si="3">SUM(X18:X23)</f>
        <v>34</v>
      </c>
      <c r="Y24">
        <f t="shared" si="3"/>
        <v>13</v>
      </c>
      <c r="Z24">
        <f t="shared" si="3"/>
        <v>5</v>
      </c>
      <c r="AA24">
        <f t="shared" si="3"/>
        <v>9</v>
      </c>
      <c r="AB24">
        <f t="shared" si="3"/>
        <v>4</v>
      </c>
      <c r="AC24">
        <f t="shared" si="3"/>
        <v>21</v>
      </c>
      <c r="AD24">
        <f t="shared" si="1"/>
        <v>86</v>
      </c>
    </row>
    <row r="27" spans="1:30" x14ac:dyDescent="0.25">
      <c r="N27" s="13" t="s">
        <v>11</v>
      </c>
      <c r="O27" s="13" t="s">
        <v>25</v>
      </c>
      <c r="P27" s="13" t="s">
        <v>73</v>
      </c>
      <c r="Q27" s="13" t="s">
        <v>16</v>
      </c>
      <c r="R27" s="13" t="s">
        <v>35</v>
      </c>
      <c r="S27" s="13" t="s">
        <v>22</v>
      </c>
      <c r="T27" s="13" t="s">
        <v>18</v>
      </c>
      <c r="U27" s="13" t="s">
        <v>454</v>
      </c>
      <c r="X27" s="13" t="s">
        <v>11</v>
      </c>
      <c r="Y27" s="13" t="s">
        <v>25</v>
      </c>
      <c r="Z27" s="13" t="s">
        <v>16</v>
      </c>
      <c r="AA27" s="13" t="s">
        <v>35</v>
      </c>
      <c r="AB27" s="13" t="s">
        <v>22</v>
      </c>
      <c r="AC27" s="13" t="s">
        <v>18</v>
      </c>
      <c r="AD27" s="13" t="s">
        <v>454</v>
      </c>
    </row>
    <row r="28" spans="1:30" x14ac:dyDescent="0.25">
      <c r="M28" s="13" t="s">
        <v>15</v>
      </c>
      <c r="N28">
        <f t="shared" ref="N28:O33" si="4">$U18*N$24/$U$24</f>
        <v>24.176706827309236</v>
      </c>
      <c r="O28">
        <f t="shared" si="4"/>
        <v>10.401606425702811</v>
      </c>
      <c r="P28">
        <f t="shared" ref="P28:P33" si="5">$U18*P$24/$U$24</f>
        <v>0.28112449799196787</v>
      </c>
      <c r="Q28">
        <f t="shared" ref="Q28:T33" si="6">$U18*Q$24/$U$24</f>
        <v>5.903614457831325</v>
      </c>
      <c r="R28">
        <f t="shared" si="6"/>
        <v>3.6546184738955825</v>
      </c>
      <c r="S28">
        <f t="shared" si="6"/>
        <v>5.3413654618473894</v>
      </c>
      <c r="T28">
        <f t="shared" si="6"/>
        <v>20.240963855421686</v>
      </c>
      <c r="U28">
        <f t="shared" ref="U28:U34" si="7">SUM(N28:T28)</f>
        <v>70</v>
      </c>
      <c r="W28" s="13" t="s">
        <v>15</v>
      </c>
      <c r="X28">
        <f t="shared" ref="X28:Y33" si="8">$U18*X$24/$U$24</f>
        <v>9.5582329317269075</v>
      </c>
      <c r="Y28">
        <f t="shared" si="8"/>
        <v>3.6546184738955825</v>
      </c>
      <c r="Z28">
        <f t="shared" ref="Z28:AC33" si="9">$U18*Z$24/$U$24</f>
        <v>1.4056224899598393</v>
      </c>
      <c r="AA28">
        <f t="shared" si="9"/>
        <v>2.5301204819277108</v>
      </c>
      <c r="AB28">
        <f t="shared" si="9"/>
        <v>1.1244979919678715</v>
      </c>
      <c r="AC28">
        <f t="shared" si="9"/>
        <v>5.903614457831325</v>
      </c>
      <c r="AD28">
        <f t="shared" ref="AD28:AD34" si="10">SUM(X28:AC28)</f>
        <v>24.176706827309236</v>
      </c>
    </row>
    <row r="29" spans="1:30" x14ac:dyDescent="0.25">
      <c r="M29" s="13" t="s">
        <v>11</v>
      </c>
      <c r="N29">
        <f t="shared" si="4"/>
        <v>37.991967871485947</v>
      </c>
      <c r="O29">
        <f t="shared" si="4"/>
        <v>16.345381526104418</v>
      </c>
      <c r="P29">
        <f t="shared" si="5"/>
        <v>0.44176706827309237</v>
      </c>
      <c r="Q29">
        <f t="shared" si="6"/>
        <v>9.2771084337349397</v>
      </c>
      <c r="R29">
        <f t="shared" si="6"/>
        <v>5.7429718875502012</v>
      </c>
      <c r="S29">
        <f t="shared" si="6"/>
        <v>8.3935742971887546</v>
      </c>
      <c r="T29">
        <f t="shared" si="6"/>
        <v>31.807228915662652</v>
      </c>
      <c r="U29">
        <f t="shared" si="7"/>
        <v>110</v>
      </c>
      <c r="W29" s="13" t="s">
        <v>11</v>
      </c>
      <c r="X29">
        <f t="shared" si="8"/>
        <v>15.020080321285141</v>
      </c>
      <c r="Y29">
        <f t="shared" si="8"/>
        <v>5.7429718875502012</v>
      </c>
      <c r="Z29">
        <f t="shared" si="9"/>
        <v>2.2088353413654618</v>
      </c>
      <c r="AA29">
        <f t="shared" si="9"/>
        <v>3.9759036144578315</v>
      </c>
      <c r="AB29">
        <f t="shared" si="9"/>
        <v>1.7670682730923695</v>
      </c>
      <c r="AC29">
        <f t="shared" si="9"/>
        <v>9.2771084337349397</v>
      </c>
      <c r="AD29">
        <f t="shared" si="10"/>
        <v>37.99196787148594</v>
      </c>
    </row>
    <row r="30" spans="1:30" x14ac:dyDescent="0.25">
      <c r="M30" s="13" t="s">
        <v>31</v>
      </c>
      <c r="N30">
        <f t="shared" si="4"/>
        <v>6.5622489959839356</v>
      </c>
      <c r="O30">
        <f t="shared" si="4"/>
        <v>2.8232931726907631</v>
      </c>
      <c r="P30">
        <f t="shared" si="5"/>
        <v>7.6305220883534142E-2</v>
      </c>
      <c r="Q30">
        <f t="shared" si="6"/>
        <v>1.6024096385542168</v>
      </c>
      <c r="R30">
        <f t="shared" si="6"/>
        <v>0.99196787148594379</v>
      </c>
      <c r="S30">
        <f t="shared" si="6"/>
        <v>1.4497991967871486</v>
      </c>
      <c r="T30">
        <f t="shared" si="6"/>
        <v>5.4939759036144578</v>
      </c>
      <c r="U30">
        <f t="shared" si="7"/>
        <v>19</v>
      </c>
      <c r="W30" s="13" t="s">
        <v>31</v>
      </c>
      <c r="X30">
        <f t="shared" si="8"/>
        <v>2.5943775100401605</v>
      </c>
      <c r="Y30">
        <f t="shared" si="8"/>
        <v>0.99196787148594379</v>
      </c>
      <c r="Z30">
        <f t="shared" si="9"/>
        <v>0.38152610441767071</v>
      </c>
      <c r="AA30">
        <f t="shared" si="9"/>
        <v>0.68674698795180722</v>
      </c>
      <c r="AB30">
        <f t="shared" si="9"/>
        <v>0.30522088353413657</v>
      </c>
      <c r="AC30">
        <f t="shared" si="9"/>
        <v>1.6024096385542168</v>
      </c>
      <c r="AD30">
        <f t="shared" si="10"/>
        <v>6.5622489959839356</v>
      </c>
    </row>
    <row r="31" spans="1:30" x14ac:dyDescent="0.25">
      <c r="M31" s="13" t="s">
        <v>16</v>
      </c>
      <c r="N31">
        <f t="shared" si="4"/>
        <v>7.9437751004016066</v>
      </c>
      <c r="O31">
        <f t="shared" si="4"/>
        <v>3.4176706827309236</v>
      </c>
      <c r="P31">
        <f t="shared" si="5"/>
        <v>9.2369477911646583E-2</v>
      </c>
      <c r="Q31">
        <f t="shared" si="6"/>
        <v>1.9397590361445782</v>
      </c>
      <c r="R31">
        <f t="shared" si="6"/>
        <v>1.2008032128514057</v>
      </c>
      <c r="S31">
        <f t="shared" si="6"/>
        <v>1.7550200803212852</v>
      </c>
      <c r="T31">
        <f t="shared" si="6"/>
        <v>6.6506024096385543</v>
      </c>
      <c r="U31">
        <f t="shared" si="7"/>
        <v>23</v>
      </c>
      <c r="W31" s="13" t="s">
        <v>16</v>
      </c>
      <c r="X31">
        <f t="shared" si="8"/>
        <v>3.1405622489959839</v>
      </c>
      <c r="Y31">
        <f t="shared" si="8"/>
        <v>1.2008032128514057</v>
      </c>
      <c r="Z31">
        <f t="shared" si="9"/>
        <v>0.46184738955823296</v>
      </c>
      <c r="AA31">
        <f t="shared" si="9"/>
        <v>0.83132530120481929</v>
      </c>
      <c r="AB31">
        <f t="shared" si="9"/>
        <v>0.36947791164658633</v>
      </c>
      <c r="AC31">
        <f t="shared" si="9"/>
        <v>1.9397590361445782</v>
      </c>
      <c r="AD31">
        <f t="shared" si="10"/>
        <v>7.9437751004016066</v>
      </c>
    </row>
    <row r="32" spans="1:30" x14ac:dyDescent="0.25">
      <c r="M32" s="13" t="s">
        <v>35</v>
      </c>
      <c r="N32">
        <f t="shared" si="4"/>
        <v>4.8353413654618471</v>
      </c>
      <c r="O32">
        <f t="shared" si="4"/>
        <v>2.0803212851405624</v>
      </c>
      <c r="P32">
        <f t="shared" si="5"/>
        <v>5.6224899598393573E-2</v>
      </c>
      <c r="Q32">
        <f t="shared" si="6"/>
        <v>1.1807228915662651</v>
      </c>
      <c r="R32">
        <f t="shared" si="6"/>
        <v>0.73092369477911645</v>
      </c>
      <c r="S32">
        <f t="shared" si="6"/>
        <v>1.0682730923694779</v>
      </c>
      <c r="T32">
        <f t="shared" si="6"/>
        <v>4.0481927710843371</v>
      </c>
      <c r="U32">
        <f t="shared" si="7"/>
        <v>14</v>
      </c>
      <c r="W32" s="13" t="s">
        <v>35</v>
      </c>
      <c r="X32">
        <f t="shared" si="8"/>
        <v>1.9116465863453815</v>
      </c>
      <c r="Y32">
        <f t="shared" si="8"/>
        <v>0.73092369477911645</v>
      </c>
      <c r="Z32">
        <f t="shared" si="9"/>
        <v>0.28112449799196787</v>
      </c>
      <c r="AA32">
        <f t="shared" si="9"/>
        <v>0.50602409638554213</v>
      </c>
      <c r="AB32">
        <f t="shared" si="9"/>
        <v>0.22489959839357429</v>
      </c>
      <c r="AC32">
        <f t="shared" si="9"/>
        <v>1.1807228915662651</v>
      </c>
      <c r="AD32">
        <f t="shared" si="10"/>
        <v>4.8353413654618471</v>
      </c>
    </row>
    <row r="33" spans="13:30" x14ac:dyDescent="0.25">
      <c r="M33" s="13" t="s">
        <v>18</v>
      </c>
      <c r="N33">
        <f t="shared" si="4"/>
        <v>4.4899598393574296</v>
      </c>
      <c r="O33">
        <f t="shared" si="4"/>
        <v>1.9317269076305221</v>
      </c>
      <c r="P33">
        <f t="shared" si="5"/>
        <v>5.2208835341365459E-2</v>
      </c>
      <c r="Q33">
        <f t="shared" si="6"/>
        <v>1.0963855421686748</v>
      </c>
      <c r="R33">
        <f t="shared" si="6"/>
        <v>0.67871485943775101</v>
      </c>
      <c r="S33">
        <f t="shared" si="6"/>
        <v>0.99196787148594379</v>
      </c>
      <c r="T33">
        <f t="shared" si="6"/>
        <v>3.7590361445783134</v>
      </c>
      <c r="U33">
        <f t="shared" si="7"/>
        <v>13</v>
      </c>
      <c r="W33" s="13" t="s">
        <v>18</v>
      </c>
      <c r="X33">
        <f t="shared" si="8"/>
        <v>1.7751004016064258</v>
      </c>
      <c r="Y33">
        <f t="shared" si="8"/>
        <v>0.67871485943775101</v>
      </c>
      <c r="Z33">
        <f t="shared" si="9"/>
        <v>0.26104417670682734</v>
      </c>
      <c r="AA33">
        <f t="shared" si="9"/>
        <v>0.46987951807228917</v>
      </c>
      <c r="AB33">
        <f t="shared" si="9"/>
        <v>0.20883534136546184</v>
      </c>
      <c r="AC33">
        <f t="shared" si="9"/>
        <v>1.0963855421686748</v>
      </c>
      <c r="AD33">
        <f t="shared" si="10"/>
        <v>4.4899598393574305</v>
      </c>
    </row>
    <row r="34" spans="13:30" x14ac:dyDescent="0.25">
      <c r="M34" s="13" t="s">
        <v>454</v>
      </c>
      <c r="N34">
        <f>SUM(N28:N33)</f>
        <v>86</v>
      </c>
      <c r="O34">
        <f t="shared" ref="O34:T34" si="11">SUM(O28:O33)</f>
        <v>37</v>
      </c>
      <c r="P34">
        <f t="shared" si="11"/>
        <v>1</v>
      </c>
      <c r="Q34">
        <f t="shared" si="11"/>
        <v>21.000000000000004</v>
      </c>
      <c r="R34">
        <f t="shared" si="11"/>
        <v>13</v>
      </c>
      <c r="S34">
        <f t="shared" si="11"/>
        <v>19</v>
      </c>
      <c r="T34">
        <f t="shared" si="11"/>
        <v>72</v>
      </c>
      <c r="U34">
        <f t="shared" si="7"/>
        <v>249</v>
      </c>
      <c r="W34" s="13" t="s">
        <v>454</v>
      </c>
      <c r="X34">
        <f t="shared" ref="X34:AC34" si="12">SUM(X28:X33)</f>
        <v>34</v>
      </c>
      <c r="Y34">
        <f t="shared" si="12"/>
        <v>13</v>
      </c>
      <c r="Z34">
        <f t="shared" si="12"/>
        <v>4.9999999999999991</v>
      </c>
      <c r="AA34">
        <f t="shared" si="12"/>
        <v>9</v>
      </c>
      <c r="AB34">
        <f t="shared" si="12"/>
        <v>4</v>
      </c>
      <c r="AC34">
        <f t="shared" si="12"/>
        <v>21.000000000000004</v>
      </c>
      <c r="AD34">
        <f t="shared" si="10"/>
        <v>86</v>
      </c>
    </row>
    <row r="38" spans="13:30" x14ac:dyDescent="0.25">
      <c r="N38" s="13" t="s">
        <v>11</v>
      </c>
      <c r="O38" s="13" t="s">
        <v>25</v>
      </c>
      <c r="P38" s="13" t="s">
        <v>73</v>
      </c>
      <c r="Q38" s="13" t="s">
        <v>16</v>
      </c>
      <c r="R38" s="13" t="s">
        <v>35</v>
      </c>
      <c r="S38" s="13" t="s">
        <v>22</v>
      </c>
      <c r="T38" s="13" t="s">
        <v>18</v>
      </c>
      <c r="U38" s="13" t="s">
        <v>454</v>
      </c>
      <c r="X38" s="13" t="s">
        <v>11</v>
      </c>
      <c r="Y38" s="13" t="s">
        <v>25</v>
      </c>
      <c r="Z38" s="13" t="s">
        <v>16</v>
      </c>
      <c r="AA38" s="13" t="s">
        <v>35</v>
      </c>
      <c r="AB38" s="13" t="s">
        <v>22</v>
      </c>
      <c r="AC38" s="13" t="s">
        <v>18</v>
      </c>
      <c r="AD38" s="13" t="s">
        <v>454</v>
      </c>
    </row>
    <row r="39" spans="13:30" x14ac:dyDescent="0.25">
      <c r="M39" s="13" t="s">
        <v>15</v>
      </c>
      <c r="N39">
        <f>(N18-N28)^2/N28</f>
        <v>7.1815241030567449</v>
      </c>
      <c r="O39">
        <f t="shared" ref="O39:T39" si="13">(O18-O28)^2/O28</f>
        <v>5.550641174737561</v>
      </c>
      <c r="P39">
        <f t="shared" si="13"/>
        <v>1.8382673551348254</v>
      </c>
      <c r="Q39">
        <f t="shared" si="13"/>
        <v>0.61381853946397813</v>
      </c>
      <c r="R39">
        <f t="shared" si="13"/>
        <v>3.264045191756032E-2</v>
      </c>
      <c r="S39">
        <f t="shared" si="13"/>
        <v>1.026327867862427</v>
      </c>
      <c r="T39">
        <f t="shared" si="13"/>
        <v>3.790368617326449</v>
      </c>
      <c r="U39">
        <f t="shared" ref="U39:U45" si="14">SUM(N39:T39)</f>
        <v>20.033588109499544</v>
      </c>
      <c r="W39" s="13" t="s">
        <v>15</v>
      </c>
      <c r="X39">
        <f t="shared" ref="X39:AC39" si="15">(X18-X28)^2/X28</f>
        <v>5.9767203266848909</v>
      </c>
      <c r="Y39">
        <f t="shared" si="15"/>
        <v>0.49527781455492281</v>
      </c>
      <c r="Z39">
        <f t="shared" si="15"/>
        <v>1.4056224899598393</v>
      </c>
      <c r="AA39">
        <f t="shared" si="15"/>
        <v>0.85393000573723465</v>
      </c>
      <c r="AB39">
        <f t="shared" si="15"/>
        <v>1.378370625358577E-2</v>
      </c>
      <c r="AC39">
        <f t="shared" si="15"/>
        <v>0.74443078436193777</v>
      </c>
      <c r="AD39">
        <f t="shared" ref="AD39:AD45" si="16">SUM(X39:AC39)</f>
        <v>9.4897651275524115</v>
      </c>
    </row>
    <row r="40" spans="13:30" x14ac:dyDescent="0.25">
      <c r="M40" s="13" t="s">
        <v>11</v>
      </c>
      <c r="N40">
        <f t="shared" ref="N40:T40" si="17">(N19-N29)^2/N29</f>
        <v>13.933722628356975</v>
      </c>
      <c r="O40">
        <f t="shared" si="17"/>
        <v>14.40656088728378</v>
      </c>
      <c r="P40">
        <f t="shared" si="17"/>
        <v>0.44176706827309237</v>
      </c>
      <c r="Q40">
        <f t="shared" si="17"/>
        <v>0.17580973243623843</v>
      </c>
      <c r="R40">
        <f t="shared" si="17"/>
        <v>1.1503356081669303E-2</v>
      </c>
      <c r="S40">
        <f t="shared" si="17"/>
        <v>0.80936377087296585</v>
      </c>
      <c r="T40">
        <f t="shared" si="17"/>
        <v>2.4386683096020452</v>
      </c>
      <c r="U40">
        <f t="shared" si="14"/>
        <v>32.217395752906768</v>
      </c>
      <c r="W40" s="13" t="s">
        <v>11</v>
      </c>
      <c r="X40">
        <f t="shared" ref="X40:AC40" si="18">(X19-X29)^2/X29</f>
        <v>6.63104288813006</v>
      </c>
      <c r="Y40">
        <f t="shared" si="18"/>
        <v>5.7429718875502003</v>
      </c>
      <c r="Z40">
        <f t="shared" si="18"/>
        <v>0.28338079591091647</v>
      </c>
      <c r="AA40">
        <f t="shared" si="18"/>
        <v>0.23953997809419503</v>
      </c>
      <c r="AB40">
        <f t="shared" si="18"/>
        <v>3.0704636728733116E-2</v>
      </c>
      <c r="AC40">
        <f t="shared" si="18"/>
        <v>0.55892661555312151</v>
      </c>
      <c r="AD40">
        <f t="shared" si="16"/>
        <v>13.486566801967227</v>
      </c>
    </row>
    <row r="41" spans="13:30" x14ac:dyDescent="0.25">
      <c r="M41" s="13" t="s">
        <v>31</v>
      </c>
      <c r="N41">
        <f t="shared" ref="N41:T41" si="19">(N20-N30)^2/N30</f>
        <v>6.5622489959839356</v>
      </c>
      <c r="O41">
        <f t="shared" si="19"/>
        <v>23.681045662022203</v>
      </c>
      <c r="P41">
        <f t="shared" si="19"/>
        <v>7.6305220883534142E-2</v>
      </c>
      <c r="Q41">
        <f t="shared" si="19"/>
        <v>0.22646978893015668</v>
      </c>
      <c r="R41">
        <f t="shared" si="19"/>
        <v>1.0243565354535553</v>
      </c>
      <c r="S41">
        <f t="shared" si="19"/>
        <v>1.4497991967871486</v>
      </c>
      <c r="T41">
        <f t="shared" si="19"/>
        <v>4.4414500105685886E-2</v>
      </c>
      <c r="U41">
        <f t="shared" si="14"/>
        <v>33.06463990016622</v>
      </c>
      <c r="W41" s="13" t="s">
        <v>31</v>
      </c>
      <c r="X41">
        <f t="shared" ref="X41:AC41" si="20">(X20-X30)^2/X30</f>
        <v>2.5943775100401605</v>
      </c>
      <c r="Y41">
        <f t="shared" si="20"/>
        <v>16.194397021283518</v>
      </c>
      <c r="Z41">
        <f t="shared" si="20"/>
        <v>0.38152610441767071</v>
      </c>
      <c r="AA41">
        <f t="shared" si="20"/>
        <v>2.5113083914605787</v>
      </c>
      <c r="AB41">
        <f t="shared" si="20"/>
        <v>0.30522088353413657</v>
      </c>
      <c r="AC41">
        <f t="shared" si="20"/>
        <v>9.8650240057976291E-2</v>
      </c>
      <c r="AD41">
        <f t="shared" si="16"/>
        <v>22.085480150794041</v>
      </c>
    </row>
    <row r="42" spans="13:30" x14ac:dyDescent="0.25">
      <c r="M42" s="13" t="s">
        <v>16</v>
      </c>
      <c r="N42">
        <f t="shared" ref="N42:T42" si="21">(N21-N31)^2/N31</f>
        <v>0.11212697097794622</v>
      </c>
      <c r="O42">
        <f t="shared" si="21"/>
        <v>1.9511606944818054</v>
      </c>
      <c r="P42">
        <f t="shared" si="21"/>
        <v>9.2369477911646583E-2</v>
      </c>
      <c r="Q42">
        <f t="shared" si="21"/>
        <v>0.57951058893960949</v>
      </c>
      <c r="R42">
        <f t="shared" si="21"/>
        <v>3.3579132583847114E-2</v>
      </c>
      <c r="S42">
        <f t="shared" si="21"/>
        <v>3.4196281694282835E-2</v>
      </c>
      <c r="T42">
        <f t="shared" si="21"/>
        <v>1.0563995110878297</v>
      </c>
      <c r="U42">
        <f t="shared" si="14"/>
        <v>3.8593426576769669</v>
      </c>
      <c r="W42" s="13" t="s">
        <v>16</v>
      </c>
      <c r="X42">
        <f t="shared" ref="X42:AC42" si="22">(X21-X31)^2/X31</f>
        <v>0.23519140500621413</v>
      </c>
      <c r="Y42">
        <f t="shared" si="22"/>
        <v>0.53190689178117145</v>
      </c>
      <c r="Z42">
        <f t="shared" si="22"/>
        <v>0.46184738955823296</v>
      </c>
      <c r="AA42">
        <f t="shared" si="22"/>
        <v>0.83132530120481929</v>
      </c>
      <c r="AB42">
        <f t="shared" si="22"/>
        <v>0.36947791164658633</v>
      </c>
      <c r="AC42">
        <f t="shared" si="22"/>
        <v>0.45528698645513727</v>
      </c>
      <c r="AD42">
        <f t="shared" si="16"/>
        <v>2.8850358856521616</v>
      </c>
    </row>
    <row r="43" spans="13:30" x14ac:dyDescent="0.25">
      <c r="M43" s="13" t="s">
        <v>35</v>
      </c>
      <c r="N43">
        <f t="shared" ref="N43:T43" si="23">(N22-N32)^2/N32</f>
        <v>0.1443114651296214</v>
      </c>
      <c r="O43">
        <f t="shared" si="23"/>
        <v>2.0803212851405624</v>
      </c>
      <c r="P43">
        <f t="shared" si="23"/>
        <v>5.6224899598393573E-2</v>
      </c>
      <c r="Q43">
        <f t="shared" si="23"/>
        <v>6.7317432997295299</v>
      </c>
      <c r="R43">
        <f t="shared" si="23"/>
        <v>0.73092369477911645</v>
      </c>
      <c r="S43">
        <f t="shared" si="23"/>
        <v>4.3633179333876808E-3</v>
      </c>
      <c r="T43">
        <f t="shared" si="23"/>
        <v>0.22378800917957559</v>
      </c>
      <c r="U43">
        <f t="shared" si="14"/>
        <v>9.9716759714901873</v>
      </c>
      <c r="W43" s="13" t="s">
        <v>35</v>
      </c>
      <c r="X43">
        <f t="shared" ref="X43:AC43" si="24">(X22-X32)^2/X32</f>
        <v>0.61962977962269239</v>
      </c>
      <c r="Y43">
        <f t="shared" si="24"/>
        <v>0.73092369477911645</v>
      </c>
      <c r="Z43">
        <f t="shared" si="24"/>
        <v>10.509695926563397</v>
      </c>
      <c r="AA43">
        <f t="shared" si="24"/>
        <v>0.50602409638554213</v>
      </c>
      <c r="AB43">
        <f t="shared" si="24"/>
        <v>0.22489959839357429</v>
      </c>
      <c r="AC43">
        <f t="shared" si="24"/>
        <v>1.1807228915662651</v>
      </c>
      <c r="AD43">
        <f t="shared" si="16"/>
        <v>13.771895987310586</v>
      </c>
    </row>
    <row r="44" spans="13:30" x14ac:dyDescent="0.25">
      <c r="M44" s="13" t="s">
        <v>18</v>
      </c>
      <c r="N44">
        <f t="shared" ref="N44:T44" si="25">(N23-N33)^2/N33</f>
        <v>0.494432111271562</v>
      </c>
      <c r="O44">
        <f t="shared" si="25"/>
        <v>0.44939842530203977</v>
      </c>
      <c r="P44">
        <f t="shared" si="25"/>
        <v>5.2208835341365459E-2</v>
      </c>
      <c r="Q44">
        <f t="shared" si="25"/>
        <v>8.4734542565868005E-3</v>
      </c>
      <c r="R44">
        <f t="shared" si="25"/>
        <v>0.67871485943775101</v>
      </c>
      <c r="S44">
        <f t="shared" si="25"/>
        <v>1.0243565354535553</v>
      </c>
      <c r="T44">
        <f t="shared" si="25"/>
        <v>1.33595922150139</v>
      </c>
      <c r="U44">
        <f t="shared" si="14"/>
        <v>4.0435434425642498</v>
      </c>
      <c r="W44" s="13" t="s">
        <v>18</v>
      </c>
      <c r="X44">
        <f t="shared" ref="X44:AC44" si="26">(X23-X33)^2/X33</f>
        <v>1.7751004016064258</v>
      </c>
      <c r="Y44">
        <f t="shared" si="26"/>
        <v>0.15208764050283977</v>
      </c>
      <c r="Z44">
        <f t="shared" si="26"/>
        <v>0.26104417670682734</v>
      </c>
      <c r="AA44">
        <f t="shared" si="26"/>
        <v>0.46987951807228917</v>
      </c>
      <c r="AB44">
        <f t="shared" si="26"/>
        <v>2.997296879827001</v>
      </c>
      <c r="AC44">
        <f t="shared" si="26"/>
        <v>3.3051767509598826</v>
      </c>
      <c r="AD44">
        <f t="shared" si="16"/>
        <v>8.9605853676752663</v>
      </c>
    </row>
    <row r="45" spans="13:30" x14ac:dyDescent="0.25">
      <c r="M45" s="13" t="s">
        <v>494</v>
      </c>
      <c r="N45">
        <f>SUM(N39:N44)</f>
        <v>28.428366274776785</v>
      </c>
      <c r="O45">
        <f t="shared" ref="O45:T45" si="27">SUM(O39:O44)</f>
        <v>48.119128128967958</v>
      </c>
      <c r="P45">
        <f t="shared" si="27"/>
        <v>2.5571428571428574</v>
      </c>
      <c r="Q45">
        <f t="shared" si="27"/>
        <v>8.3358254037560986</v>
      </c>
      <c r="R45">
        <f t="shared" si="27"/>
        <v>2.5117180302534994</v>
      </c>
      <c r="S45">
        <f t="shared" si="27"/>
        <v>4.3484069706037669</v>
      </c>
      <c r="T45">
        <f t="shared" si="27"/>
        <v>8.8895981688029746</v>
      </c>
      <c r="U45">
        <f t="shared" si="14"/>
        <v>103.19018583430395</v>
      </c>
      <c r="W45" s="13" t="s">
        <v>494</v>
      </c>
      <c r="X45">
        <f t="shared" ref="X45:AC45" si="28">SUM(X39:X44)</f>
        <v>17.832062311090446</v>
      </c>
      <c r="Y45">
        <f t="shared" si="28"/>
        <v>23.847564950451765</v>
      </c>
      <c r="Z45">
        <f t="shared" si="28"/>
        <v>13.303116883116884</v>
      </c>
      <c r="AA45">
        <f t="shared" si="28"/>
        <v>5.4120072909546586</v>
      </c>
      <c r="AB45">
        <f t="shared" si="28"/>
        <v>3.9413836163836171</v>
      </c>
      <c r="AC45">
        <f t="shared" si="28"/>
        <v>6.3431942689543206</v>
      </c>
      <c r="AD45">
        <f t="shared" si="16"/>
        <v>70.679329320951695</v>
      </c>
    </row>
    <row r="47" spans="13:30" x14ac:dyDescent="0.25">
      <c r="O47" t="s">
        <v>495</v>
      </c>
      <c r="P47">
        <v>30</v>
      </c>
      <c r="Y47" t="s">
        <v>495</v>
      </c>
      <c r="Z47">
        <v>25</v>
      </c>
    </row>
    <row r="48" spans="13:30" x14ac:dyDescent="0.25">
      <c r="O48" t="s">
        <v>496</v>
      </c>
      <c r="P48">
        <f>_xlfn.CHISQ.DIST.RT(U45,P47)</f>
        <v>5.7825395509157725E-10</v>
      </c>
      <c r="Y48" t="s">
        <v>496</v>
      </c>
      <c r="Z48">
        <f>_xlfn.CHISQ.DIST.RT(AD45,Z47)</f>
        <v>3.0487437173828985E-6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V25" sqref="V2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Presentation</vt:lpstr>
      <vt:lpstr>Cleaned Retail Data</vt:lpstr>
      <vt:lpstr>Frequency</vt:lpstr>
      <vt:lpstr>Model Lot Life</vt:lpstr>
      <vt:lpstr>MSRP Lot Life</vt:lpstr>
      <vt:lpstr>Color Combo Defects</vt:lpstr>
      <vt:lpstr>Month of Wholesale</vt:lpstr>
      <vt:lpstr>Wholesale lot life</vt:lpstr>
      <vt:lpstr>Control Charts</vt:lpstr>
      <vt:lpstr>Time Series</vt:lpstr>
      <vt:lpstr>Sheet10</vt:lpstr>
      <vt:lpstr>Sheet11</vt:lpstr>
      <vt:lpstr>Sheet22</vt:lpstr>
      <vt:lpstr>Sheet3</vt:lpstr>
      <vt:lpstr>Sheet1</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Harwood</dc:creator>
  <cp:lastModifiedBy>Ben Harwood</cp:lastModifiedBy>
  <dcterms:created xsi:type="dcterms:W3CDTF">2019-08-05T01:12:49Z</dcterms:created>
  <dcterms:modified xsi:type="dcterms:W3CDTF">2019-09-05T00:47:22Z</dcterms:modified>
</cp:coreProperties>
</file>