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hengstenberg/Dropbox/arbeit/AAA entwicklung hev 2018/Berechnung/4 Einzelne Kommunen/4.2. MFH/4.2.1. MFH Einzelne Kommunen/4.2.1.24. Rhein-Neckar Kreis/4.2.1.24.3. CO2-Emission/"/>
    </mc:Choice>
  </mc:AlternateContent>
  <xr:revisionPtr revIDLastSave="0" documentId="13_ncr:1_{C52AD0E7-F8DD-114F-97E4-C7EA8F39AC7C}" xr6:coauthVersionLast="43" xr6:coauthVersionMax="43" xr10:uidLastSave="{00000000-0000-0000-0000-000000000000}"/>
  <bookViews>
    <workbookView xWindow="0" yWindow="460" windowWidth="33600" windowHeight="20540" xr2:uid="{9D10CFD2-D063-E342-A5C3-DCE49BDD2AF7}"/>
  </bookViews>
  <sheets>
    <sheet name="Tab 1-2 FH" sheetId="10" r:id="rId1"/>
    <sheet name="Kennwerte" sheetId="16" r:id="rId2"/>
    <sheet name="Resüme 2012 2018" sheetId="15" r:id="rId3"/>
    <sheet name="Dia 1-2 FH Fläche SV" sheetId="8" r:id="rId4"/>
    <sheet name="Legende" sheetId="5" r:id="rId5"/>
  </sheets>
  <externalReferences>
    <externalReference r:id="rId6"/>
  </externalReferences>
  <definedNames>
    <definedName name="Gegenstand">Legende!$B$34</definedName>
    <definedName name="Konto">Legende!$B$35</definedName>
    <definedName name="Regionaler_Bezug">Legende!$B$31</definedName>
    <definedName name="Stichprobenumfang">Legende!$B$30</definedName>
    <definedName name="Thema">Legende!$B$33</definedName>
    <definedName name="Von_bis">Legende!$B$32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0" l="1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6" i="10"/>
  <c r="A1" i="16" l="1"/>
  <c r="F15" i="16" l="1"/>
  <c r="F16" i="16"/>
  <c r="F17" i="16"/>
  <c r="F18" i="16"/>
  <c r="F19" i="16"/>
  <c r="F20" i="16"/>
  <c r="F5" i="16"/>
  <c r="F6" i="16"/>
  <c r="F7" i="16"/>
  <c r="F8" i="16"/>
  <c r="F9" i="16"/>
  <c r="F10" i="16"/>
  <c r="F11" i="16"/>
  <c r="F12" i="16"/>
  <c r="F13" i="16"/>
  <c r="F14" i="16"/>
  <c r="F4" i="16"/>
  <c r="B40" i="5" l="1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04" i="10"/>
  <c r="F113" i="10"/>
  <c r="F114" i="10"/>
  <c r="F115" i="10"/>
  <c r="F116" i="10"/>
  <c r="F117" i="10"/>
  <c r="F118" i="10"/>
  <c r="F119" i="10"/>
  <c r="F120" i="10"/>
  <c r="F105" i="10"/>
  <c r="F106" i="10"/>
  <c r="F107" i="10"/>
  <c r="F108" i="10"/>
  <c r="F109" i="10"/>
  <c r="F110" i="10"/>
  <c r="F111" i="10"/>
  <c r="F112" i="10"/>
  <c r="F104" i="10"/>
  <c r="C105" i="10"/>
  <c r="D105" i="10"/>
  <c r="C106" i="10"/>
  <c r="D106" i="10"/>
  <c r="C107" i="10"/>
  <c r="D107" i="10"/>
  <c r="C108" i="10"/>
  <c r="D108" i="10"/>
  <c r="C109" i="10"/>
  <c r="D109" i="10"/>
  <c r="C110" i="10"/>
  <c r="D110" i="10"/>
  <c r="C111" i="10"/>
  <c r="D111" i="10"/>
  <c r="C112" i="10"/>
  <c r="D112" i="10"/>
  <c r="C113" i="10"/>
  <c r="D113" i="10"/>
  <c r="C114" i="10"/>
  <c r="D114" i="10"/>
  <c r="C115" i="10"/>
  <c r="D115" i="10"/>
  <c r="C116" i="10"/>
  <c r="D116" i="10"/>
  <c r="C117" i="10"/>
  <c r="D117" i="10"/>
  <c r="C118" i="10"/>
  <c r="D118" i="10"/>
  <c r="C119" i="10"/>
  <c r="D119" i="10"/>
  <c r="C120" i="10"/>
  <c r="D120" i="10"/>
  <c r="D104" i="10"/>
  <c r="C104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N29" i="10"/>
  <c r="O29" i="10"/>
  <c r="P29" i="10"/>
  <c r="Q29" i="10"/>
  <c r="R29" i="10"/>
  <c r="S29" i="10"/>
  <c r="T29" i="10"/>
  <c r="M30" i="10"/>
  <c r="B44" i="5"/>
  <c r="BO1" i="10" s="1"/>
  <c r="B43" i="5"/>
  <c r="BG1" i="10"/>
  <c r="B46" i="5"/>
  <c r="BP101" i="10"/>
  <c r="BQ101" i="10"/>
  <c r="BR101" i="10"/>
  <c r="BS101" i="10"/>
  <c r="BT101" i="10"/>
  <c r="BU101" i="10"/>
  <c r="J6" i="10"/>
  <c r="AH6" i="10" s="1"/>
  <c r="AH102" i="10" s="1"/>
  <c r="BP6" i="10"/>
  <c r="BP102" i="10" s="1"/>
  <c r="BT6" i="10"/>
  <c r="BT102" i="10" s="1"/>
  <c r="BU6" i="10"/>
  <c r="BU102" i="10" s="1"/>
  <c r="J7" i="10"/>
  <c r="O31" i="10" s="1"/>
  <c r="BP7" i="10"/>
  <c r="BP103" i="10" s="1"/>
  <c r="J8" i="10"/>
  <c r="AF8" i="10" s="1"/>
  <c r="AF104" i="10" s="1"/>
  <c r="BP8" i="10"/>
  <c r="BP104" i="10" s="1"/>
  <c r="BU8" i="10"/>
  <c r="BU104" i="10" s="1"/>
  <c r="J9" i="10"/>
  <c r="AJ9" i="10" s="1"/>
  <c r="AJ105" i="10" s="1"/>
  <c r="BT9" i="10"/>
  <c r="BT105" i="10" s="1"/>
  <c r="J10" i="10"/>
  <c r="J11" i="10"/>
  <c r="AH11" i="10" s="1"/>
  <c r="AH107" i="10" s="1"/>
  <c r="J12" i="10"/>
  <c r="P36" i="10" s="1"/>
  <c r="BR12" i="10"/>
  <c r="BR108" i="10" s="1"/>
  <c r="BS12" i="10"/>
  <c r="BS108" i="10" s="1"/>
  <c r="BU12" i="10"/>
  <c r="BU108" i="10" s="1"/>
  <c r="J13" i="10"/>
  <c r="AJ13" i="10" s="1"/>
  <c r="AJ109" i="10" s="1"/>
  <c r="BS13" i="10"/>
  <c r="BS109" i="10" s="1"/>
  <c r="J14" i="10"/>
  <c r="AF14" i="10" s="1"/>
  <c r="AF110" i="10" s="1"/>
  <c r="BQ14" i="10"/>
  <c r="BQ110" i="10" s="1"/>
  <c r="BR14" i="10"/>
  <c r="BR110" i="10" s="1"/>
  <c r="BU14" i="10"/>
  <c r="BU110" i="10" s="1"/>
  <c r="J15" i="10"/>
  <c r="AI15" i="10" s="1"/>
  <c r="AI111" i="10" s="1"/>
  <c r="BQ15" i="10"/>
  <c r="BQ111" i="10" s="1"/>
  <c r="BR15" i="10"/>
  <c r="BR111" i="10" s="1"/>
  <c r="J16" i="10"/>
  <c r="O40" i="10" s="1"/>
  <c r="BP16" i="10"/>
  <c r="BP112" i="10" s="1"/>
  <c r="BQ16" i="10"/>
  <c r="BQ112" i="10" s="1"/>
  <c r="J17" i="10"/>
  <c r="AF17" i="10" s="1"/>
  <c r="AF113" i="10" s="1"/>
  <c r="BQ17" i="10"/>
  <c r="BQ113" i="10" s="1"/>
  <c r="BS17" i="10"/>
  <c r="BS113" i="10" s="1"/>
  <c r="BU17" i="10"/>
  <c r="BU113" i="10" s="1"/>
  <c r="J18" i="10"/>
  <c r="BU18" i="10"/>
  <c r="BU114" i="10" s="1"/>
  <c r="J19" i="10"/>
  <c r="J20" i="10"/>
  <c r="BP20" i="10" s="1"/>
  <c r="BP116" i="10" s="1"/>
  <c r="BU20" i="10"/>
  <c r="BU116" i="10" s="1"/>
  <c r="J21" i="10"/>
  <c r="AH21" i="10" s="1"/>
  <c r="AH117" i="10" s="1"/>
  <c r="BQ21" i="10"/>
  <c r="BQ117" i="10" s="1"/>
  <c r="J22" i="10"/>
  <c r="P46" i="10" s="1"/>
  <c r="BU22" i="10"/>
  <c r="BU118" i="10" s="1"/>
  <c r="BO102" i="10"/>
  <c r="BO103" i="10"/>
  <c r="BO104" i="10"/>
  <c r="BO105" i="10"/>
  <c r="BO106" i="10"/>
  <c r="BO107" i="10"/>
  <c r="BO108" i="10"/>
  <c r="BO109" i="10"/>
  <c r="BO110" i="10"/>
  <c r="BO111" i="10"/>
  <c r="BO112" i="10"/>
  <c r="BO113" i="10"/>
  <c r="BO114" i="10"/>
  <c r="BO115" i="10"/>
  <c r="BO116" i="10"/>
  <c r="BO117" i="10"/>
  <c r="BO118" i="10"/>
  <c r="BO101" i="10"/>
  <c r="BG100" i="10"/>
  <c r="BM118" i="10"/>
  <c r="BL118" i="10"/>
  <c r="BK118" i="10"/>
  <c r="BJ118" i="10"/>
  <c r="BI118" i="10"/>
  <c r="BH118" i="10"/>
  <c r="BG118" i="10"/>
  <c r="BM117" i="10"/>
  <c r="BL117" i="10"/>
  <c r="BK117" i="10"/>
  <c r="BJ117" i="10"/>
  <c r="BI117" i="10"/>
  <c r="BH117" i="10"/>
  <c r="BG117" i="10"/>
  <c r="BM116" i="10"/>
  <c r="BL116" i="10"/>
  <c r="BK116" i="10"/>
  <c r="BJ116" i="10"/>
  <c r="BI116" i="10"/>
  <c r="BH116" i="10"/>
  <c r="BG116" i="10"/>
  <c r="BM115" i="10"/>
  <c r="BL115" i="10"/>
  <c r="BK115" i="10"/>
  <c r="BJ115" i="10"/>
  <c r="BI115" i="10"/>
  <c r="BH115" i="10"/>
  <c r="BG115" i="10"/>
  <c r="BM114" i="10"/>
  <c r="BL114" i="10"/>
  <c r="BK114" i="10"/>
  <c r="BJ114" i="10"/>
  <c r="BI114" i="10"/>
  <c r="BH114" i="10"/>
  <c r="BG114" i="10"/>
  <c r="BM113" i="10"/>
  <c r="BL113" i="10"/>
  <c r="BK113" i="10"/>
  <c r="BJ113" i="10"/>
  <c r="BI113" i="10"/>
  <c r="BH113" i="10"/>
  <c r="BG113" i="10"/>
  <c r="BM112" i="10"/>
  <c r="BL112" i="10"/>
  <c r="BK112" i="10"/>
  <c r="BJ112" i="10"/>
  <c r="BI112" i="10"/>
  <c r="BH112" i="10"/>
  <c r="BG112" i="10"/>
  <c r="BM111" i="10"/>
  <c r="BL111" i="10"/>
  <c r="BK111" i="10"/>
  <c r="BJ111" i="10"/>
  <c r="BI111" i="10"/>
  <c r="BH111" i="10"/>
  <c r="BG111" i="10"/>
  <c r="BM110" i="10"/>
  <c r="BL110" i="10"/>
  <c r="BK110" i="10"/>
  <c r="BJ110" i="10"/>
  <c r="BI110" i="10"/>
  <c r="BH110" i="10"/>
  <c r="BG110" i="10"/>
  <c r="BM109" i="10"/>
  <c r="BL109" i="10"/>
  <c r="BK109" i="10"/>
  <c r="BJ109" i="10"/>
  <c r="BI109" i="10"/>
  <c r="BH109" i="10"/>
  <c r="BG109" i="10"/>
  <c r="BM108" i="10"/>
  <c r="BL108" i="10"/>
  <c r="BK108" i="10"/>
  <c r="BJ108" i="10"/>
  <c r="BI108" i="10"/>
  <c r="BH108" i="10"/>
  <c r="BG108" i="10"/>
  <c r="BM107" i="10"/>
  <c r="BL107" i="10"/>
  <c r="BK107" i="10"/>
  <c r="BJ107" i="10"/>
  <c r="BI107" i="10"/>
  <c r="BH107" i="10"/>
  <c r="BG107" i="10"/>
  <c r="BM106" i="10"/>
  <c r="BL106" i="10"/>
  <c r="BK106" i="10"/>
  <c r="BJ106" i="10"/>
  <c r="BI106" i="10"/>
  <c r="BH106" i="10"/>
  <c r="BG106" i="10"/>
  <c r="BM105" i="10"/>
  <c r="BL105" i="10"/>
  <c r="BK105" i="10"/>
  <c r="BJ105" i="10"/>
  <c r="BI105" i="10"/>
  <c r="BH105" i="10"/>
  <c r="BG105" i="10"/>
  <c r="BM104" i="10"/>
  <c r="BL104" i="10"/>
  <c r="BK104" i="10"/>
  <c r="BJ104" i="10"/>
  <c r="BI104" i="10"/>
  <c r="BH104" i="10"/>
  <c r="BG104" i="10"/>
  <c r="BM103" i="10"/>
  <c r="BL103" i="10"/>
  <c r="BK103" i="10"/>
  <c r="BJ103" i="10"/>
  <c r="BI103" i="10"/>
  <c r="BH103" i="10"/>
  <c r="BG103" i="10"/>
  <c r="BM102" i="10"/>
  <c r="BL102" i="10"/>
  <c r="BK102" i="10"/>
  <c r="BJ102" i="10"/>
  <c r="BI102" i="10"/>
  <c r="BH102" i="10"/>
  <c r="BG102" i="10"/>
  <c r="BM101" i="10"/>
  <c r="BL101" i="10"/>
  <c r="BK101" i="10"/>
  <c r="BJ101" i="10"/>
  <c r="BI101" i="10"/>
  <c r="BH101" i="10"/>
  <c r="BG101" i="10"/>
  <c r="BC101" i="10"/>
  <c r="BD101" i="10"/>
  <c r="BE101" i="10"/>
  <c r="AY101" i="10"/>
  <c r="AZ101" i="10"/>
  <c r="BA101" i="10"/>
  <c r="BB101" i="10"/>
  <c r="AX115" i="10"/>
  <c r="AX116" i="10"/>
  <c r="AX117" i="10"/>
  <c r="AX118" i="10"/>
  <c r="AX102" i="10"/>
  <c r="AX103" i="10"/>
  <c r="AX104" i="10"/>
  <c r="AX105" i="10"/>
  <c r="AX106" i="10"/>
  <c r="AX107" i="10"/>
  <c r="AX108" i="10"/>
  <c r="AX109" i="10"/>
  <c r="AX110" i="10"/>
  <c r="AX111" i="10"/>
  <c r="AX112" i="10"/>
  <c r="AX113" i="10"/>
  <c r="AX114" i="10"/>
  <c r="AX101" i="10"/>
  <c r="AP6" i="10"/>
  <c r="AP102" i="10" s="1"/>
  <c r="AQ6" i="10"/>
  <c r="AZ6" i="10" s="1"/>
  <c r="AZ102" i="10" s="1"/>
  <c r="AR6" i="10"/>
  <c r="AS6" i="10"/>
  <c r="AS102" i="10" s="1"/>
  <c r="AT6" i="10"/>
  <c r="BC6" i="10" s="1"/>
  <c r="BC102" i="10" s="1"/>
  <c r="AU6" i="10"/>
  <c r="AU102" i="10" s="1"/>
  <c r="AP16" i="10"/>
  <c r="AP112" i="10" s="1"/>
  <c r="AQ16" i="10"/>
  <c r="AR16" i="10"/>
  <c r="AS16" i="10"/>
  <c r="AS112" i="10" s="1"/>
  <c r="AT16" i="10"/>
  <c r="AU16" i="10"/>
  <c r="AP17" i="10"/>
  <c r="AY17" i="10" s="1"/>
  <c r="AQ17" i="10"/>
  <c r="AZ17" i="10" s="1"/>
  <c r="AZ113" i="10" s="1"/>
  <c r="AR17" i="10"/>
  <c r="BA17" i="10" s="1"/>
  <c r="BA113" i="10" s="1"/>
  <c r="AS17" i="10"/>
  <c r="BB17" i="10" s="1"/>
  <c r="BB113" i="10" s="1"/>
  <c r="AT17" i="10"/>
  <c r="BC17" i="10" s="1"/>
  <c r="BC113" i="10" s="1"/>
  <c r="AU17" i="10"/>
  <c r="AU113" i="10" s="1"/>
  <c r="AP18" i="10"/>
  <c r="AQ18" i="10"/>
  <c r="AR18" i="10"/>
  <c r="BA18" i="10" s="1"/>
  <c r="BA114" i="10" s="1"/>
  <c r="AS18" i="10"/>
  <c r="AS114" i="10" s="1"/>
  <c r="AT18" i="10"/>
  <c r="AT114" i="10" s="1"/>
  <c r="AU18" i="10"/>
  <c r="AU114" i="10" s="1"/>
  <c r="AP19" i="10"/>
  <c r="AQ19" i="10"/>
  <c r="AQ115" i="10" s="1"/>
  <c r="AR19" i="10"/>
  <c r="AR115" i="10" s="1"/>
  <c r="AS19" i="10"/>
  <c r="AT19" i="10"/>
  <c r="AT115" i="10" s="1"/>
  <c r="AU19" i="10"/>
  <c r="AU115" i="10" s="1"/>
  <c r="AP20" i="10"/>
  <c r="AY20" i="10" s="1"/>
  <c r="AY116" i="10" s="1"/>
  <c r="AQ20" i="10"/>
  <c r="AZ20" i="10" s="1"/>
  <c r="AZ116" i="10" s="1"/>
  <c r="AR20" i="10"/>
  <c r="BA20" i="10" s="1"/>
  <c r="BA116" i="10" s="1"/>
  <c r="AS20" i="10"/>
  <c r="AS116" i="10" s="1"/>
  <c r="AT20" i="10"/>
  <c r="BC20" i="10" s="1"/>
  <c r="BC116" i="10" s="1"/>
  <c r="AU20" i="10"/>
  <c r="AU116" i="10" s="1"/>
  <c r="AP21" i="10"/>
  <c r="AY21" i="10" s="1"/>
  <c r="AQ21" i="10"/>
  <c r="AZ21" i="10" s="1"/>
  <c r="AZ117" i="10" s="1"/>
  <c r="AR21" i="10"/>
  <c r="AR117" i="10" s="1"/>
  <c r="AS21" i="10"/>
  <c r="AT21" i="10"/>
  <c r="AU21" i="10"/>
  <c r="AU117" i="10" s="1"/>
  <c r="AP22" i="10"/>
  <c r="AP118" i="10" s="1"/>
  <c r="AQ22" i="10"/>
  <c r="AR22" i="10"/>
  <c r="BA22" i="10" s="1"/>
  <c r="BA118" i="10" s="1"/>
  <c r="AS22" i="10"/>
  <c r="AS118" i="10" s="1"/>
  <c r="AT22" i="10"/>
  <c r="AT118" i="10" s="1"/>
  <c r="AU22" i="10"/>
  <c r="AU118" i="10" s="1"/>
  <c r="AP7" i="10"/>
  <c r="AQ7" i="10"/>
  <c r="AR7" i="10"/>
  <c r="AS7" i="10"/>
  <c r="AT7" i="10"/>
  <c r="BC7" i="10" s="1"/>
  <c r="BC103" i="10" s="1"/>
  <c r="AU7" i="10"/>
  <c r="AU103" i="10" s="1"/>
  <c r="AP8" i="10"/>
  <c r="AY8" i="10" s="1"/>
  <c r="AQ8" i="10"/>
  <c r="AZ8" i="10" s="1"/>
  <c r="AZ104" i="10" s="1"/>
  <c r="AR8" i="10"/>
  <c r="BA8" i="10" s="1"/>
  <c r="BA104" i="10" s="1"/>
  <c r="AS8" i="10"/>
  <c r="AS104" i="10" s="1"/>
  <c r="AT8" i="10"/>
  <c r="BC8" i="10" s="1"/>
  <c r="BC104" i="10" s="1"/>
  <c r="AU8" i="10"/>
  <c r="AU104" i="10" s="1"/>
  <c r="AP9" i="10"/>
  <c r="AY9" i="10" s="1"/>
  <c r="AQ9" i="10"/>
  <c r="AR9" i="10"/>
  <c r="AR105" i="10" s="1"/>
  <c r="AS9" i="10"/>
  <c r="AT9" i="10"/>
  <c r="AT105" i="10" s="1"/>
  <c r="AU9" i="10"/>
  <c r="AP10" i="10"/>
  <c r="AY10" i="10" s="1"/>
  <c r="AQ10" i="10"/>
  <c r="AQ106" i="10" s="1"/>
  <c r="AR10" i="10"/>
  <c r="AR106" i="10" s="1"/>
  <c r="AS10" i="10"/>
  <c r="AS106" i="10" s="1"/>
  <c r="AT10" i="10"/>
  <c r="AT106" i="10" s="1"/>
  <c r="AU10" i="10"/>
  <c r="AU106" i="10" s="1"/>
  <c r="AP11" i="10"/>
  <c r="AY11" i="10" s="1"/>
  <c r="AQ11" i="10"/>
  <c r="AZ11" i="10" s="1"/>
  <c r="AZ107" i="10" s="1"/>
  <c r="AR11" i="10"/>
  <c r="BA11" i="10" s="1"/>
  <c r="BA107" i="10" s="1"/>
  <c r="AS11" i="10"/>
  <c r="BB11" i="10" s="1"/>
  <c r="BB107" i="10" s="1"/>
  <c r="AT11" i="10"/>
  <c r="BC11" i="10" s="1"/>
  <c r="BC107" i="10" s="1"/>
  <c r="AU11" i="10"/>
  <c r="AU107" i="10" s="1"/>
  <c r="AP12" i="10"/>
  <c r="AY12" i="10" s="1"/>
  <c r="AY108" i="10" s="1"/>
  <c r="AQ12" i="10"/>
  <c r="AZ12" i="10" s="1"/>
  <c r="AZ108" i="10" s="1"/>
  <c r="AR12" i="10"/>
  <c r="BA12" i="10" s="1"/>
  <c r="BA108" i="10" s="1"/>
  <c r="AS12" i="10"/>
  <c r="AS108" i="10" s="1"/>
  <c r="AT12" i="10"/>
  <c r="BC12" i="10" s="1"/>
  <c r="BC108" i="10" s="1"/>
  <c r="AU12" i="10"/>
  <c r="AU108" i="10" s="1"/>
  <c r="AP13" i="10"/>
  <c r="AP109" i="10" s="1"/>
  <c r="AQ13" i="10"/>
  <c r="AZ13" i="10" s="1"/>
  <c r="AZ109" i="10" s="1"/>
  <c r="AR13" i="10"/>
  <c r="BA13" i="10" s="1"/>
  <c r="BA109" i="10" s="1"/>
  <c r="AS13" i="10"/>
  <c r="BB13" i="10" s="1"/>
  <c r="BB109" i="10" s="1"/>
  <c r="AT13" i="10"/>
  <c r="BC13" i="10" s="1"/>
  <c r="BC109" i="10" s="1"/>
  <c r="AU13" i="10"/>
  <c r="AU109" i="10" s="1"/>
  <c r="AP14" i="10"/>
  <c r="AP110" i="10" s="1"/>
  <c r="AQ14" i="10"/>
  <c r="AZ14" i="10" s="1"/>
  <c r="AZ110" i="10" s="1"/>
  <c r="AR14" i="10"/>
  <c r="BA14" i="10" s="1"/>
  <c r="BA110" i="10" s="1"/>
  <c r="AS14" i="10"/>
  <c r="AS110" i="10" s="1"/>
  <c r="AT14" i="10"/>
  <c r="AT110" i="10" s="1"/>
  <c r="AU14" i="10"/>
  <c r="AU110" i="10" s="1"/>
  <c r="AP15" i="10"/>
  <c r="AY15" i="10" s="1"/>
  <c r="AQ15" i="10"/>
  <c r="AR15" i="10"/>
  <c r="BA15" i="10" s="1"/>
  <c r="BA111" i="10" s="1"/>
  <c r="AS15" i="10"/>
  <c r="AS111" i="10" s="1"/>
  <c r="AT15" i="10"/>
  <c r="BC15" i="10" s="1"/>
  <c r="BC111" i="10" s="1"/>
  <c r="AU15" i="10"/>
  <c r="AU111" i="10" s="1"/>
  <c r="AV101" i="10"/>
  <c r="B42" i="5"/>
  <c r="AX100" i="10" s="1"/>
  <c r="AU105" i="10"/>
  <c r="AU112" i="10"/>
  <c r="AR103" i="10"/>
  <c r="AS103" i="10"/>
  <c r="AT103" i="10"/>
  <c r="AQ104" i="10"/>
  <c r="AQ105" i="10"/>
  <c r="AS105" i="10"/>
  <c r="AQ107" i="10"/>
  <c r="AT107" i="10"/>
  <c r="AQ108" i="10"/>
  <c r="AQ109" i="10"/>
  <c r="AS109" i="10"/>
  <c r="AQ111" i="10"/>
  <c r="AT111" i="10"/>
  <c r="AQ112" i="10"/>
  <c r="AR112" i="10"/>
  <c r="AQ113" i="10"/>
  <c r="AS113" i="10"/>
  <c r="AT113" i="10"/>
  <c r="AS115" i="10"/>
  <c r="AQ116" i="10"/>
  <c r="AR116" i="10"/>
  <c r="AQ117" i="10"/>
  <c r="AS117" i="10"/>
  <c r="AT117" i="10"/>
  <c r="AP103" i="10"/>
  <c r="AP106" i="10"/>
  <c r="AP114" i="10"/>
  <c r="AP115" i="10"/>
  <c r="AP116" i="10"/>
  <c r="AO118" i="10"/>
  <c r="AO117" i="10"/>
  <c r="AO116" i="10"/>
  <c r="AO115" i="10"/>
  <c r="AO114" i="10"/>
  <c r="AO113" i="10"/>
  <c r="AO112" i="10"/>
  <c r="AO111" i="10"/>
  <c r="AO110" i="10"/>
  <c r="AO109" i="10"/>
  <c r="AO108" i="10"/>
  <c r="AO107" i="10"/>
  <c r="AO106" i="10"/>
  <c r="AO105" i="10"/>
  <c r="AO104" i="10"/>
  <c r="AO103" i="10"/>
  <c r="AO102" i="10"/>
  <c r="AU101" i="10"/>
  <c r="AT101" i="10"/>
  <c r="AS101" i="10"/>
  <c r="AR101" i="10"/>
  <c r="AQ101" i="10"/>
  <c r="AP101" i="10"/>
  <c r="AO101" i="10"/>
  <c r="AD118" i="10"/>
  <c r="AD117" i="10"/>
  <c r="AD116" i="10"/>
  <c r="AD115" i="10"/>
  <c r="AD114" i="10"/>
  <c r="AD113" i="10"/>
  <c r="AD112" i="10"/>
  <c r="AD111" i="10"/>
  <c r="AD110" i="10"/>
  <c r="AD109" i="10"/>
  <c r="AD108" i="10"/>
  <c r="AD107" i="10"/>
  <c r="AD106" i="10"/>
  <c r="AD105" i="10"/>
  <c r="AD104" i="10"/>
  <c r="AD103" i="10"/>
  <c r="AD102" i="10"/>
  <c r="AJ101" i="10"/>
  <c r="AI101" i="10"/>
  <c r="AH101" i="10"/>
  <c r="AG101" i="10"/>
  <c r="AF101" i="10"/>
  <c r="AE101" i="10"/>
  <c r="AD101" i="10"/>
  <c r="V112" i="10"/>
  <c r="W112" i="10"/>
  <c r="X112" i="10"/>
  <c r="Y112" i="10"/>
  <c r="Z112" i="10"/>
  <c r="AA112" i="10"/>
  <c r="AB112" i="10"/>
  <c r="V113" i="10"/>
  <c r="W113" i="10"/>
  <c r="X113" i="10"/>
  <c r="Y113" i="10"/>
  <c r="Z113" i="10"/>
  <c r="AA113" i="10"/>
  <c r="AB113" i="10"/>
  <c r="V114" i="10"/>
  <c r="W114" i="10"/>
  <c r="X114" i="10"/>
  <c r="Y114" i="10"/>
  <c r="Z114" i="10"/>
  <c r="AA114" i="10"/>
  <c r="AB114" i="10"/>
  <c r="V115" i="10"/>
  <c r="W115" i="10"/>
  <c r="X115" i="10"/>
  <c r="Y115" i="10"/>
  <c r="Z115" i="10"/>
  <c r="AA115" i="10"/>
  <c r="AB115" i="10"/>
  <c r="V116" i="10"/>
  <c r="W116" i="10"/>
  <c r="X116" i="10"/>
  <c r="Y116" i="10"/>
  <c r="Z116" i="10"/>
  <c r="AA116" i="10"/>
  <c r="AB116" i="10"/>
  <c r="V117" i="10"/>
  <c r="W117" i="10"/>
  <c r="X117" i="10"/>
  <c r="Y117" i="10"/>
  <c r="Z117" i="10"/>
  <c r="AA117" i="10"/>
  <c r="AB117" i="10"/>
  <c r="V118" i="10"/>
  <c r="W118" i="10"/>
  <c r="X118" i="10"/>
  <c r="Y118" i="10"/>
  <c r="Z118" i="10"/>
  <c r="AA118" i="10"/>
  <c r="AB118" i="10"/>
  <c r="V102" i="10"/>
  <c r="W102" i="10"/>
  <c r="X102" i="10"/>
  <c r="Y102" i="10"/>
  <c r="Z102" i="10"/>
  <c r="AA102" i="10"/>
  <c r="AB102" i="10"/>
  <c r="V103" i="10"/>
  <c r="W103" i="10"/>
  <c r="X103" i="10"/>
  <c r="Y103" i="10"/>
  <c r="Z103" i="10"/>
  <c r="AA103" i="10"/>
  <c r="AB103" i="10"/>
  <c r="V104" i="10"/>
  <c r="W104" i="10"/>
  <c r="X104" i="10"/>
  <c r="Y104" i="10"/>
  <c r="Z104" i="10"/>
  <c r="AA104" i="10"/>
  <c r="AB104" i="10"/>
  <c r="V105" i="10"/>
  <c r="W105" i="10"/>
  <c r="X105" i="10"/>
  <c r="Y105" i="10"/>
  <c r="Z105" i="10"/>
  <c r="AA105" i="10"/>
  <c r="AB105" i="10"/>
  <c r="V106" i="10"/>
  <c r="W106" i="10"/>
  <c r="X106" i="10"/>
  <c r="Y106" i="10"/>
  <c r="Z106" i="10"/>
  <c r="AA106" i="10"/>
  <c r="AB106" i="10"/>
  <c r="V107" i="10"/>
  <c r="W107" i="10"/>
  <c r="X107" i="10"/>
  <c r="Y107" i="10"/>
  <c r="Z107" i="10"/>
  <c r="AA107" i="10"/>
  <c r="AB107" i="10"/>
  <c r="V108" i="10"/>
  <c r="W108" i="10"/>
  <c r="X108" i="10"/>
  <c r="Y108" i="10"/>
  <c r="Z108" i="10"/>
  <c r="AA108" i="10"/>
  <c r="AB108" i="10"/>
  <c r="V109" i="10"/>
  <c r="W109" i="10"/>
  <c r="X109" i="10"/>
  <c r="Y109" i="10"/>
  <c r="Z109" i="10"/>
  <c r="AA109" i="10"/>
  <c r="AB109" i="10"/>
  <c r="V110" i="10"/>
  <c r="W110" i="10"/>
  <c r="X110" i="10"/>
  <c r="Y110" i="10"/>
  <c r="Z110" i="10"/>
  <c r="AA110" i="10"/>
  <c r="AB110" i="10"/>
  <c r="V111" i="10"/>
  <c r="W111" i="10"/>
  <c r="X111" i="10"/>
  <c r="Y111" i="10"/>
  <c r="Z111" i="10"/>
  <c r="AA111" i="10"/>
  <c r="AB111" i="10"/>
  <c r="W101" i="10"/>
  <c r="X101" i="10"/>
  <c r="Y101" i="10"/>
  <c r="Z101" i="10"/>
  <c r="AA101" i="10"/>
  <c r="AB101" i="10"/>
  <c r="V101" i="10"/>
  <c r="B38" i="5"/>
  <c r="V1" i="10"/>
  <c r="V100" i="10"/>
  <c r="B47" i="5"/>
  <c r="A1" i="15" s="1"/>
  <c r="B45" i="5"/>
  <c r="B41" i="5"/>
  <c r="AO2" i="10" s="1"/>
  <c r="B39" i="5"/>
  <c r="AD100" i="10" s="1"/>
  <c r="B37" i="5"/>
  <c r="M2" i="10" s="1"/>
  <c r="B36" i="5"/>
  <c r="B2" i="10" s="1"/>
  <c r="F7" i="10"/>
  <c r="E105" i="10" s="1"/>
  <c r="F8" i="10"/>
  <c r="E106" i="10" s="1"/>
  <c r="F9" i="10"/>
  <c r="E107" i="10" s="1"/>
  <c r="F10" i="10"/>
  <c r="E108" i="10" s="1"/>
  <c r="F11" i="10"/>
  <c r="E109" i="10" s="1"/>
  <c r="F12" i="10"/>
  <c r="E110" i="10" s="1"/>
  <c r="F13" i="10"/>
  <c r="E111" i="10" s="1"/>
  <c r="F14" i="10"/>
  <c r="E112" i="10" s="1"/>
  <c r="F15" i="10"/>
  <c r="E113" i="10" s="1"/>
  <c r="F16" i="10"/>
  <c r="E114" i="10" s="1"/>
  <c r="F17" i="10"/>
  <c r="E115" i="10" s="1"/>
  <c r="F18" i="10"/>
  <c r="E116" i="10" s="1"/>
  <c r="F19" i="10"/>
  <c r="E117" i="10" s="1"/>
  <c r="F20" i="10"/>
  <c r="E118" i="10" s="1"/>
  <c r="F21" i="10"/>
  <c r="E119" i="10" s="1"/>
  <c r="F6" i="10"/>
  <c r="E104" i="10" s="1"/>
  <c r="F22" i="10"/>
  <c r="E120" i="10" s="1"/>
  <c r="BX16" i="10"/>
  <c r="BX22" i="10"/>
  <c r="BX6" i="10"/>
  <c r="BX23" i="10"/>
  <c r="T15" i="10"/>
  <c r="T16" i="10"/>
  <c r="T17" i="10"/>
  <c r="T18" i="10"/>
  <c r="T19" i="10"/>
  <c r="T20" i="10"/>
  <c r="T21" i="10"/>
  <c r="T22" i="10"/>
  <c r="T7" i="10"/>
  <c r="T8" i="10"/>
  <c r="T9" i="10"/>
  <c r="T10" i="10"/>
  <c r="T11" i="10"/>
  <c r="T12" i="10"/>
  <c r="T13" i="10"/>
  <c r="T14" i="10"/>
  <c r="I22" i="10"/>
  <c r="I120" i="10" s="1"/>
  <c r="I21" i="10"/>
  <c r="I119" i="10" s="1"/>
  <c r="I20" i="10"/>
  <c r="I118" i="10" s="1"/>
  <c r="I19" i="10"/>
  <c r="I117" i="10" s="1"/>
  <c r="I18" i="10"/>
  <c r="I116" i="10" s="1"/>
  <c r="I17" i="10"/>
  <c r="I115" i="10" s="1"/>
  <c r="I16" i="10"/>
  <c r="I114" i="10" s="1"/>
  <c r="I15" i="10"/>
  <c r="I113" i="10" s="1"/>
  <c r="I14" i="10"/>
  <c r="I112" i="10" s="1"/>
  <c r="I13" i="10"/>
  <c r="I111" i="10" s="1"/>
  <c r="I12" i="10"/>
  <c r="I110" i="10" s="1"/>
  <c r="I11" i="10"/>
  <c r="I109" i="10" s="1"/>
  <c r="I10" i="10"/>
  <c r="I108" i="10" s="1"/>
  <c r="I9" i="10"/>
  <c r="I107" i="10" s="1"/>
  <c r="I8" i="10"/>
  <c r="I106" i="10" s="1"/>
  <c r="I7" i="10"/>
  <c r="I105" i="10" s="1"/>
  <c r="I6" i="10"/>
  <c r="I104" i="10" s="1"/>
  <c r="H6" i="15"/>
  <c r="T6" i="10"/>
  <c r="BM22" i="10"/>
  <c r="BL22" i="10"/>
  <c r="BK22" i="10"/>
  <c r="BJ22" i="10"/>
  <c r="BI22" i="10"/>
  <c r="BH22" i="10"/>
  <c r="BM21" i="10"/>
  <c r="BL21" i="10"/>
  <c r="BK21" i="10"/>
  <c r="BJ21" i="10"/>
  <c r="BI21" i="10"/>
  <c r="BH21" i="10"/>
  <c r="BM20" i="10"/>
  <c r="BL20" i="10"/>
  <c r="BK20" i="10"/>
  <c r="BJ20" i="10"/>
  <c r="BI20" i="10"/>
  <c r="BH20" i="10"/>
  <c r="BM19" i="10"/>
  <c r="BL19" i="10"/>
  <c r="BK19" i="10"/>
  <c r="BJ19" i="10"/>
  <c r="BI19" i="10"/>
  <c r="BH19" i="10"/>
  <c r="BM18" i="10"/>
  <c r="BL18" i="10"/>
  <c r="BK18" i="10"/>
  <c r="BJ18" i="10"/>
  <c r="BI18" i="10"/>
  <c r="BH18" i="10"/>
  <c r="BM17" i="10"/>
  <c r="BL17" i="10"/>
  <c r="BK17" i="10"/>
  <c r="BJ17" i="10"/>
  <c r="BI17" i="10"/>
  <c r="BH17" i="10"/>
  <c r="BM16" i="10"/>
  <c r="BL16" i="10"/>
  <c r="BK16" i="10"/>
  <c r="BJ16" i="10"/>
  <c r="BI16" i="10"/>
  <c r="BH16" i="10"/>
  <c r="BM15" i="10"/>
  <c r="BL15" i="10"/>
  <c r="BK15" i="10"/>
  <c r="BJ15" i="10"/>
  <c r="BI15" i="10"/>
  <c r="BH15" i="10"/>
  <c r="BM14" i="10"/>
  <c r="BL14" i="10"/>
  <c r="BK14" i="10"/>
  <c r="BJ14" i="10"/>
  <c r="BI14" i="10"/>
  <c r="BH14" i="10"/>
  <c r="BM13" i="10"/>
  <c r="BL13" i="10"/>
  <c r="BK13" i="10"/>
  <c r="BJ13" i="10"/>
  <c r="BI13" i="10"/>
  <c r="BH13" i="10"/>
  <c r="BM12" i="10"/>
  <c r="BL12" i="10"/>
  <c r="BK12" i="10"/>
  <c r="BJ12" i="10"/>
  <c r="BI12" i="10"/>
  <c r="BH12" i="10"/>
  <c r="BM11" i="10"/>
  <c r="BL11" i="10"/>
  <c r="BK11" i="10"/>
  <c r="BJ11" i="10"/>
  <c r="BI11" i="10"/>
  <c r="BH11" i="10"/>
  <c r="BM10" i="10"/>
  <c r="BL10" i="10"/>
  <c r="BK10" i="10"/>
  <c r="BJ10" i="10"/>
  <c r="BI10" i="10"/>
  <c r="BH10" i="10"/>
  <c r="BM9" i="10"/>
  <c r="BL9" i="10"/>
  <c r="BK9" i="10"/>
  <c r="BJ9" i="10"/>
  <c r="BI9" i="10"/>
  <c r="BH9" i="10"/>
  <c r="BM8" i="10"/>
  <c r="BL8" i="10"/>
  <c r="BK8" i="10"/>
  <c r="BJ8" i="10"/>
  <c r="BI8" i="10"/>
  <c r="BH8" i="10"/>
  <c r="BM7" i="10"/>
  <c r="BL7" i="10"/>
  <c r="BK7" i="10"/>
  <c r="BJ7" i="10"/>
  <c r="BI7" i="10"/>
  <c r="BH7" i="10"/>
  <c r="BM6" i="10"/>
  <c r="BL6" i="10"/>
  <c r="BK6" i="10"/>
  <c r="BJ6" i="10"/>
  <c r="BI6" i="10"/>
  <c r="BH6" i="10"/>
  <c r="AR110" i="10" l="1"/>
  <c r="AV7" i="10"/>
  <c r="AV103" i="10" s="1"/>
  <c r="AR113" i="10"/>
  <c r="AP108" i="10"/>
  <c r="AR109" i="10"/>
  <c r="AP104" i="10"/>
  <c r="AR118" i="10"/>
  <c r="AR111" i="10"/>
  <c r="AR107" i="10"/>
  <c r="AP111" i="10"/>
  <c r="AV15" i="10"/>
  <c r="AV111" i="10" s="1"/>
  <c r="AR114" i="10"/>
  <c r="AR108" i="10"/>
  <c r="AQ103" i="10"/>
  <c r="BC19" i="10"/>
  <c r="BC115" i="10" s="1"/>
  <c r="BA10" i="10"/>
  <c r="BA106" i="10" s="1"/>
  <c r="AP107" i="10"/>
  <c r="AS107" i="10"/>
  <c r="AR104" i="10"/>
  <c r="AV14" i="10"/>
  <c r="AV110" i="10" s="1"/>
  <c r="AV22" i="10"/>
  <c r="AV118" i="10" s="1"/>
  <c r="AV18" i="10"/>
  <c r="AV114" i="10" s="1"/>
  <c r="AT109" i="10"/>
  <c r="AX1" i="10"/>
  <c r="B100" i="10"/>
  <c r="AD2" i="10"/>
  <c r="AO100" i="10"/>
  <c r="BO100" i="10"/>
  <c r="M100" i="10"/>
  <c r="BB7" i="10"/>
  <c r="BB103" i="10" s="1"/>
  <c r="BB19" i="10"/>
  <c r="BB115" i="10" s="1"/>
  <c r="BA7" i="10"/>
  <c r="BA103" i="10" s="1"/>
  <c r="BA19" i="10"/>
  <c r="BA115" i="10" s="1"/>
  <c r="AY18" i="10"/>
  <c r="BC16" i="10"/>
  <c r="BC112" i="10" s="1"/>
  <c r="BT20" i="10"/>
  <c r="BT116" i="10" s="1"/>
  <c r="BU15" i="10"/>
  <c r="BU111" i="10" s="1"/>
  <c r="BP14" i="10"/>
  <c r="BP110" i="10" s="1"/>
  <c r="BQ12" i="10"/>
  <c r="BQ108" i="10" s="1"/>
  <c r="BS8" i="10"/>
  <c r="BS104" i="10" s="1"/>
  <c r="BC9" i="10"/>
  <c r="BC105" i="10" s="1"/>
  <c r="AZ7" i="10"/>
  <c r="AZ103" i="10" s="1"/>
  <c r="AZ19" i="10"/>
  <c r="AZ115" i="10" s="1"/>
  <c r="BU21" i="10"/>
  <c r="BU117" i="10" s="1"/>
  <c r="BB9" i="10"/>
  <c r="BB105" i="10" s="1"/>
  <c r="AY7" i="10"/>
  <c r="BC21" i="10"/>
  <c r="BC117" i="10" s="1"/>
  <c r="AY19" i="10"/>
  <c r="AY115" i="10" s="1"/>
  <c r="BA16" i="10"/>
  <c r="BA112" i="10" s="1"/>
  <c r="BT21" i="10"/>
  <c r="BT117" i="10" s="1"/>
  <c r="BU19" i="10"/>
  <c r="BU115" i="10" s="1"/>
  <c r="BY16" i="10"/>
  <c r="C4" i="15" s="1"/>
  <c r="BA9" i="10"/>
  <c r="BA105" i="10" s="1"/>
  <c r="BB21" i="10"/>
  <c r="BB117" i="10" s="1"/>
  <c r="AZ16" i="10"/>
  <c r="AZ112" i="10" s="1"/>
  <c r="BS21" i="10"/>
  <c r="BS117" i="10" s="1"/>
  <c r="BS19" i="10"/>
  <c r="BS115" i="10" s="1"/>
  <c r="BP15" i="10"/>
  <c r="BP111" i="10" s="1"/>
  <c r="BQ13" i="10"/>
  <c r="BQ109" i="10" s="1"/>
  <c r="BU10" i="10"/>
  <c r="BU106" i="10" s="1"/>
  <c r="BU7" i="10"/>
  <c r="BU103" i="10" s="1"/>
  <c r="BY22" i="10"/>
  <c r="C5" i="15" s="1"/>
  <c r="AZ9" i="10"/>
  <c r="AZ105" i="10" s="1"/>
  <c r="BA21" i="10"/>
  <c r="BA117" i="10" s="1"/>
  <c r="AY16" i="10"/>
  <c r="AY112" i="10" s="1"/>
  <c r="BR21" i="10"/>
  <c r="BR117" i="10" s="1"/>
  <c r="BP19" i="10"/>
  <c r="BP115" i="10" s="1"/>
  <c r="BR16" i="10"/>
  <c r="BR112" i="10" s="1"/>
  <c r="BT7" i="10"/>
  <c r="BT103" i="10" s="1"/>
  <c r="BY6" i="10"/>
  <c r="BY23" i="10" s="1"/>
  <c r="E16" i="16"/>
  <c r="H116" i="10"/>
  <c r="N38" i="10"/>
  <c r="N46" i="10"/>
  <c r="Q46" i="10"/>
  <c r="S44" i="10"/>
  <c r="P43" i="10"/>
  <c r="R41" i="10"/>
  <c r="Q38" i="10"/>
  <c r="S36" i="10"/>
  <c r="T36" i="10" s="1"/>
  <c r="P35" i="10"/>
  <c r="R33" i="10"/>
  <c r="O32" i="10"/>
  <c r="Q30" i="10"/>
  <c r="AE18" i="10"/>
  <c r="AE10" i="10"/>
  <c r="AE106" i="10" s="1"/>
  <c r="AF22" i="10"/>
  <c r="AF118" i="10" s="1"/>
  <c r="AH20" i="10"/>
  <c r="AH116" i="10" s="1"/>
  <c r="AJ18" i="10"/>
  <c r="AJ114" i="10" s="1"/>
  <c r="AG17" i="10"/>
  <c r="AH12" i="10"/>
  <c r="AH108" i="10" s="1"/>
  <c r="AJ10" i="10"/>
  <c r="AJ106" i="10" s="1"/>
  <c r="AG9" i="10"/>
  <c r="AG105" i="10" s="1"/>
  <c r="AI7" i="10"/>
  <c r="AI103" i="10" s="1"/>
  <c r="AF6" i="10"/>
  <c r="AF102" i="10" s="1"/>
  <c r="BP22" i="10"/>
  <c r="BP118" i="10" s="1"/>
  <c r="BS20" i="10"/>
  <c r="BS116" i="10" s="1"/>
  <c r="BT19" i="10"/>
  <c r="BT115" i="10" s="1"/>
  <c r="BT18" i="10"/>
  <c r="BT114" i="10" s="1"/>
  <c r="BP17" i="10"/>
  <c r="E14" i="16"/>
  <c r="G14" i="16" s="1"/>
  <c r="H114" i="10"/>
  <c r="E13" i="16"/>
  <c r="H113" i="10"/>
  <c r="E12" i="16"/>
  <c r="H112" i="10"/>
  <c r="BP13" i="10"/>
  <c r="BP109" i="10" s="1"/>
  <c r="BS11" i="10"/>
  <c r="BS107" i="10" s="1"/>
  <c r="BT10" i="10"/>
  <c r="BT106" i="10" s="1"/>
  <c r="BS9" i="10"/>
  <c r="BS105" i="10" s="1"/>
  <c r="BT8" i="10"/>
  <c r="BT104" i="10" s="1"/>
  <c r="N37" i="10"/>
  <c r="N45" i="10"/>
  <c r="R44" i="10"/>
  <c r="O43" i="10"/>
  <c r="Q41" i="10"/>
  <c r="S39" i="10"/>
  <c r="P38" i="10"/>
  <c r="R36" i="10"/>
  <c r="O35" i="10"/>
  <c r="Q33" i="10"/>
  <c r="S31" i="10"/>
  <c r="P30" i="10"/>
  <c r="AE17" i="10"/>
  <c r="AE113" i="10" s="1"/>
  <c r="AE9" i="10"/>
  <c r="AJ21" i="10"/>
  <c r="AJ117" i="10" s="1"/>
  <c r="AG20" i="10"/>
  <c r="AG116" i="10" s="1"/>
  <c r="AI18" i="10"/>
  <c r="AI114" i="10" s="1"/>
  <c r="AH15" i="10"/>
  <c r="AH111" i="10" s="1"/>
  <c r="AG12" i="10"/>
  <c r="AG108" i="10" s="1"/>
  <c r="AI10" i="10"/>
  <c r="AI106" i="10" s="1"/>
  <c r="AF9" i="10"/>
  <c r="AF105" i="10" s="1"/>
  <c r="AH7" i="10"/>
  <c r="AH103" i="10" s="1"/>
  <c r="E20" i="16"/>
  <c r="H120" i="10"/>
  <c r="E15" i="16"/>
  <c r="H115" i="10"/>
  <c r="E11" i="16"/>
  <c r="H111" i="10"/>
  <c r="BR11" i="10"/>
  <c r="BR107" i="10" s="1"/>
  <c r="BS10" i="10"/>
  <c r="BS106" i="10" s="1"/>
  <c r="BR9" i="10"/>
  <c r="BR105" i="10" s="1"/>
  <c r="N36" i="10"/>
  <c r="N44" i="10"/>
  <c r="O46" i="10"/>
  <c r="Q44" i="10"/>
  <c r="S42" i="10"/>
  <c r="P41" i="10"/>
  <c r="R39" i="10"/>
  <c r="O38" i="10"/>
  <c r="Q36" i="10"/>
  <c r="S34" i="10"/>
  <c r="P33" i="10"/>
  <c r="R31" i="10"/>
  <c r="O30" i="10"/>
  <c r="AE16" i="10"/>
  <c r="AE112" i="10" s="1"/>
  <c r="AE8" i="10"/>
  <c r="AI21" i="10"/>
  <c r="AI117" i="10" s="1"/>
  <c r="AF20" i="10"/>
  <c r="AF116" i="10" s="1"/>
  <c r="AH18" i="10"/>
  <c r="AH114" i="10" s="1"/>
  <c r="AJ16" i="10"/>
  <c r="AJ112" i="10" s="1"/>
  <c r="AG15" i="10"/>
  <c r="AG111" i="10" s="1"/>
  <c r="AI13" i="10"/>
  <c r="AI109" i="10" s="1"/>
  <c r="AF12" i="10"/>
  <c r="AF108" i="10" s="1"/>
  <c r="AH10" i="10"/>
  <c r="AH106" i="10" s="1"/>
  <c r="AJ8" i="10"/>
  <c r="AJ104" i="10" s="1"/>
  <c r="AG7" i="10"/>
  <c r="AG103" i="10" s="1"/>
  <c r="AY6" i="10"/>
  <c r="BT22" i="10"/>
  <c r="BT118" i="10" s="1"/>
  <c r="BP21" i="10"/>
  <c r="BP117" i="10" s="1"/>
  <c r="BR20" i="10"/>
  <c r="BR116" i="10" s="1"/>
  <c r="BR19" i="10"/>
  <c r="BR115" i="10" s="1"/>
  <c r="BS18" i="10"/>
  <c r="BS114" i="10" s="1"/>
  <c r="BU16" i="10"/>
  <c r="BU112" i="10" s="1"/>
  <c r="BU13" i="10"/>
  <c r="BU109" i="10" s="1"/>
  <c r="BP12" i="10"/>
  <c r="BQ11" i="10"/>
  <c r="BQ107" i="10" s="1"/>
  <c r="BR10" i="10"/>
  <c r="BR106" i="10" s="1"/>
  <c r="BQ9" i="10"/>
  <c r="BQ105" i="10" s="1"/>
  <c r="BS7" i="10"/>
  <c r="BS103" i="10" s="1"/>
  <c r="BS6" i="10"/>
  <c r="BS102" i="10" s="1"/>
  <c r="N35" i="10"/>
  <c r="N43" i="10"/>
  <c r="S45" i="10"/>
  <c r="P44" i="10"/>
  <c r="R42" i="10"/>
  <c r="O41" i="10"/>
  <c r="Q39" i="10"/>
  <c r="S37" i="10"/>
  <c r="R34" i="10"/>
  <c r="O33" i="10"/>
  <c r="Q31" i="10"/>
  <c r="AE6" i="10"/>
  <c r="AE102" i="10" s="1"/>
  <c r="AE15" i="10"/>
  <c r="AE7" i="10"/>
  <c r="AJ19" i="10"/>
  <c r="AJ115" i="10" s="1"/>
  <c r="AG18" i="10"/>
  <c r="AG114" i="10" s="1"/>
  <c r="AI16" i="10"/>
  <c r="AI112" i="10" s="1"/>
  <c r="AF15" i="10"/>
  <c r="AF111" i="10" s="1"/>
  <c r="AH13" i="10"/>
  <c r="AH109" i="10" s="1"/>
  <c r="AJ11" i="10"/>
  <c r="AJ107" i="10" s="1"/>
  <c r="AG10" i="10"/>
  <c r="AG106" i="10" s="1"/>
  <c r="AI8" i="10"/>
  <c r="AI104" i="10" s="1"/>
  <c r="AF7" i="10"/>
  <c r="AF103" i="10" s="1"/>
  <c r="AY22" i="10"/>
  <c r="AY118" i="10" s="1"/>
  <c r="BS22" i="10"/>
  <c r="BS118" i="10" s="1"/>
  <c r="E19" i="16"/>
  <c r="H119" i="10"/>
  <c r="BQ20" i="10"/>
  <c r="BQ116" i="10" s="1"/>
  <c r="BQ19" i="10"/>
  <c r="BQ115" i="10" s="1"/>
  <c r="BT17" i="10"/>
  <c r="BT113" i="10" s="1"/>
  <c r="BT16" i="10"/>
  <c r="BT112" i="10" s="1"/>
  <c r="BT15" i="10"/>
  <c r="BT111" i="10" s="1"/>
  <c r="BT14" i="10"/>
  <c r="BT110" i="10" s="1"/>
  <c r="BT13" i="10"/>
  <c r="BT109" i="10" s="1"/>
  <c r="E10" i="16"/>
  <c r="H110" i="10"/>
  <c r="BQ10" i="10"/>
  <c r="BQ106" i="10" s="1"/>
  <c r="BR8" i="10"/>
  <c r="BR104" i="10" s="1"/>
  <c r="BR7" i="10"/>
  <c r="BR103" i="10" s="1"/>
  <c r="BR6" i="10"/>
  <c r="BR102" i="10" s="1"/>
  <c r="N34" i="10"/>
  <c r="N42" i="10"/>
  <c r="R45" i="10"/>
  <c r="O44" i="10"/>
  <c r="Q42" i="10"/>
  <c r="S40" i="10"/>
  <c r="P39" i="10"/>
  <c r="R37" i="10"/>
  <c r="O36" i="10"/>
  <c r="Q34" i="10"/>
  <c r="S32" i="10"/>
  <c r="P31" i="10"/>
  <c r="AE22" i="10"/>
  <c r="AE118" i="10" s="1"/>
  <c r="AE14" i="10"/>
  <c r="AJ22" i="10"/>
  <c r="AJ118" i="10" s="1"/>
  <c r="AG21" i="10"/>
  <c r="AG117" i="10" s="1"/>
  <c r="AI19" i="10"/>
  <c r="AI115" i="10" s="1"/>
  <c r="AF18" i="10"/>
  <c r="AF114" i="10" s="1"/>
  <c r="AH16" i="10"/>
  <c r="AH112" i="10" s="1"/>
  <c r="AJ14" i="10"/>
  <c r="AJ110" i="10" s="1"/>
  <c r="AG13" i="10"/>
  <c r="AI11" i="10"/>
  <c r="AI107" i="10" s="1"/>
  <c r="AF10" i="10"/>
  <c r="AF106" i="10" s="1"/>
  <c r="AH8" i="10"/>
  <c r="AH104" i="10" s="1"/>
  <c r="AJ6" i="10"/>
  <c r="BD6" i="10" s="1"/>
  <c r="AZ15" i="10"/>
  <c r="AZ111" i="10" s="1"/>
  <c r="BR22" i="10"/>
  <c r="BR118" i="10" s="1"/>
  <c r="BR18" i="10"/>
  <c r="BR114" i="10" s="1"/>
  <c r="BS16" i="10"/>
  <c r="BS112" i="10" s="1"/>
  <c r="BS15" i="10"/>
  <c r="BS111" i="10" s="1"/>
  <c r="BS14" i="10"/>
  <c r="BS110" i="10" s="1"/>
  <c r="BT12" i="10"/>
  <c r="BT108" i="10" s="1"/>
  <c r="BU11" i="10"/>
  <c r="BU107" i="10" s="1"/>
  <c r="BP11" i="10"/>
  <c r="BP107" i="10" s="1"/>
  <c r="BP10" i="10"/>
  <c r="BP9" i="10"/>
  <c r="BP105" i="10" s="1"/>
  <c r="BQ8" i="10"/>
  <c r="BQ7" i="10"/>
  <c r="BQ103" i="10" s="1"/>
  <c r="BQ6" i="10"/>
  <c r="BQ102" i="10" s="1"/>
  <c r="N30" i="10"/>
  <c r="N33" i="10"/>
  <c r="N41" i="10"/>
  <c r="Q45" i="10"/>
  <c r="S43" i="10"/>
  <c r="P42" i="10"/>
  <c r="R40" i="10"/>
  <c r="O39" i="10"/>
  <c r="Q37" i="10"/>
  <c r="S35" i="10"/>
  <c r="P34" i="10"/>
  <c r="R32" i="10"/>
  <c r="AE21" i="10"/>
  <c r="AE117" i="10" s="1"/>
  <c r="AE13" i="10"/>
  <c r="AE109" i="10" s="1"/>
  <c r="AI22" i="10"/>
  <c r="AI118" i="10" s="1"/>
  <c r="AF21" i="10"/>
  <c r="AF117" i="10" s="1"/>
  <c r="AH19" i="10"/>
  <c r="AH115" i="10" s="1"/>
  <c r="AJ17" i="10"/>
  <c r="AJ113" i="10" s="1"/>
  <c r="AG16" i="10"/>
  <c r="AG112" i="10" s="1"/>
  <c r="AI14" i="10"/>
  <c r="AI110" i="10" s="1"/>
  <c r="AF13" i="10"/>
  <c r="AF109" i="10" s="1"/>
  <c r="AG8" i="10"/>
  <c r="AG104" i="10" s="1"/>
  <c r="AI6" i="10"/>
  <c r="AI102" i="10" s="1"/>
  <c r="E18" i="16"/>
  <c r="G18" i="16" s="1"/>
  <c r="H118" i="10"/>
  <c r="BQ18" i="10"/>
  <c r="BQ114" i="10" s="1"/>
  <c r="E9" i="16"/>
  <c r="H109" i="10"/>
  <c r="E8" i="16"/>
  <c r="H108" i="10"/>
  <c r="E7" i="16"/>
  <c r="G7" i="16" s="1"/>
  <c r="H107" i="10"/>
  <c r="N40" i="10"/>
  <c r="N32" i="10"/>
  <c r="S46" i="10"/>
  <c r="P45" i="10"/>
  <c r="R43" i="10"/>
  <c r="O42" i="10"/>
  <c r="Q40" i="10"/>
  <c r="S38" i="10"/>
  <c r="P37" i="10"/>
  <c r="R35" i="10"/>
  <c r="O34" i="10"/>
  <c r="Q32" i="10"/>
  <c r="S30" i="10"/>
  <c r="AE20" i="10"/>
  <c r="AE116" i="10" s="1"/>
  <c r="AE12" i="10"/>
  <c r="AH22" i="10"/>
  <c r="AH118" i="10" s="1"/>
  <c r="AJ20" i="10"/>
  <c r="AJ116" i="10" s="1"/>
  <c r="AG19" i="10"/>
  <c r="AG115" i="10" s="1"/>
  <c r="AI17" i="10"/>
  <c r="AI113" i="10" s="1"/>
  <c r="AF16" i="10"/>
  <c r="AF112" i="10" s="1"/>
  <c r="AH14" i="10"/>
  <c r="AH110" i="10" s="1"/>
  <c r="AJ12" i="10"/>
  <c r="AJ108" i="10" s="1"/>
  <c r="AG11" i="10"/>
  <c r="AG107" i="10" s="1"/>
  <c r="AI9" i="10"/>
  <c r="AI105" i="10" s="1"/>
  <c r="BQ22" i="10"/>
  <c r="BQ118" i="10" s="1"/>
  <c r="E17" i="16"/>
  <c r="H117" i="10"/>
  <c r="BP18" i="10"/>
  <c r="BP114" i="10" s="1"/>
  <c r="BR17" i="10"/>
  <c r="BR113" i="10" s="1"/>
  <c r="BR13" i="10"/>
  <c r="BR109" i="10" s="1"/>
  <c r="BT11" i="10"/>
  <c r="BT107" i="10" s="1"/>
  <c r="BU9" i="10"/>
  <c r="BU105" i="10" s="1"/>
  <c r="E6" i="16"/>
  <c r="G6" i="16" s="1"/>
  <c r="H106" i="10"/>
  <c r="E5" i="16"/>
  <c r="H105" i="10"/>
  <c r="E4" i="16"/>
  <c r="G4" i="16" s="1"/>
  <c r="H104" i="10"/>
  <c r="N39" i="10"/>
  <c r="N31" i="10"/>
  <c r="R46" i="10"/>
  <c r="O45" i="10"/>
  <c r="Q43" i="10"/>
  <c r="S41" i="10"/>
  <c r="P40" i="10"/>
  <c r="R38" i="10"/>
  <c r="O37" i="10"/>
  <c r="Q35" i="10"/>
  <c r="S33" i="10"/>
  <c r="P32" i="10"/>
  <c r="R30" i="10"/>
  <c r="AE19" i="10"/>
  <c r="AE115" i="10" s="1"/>
  <c r="AE11" i="10"/>
  <c r="AE107" i="10" s="1"/>
  <c r="AG22" i="10"/>
  <c r="AG118" i="10" s="1"/>
  <c r="AI20" i="10"/>
  <c r="AI116" i="10" s="1"/>
  <c r="AF19" i="10"/>
  <c r="AF115" i="10" s="1"/>
  <c r="AH17" i="10"/>
  <c r="AH113" i="10" s="1"/>
  <c r="AJ15" i="10"/>
  <c r="AJ111" i="10" s="1"/>
  <c r="AG14" i="10"/>
  <c r="AG110" i="10" s="1"/>
  <c r="AI12" i="10"/>
  <c r="AI108" i="10" s="1"/>
  <c r="AF11" i="10"/>
  <c r="AF107" i="10" s="1"/>
  <c r="AH9" i="10"/>
  <c r="AH105" i="10" s="1"/>
  <c r="AJ7" i="10"/>
  <c r="AJ103" i="10" s="1"/>
  <c r="AG6" i="10"/>
  <c r="AG102" i="10" s="1"/>
  <c r="BB15" i="10"/>
  <c r="BB111" i="10" s="1"/>
  <c r="BD7" i="10"/>
  <c r="BD8" i="10" s="1"/>
  <c r="BD102" i="10"/>
  <c r="AV11" i="10"/>
  <c r="AV107" i="10" s="1"/>
  <c r="AV19" i="10"/>
  <c r="AV115" i="10" s="1"/>
  <c r="AZ22" i="10"/>
  <c r="AZ118" i="10" s="1"/>
  <c r="AV6" i="10"/>
  <c r="AV12" i="10"/>
  <c r="AV108" i="10" s="1"/>
  <c r="AV20" i="10"/>
  <c r="AV116" i="10" s="1"/>
  <c r="AJ102" i="10"/>
  <c r="AY14" i="10"/>
  <c r="AY110" i="10" s="1"/>
  <c r="AZ10" i="10"/>
  <c r="AZ106" i="10" s="1"/>
  <c r="BB12" i="10"/>
  <c r="BB108" i="10" s="1"/>
  <c r="AV13" i="10"/>
  <c r="AV109" i="10" s="1"/>
  <c r="AV21" i="10"/>
  <c r="AV117" i="10" s="1"/>
  <c r="AY13" i="10"/>
  <c r="AP117" i="10"/>
  <c r="AQ118" i="10"/>
  <c r="AQ110" i="10"/>
  <c r="AQ102" i="10"/>
  <c r="AZ18" i="10"/>
  <c r="AZ114" i="10" s="1"/>
  <c r="BB20" i="10"/>
  <c r="BB116" i="10" s="1"/>
  <c r="BB8" i="10"/>
  <c r="BB104" i="10" s="1"/>
  <c r="AV8" i="10"/>
  <c r="AV104" i="10" s="1"/>
  <c r="AV16" i="10"/>
  <c r="AV112" i="10" s="1"/>
  <c r="AV9" i="10"/>
  <c r="AV105" i="10" s="1"/>
  <c r="AV17" i="10"/>
  <c r="AV113" i="10" s="1"/>
  <c r="BB16" i="10"/>
  <c r="BB112" i="10" s="1"/>
  <c r="AP113" i="10"/>
  <c r="AP105" i="10"/>
  <c r="AQ114" i="10"/>
  <c r="AV10" i="10"/>
  <c r="AV106" i="10" s="1"/>
  <c r="AT102" i="10"/>
  <c r="AY103" i="10"/>
  <c r="AR102" i="10"/>
  <c r="BA6" i="10"/>
  <c r="BA102" i="10" s="1"/>
  <c r="AY107" i="10"/>
  <c r="AY106" i="10"/>
  <c r="AY105" i="10"/>
  <c r="AY104" i="10"/>
  <c r="AY114" i="10"/>
  <c r="AY113" i="10"/>
  <c r="AY111" i="10"/>
  <c r="BC22" i="10"/>
  <c r="BC118" i="10" s="1"/>
  <c r="BC18" i="10"/>
  <c r="BC114" i="10" s="1"/>
  <c r="BC14" i="10"/>
  <c r="BC110" i="10" s="1"/>
  <c r="BC10" i="10"/>
  <c r="BC106" i="10" s="1"/>
  <c r="AT116" i="10"/>
  <c r="AT108" i="10"/>
  <c r="AT104" i="10"/>
  <c r="BB22" i="10"/>
  <c r="BB18" i="10"/>
  <c r="BB114" i="10" s="1"/>
  <c r="BB14" i="10"/>
  <c r="BB110" i="10" s="1"/>
  <c r="BB10" i="10"/>
  <c r="BB106" i="10" s="1"/>
  <c r="BB6" i="10"/>
  <c r="BB102" i="10" s="1"/>
  <c r="AT112" i="10"/>
  <c r="AY117" i="10"/>
  <c r="BE6" i="10" l="1"/>
  <c r="BE102" i="10" s="1"/>
  <c r="T34" i="10"/>
  <c r="AV102" i="10"/>
  <c r="BV19" i="10"/>
  <c r="T30" i="10"/>
  <c r="T31" i="10"/>
  <c r="AK112" i="10"/>
  <c r="BV17" i="10"/>
  <c r="T46" i="10"/>
  <c r="BD103" i="10"/>
  <c r="T40" i="10"/>
  <c r="T35" i="10"/>
  <c r="AY102" i="10"/>
  <c r="AK12" i="10"/>
  <c r="B10" i="16" s="1"/>
  <c r="T44" i="10"/>
  <c r="BV16" i="10"/>
  <c r="BV13" i="10"/>
  <c r="BV21" i="10"/>
  <c r="BV20" i="10"/>
  <c r="AK115" i="10"/>
  <c r="AK21" i="10"/>
  <c r="B19" i="16" s="1"/>
  <c r="AK118" i="10"/>
  <c r="AK10" i="10"/>
  <c r="B8" i="16" s="1"/>
  <c r="T42" i="10"/>
  <c r="T43" i="10"/>
  <c r="AK116" i="10"/>
  <c r="AK19" i="10"/>
  <c r="B17" i="16" s="1"/>
  <c r="BV11" i="10"/>
  <c r="BE8" i="10"/>
  <c r="BE104" i="10" s="1"/>
  <c r="C7" i="15"/>
  <c r="C8" i="15" s="1"/>
  <c r="G6" i="15"/>
  <c r="F6" i="15" s="1"/>
  <c r="G11" i="16"/>
  <c r="G10" i="16"/>
  <c r="G5" i="16"/>
  <c r="G9" i="16"/>
  <c r="G19" i="16"/>
  <c r="AE105" i="10"/>
  <c r="AK105" i="10" s="1"/>
  <c r="AK9" i="10"/>
  <c r="AK7" i="10"/>
  <c r="AE103" i="10"/>
  <c r="AK103" i="10" s="1"/>
  <c r="AK102" i="10"/>
  <c r="AK117" i="10"/>
  <c r="BV15" i="10"/>
  <c r="BP113" i="10"/>
  <c r="BQ104" i="10"/>
  <c r="BV8" i="10"/>
  <c r="AK15" i="10"/>
  <c r="AE111" i="10"/>
  <c r="AK111" i="10" s="1"/>
  <c r="AK17" i="10"/>
  <c r="AG113" i="10"/>
  <c r="AK113" i="10" s="1"/>
  <c r="AE108" i="10"/>
  <c r="AK108" i="10" s="1"/>
  <c r="BE7" i="10"/>
  <c r="BE103" i="10" s="1"/>
  <c r="AK11" i="10"/>
  <c r="BV18" i="10"/>
  <c r="G8" i="16"/>
  <c r="G12" i="16"/>
  <c r="T38" i="10"/>
  <c r="AK8" i="10"/>
  <c r="AE104" i="10"/>
  <c r="AK104" i="10" s="1"/>
  <c r="BV14" i="10"/>
  <c r="BV22" i="10"/>
  <c r="CA22" i="10" s="1"/>
  <c r="AK13" i="10"/>
  <c r="AG109" i="10"/>
  <c r="AK109" i="10" s="1"/>
  <c r="AK20" i="10"/>
  <c r="T45" i="10"/>
  <c r="BP106" i="10"/>
  <c r="BV10" i="10"/>
  <c r="BP108" i="10"/>
  <c r="BV12" i="10"/>
  <c r="G15" i="16"/>
  <c r="T37" i="10"/>
  <c r="AK18" i="10"/>
  <c r="AK107" i="10"/>
  <c r="AK6" i="10"/>
  <c r="AE114" i="10"/>
  <c r="AK114" i="10" s="1"/>
  <c r="T41" i="10"/>
  <c r="G13" i="16"/>
  <c r="G16" i="16"/>
  <c r="BV6" i="10"/>
  <c r="CA6" i="10" s="1"/>
  <c r="T39" i="10"/>
  <c r="AK16" i="10"/>
  <c r="CB16" i="10" s="1"/>
  <c r="B4" i="15" s="1"/>
  <c r="AK14" i="10"/>
  <c r="AE110" i="10"/>
  <c r="AK110" i="10" s="1"/>
  <c r="AK22" i="10"/>
  <c r="B20" i="16" s="1"/>
  <c r="BV7" i="10"/>
  <c r="G17" i="16"/>
  <c r="T32" i="10"/>
  <c r="T33" i="10"/>
  <c r="G20" i="16"/>
  <c r="BV9" i="10"/>
  <c r="AK106" i="10"/>
  <c r="AY109" i="10"/>
  <c r="BB118" i="10"/>
  <c r="BV24" i="10"/>
  <c r="BD9" i="10"/>
  <c r="BE9" i="10" s="1"/>
  <c r="BE105" i="10" s="1"/>
  <c r="BD104" i="10"/>
  <c r="AM22" i="10"/>
  <c r="AM10" i="10" l="1"/>
  <c r="AM12" i="10"/>
  <c r="CB22" i="10"/>
  <c r="H10" i="16"/>
  <c r="C10" i="16"/>
  <c r="AM21" i="10"/>
  <c r="AN22" i="10" s="1"/>
  <c r="CA23" i="10"/>
  <c r="AM19" i="10"/>
  <c r="AN19" i="10" s="1"/>
  <c r="CB6" i="10"/>
  <c r="BZ6" i="10" s="1"/>
  <c r="B4" i="16"/>
  <c r="D17" i="16" s="1"/>
  <c r="B12" i="16"/>
  <c r="AM14" i="10"/>
  <c r="AM6" i="10"/>
  <c r="B5" i="16"/>
  <c r="AM7" i="10"/>
  <c r="AM16" i="10"/>
  <c r="B7" i="16"/>
  <c r="AM9" i="10"/>
  <c r="B14" i="16"/>
  <c r="D14" i="16" s="1"/>
  <c r="B9" i="16"/>
  <c r="AM11" i="10"/>
  <c r="AM8" i="10"/>
  <c r="B6" i="16"/>
  <c r="B15" i="16"/>
  <c r="AM17" i="10"/>
  <c r="B16" i="16"/>
  <c r="AM18" i="10"/>
  <c r="B18" i="16"/>
  <c r="AM20" i="10"/>
  <c r="B13" i="16"/>
  <c r="AM15" i="10"/>
  <c r="B11" i="16"/>
  <c r="AM13" i="10"/>
  <c r="AN13" i="10" s="1"/>
  <c r="C8" i="16"/>
  <c r="H8" i="16"/>
  <c r="C19" i="16"/>
  <c r="H19" i="16"/>
  <c r="D19" i="16"/>
  <c r="BD10" i="10"/>
  <c r="BE10" i="10" s="1"/>
  <c r="BE106" i="10" s="1"/>
  <c r="BD105" i="10"/>
  <c r="H20" i="16"/>
  <c r="C20" i="16"/>
  <c r="CB23" i="10"/>
  <c r="B5" i="15"/>
  <c r="B7" i="15" s="1"/>
  <c r="B8" i="15" s="1"/>
  <c r="D9" i="15" s="1"/>
  <c r="C17" i="16"/>
  <c r="H17" i="16"/>
  <c r="AN21" i="10" l="1"/>
  <c r="AN10" i="10"/>
  <c r="AN17" i="10"/>
  <c r="H14" i="16"/>
  <c r="D20" i="16"/>
  <c r="C14" i="16"/>
  <c r="AN14" i="10"/>
  <c r="AN20" i="10"/>
  <c r="AN8" i="10"/>
  <c r="AN16" i="10"/>
  <c r="H5" i="16"/>
  <c r="C5" i="16"/>
  <c r="D5" i="16"/>
  <c r="AN18" i="10"/>
  <c r="AN12" i="10"/>
  <c r="AN11" i="10"/>
  <c r="AN7" i="10"/>
  <c r="C13" i="16"/>
  <c r="H13" i="16"/>
  <c r="C12" i="16"/>
  <c r="D12" i="16"/>
  <c r="H12" i="16"/>
  <c r="D18" i="16"/>
  <c r="H18" i="16"/>
  <c r="C18" i="16"/>
  <c r="C9" i="16"/>
  <c r="H9" i="16"/>
  <c r="D9" i="16"/>
  <c r="D11" i="16"/>
  <c r="C11" i="16"/>
  <c r="H11" i="16"/>
  <c r="C15" i="16"/>
  <c r="H15" i="16"/>
  <c r="D15" i="16"/>
  <c r="AN9" i="10"/>
  <c r="D13" i="16"/>
  <c r="D10" i="16"/>
  <c r="C4" i="16"/>
  <c r="H4" i="16"/>
  <c r="D8" i="16"/>
  <c r="D4" i="16"/>
  <c r="D16" i="16"/>
  <c r="C16" i="16"/>
  <c r="H16" i="16"/>
  <c r="AN15" i="10"/>
  <c r="H6" i="16"/>
  <c r="C6" i="16"/>
  <c r="D6" i="16"/>
  <c r="H7" i="16"/>
  <c r="C7" i="16"/>
  <c r="D7" i="16"/>
  <c r="BD11" i="10"/>
  <c r="BE11" i="10" s="1"/>
  <c r="BE107" i="10" s="1"/>
  <c r="BD106" i="10"/>
  <c r="CB24" i="10"/>
  <c r="CA24" i="10"/>
  <c r="BD12" i="10" l="1"/>
  <c r="BE12" i="10" s="1"/>
  <c r="BE108" i="10" s="1"/>
  <c r="BD107" i="10"/>
  <c r="BD13" i="10" l="1"/>
  <c r="BE13" i="10" s="1"/>
  <c r="BE109" i="10" s="1"/>
  <c r="BD108" i="10"/>
  <c r="BD14" i="10" l="1"/>
  <c r="BE14" i="10" s="1"/>
  <c r="BE110" i="10" s="1"/>
  <c r="BD109" i="10"/>
  <c r="BD15" i="10" l="1"/>
  <c r="BE15" i="10" s="1"/>
  <c r="BE111" i="10" s="1"/>
  <c r="BD110" i="10"/>
  <c r="BD111" i="10" l="1"/>
  <c r="BD16" i="10"/>
  <c r="BE16" i="10" s="1"/>
  <c r="BE112" i="10" s="1"/>
  <c r="BD17" i="10" l="1"/>
  <c r="BE17" i="10" s="1"/>
  <c r="BE113" i="10" s="1"/>
  <c r="BD112" i="10"/>
  <c r="BD113" i="10" l="1"/>
  <c r="BD18" i="10"/>
  <c r="BE18" i="10" s="1"/>
  <c r="BE114" i="10" s="1"/>
  <c r="BD19" i="10" l="1"/>
  <c r="BE19" i="10" s="1"/>
  <c r="BE115" i="10" s="1"/>
  <c r="BD114" i="10"/>
  <c r="BD20" i="10" l="1"/>
  <c r="BE20" i="10" s="1"/>
  <c r="BE116" i="10" s="1"/>
  <c r="BD115" i="10"/>
  <c r="BD21" i="10" l="1"/>
  <c r="BE21" i="10" s="1"/>
  <c r="BE117" i="10" s="1"/>
  <c r="BD116" i="10"/>
  <c r="BD22" i="10" l="1"/>
  <c r="BD117" i="10"/>
  <c r="BD118" i="10" l="1"/>
  <c r="BE22" i="10"/>
  <c r="BE24" i="10" l="1"/>
  <c r="BZ22" i="10"/>
  <c r="BE118" i="10"/>
  <c r="BZ23" i="10" l="1"/>
  <c r="BZ24" i="10"/>
</calcChain>
</file>

<file path=xl/sharedStrings.xml><?xml version="1.0" encoding="utf-8"?>
<sst xmlns="http://schemas.openxmlformats.org/spreadsheetml/2006/main" count="316" uniqueCount="118">
  <si>
    <t>A</t>
  </si>
  <si>
    <t>B</t>
  </si>
  <si>
    <t>C</t>
  </si>
  <si>
    <t>D</t>
  </si>
  <si>
    <t>E</t>
  </si>
  <si>
    <t>F</t>
  </si>
  <si>
    <t>G</t>
  </si>
  <si>
    <t>H</t>
  </si>
  <si>
    <t xml:space="preserve">HEV </t>
  </si>
  <si>
    <t>TWh</t>
  </si>
  <si>
    <t>Erdgas</t>
  </si>
  <si>
    <t>Wärme</t>
  </si>
  <si>
    <t>Flüssiggas</t>
  </si>
  <si>
    <t>Heizöl</t>
  </si>
  <si>
    <t>Holzpellets</t>
  </si>
  <si>
    <t>Strom</t>
  </si>
  <si>
    <t>Gesamt</t>
  </si>
  <si>
    <t>* Fern- und Nahwärme</t>
  </si>
  <si>
    <t>**  Strom-Direktheizung &amp; Wärmepumpe, Anteile 2002 - 2009 geschätzt</t>
  </si>
  <si>
    <t xml:space="preserve"> </t>
  </si>
  <si>
    <t>Jahr</t>
  </si>
  <si>
    <t>Wärme*</t>
  </si>
  <si>
    <t>Heizöl**</t>
  </si>
  <si>
    <t>Holzpellets*</t>
  </si>
  <si>
    <t>Strom**</t>
  </si>
  <si>
    <t>Legende</t>
  </si>
  <si>
    <t xml:space="preserve"> 1-2 Familienhäuser</t>
  </si>
  <si>
    <t xml:space="preserve"> Mehrfamilienhäuser</t>
  </si>
  <si>
    <t xml:space="preserve"> Alle Wohngebäude</t>
  </si>
  <si>
    <t>kg/qm</t>
  </si>
  <si>
    <t>Flächenbezo-gene Emission</t>
  </si>
  <si>
    <t xml:space="preserve"> Emission pro Kopf</t>
  </si>
  <si>
    <t>Veränderung Emission</t>
  </si>
  <si>
    <t>SV</t>
  </si>
  <si>
    <t>Fläche</t>
  </si>
  <si>
    <t>t CO2</t>
  </si>
  <si>
    <t>Veränder-ung Fläche</t>
  </si>
  <si>
    <t>Veränder-ung SV</t>
  </si>
  <si>
    <t>(1) Bereinigter, flächenbezogener HEV von MFH [AN] 2019 05 01, Quelle: co2online 2019</t>
  </si>
  <si>
    <t>Effizienzsteigerung</t>
  </si>
  <si>
    <t xml:space="preserve">Flächenwachstum </t>
  </si>
  <si>
    <t>Minderung ohne Energieträgerwechsel</t>
  </si>
  <si>
    <t>Minderung ohne Dekarbonisierung</t>
  </si>
  <si>
    <t>Minderung der CO2-Emission</t>
  </si>
  <si>
    <t>Differenz/a</t>
  </si>
  <si>
    <t>MFH</t>
  </si>
  <si>
    <r>
      <t>Mio. m</t>
    </r>
    <r>
      <rPr>
        <vertAlign val="superscript"/>
        <sz val="12"/>
        <color rgb="FF000000"/>
        <rFont val="Calibri"/>
        <family val="2"/>
      </rPr>
      <t>2</t>
    </r>
    <r>
      <rPr>
        <vertAlign val="subscript"/>
        <sz val="12"/>
        <color rgb="FF000000"/>
        <rFont val="Calibri"/>
        <family val="2"/>
      </rPr>
      <t>[AN]</t>
    </r>
  </si>
  <si>
    <r>
      <t>kg/(m</t>
    </r>
    <r>
      <rPr>
        <vertAlign val="superscript"/>
        <sz val="12"/>
        <color rgb="FF000000"/>
        <rFont val="Calibri"/>
        <family val="2"/>
      </rPr>
      <t>2</t>
    </r>
    <r>
      <rPr>
        <vertAlign val="subscript"/>
        <sz val="12"/>
        <color rgb="FF000000"/>
        <rFont val="Calibri"/>
        <family val="2"/>
      </rPr>
      <t>[AN]</t>
    </r>
    <r>
      <rPr>
        <sz val="12"/>
        <color rgb="FF000000"/>
        <rFont val="Calibri"/>
        <family val="2"/>
      </rPr>
      <t>*a)</t>
    </r>
  </si>
  <si>
    <r>
      <t>Differenz/(m</t>
    </r>
    <r>
      <rPr>
        <vertAlign val="superscript"/>
        <sz val="12"/>
        <color rgb="FF000000"/>
        <rFont val="Calibri"/>
        <family val="2"/>
      </rPr>
      <t>2</t>
    </r>
    <r>
      <rPr>
        <vertAlign val="subscript"/>
        <sz val="12"/>
        <color rgb="FF000000"/>
        <rFont val="Calibri"/>
        <family val="2"/>
      </rPr>
      <t>[AN]</t>
    </r>
    <r>
      <rPr>
        <sz val="12"/>
        <color rgb="FF000000"/>
        <rFont val="Calibri"/>
        <family val="2"/>
      </rPr>
      <t>*a)</t>
    </r>
  </si>
  <si>
    <t xml:space="preserve"> 1-2 FH</t>
  </si>
  <si>
    <t xml:space="preserve"> MFH</t>
  </si>
  <si>
    <t xml:space="preserve"> 1-2 FH + MFH</t>
  </si>
  <si>
    <t xml:space="preserve"> Anzahl 1-2 FH</t>
  </si>
  <si>
    <t>Nutzfläche 1-2 FH</t>
  </si>
  <si>
    <r>
      <t>SV</t>
    </r>
    <r>
      <rPr>
        <vertAlign val="subscript"/>
        <sz val="11"/>
        <color rgb="FF000000"/>
        <rFont val="Calibri"/>
        <family val="2"/>
      </rPr>
      <t>emp</t>
    </r>
    <r>
      <rPr>
        <vertAlign val="superscript"/>
        <sz val="11"/>
        <color rgb="FF000000"/>
        <rFont val="Calibri"/>
        <family val="2"/>
      </rPr>
      <t>(1)</t>
    </r>
  </si>
  <si>
    <r>
      <t>Fläche</t>
    </r>
    <r>
      <rPr>
        <vertAlign val="superscript"/>
        <sz val="12"/>
        <color rgb="FF000000"/>
        <rFont val="Calibri"/>
        <family val="2"/>
      </rPr>
      <t>(2)</t>
    </r>
  </si>
  <si>
    <r>
      <t>HEV</t>
    </r>
    <r>
      <rPr>
        <vertAlign val="subscript"/>
        <sz val="11"/>
        <color rgb="FF000000"/>
        <rFont val="Calibri"/>
        <family val="2"/>
      </rPr>
      <t>est</t>
    </r>
  </si>
  <si>
    <r>
      <t>kWh/(m</t>
    </r>
    <r>
      <rPr>
        <vertAlign val="superscript"/>
        <sz val="11"/>
        <color rgb="FF000000"/>
        <rFont val="Calibri"/>
        <family val="2"/>
      </rPr>
      <t>2</t>
    </r>
    <r>
      <rPr>
        <vertAlign val="subscript"/>
        <sz val="11"/>
        <color rgb="FF000000"/>
        <rFont val="Calibri"/>
        <family val="2"/>
      </rPr>
      <t>[AN]</t>
    </r>
    <r>
      <rPr>
        <sz val="11"/>
        <color rgb="FF000000"/>
        <rFont val="Calibri"/>
        <family val="2"/>
      </rPr>
      <t>*a)</t>
    </r>
  </si>
  <si>
    <r>
      <t>m</t>
    </r>
    <r>
      <rPr>
        <vertAlign val="superscript"/>
        <sz val="11"/>
        <color rgb="FF000000"/>
        <rFont val="Calibri"/>
        <family val="2"/>
      </rPr>
      <t>2</t>
    </r>
    <r>
      <rPr>
        <vertAlign val="subscript"/>
        <sz val="11"/>
        <color rgb="FF000000"/>
        <rFont val="Calibri"/>
        <family val="2"/>
      </rPr>
      <t>[AN]</t>
    </r>
  </si>
  <si>
    <r>
      <t>Mrd. m</t>
    </r>
    <r>
      <rPr>
        <vertAlign val="superscript"/>
        <sz val="11"/>
        <color rgb="FF000000"/>
        <rFont val="Calibri"/>
        <family val="2"/>
      </rPr>
      <t>2</t>
    </r>
    <r>
      <rPr>
        <vertAlign val="subscript"/>
        <sz val="11"/>
        <color rgb="FF000000"/>
        <rFont val="Calibri"/>
        <family val="2"/>
      </rPr>
      <t>[AN]</t>
    </r>
  </si>
  <si>
    <t xml:space="preserve">Erdgas </t>
  </si>
  <si>
    <t xml:space="preserve">Strom </t>
  </si>
  <si>
    <t xml:space="preserve">D </t>
  </si>
  <si>
    <t xml:space="preserve">F </t>
  </si>
  <si>
    <r>
      <t>SV</t>
    </r>
    <r>
      <rPr>
        <vertAlign val="subscript"/>
        <sz val="11"/>
        <color rgb="FF000000"/>
        <rFont val="Calibri"/>
        <family val="2"/>
      </rPr>
      <t>est</t>
    </r>
    <r>
      <rPr>
        <vertAlign val="superscript"/>
        <sz val="11"/>
        <color rgb="FF000000"/>
        <rFont val="Calibri"/>
        <family val="2"/>
      </rPr>
      <t>(3)</t>
    </r>
  </si>
  <si>
    <r>
      <t>Fläche</t>
    </r>
    <r>
      <rPr>
        <vertAlign val="subscript"/>
        <sz val="12"/>
        <color rgb="FF000000"/>
        <rFont val="Calibri"/>
        <family val="2"/>
      </rPr>
      <t>est</t>
    </r>
    <r>
      <rPr>
        <vertAlign val="superscript"/>
        <sz val="12"/>
        <color rgb="FF000000"/>
        <rFont val="Calibri"/>
        <family val="2"/>
      </rPr>
      <t>(4)</t>
    </r>
  </si>
  <si>
    <r>
      <t>1.000 m</t>
    </r>
    <r>
      <rPr>
        <vertAlign val="superscript"/>
        <sz val="11"/>
        <color rgb="FF000000"/>
        <rFont val="Calibri"/>
        <family val="2"/>
      </rPr>
      <t>2</t>
    </r>
    <r>
      <rPr>
        <vertAlign val="subscript"/>
        <sz val="11"/>
        <color rgb="FF000000"/>
        <rFont val="Calibri"/>
        <family val="2"/>
      </rPr>
      <t>[AN]</t>
    </r>
  </si>
  <si>
    <t>(2) Fläche [AN] nach Destatis, Zensusdaten, nicht geglättet</t>
  </si>
  <si>
    <t>(4) Polynomische Schätzung der Nutzflächenentwicklung (Glättung der Zensusdaten in Spalte C)</t>
  </si>
  <si>
    <r>
      <t>Fläche</t>
    </r>
    <r>
      <rPr>
        <vertAlign val="subscript"/>
        <sz val="12"/>
        <color rgb="FF000000"/>
        <rFont val="Calibri"/>
        <family val="2"/>
      </rPr>
      <t>Destatis</t>
    </r>
    <r>
      <rPr>
        <vertAlign val="superscript"/>
        <sz val="12"/>
        <color rgb="FF000000"/>
        <rFont val="Calibri"/>
        <family val="2"/>
      </rPr>
      <t>(2)</t>
    </r>
  </si>
  <si>
    <t>(2) Fläche [AN] nach Destatis</t>
  </si>
  <si>
    <t>(3) Polynomische Schätzung des flächenbezogenen Heizenergieverbrauchs</t>
  </si>
  <si>
    <t>(4) Polynomische Schätzung der Nutzflächenentwicklung (Glättung um den "Zensus-Knick")</t>
  </si>
  <si>
    <t>Differenz 2012 / 2018</t>
  </si>
  <si>
    <t>Abgeleitete Kennwerte</t>
  </si>
  <si>
    <t>Nebenrechnung</t>
  </si>
  <si>
    <t>1.000 t/a</t>
  </si>
  <si>
    <t>erdgas</t>
  </si>
  <si>
    <t>fluessiggas</t>
  </si>
  <si>
    <t>heizoel</t>
  </si>
  <si>
    <t>holzpellets</t>
  </si>
  <si>
    <t>strom</t>
  </si>
  <si>
    <t>waerme</t>
  </si>
  <si>
    <t>Prozent</t>
  </si>
  <si>
    <t>Endstand</t>
  </si>
  <si>
    <t>Gesamt in %</t>
  </si>
  <si>
    <t xml:space="preserve">  </t>
  </si>
  <si>
    <t>Regionaler Bezug</t>
  </si>
  <si>
    <t>Thema</t>
  </si>
  <si>
    <t>Von_Bis</t>
  </si>
  <si>
    <t>Variablen für Überschriften</t>
  </si>
  <si>
    <t>Stichprobenumfang</t>
  </si>
  <si>
    <t>2002 - 2018</t>
  </si>
  <si>
    <t>CO2-Emission</t>
  </si>
  <si>
    <t>Gegenstand</t>
  </si>
  <si>
    <t>Konto</t>
  </si>
  <si>
    <t>Achsenbeschriftung für Szenarium</t>
  </si>
  <si>
    <t>1)</t>
  </si>
  <si>
    <t>2)</t>
  </si>
  <si>
    <t>3)</t>
  </si>
  <si>
    <t>4)</t>
  </si>
  <si>
    <t>5)</t>
  </si>
  <si>
    <t>203.682</t>
  </si>
  <si>
    <t>(2a) BW, 1-2 FH Anteile einzelner Energieträger am Heizenergieverbrauch 2002 - 2018, co2online Verbrauchstichprobe 2019, N = 203.682, Anteile i TWh [2.1.1.1.3.]</t>
  </si>
  <si>
    <t>EM ohne Energie-träger-wechsel</t>
  </si>
  <si>
    <t>EM ohne Dekarboni-sierung der Energieträger</t>
  </si>
  <si>
    <t xml:space="preserve">CO2-Emission </t>
  </si>
  <si>
    <t>Heizenergieverbrauch</t>
  </si>
  <si>
    <t>Emission</t>
  </si>
  <si>
    <t>Absolut</t>
  </si>
  <si>
    <t>pro qm</t>
  </si>
  <si>
    <t>Emis 2002 = 100</t>
  </si>
  <si>
    <t>HEV 2002 = 100</t>
  </si>
  <si>
    <t>je kWh</t>
  </si>
  <si>
    <t>Mio. t</t>
  </si>
  <si>
    <t>kg/kWh</t>
  </si>
  <si>
    <t>[4.2.3.24.3.]</t>
  </si>
  <si>
    <t>Rhein-Neckar-Kreis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</si>
</sst>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-* #,##0.0\ _€_-;\-* #,##0.0\ _€_-;_-* &quot;-&quot;??\ _€_-;_-@_-"/>
    <numFmt numFmtId="165" formatCode="_-* #,##0.0\ _€_-;\-* #,##0.0\ _€_-;_-* &quot;-&quot;?\ _€_-;_-@_-"/>
    <numFmt numFmtId="166" formatCode="_-* #,##0\ _€_-;\-* #,##0\ _€_-;_-* &quot;-&quot;?\ _€_-;_-@_-"/>
    <numFmt numFmtId="167" formatCode="_-* #,##0\ _€_-;\-* #,##0\ _€_-;_-* &quot;-&quot;??\ _€_-;_-@_-"/>
    <numFmt numFmtId="168" formatCode="_-* #,##0.0_-;\-* #,##0.0_-;_-* &quot;-&quot;??_-;_-@_-"/>
    <numFmt numFmtId="169" formatCode="_-* #,##0_-;\-* #,##0_-;_-* &quot;-&quot;??_-;_-@_-"/>
    <numFmt numFmtId="170" formatCode="_-* #,##0.00\ _€_-;\-* #,##0.00\ _€_-;_-* &quot;-&quot;?\ _€_-;_-@_-"/>
    <numFmt numFmtId="171" formatCode="_-* #,##0.000_-;\-* #,##0.000_-;_-* &quot;-&quot;??_-;_-@_-"/>
    <numFmt numFmtId="172" formatCode="_-* #,##0.00\ _€_-;\-* #,##0.00\ _€_-;_-* &quot;-&quot;??\ _€_-;_-@_-"/>
    <numFmt numFmtId="173" formatCode="_-* #,##0.0000_-;\-* #,##0.0000_-;_-* &quot;-&quot;??_-;_-@_-"/>
    <numFmt numFmtId="174" formatCode="_-* #,##0.000\ _€_-;\-* #,##0.000\ _€_-;_-* &quot;-&quot;?\ _€_-;_-@_-"/>
    <numFmt numFmtId="175" formatCode="_-* #,##0.000\ _€_-;\-* #,##0.000\ _€_-;_-* &quot;-&quot;??\ _€_-;_-@_-"/>
  </numFmts>
  <fonts count="17"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 (Textkörper)"/>
    </font>
    <font>
      <sz val="12"/>
      <color theme="1"/>
      <name val="Calibri (Textkörper)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</font>
    <font>
      <vertAlign val="subscript"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 (Textkörper)"/>
    </font>
    <font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1">
    <xf numFmtId="0" fontId="0" fillId="0" borderId="0" xfId="0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64" fontId="0" fillId="0" borderId="1" xfId="1" applyNumberFormat="1" applyFont="1" applyBorder="1"/>
    <xf numFmtId="165" fontId="0" fillId="0" borderId="1" xfId="0" applyNumberFormat="1" applyBorder="1"/>
    <xf numFmtId="0" fontId="0" fillId="0" borderId="5" xfId="0" applyBorder="1"/>
    <xf numFmtId="0" fontId="0" fillId="0" borderId="7" xfId="0" applyBorder="1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167" fontId="0" fillId="0" borderId="1" xfId="1" applyNumberFormat="1" applyFont="1" applyBorder="1"/>
    <xf numFmtId="167" fontId="0" fillId="0" borderId="0" xfId="1" applyNumberFormat="1" applyFont="1"/>
    <xf numFmtId="0" fontId="6" fillId="0" borderId="1" xfId="0" applyFont="1" applyBorder="1" applyAlignment="1">
      <alignment horizontal="left" wrapText="1"/>
    </xf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 wrapText="1"/>
    </xf>
    <xf numFmtId="167" fontId="0" fillId="0" borderId="0" xfId="1" applyNumberFormat="1" applyFont="1" applyBorder="1"/>
    <xf numFmtId="0" fontId="0" fillId="0" borderId="1" xfId="0" applyFill="1" applyBorder="1" applyAlignment="1">
      <alignment horizontal="center" vertical="center" wrapText="1"/>
    </xf>
    <xf numFmtId="167" fontId="0" fillId="0" borderId="1" xfId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167" fontId="5" fillId="0" borderId="13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68" fontId="0" fillId="0" borderId="1" xfId="1" applyNumberFormat="1" applyFont="1" applyBorder="1"/>
    <xf numFmtId="43" fontId="0" fillId="0" borderId="1" xfId="1" applyFont="1" applyFill="1" applyBorder="1" applyAlignment="1">
      <alignment horizontal="center" vertical="center" wrapText="1"/>
    </xf>
    <xf numFmtId="168" fontId="0" fillId="0" borderId="1" xfId="0" applyNumberFormat="1" applyBorder="1"/>
    <xf numFmtId="0" fontId="6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1" applyNumberFormat="1" applyFont="1" applyFill="1" applyBorder="1"/>
    <xf numFmtId="167" fontId="0" fillId="2" borderId="1" xfId="0" applyNumberForma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/>
    <xf numFmtId="166" fontId="0" fillId="3" borderId="1" xfId="0" applyNumberFormat="1" applyFill="1" applyBorder="1"/>
    <xf numFmtId="0" fontId="0" fillId="2" borderId="0" xfId="0" applyFill="1"/>
    <xf numFmtId="43" fontId="0" fillId="0" borderId="0" xfId="1" applyFont="1"/>
    <xf numFmtId="0" fontId="0" fillId="0" borderId="2" xfId="0" applyBorder="1"/>
    <xf numFmtId="170" fontId="0" fillId="0" borderId="1" xfId="0" applyNumberFormat="1" applyBorder="1"/>
    <xf numFmtId="166" fontId="0" fillId="0" borderId="1" xfId="0" applyNumberFormat="1" applyBorder="1"/>
    <xf numFmtId="0" fontId="0" fillId="4" borderId="1" xfId="0" applyFill="1" applyBorder="1"/>
    <xf numFmtId="171" fontId="0" fillId="0" borderId="1" xfId="1" applyNumberFormat="1" applyFont="1" applyBorder="1"/>
    <xf numFmtId="0" fontId="4" fillId="0" borderId="1" xfId="0" applyFont="1" applyBorder="1"/>
    <xf numFmtId="172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1" xfId="0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169" fontId="4" fillId="5" borderId="1" xfId="1" applyNumberFormat="1" applyFont="1" applyFill="1" applyBorder="1" applyAlignment="1">
      <alignment vertical="center" wrapText="1"/>
    </xf>
    <xf numFmtId="169" fontId="4" fillId="0" borderId="1" xfId="1" applyNumberFormat="1" applyFont="1" applyBorder="1"/>
    <xf numFmtId="170" fontId="0" fillId="0" borderId="0" xfId="0" applyNumberFormat="1"/>
    <xf numFmtId="0" fontId="0" fillId="0" borderId="0" xfId="0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168" fontId="0" fillId="0" borderId="0" xfId="1" applyNumberFormat="1" applyFont="1" applyFill="1" applyBorder="1"/>
    <xf numFmtId="0" fontId="0" fillId="0" borderId="0" xfId="0" applyFill="1"/>
    <xf numFmtId="167" fontId="0" fillId="0" borderId="5" xfId="0" applyNumberFormat="1" applyBorder="1"/>
    <xf numFmtId="167" fontId="0" fillId="0" borderId="0" xfId="0" applyNumberFormat="1" applyBorder="1"/>
    <xf numFmtId="174" fontId="0" fillId="0" borderId="1" xfId="0" applyNumberFormat="1" applyBorder="1"/>
    <xf numFmtId="170" fontId="0" fillId="2" borderId="1" xfId="0" applyNumberFormat="1" applyFill="1" applyBorder="1"/>
    <xf numFmtId="169" fontId="0" fillId="0" borderId="1" xfId="1" applyNumberFormat="1" applyFont="1" applyBorder="1"/>
    <xf numFmtId="0" fontId="0" fillId="0" borderId="0" xfId="0"/>
    <xf numFmtId="43" fontId="0" fillId="0" borderId="1" xfId="1" applyFont="1" applyBorder="1"/>
    <xf numFmtId="0" fontId="0" fillId="0" borderId="0" xfId="0"/>
    <xf numFmtId="0" fontId="0" fillId="6" borderId="1" xfId="0" applyFill="1" applyBorder="1" applyAlignment="1">
      <alignment horizontal="center" vertical="center"/>
    </xf>
    <xf numFmtId="173" fontId="0" fillId="0" borderId="1" xfId="1" applyNumberFormat="1" applyFont="1" applyFill="1" applyBorder="1"/>
    <xf numFmtId="172" fontId="0" fillId="0" borderId="1" xfId="0" applyNumberFormat="1" applyBorder="1"/>
    <xf numFmtId="43" fontId="0" fillId="0" borderId="1" xfId="1" applyNumberFormat="1" applyFont="1" applyBorder="1"/>
    <xf numFmtId="170" fontId="0" fillId="3" borderId="1" xfId="0" applyNumberFormat="1" applyFill="1" applyBorder="1"/>
    <xf numFmtId="0" fontId="14" fillId="6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9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/>
    <xf numFmtId="0" fontId="0" fillId="6" borderId="0" xfId="0" applyFill="1"/>
    <xf numFmtId="0" fontId="0" fillId="2" borderId="0" xfId="0" applyFill="1" applyAlignment="1">
      <alignment horizontal="left"/>
    </xf>
    <xf numFmtId="49" fontId="0" fillId="6" borderId="0" xfId="0" applyNumberFormat="1" applyFill="1"/>
    <xf numFmtId="0" fontId="14" fillId="6" borderId="0" xfId="0" applyFont="1" applyFill="1" applyAlignment="1">
      <alignment horizontal="left" vertical="center" readingOrder="1"/>
    </xf>
    <xf numFmtId="0" fontId="0" fillId="7" borderId="0" xfId="0" applyFill="1"/>
    <xf numFmtId="0" fontId="0" fillId="0" borderId="0" xfId="0" applyAlignment="1">
      <alignment horizontal="center" wrapText="1"/>
    </xf>
    <xf numFmtId="169" fontId="0" fillId="0" borderId="1" xfId="1" applyNumberFormat="1" applyFont="1" applyFill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170" fontId="2" fillId="7" borderId="0" xfId="0" applyNumberFormat="1" applyFont="1" applyFill="1" applyBorder="1"/>
    <xf numFmtId="0" fontId="0" fillId="0" borderId="0" xfId="0"/>
    <xf numFmtId="0" fontId="0" fillId="0" borderId="0" xfId="0"/>
    <xf numFmtId="0" fontId="0" fillId="0" borderId="0" xfId="0"/>
    <xf numFmtId="43" fontId="0" fillId="0" borderId="0" xfId="0" applyNumberFormat="1"/>
    <xf numFmtId="0" fontId="0" fillId="0" borderId="0" xfId="0"/>
    <xf numFmtId="175" fontId="0" fillId="0" borderId="1" xfId="1" applyNumberFormat="1" applyFont="1" applyBorder="1"/>
    <xf numFmtId="171" fontId="0" fillId="0" borderId="13" xfId="1" applyNumberFormat="1" applyFont="1" applyBorder="1" applyAlignment="1">
      <alignment horizontal="center"/>
    </xf>
    <xf numFmtId="171" fontId="0" fillId="0" borderId="9" xfId="1" applyNumberFormat="1" applyFont="1" applyBorder="1" applyAlignment="1">
      <alignment horizontal="center"/>
    </xf>
    <xf numFmtId="171" fontId="0" fillId="0" borderId="0" xfId="1" applyNumberFormat="1" applyFont="1"/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3" xfId="0" applyBorder="1" applyAlignment="1">
      <alignment horizontal="left"/>
    </xf>
    <xf numFmtId="0" fontId="0" fillId="0" borderId="3" xfId="0" applyBorder="1" applyAlignment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6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13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8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9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2" borderId="10" xfId="0" applyFont="1" applyFill="1" applyBorder="1" applyAlignment="1">
      <alignment wrapText="1"/>
    </xf>
    <xf numFmtId="0" fontId="2" fillId="2" borderId="11" xfId="0" applyFont="1" applyFill="1" applyBorder="1" applyAlignment="1">
      <alignment wrapText="1"/>
    </xf>
    <xf numFmtId="0" fontId="2" fillId="2" borderId="1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8" fillId="0" borderId="10" xfId="0" applyFont="1" applyBorder="1" applyAlignment="1">
      <alignment vertical="center" wrapText="1"/>
    </xf>
    <xf numFmtId="0" fontId="0" fillId="0" borderId="3" xfId="0" applyBorder="1"/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Legende!$B$46</c:f>
          <c:strCache>
            <c:ptCount val="1"/>
            <c:pt idx="0">
              <c:v>(11) Rhein-Neckar-Kreis, MFH: Effizienzsteigerung, Flächenwachstum                                                             und Emissionsminderung, Veränderung 2002 - 2018 [4.2.3.24.3.]</c:v>
            </c:pt>
          </c:strCache>
        </c:strRef>
      </c:tx>
      <c:layout>
        <c:manualLayout>
          <c:xMode val="edge"/>
          <c:yMode val="edge"/>
          <c:x val="0.10770805993271176"/>
          <c:y val="3.1614951292833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00953228774476"/>
          <c:y val="0.1463608820206766"/>
          <c:w val="0.55309910822530906"/>
          <c:h val="0.8047590564842366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75E-EF45-8463-FC4AC7E74062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5E-EF45-8463-FC4AC7E74062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 w="190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5E-EF45-8463-FC4AC7E74062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75E-EF45-8463-FC4AC7E74062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75E-EF45-8463-FC4AC7E74062}"/>
              </c:ext>
            </c:extLst>
          </c:dPt>
          <c:dLbls>
            <c:dLbl>
              <c:idx val="0"/>
              <c:layout>
                <c:manualLayout>
                  <c:x val="3.3313144851266925E-6"/>
                  <c:y val="3.7716177094165304E-2"/>
                </c:manualLayout>
              </c:layout>
              <c:tx>
                <c:rich>
                  <a:bodyPr rot="-5400000" vert="horz" wrap="square" lIns="38100" tIns="19050" rIns="38100" bIns="19050" anchor="t" anchorCtr="0">
                    <a:noAutofit/>
                  </a:bodyPr>
                  <a:lstStyle/>
                  <a:p>
                    <a:pPr algn="r">
                      <a:defRPr sz="1600" b="1">
                        <a:solidFill>
                          <a:schemeClr val="bg1"/>
                        </a:solidFill>
                      </a:defRPr>
                    </a:pPr>
                    <a:r>
                      <a:rPr lang="en-US" sz="1600">
                        <a:solidFill>
                          <a:schemeClr val="bg1"/>
                        </a:solidFill>
                      </a:rPr>
                      <a:t>Effizienz-</a:t>
                    </a:r>
                  </a:p>
                  <a:p>
                    <a:pPr algn="r">
                      <a:defRPr sz="1600" b="1">
                        <a:solidFill>
                          <a:schemeClr val="bg1"/>
                        </a:solidFill>
                      </a:defRPr>
                    </a:pPr>
                    <a:r>
                      <a:rPr lang="en-US" sz="1600">
                        <a:solidFill>
                          <a:schemeClr val="bg1"/>
                        </a:solidFill>
                      </a:rPr>
                      <a:t>steigerung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109926070609251"/>
                      <c:h val="0.104482483336058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D75E-EF45-8463-FC4AC7E74062}"/>
                </c:ext>
              </c:extLst>
            </c:dLbl>
            <c:dLbl>
              <c:idx val="1"/>
              <c:layout>
                <c:manualLayout>
                  <c:x val="1.365946400654399E-3"/>
                  <c:y val="-3.8637021106633126E-2"/>
                </c:manualLayout>
              </c:layout>
              <c:tx>
                <c:rich>
                  <a:bodyPr rot="-5400000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1600" b="1">
                        <a:solidFill>
                          <a:schemeClr val="bg1"/>
                        </a:solidFill>
                      </a:defRPr>
                    </a:pPr>
                    <a:r>
                      <a:rPr lang="en-US" sz="1600">
                        <a:solidFill>
                          <a:schemeClr val="bg1"/>
                        </a:solidFill>
                      </a:rPr>
                      <a:t>Flächen-</a:t>
                    </a:r>
                  </a:p>
                  <a:p>
                    <a:pPr algn="l">
                      <a:defRPr sz="1600" b="1">
                        <a:solidFill>
                          <a:schemeClr val="bg1"/>
                        </a:solidFill>
                      </a:defRPr>
                    </a:pPr>
                    <a:r>
                      <a:rPr lang="en-US" sz="1600">
                        <a:solidFill>
                          <a:schemeClr val="bg1"/>
                        </a:solidFill>
                      </a:rPr>
                      <a:t>wachstum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033415448444362"/>
                      <c:h val="0.117921432733804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75E-EF45-8463-FC4AC7E74062}"/>
                </c:ext>
              </c:extLst>
            </c:dLbl>
            <c:dLbl>
              <c:idx val="2"/>
              <c:layout>
                <c:manualLayout>
                  <c:x val="1.3693314460182554E-3"/>
                  <c:y val="0.25195401751990781"/>
                </c:manualLayout>
              </c:layout>
              <c:tx>
                <c:rich>
                  <a:bodyPr rot="-5400000" vert="horz" wrap="square" lIns="38100" tIns="19050" rIns="38100" bIns="19050" anchor="t" anchorCtr="0">
                    <a:noAutofit/>
                  </a:bodyPr>
                  <a:lstStyle/>
                  <a:p>
                    <a:pPr algn="l">
                      <a:defRPr sz="1600" b="1">
                        <a:solidFill>
                          <a:schemeClr val="bg2">
                            <a:lumMod val="50000"/>
                          </a:schemeClr>
                        </a:solidFill>
                      </a:defRPr>
                    </a:pPr>
                    <a:r>
                      <a:rPr lang="en-US" sz="1600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Emissionsminderung</a:t>
                    </a:r>
                    <a:r>
                      <a:rPr lang="en-US" sz="1600" baseline="0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 </a:t>
                    </a:r>
                  </a:p>
                  <a:p>
                    <a:pPr algn="l">
                      <a:defRPr sz="1600" b="1">
                        <a:solidFill>
                          <a:schemeClr val="bg2">
                            <a:lumMod val="50000"/>
                          </a:schemeClr>
                        </a:solidFill>
                      </a:defRPr>
                    </a:pPr>
                    <a:r>
                      <a:rPr lang="en-US" sz="1600" baseline="0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ohne </a:t>
                    </a:r>
                    <a:r>
                      <a:rPr lang="en-US" sz="1600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ET Wechsel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93906746406154"/>
                      <c:h val="9.59243149564331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75E-EF45-8463-FC4AC7E74062}"/>
                </c:ext>
              </c:extLst>
            </c:dLbl>
            <c:dLbl>
              <c:idx val="3"/>
              <c:layout>
                <c:manualLayout>
                  <c:x val="-1.3647643213209714E-3"/>
                  <c:y val="0.15000333536671484"/>
                </c:manualLayout>
              </c:layout>
              <c:tx>
                <c:rich>
                  <a:bodyPr rot="-5400000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1600" b="1">
                        <a:solidFill>
                          <a:schemeClr val="bg2">
                            <a:lumMod val="50000"/>
                          </a:schemeClr>
                        </a:solidFill>
                      </a:defRPr>
                    </a:pPr>
                    <a:r>
                      <a:rPr lang="en-US" sz="1600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EM ohne </a:t>
                    </a:r>
                    <a:r>
                      <a:rPr lang="en-US" sz="1600" baseline="0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 Dekarbonisierung</a:t>
                    </a:r>
                    <a:endParaRPr lang="en-US" sz="1600">
                      <a:solidFill>
                        <a:schemeClr val="bg2">
                          <a:lumMod val="50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931266170307974"/>
                      <c:h val="0.107904852384654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D75E-EF45-8463-FC4AC7E74062}"/>
                </c:ext>
              </c:extLst>
            </c:dLbl>
            <c:dLbl>
              <c:idx val="4"/>
              <c:layout>
                <c:manualLayout>
                  <c:x val="1.3670747491090346E-3"/>
                  <c:y val="0.17669500258927595"/>
                </c:manualLayout>
              </c:layout>
              <c:tx>
                <c:rich>
                  <a:bodyPr rot="-5400000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1600" b="1">
                        <a:solidFill>
                          <a:schemeClr val="bg2">
                            <a:lumMod val="50000"/>
                          </a:schemeClr>
                        </a:solidFill>
                      </a:defRPr>
                    </a:pPr>
                    <a:r>
                      <a:rPr lang="en-US" sz="1600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Emissions-minderung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08637647120517"/>
                      <c:h val="0.1114386775778350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D75E-EF45-8463-FC4AC7E740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t">
                <a:spAutoFit/>
              </a:bodyPr>
              <a:lstStyle/>
              <a:p>
                <a:pPr>
                  <a:defRPr sz="1600" b="1"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Legende!$A$49:$A$53</c:f>
              <c:strCache>
                <c:ptCount val="5"/>
                <c:pt idx="0">
                  <c:v>1)</c:v>
                </c:pt>
                <c:pt idx="1">
                  <c:v>2)</c:v>
                </c:pt>
                <c:pt idx="2">
                  <c:v>3)</c:v>
                </c:pt>
                <c:pt idx="3">
                  <c:v>4)</c:v>
                </c:pt>
                <c:pt idx="4">
                  <c:v>5)</c:v>
                </c:pt>
              </c:strCache>
            </c:strRef>
          </c:cat>
          <c:val>
            <c:numRef>
              <c:f>'Tab 1-2 FH'!$BX$23:$CB$23</c:f>
              <c:numCache>
                <c:formatCode>_(* #,##0.00_);_(* \(#,##0.00\);_(* "-"??_);_(@_)</c:formatCode>
                <c:ptCount val="5"/>
                <c:pt idx="0">
                  <c:v>-0.2084188729933335</c:v>
                </c:pt>
                <c:pt idx="1">
                  <c:v>7.1618588700391728E-2</c:v>
                </c:pt>
                <c:pt idx="2">
                  <c:v>-0.16674603306673907</c:v>
                </c:pt>
                <c:pt idx="3">
                  <c:v>-0.17571576218776574</c:v>
                </c:pt>
                <c:pt idx="4">
                  <c:v>-0.19626340132289377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75E-EF45-8463-FC4AC7E74062}"/>
            </c:ext>
          </c:extLst>
        </c:ser>
        <c:ser>
          <c:idx val="1"/>
          <c:order val="1"/>
          <c:spPr>
            <a:noFill/>
            <a:ln w="19050">
              <a:solidFill>
                <a:schemeClr val="tx1">
                  <a:lumMod val="65000"/>
                  <a:lumOff val="35000"/>
                </a:schemeClr>
              </a:solidFill>
            </a:ln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A4A3-214D-BAAD-CD3E319A2CDF}"/>
              </c:ext>
            </c:extLst>
          </c:dPt>
          <c:cat>
            <c:strRef>
              <c:f>Legende!$A$49:$A$53</c:f>
              <c:strCache>
                <c:ptCount val="5"/>
                <c:pt idx="0">
                  <c:v>1)</c:v>
                </c:pt>
                <c:pt idx="1">
                  <c:v>2)</c:v>
                </c:pt>
                <c:pt idx="2">
                  <c:v>3)</c:v>
                </c:pt>
                <c:pt idx="3">
                  <c:v>4)</c:v>
                </c:pt>
                <c:pt idx="4">
                  <c:v>5)</c:v>
                </c:pt>
              </c:strCache>
            </c:strRef>
          </c:cat>
          <c:val>
            <c:numRef>
              <c:f>'Tab 1-2 FH'!$BX$24:$CB$24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 formatCode="_-* #,##0.00\ _€_-;\-* #,##0.00\ _€_-;_-* &quot;-&quot;??\ _€_-;_-@_-">
                  <c:v>0</c:v>
                </c:pt>
                <c:pt idx="3" formatCode="_-* #,##0.00\ _€_-;\-* #,##0.00\ _€_-;_-* &quot;-&quot;??\ _€_-;_-@_-">
                  <c:v>-2.0547639135128026E-2</c:v>
                </c:pt>
                <c:pt idx="4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25-FA44-93B8-CA87D13B1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1976928"/>
        <c:axId val="2082018864"/>
      </c:barChart>
      <c:catAx>
        <c:axId val="208197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 b="1"/>
            </a:pPr>
            <a:endParaRPr lang="de-DE"/>
          </a:p>
        </c:txPr>
        <c:crossAx val="2082018864"/>
        <c:crosses val="autoZero"/>
        <c:auto val="1"/>
        <c:lblAlgn val="ctr"/>
        <c:lblOffset val="100"/>
        <c:noMultiLvlLbl val="0"/>
      </c:catAx>
      <c:valAx>
        <c:axId val="2082018864"/>
        <c:scaling>
          <c:orientation val="minMax"/>
          <c:max val="0.3000000000000000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Veränderung in Prozent 2002 - 2018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1976928"/>
        <c:crosses val="autoZero"/>
        <c:crossBetween val="between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03EA66-68D0-5F40-816F-9C725B07061B}">
  <sheetPr/>
  <sheetViews>
    <sheetView zoomScale="165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1133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C214E0-2A22-9542-AFD3-AC044A9EEA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0.25218</cdr:x>
      <cdr:y>0.77207</cdr:y>
    </cdr:from>
    <cdr:to>
      <cdr:x>0.39949</cdr:x>
      <cdr:y>0.81766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AA4A216-9422-554C-B946-4004C987212A}"/>
            </a:ext>
          </a:extLst>
        </cdr:cNvPr>
        <cdr:cNvSpPr txBox="1"/>
      </cdr:nvSpPr>
      <cdr:spPr>
        <a:xfrm xmlns:a="http://schemas.openxmlformats.org/drawingml/2006/main">
          <a:off x="2348023" y="4646133"/>
          <a:ext cx="137160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200" b="1"/>
            <a:t> </a:t>
          </a:r>
        </a:p>
      </cdr:txBody>
    </cdr:sp>
  </cdr:relSizeAnchor>
  <cdr:relSizeAnchor xmlns:cdr="http://schemas.openxmlformats.org/drawingml/2006/chartDrawing">
    <cdr:from>
      <cdr:x>0.73037</cdr:x>
      <cdr:y>0.82331</cdr:y>
    </cdr:from>
    <cdr:to>
      <cdr:x>0.88898</cdr:x>
      <cdr:y>0.8773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F330FA94-5C2C-274C-99D6-565428C92350}"/>
            </a:ext>
          </a:extLst>
        </cdr:cNvPr>
        <cdr:cNvSpPr txBox="1"/>
      </cdr:nvSpPr>
      <cdr:spPr>
        <a:xfrm xmlns:a="http://schemas.openxmlformats.org/drawingml/2006/main">
          <a:off x="6800407" y="4954477"/>
          <a:ext cx="1476744" cy="3248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200" b="1"/>
        </a:p>
      </cdr:txBody>
    </cdr:sp>
  </cdr:relSizeAnchor>
  <cdr:relSizeAnchor xmlns:cdr="http://schemas.openxmlformats.org/drawingml/2006/chartDrawing">
    <cdr:from>
      <cdr:x>0.25218</cdr:x>
      <cdr:y>0.77207</cdr:y>
    </cdr:from>
    <cdr:to>
      <cdr:x>0.39949</cdr:x>
      <cdr:y>0.81766</cdr:y>
    </cdr:to>
    <cdr:sp macro="" textlink="">
      <cdr:nvSpPr>
        <cdr:cNvPr id="4" name="Textfeld 1">
          <a:extLst xmlns:a="http://schemas.openxmlformats.org/drawingml/2006/main">
            <a:ext uri="{FF2B5EF4-FFF2-40B4-BE49-F238E27FC236}">
              <a16:creationId xmlns:a16="http://schemas.microsoft.com/office/drawing/2014/main" id="{DAA4A216-9422-554C-B946-4004C987212A}"/>
            </a:ext>
          </a:extLst>
        </cdr:cNvPr>
        <cdr:cNvSpPr txBox="1"/>
      </cdr:nvSpPr>
      <cdr:spPr>
        <a:xfrm xmlns:a="http://schemas.openxmlformats.org/drawingml/2006/main">
          <a:off x="2348023" y="4646133"/>
          <a:ext cx="137160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200" b="1"/>
            <a:t> </a:t>
          </a:r>
        </a:p>
      </cdr:txBody>
    </cdr:sp>
  </cdr:relSizeAnchor>
  <cdr:relSizeAnchor xmlns:cdr="http://schemas.openxmlformats.org/drawingml/2006/chartDrawing">
    <cdr:from>
      <cdr:x>0.73037</cdr:x>
      <cdr:y>0.82331</cdr:y>
    </cdr:from>
    <cdr:to>
      <cdr:x>0.88898</cdr:x>
      <cdr:y>0.8773</cdr:y>
    </cdr:to>
    <cdr:sp macro="" textlink="">
      <cdr:nvSpPr>
        <cdr:cNvPr id="5" name="Textfeld 2">
          <a:extLst xmlns:a="http://schemas.openxmlformats.org/drawingml/2006/main">
            <a:ext uri="{FF2B5EF4-FFF2-40B4-BE49-F238E27FC236}">
              <a16:creationId xmlns:a16="http://schemas.microsoft.com/office/drawing/2014/main" id="{F330FA94-5C2C-274C-99D6-565428C92350}"/>
            </a:ext>
          </a:extLst>
        </cdr:cNvPr>
        <cdr:cNvSpPr txBox="1"/>
      </cdr:nvSpPr>
      <cdr:spPr>
        <a:xfrm xmlns:a="http://schemas.openxmlformats.org/drawingml/2006/main">
          <a:off x="6800407" y="4954477"/>
          <a:ext cx="1476744" cy="3248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200" b="1"/>
        </a:p>
      </cdr:txBody>
    </cdr:sp>
  </cdr:relSizeAnchor>
  <cdr:relSizeAnchor xmlns:cdr="http://schemas.openxmlformats.org/drawingml/2006/chartDrawing">
    <cdr:from>
      <cdr:x>0.25218</cdr:x>
      <cdr:y>0.77207</cdr:y>
    </cdr:from>
    <cdr:to>
      <cdr:x>0.39949</cdr:x>
      <cdr:y>0.81766</cdr:y>
    </cdr:to>
    <cdr:sp macro="" textlink="">
      <cdr:nvSpPr>
        <cdr:cNvPr id="6" name="Textfeld 1">
          <a:extLst xmlns:a="http://schemas.openxmlformats.org/drawingml/2006/main">
            <a:ext uri="{FF2B5EF4-FFF2-40B4-BE49-F238E27FC236}">
              <a16:creationId xmlns:a16="http://schemas.microsoft.com/office/drawing/2014/main" id="{DAA4A216-9422-554C-B946-4004C987212A}"/>
            </a:ext>
          </a:extLst>
        </cdr:cNvPr>
        <cdr:cNvSpPr txBox="1"/>
      </cdr:nvSpPr>
      <cdr:spPr>
        <a:xfrm xmlns:a="http://schemas.openxmlformats.org/drawingml/2006/main">
          <a:off x="2348023" y="4646133"/>
          <a:ext cx="137160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200" b="1"/>
            <a:t> </a:t>
          </a:r>
        </a:p>
      </cdr:txBody>
    </cdr:sp>
  </cdr:relSizeAnchor>
  <cdr:relSizeAnchor xmlns:cdr="http://schemas.openxmlformats.org/drawingml/2006/chartDrawing">
    <cdr:from>
      <cdr:x>0.73037</cdr:x>
      <cdr:y>0.82331</cdr:y>
    </cdr:from>
    <cdr:to>
      <cdr:x>0.88898</cdr:x>
      <cdr:y>0.8773</cdr:y>
    </cdr:to>
    <cdr:sp macro="" textlink="">
      <cdr:nvSpPr>
        <cdr:cNvPr id="7" name="Textfeld 2">
          <a:extLst xmlns:a="http://schemas.openxmlformats.org/drawingml/2006/main">
            <a:ext uri="{FF2B5EF4-FFF2-40B4-BE49-F238E27FC236}">
              <a16:creationId xmlns:a16="http://schemas.microsoft.com/office/drawing/2014/main" id="{F330FA94-5C2C-274C-99D6-565428C92350}"/>
            </a:ext>
          </a:extLst>
        </cdr:cNvPr>
        <cdr:cNvSpPr txBox="1"/>
      </cdr:nvSpPr>
      <cdr:spPr>
        <a:xfrm xmlns:a="http://schemas.openxmlformats.org/drawingml/2006/main">
          <a:off x="6800407" y="4954477"/>
          <a:ext cx="1476744" cy="3248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200" b="1"/>
        </a:p>
      </cdr:txBody>
    </cdr:sp>
  </cdr:relSizeAnchor>
  <cdr:relSizeAnchor xmlns:cdr="http://schemas.openxmlformats.org/drawingml/2006/chartDrawing">
    <cdr:from>
      <cdr:x>0.25218</cdr:x>
      <cdr:y>0.77207</cdr:y>
    </cdr:from>
    <cdr:to>
      <cdr:x>0.39949</cdr:x>
      <cdr:y>0.81766</cdr:y>
    </cdr:to>
    <cdr:sp macro="" textlink="">
      <cdr:nvSpPr>
        <cdr:cNvPr id="8" name="Textfeld 1">
          <a:extLst xmlns:a="http://schemas.openxmlformats.org/drawingml/2006/main">
            <a:ext uri="{FF2B5EF4-FFF2-40B4-BE49-F238E27FC236}">
              <a16:creationId xmlns:a16="http://schemas.microsoft.com/office/drawing/2014/main" id="{DAA4A216-9422-554C-B946-4004C987212A}"/>
            </a:ext>
          </a:extLst>
        </cdr:cNvPr>
        <cdr:cNvSpPr txBox="1"/>
      </cdr:nvSpPr>
      <cdr:spPr>
        <a:xfrm xmlns:a="http://schemas.openxmlformats.org/drawingml/2006/main">
          <a:off x="2348023" y="4646133"/>
          <a:ext cx="137160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200" b="1"/>
            <a:t> </a:t>
          </a:r>
        </a:p>
      </cdr:txBody>
    </cdr:sp>
  </cdr:relSizeAnchor>
  <cdr:relSizeAnchor xmlns:cdr="http://schemas.openxmlformats.org/drawingml/2006/chartDrawing">
    <cdr:from>
      <cdr:x>0.73037</cdr:x>
      <cdr:y>0.82331</cdr:y>
    </cdr:from>
    <cdr:to>
      <cdr:x>0.88898</cdr:x>
      <cdr:y>0.8773</cdr:y>
    </cdr:to>
    <cdr:sp macro="" textlink="">
      <cdr:nvSpPr>
        <cdr:cNvPr id="9" name="Textfeld 2">
          <a:extLst xmlns:a="http://schemas.openxmlformats.org/drawingml/2006/main">
            <a:ext uri="{FF2B5EF4-FFF2-40B4-BE49-F238E27FC236}">
              <a16:creationId xmlns:a16="http://schemas.microsoft.com/office/drawing/2014/main" id="{F330FA94-5C2C-274C-99D6-565428C92350}"/>
            </a:ext>
          </a:extLst>
        </cdr:cNvPr>
        <cdr:cNvSpPr txBox="1"/>
      </cdr:nvSpPr>
      <cdr:spPr>
        <a:xfrm xmlns:a="http://schemas.openxmlformats.org/drawingml/2006/main">
          <a:off x="6800407" y="4954477"/>
          <a:ext cx="1476744" cy="3248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200" b="1"/>
        </a:p>
      </cdr:txBody>
    </cdr:sp>
  </cdr:relSizeAnchor>
  <cdr:relSizeAnchor xmlns:cdr="http://schemas.openxmlformats.org/drawingml/2006/chartDrawing">
    <cdr:from>
      <cdr:x>0.67047</cdr:x>
      <cdr:y>0.12113</cdr:y>
    </cdr:from>
    <cdr:to>
      <cdr:x>0.99417</cdr:x>
      <cdr:y>0.71054</cdr:y>
    </cdr:to>
    <cdr:sp macro="" textlink="">
      <cdr:nvSpPr>
        <cdr:cNvPr id="10" name="Textfeld 1">
          <a:extLst xmlns:a="http://schemas.openxmlformats.org/drawingml/2006/main">
            <a:ext uri="{FF2B5EF4-FFF2-40B4-BE49-F238E27FC236}">
              <a16:creationId xmlns:a16="http://schemas.microsoft.com/office/drawing/2014/main" id="{2B1B989B-BF3A-3E40-AA67-D13507317C3B}"/>
            </a:ext>
          </a:extLst>
        </cdr:cNvPr>
        <cdr:cNvSpPr txBox="1"/>
      </cdr:nvSpPr>
      <cdr:spPr>
        <a:xfrm xmlns:a="http://schemas.openxmlformats.org/drawingml/2006/main">
          <a:off x="6239164" y="728134"/>
          <a:ext cx="3012229" cy="3543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400">
              <a:effectLst/>
              <a:latin typeface="+mn-lt"/>
              <a:ea typeface="+mn-ea"/>
              <a:cs typeface="+mn-cs"/>
            </a:rPr>
            <a:t>1) Emissionsminderung [EM] durch Senkung des flächenbezogenen Heizenergieverbrauchs (effizientere</a:t>
          </a:r>
          <a:r>
            <a:rPr lang="de-DE" sz="1400" baseline="0">
              <a:effectLst/>
              <a:latin typeface="+mn-lt"/>
              <a:ea typeface="+mn-ea"/>
              <a:cs typeface="+mn-cs"/>
            </a:rPr>
            <a:t> Nutzung von Heizenergie)</a:t>
          </a:r>
          <a:endParaRPr lang="de-DE" sz="14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de-DE" sz="4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de-DE" sz="1400">
              <a:effectLst/>
              <a:latin typeface="+mn-lt"/>
              <a:ea typeface="+mn-ea"/>
              <a:cs typeface="+mn-cs"/>
            </a:rPr>
            <a:t>2) Zunahme der Emission durch Wachstum der Nutzflächen (Zahl der und Fläche je Gebäude)</a:t>
          </a:r>
        </a:p>
        <a:p xmlns:a="http://schemas.openxmlformats.org/drawingml/2006/main">
          <a:endParaRPr lang="de-DE" sz="4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de-DE" sz="1400">
              <a:effectLst/>
              <a:latin typeface="+mn-lt"/>
              <a:ea typeface="+mn-ea"/>
              <a:cs typeface="+mn-cs"/>
            </a:rPr>
            <a:t>3) Emissionsminderung mit (gesamte Fläche) und ohne (graue Fläche) Energieträgerwechsel</a:t>
          </a:r>
        </a:p>
        <a:p xmlns:a="http://schemas.openxmlformats.org/drawingml/2006/main">
          <a:endParaRPr lang="de-DE" sz="4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de-DE" sz="1400">
              <a:effectLst/>
              <a:latin typeface="+mn-lt"/>
              <a:ea typeface="+mn-ea"/>
              <a:cs typeface="+mn-cs"/>
            </a:rPr>
            <a:t>4) Emissionsminderung ohne (graue Fläche) und mit Dekarbonisierung des Energieträgers (Fläche insgesamt)</a:t>
          </a:r>
        </a:p>
        <a:p xmlns:a="http://schemas.openxmlformats.org/drawingml/2006/main">
          <a:endParaRPr lang="de-DE" sz="4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400">
              <a:effectLst/>
              <a:latin typeface="+mn-lt"/>
              <a:ea typeface="+mn-ea"/>
              <a:cs typeface="+mn-cs"/>
            </a:rPr>
            <a:t>5) Veränderung der CO</a:t>
          </a:r>
          <a:r>
            <a:rPr lang="de-DE" sz="1400" baseline="-25000">
              <a:effectLst/>
              <a:latin typeface="+mn-lt"/>
              <a:ea typeface="+mn-ea"/>
              <a:cs typeface="+mn-cs"/>
            </a:rPr>
            <a:t>2</a:t>
          </a:r>
          <a:r>
            <a:rPr lang="de-DE" sz="1400">
              <a:effectLst/>
              <a:latin typeface="+mn-lt"/>
              <a:ea typeface="+mn-ea"/>
              <a:cs typeface="+mn-cs"/>
            </a:rPr>
            <a:t>-Emission insgesamt</a:t>
          </a:r>
        </a:p>
        <a:p xmlns:a="http://schemas.openxmlformats.org/drawingml/2006/main">
          <a:endParaRPr lang="de-DE" sz="14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de-DE" sz="1400"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anneshengstenberg/Dropbox/arbeit/AAA%20entwicklung%20hev%202018/Berechnung/4%20Einzelne%20Kommunen/4.3.%201-2%20FH%20MFH/4.3.2.%20MFH%201-2%20FH%20Einzelne%20Kommunen/4.3.2.24.%20Rhein-Neckar%20Kreis/4.3.2.24.3.%20CO2-Bilanz/1-2%20FH/04_SFH_spz_verbrauch_mea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_SFH_spz_verbrauch_mean"/>
    </sheetNames>
    <sheetDataSet>
      <sheetData sheetId="0">
        <row r="2">
          <cell r="B2">
            <v>142.61108304035901</v>
          </cell>
        </row>
        <row r="3">
          <cell r="B3">
            <v>140.17335432874299</v>
          </cell>
        </row>
        <row r="4">
          <cell r="B4">
            <v>137.67467493186001</v>
          </cell>
        </row>
        <row r="5">
          <cell r="B5">
            <v>136.27247554702299</v>
          </cell>
        </row>
        <row r="6">
          <cell r="B6">
            <v>133.763251527547</v>
          </cell>
        </row>
        <row r="7">
          <cell r="B7">
            <v>130.87364429116201</v>
          </cell>
        </row>
        <row r="8">
          <cell r="B8">
            <v>129.245681692462</v>
          </cell>
        </row>
        <row r="9">
          <cell r="B9">
            <v>127.583654020984</v>
          </cell>
        </row>
        <row r="10">
          <cell r="B10">
            <v>126.88769324419999</v>
          </cell>
        </row>
        <row r="11">
          <cell r="B11">
            <v>119.841165921067</v>
          </cell>
        </row>
        <row r="12">
          <cell r="B12">
            <v>120.463556774661</v>
          </cell>
        </row>
        <row r="13">
          <cell r="B13">
            <v>121.889107813084</v>
          </cell>
        </row>
        <row r="14">
          <cell r="B14">
            <v>111.473131707218</v>
          </cell>
        </row>
        <row r="15">
          <cell r="B15">
            <v>113.134788935649</v>
          </cell>
        </row>
        <row r="16">
          <cell r="B16">
            <v>115.702968509081</v>
          </cell>
        </row>
        <row r="17">
          <cell r="B17">
            <v>109.694143214612</v>
          </cell>
        </row>
        <row r="18">
          <cell r="B18">
            <v>108.404054241315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095EE-3108-7945-BFAF-2FABC5048580}">
  <sheetPr>
    <tabColor rgb="FFC00000"/>
  </sheetPr>
  <dimension ref="B1:CC124"/>
  <sheetViews>
    <sheetView showGridLines="0" tabSelected="1" topLeftCell="X1" zoomScale="182" zoomScaleNormal="225" workbookViewId="0">
      <selection activeCell="AE6" sqref="AE6:AJ22"/>
    </sheetView>
  </sheetViews>
  <sheetFormatPr baseColWidth="10" defaultRowHeight="16"/>
  <cols>
    <col min="1" max="1" width="3.33203125" style="37" customWidth="1"/>
    <col min="2" max="2" width="10.83203125" style="37"/>
    <col min="3" max="3" width="12.5" style="37" customWidth="1"/>
    <col min="4" max="4" width="12.83203125" style="37" customWidth="1"/>
    <col min="5" max="5" width="10.83203125" style="37"/>
    <col min="6" max="6" width="14.5" style="37" bestFit="1" customWidth="1"/>
    <col min="7" max="7" width="11.83203125" style="37" customWidth="1"/>
    <col min="8" max="8" width="12.1640625" style="37" customWidth="1"/>
    <col min="9" max="10" width="10.83203125" style="37"/>
    <col min="12" max="15" width="10.83203125" style="37"/>
    <col min="16" max="16" width="11.1640625" style="37" bestFit="1" customWidth="1"/>
    <col min="17" max="18" width="11" style="37" bestFit="1" customWidth="1"/>
    <col min="19" max="20" width="10.83203125" style="37"/>
    <col min="21" max="21" width="3.33203125" style="37" customWidth="1"/>
    <col min="22" max="30" width="10.83203125" style="37"/>
    <col min="31" max="31" width="13.5" style="37" bestFit="1" customWidth="1"/>
    <col min="32" max="38" width="10.83203125" style="37"/>
    <col min="39" max="39" width="14.5" style="37" customWidth="1"/>
    <col min="40" max="78" width="10.83203125" style="37"/>
    <col min="79" max="79" width="12.83203125" style="37" customWidth="1"/>
    <col min="80" max="80" width="13.6640625" style="37" customWidth="1"/>
    <col min="81" max="84" width="10.83203125" style="37"/>
    <col min="85" max="85" width="13.5" style="37" bestFit="1" customWidth="1"/>
    <col min="86" max="16384" width="10.83203125" style="37"/>
  </cols>
  <sheetData>
    <row r="1" spans="2:80">
      <c r="V1" s="149" t="str">
        <f>Legende!B38</f>
        <v>(3) CO2-Emissionen aus Beheizung von Wohnraum, Emissionskennwerte 2002 - 2018, Angaben in g/kWh, Quelle: BISK0 / Ifeu 2016, angepasst an IINAS 4/2017 Version 4.95</v>
      </c>
      <c r="W1" s="150"/>
      <c r="X1" s="150"/>
      <c r="Y1" s="150"/>
      <c r="Z1" s="150"/>
      <c r="AA1" s="150"/>
      <c r="AB1" s="151"/>
      <c r="AX1" s="141" t="str">
        <f>Legende!B42</f>
        <v>(7) Rhein-Neckar-Kreis, MFH: CO2-Emission nach Energieträgern bei konstanten Anteilen der ET am HEV 2002 - 2018, Angaben in Mio. t, Quelle: co2online 2019, N = 203.682 [4.2.3.24.3.]</v>
      </c>
      <c r="AY1" s="141"/>
      <c r="AZ1" s="141"/>
      <c r="BA1" s="141"/>
      <c r="BB1" s="141"/>
      <c r="BC1" s="141"/>
      <c r="BD1" s="141"/>
      <c r="BE1" s="141"/>
      <c r="BG1" s="139" t="str">
        <f>Legende!B43</f>
        <v>(8) CO2-Emissionen aus Beheizung von Wohnraum, konstante Emissionskennwerte 2002 - 2018, Angaben in g/kWh, Quelle: BISK0 / Ifeu 2016, angepasst an IINAS 4/2017 V. 4.95</v>
      </c>
      <c r="BH1" s="139"/>
      <c r="BI1" s="139"/>
      <c r="BJ1" s="139"/>
      <c r="BK1" s="139"/>
      <c r="BL1" s="139"/>
      <c r="BM1" s="139"/>
      <c r="BO1" s="139" t="str">
        <f>Legende!B44</f>
        <v>(9) Rhein-Neckar-Kreis, MFH: CO2-Emission nach ET bei konstanten Emissionskennwerten 2002 - 2018, Angaben in Mio. t, Quelle: co2online 2019, N = 203.682 [4.2.3.24.3.]</v>
      </c>
      <c r="BP1" s="139"/>
      <c r="BQ1" s="139"/>
      <c r="BR1" s="139"/>
      <c r="BS1" s="139"/>
      <c r="BT1" s="139"/>
      <c r="BU1" s="139"/>
      <c r="BV1" s="139"/>
    </row>
    <row r="2" spans="2:80" ht="33" customHeight="1">
      <c r="B2" s="132" t="str">
        <f>Legende!B36</f>
        <v>(1) Rhein-Neckar-Kreis, MFH: Basisdaten zur Berechnung des Heizenergieverbrauchs nach Destatis 2002 - 2018, co2online Verbrauchstichprobe 2019, N = 203.682 [4.2.3.24.3.]</v>
      </c>
      <c r="C2" s="133"/>
      <c r="D2" s="133"/>
      <c r="E2" s="133"/>
      <c r="F2" s="133"/>
      <c r="G2" s="134"/>
      <c r="H2" s="134"/>
      <c r="I2" s="134"/>
      <c r="J2" s="129"/>
      <c r="M2" s="143" t="str">
        <f>Legende!B37</f>
        <v>(2) Rhein-Neckar-Kreis, MFH Anteile einzelner Energieträger am Heizenergieverbrauch 2002 - 2018, co2online Verbrauchstichprobe 2019, N = 203.682, Anteile in Prozent [4.2.3.24.3.]</v>
      </c>
      <c r="N2" s="143"/>
      <c r="O2" s="143"/>
      <c r="P2" s="143"/>
      <c r="Q2" s="143"/>
      <c r="R2" s="143"/>
      <c r="S2" s="143"/>
      <c r="T2" s="143"/>
      <c r="V2" s="152"/>
      <c r="W2" s="142"/>
      <c r="X2" s="142"/>
      <c r="Y2" s="142"/>
      <c r="Z2" s="142"/>
      <c r="AA2" s="142"/>
      <c r="AB2" s="153"/>
      <c r="AC2" s="15"/>
      <c r="AD2" s="144" t="str">
        <f>Legende!B39</f>
        <v>(4) Rhein-Neckar-Kreis, MFH: CO2-Emission aus Beheizung von Wohnraum nach Energieträgern 2002 - 2018, Angaben in Mio. t, Quelle: co2online 2019, eigene Daten, N = 203.682 [4.2.3.24.3.]</v>
      </c>
      <c r="AE2" s="145"/>
      <c r="AF2" s="145"/>
      <c r="AG2" s="145"/>
      <c r="AH2" s="145"/>
      <c r="AI2" s="145"/>
      <c r="AJ2" s="145"/>
      <c r="AK2" s="145"/>
      <c r="AM2" s="33" t="s">
        <v>74</v>
      </c>
      <c r="AN2" s="33"/>
      <c r="AO2" s="146" t="str">
        <f>Legende!B41</f>
        <v>(6) Rhein-Neckar-Kreis, MFH konstante Anteile einzelner Energieträger am Heizenergieverbrauch 2002 - 2018, co2online Verbrauchstichprobe 2019, N = 203.682, Anteile in Prozent [4.2.3.24.3.]</v>
      </c>
      <c r="AP2" s="147"/>
      <c r="AQ2" s="147"/>
      <c r="AR2" s="147"/>
      <c r="AS2" s="147"/>
      <c r="AT2" s="147"/>
      <c r="AU2" s="147"/>
      <c r="AV2" s="148"/>
      <c r="AW2" s="33"/>
      <c r="AX2" s="142"/>
      <c r="AY2" s="142"/>
      <c r="AZ2" s="142"/>
      <c r="BA2" s="142"/>
      <c r="BB2" s="142"/>
      <c r="BC2" s="142"/>
      <c r="BD2" s="142"/>
      <c r="BE2" s="142"/>
      <c r="BF2" s="33"/>
      <c r="BG2" s="140"/>
      <c r="BH2" s="140"/>
      <c r="BI2" s="140"/>
      <c r="BJ2" s="140"/>
      <c r="BK2" s="140"/>
      <c r="BL2" s="140"/>
      <c r="BM2" s="140"/>
      <c r="BN2" s="33"/>
      <c r="BO2" s="140"/>
      <c r="BP2" s="140"/>
      <c r="BQ2" s="140"/>
      <c r="BR2" s="140"/>
      <c r="BS2" s="140"/>
      <c r="BT2" s="140"/>
      <c r="BU2" s="140"/>
      <c r="BV2" s="140"/>
      <c r="BW2" s="33"/>
      <c r="BX2" s="33"/>
      <c r="BY2" s="33"/>
      <c r="BZ2" s="33"/>
      <c r="CA2" s="33"/>
      <c r="CB2" s="34"/>
    </row>
    <row r="3" spans="2:80" ht="17">
      <c r="B3" s="2" t="s">
        <v>0</v>
      </c>
      <c r="C3" s="2" t="s">
        <v>1</v>
      </c>
      <c r="D3" s="2" t="s">
        <v>2</v>
      </c>
      <c r="E3" s="2" t="s">
        <v>19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M3" s="13" t="s">
        <v>19</v>
      </c>
      <c r="N3" s="13"/>
      <c r="O3" s="13"/>
      <c r="P3" s="13"/>
      <c r="Q3" s="13"/>
      <c r="R3" s="13"/>
      <c r="S3" s="13"/>
      <c r="T3" s="13"/>
      <c r="V3" s="3"/>
      <c r="W3" s="3"/>
      <c r="X3" s="3"/>
      <c r="Y3" s="3"/>
      <c r="Z3" s="3"/>
      <c r="AA3" s="3"/>
      <c r="AB3" s="3"/>
      <c r="AC3" s="16"/>
      <c r="AM3" s="154" t="s">
        <v>30</v>
      </c>
      <c r="AO3" s="28" t="s">
        <v>19</v>
      </c>
      <c r="AP3" s="28"/>
      <c r="AQ3" s="28"/>
      <c r="AR3" s="28"/>
      <c r="AS3" s="28"/>
      <c r="AT3" s="28"/>
      <c r="AU3" s="28"/>
      <c r="AV3" s="28"/>
      <c r="AX3" s="42"/>
      <c r="AY3" s="42"/>
      <c r="AZ3" s="42"/>
      <c r="BA3" s="42"/>
      <c r="BB3" s="42"/>
      <c r="BC3" s="42"/>
      <c r="BD3" s="42"/>
      <c r="BE3" s="42"/>
      <c r="BG3" s="38"/>
      <c r="BH3" s="38"/>
      <c r="BI3" s="38"/>
      <c r="BJ3" s="38"/>
      <c r="BK3" s="38"/>
      <c r="BL3" s="38"/>
      <c r="BM3" s="38"/>
      <c r="BO3" s="38"/>
      <c r="BP3" s="38"/>
      <c r="BQ3" s="38"/>
      <c r="BR3" s="38"/>
      <c r="BS3" s="38"/>
      <c r="BT3" s="38"/>
      <c r="BU3" s="38"/>
      <c r="BV3" s="38"/>
      <c r="BX3" s="154" t="s">
        <v>37</v>
      </c>
      <c r="BY3" s="154" t="s">
        <v>36</v>
      </c>
      <c r="BZ3" s="154" t="s">
        <v>104</v>
      </c>
      <c r="CA3" s="154" t="s">
        <v>105</v>
      </c>
      <c r="CB3" s="154" t="s">
        <v>32</v>
      </c>
    </row>
    <row r="4" spans="2:80" ht="54" customHeight="1">
      <c r="B4" s="3"/>
      <c r="C4" s="54" t="s">
        <v>54</v>
      </c>
      <c r="D4" s="4" t="s">
        <v>69</v>
      </c>
      <c r="E4" s="4" t="s">
        <v>19</v>
      </c>
      <c r="F4" s="24" t="s">
        <v>8</v>
      </c>
      <c r="G4" s="54" t="s">
        <v>64</v>
      </c>
      <c r="H4" s="4" t="s">
        <v>65</v>
      </c>
      <c r="I4" s="4" t="s">
        <v>65</v>
      </c>
      <c r="J4" s="54" t="s">
        <v>56</v>
      </c>
      <c r="M4" s="14"/>
      <c r="N4" s="14"/>
      <c r="O4" s="14"/>
      <c r="P4" s="14"/>
      <c r="Q4" s="14"/>
      <c r="R4" s="14"/>
      <c r="S4" s="14"/>
      <c r="T4" s="14"/>
      <c r="V4" s="155" t="s">
        <v>19</v>
      </c>
      <c r="W4" s="128"/>
      <c r="X4" s="128"/>
      <c r="Y4" s="128"/>
      <c r="Z4" s="128"/>
      <c r="AA4" s="128"/>
      <c r="AB4" s="129"/>
      <c r="AC4" s="35"/>
      <c r="AM4" s="154"/>
      <c r="AO4" s="29"/>
      <c r="AP4" s="29"/>
      <c r="AQ4" s="29"/>
      <c r="AR4" s="29"/>
      <c r="AS4" s="29"/>
      <c r="AT4" s="29"/>
      <c r="AU4" s="29"/>
      <c r="AV4" s="29"/>
      <c r="AX4" s="42"/>
      <c r="AY4" s="42"/>
      <c r="AZ4" s="42"/>
      <c r="BA4" s="42"/>
      <c r="BB4" s="42"/>
      <c r="BC4" s="42"/>
      <c r="BD4" s="42"/>
      <c r="BE4" s="42"/>
      <c r="BG4" s="38"/>
      <c r="BH4" s="38"/>
      <c r="BI4" s="38"/>
      <c r="BJ4" s="38"/>
      <c r="BK4" s="38"/>
      <c r="BL4" s="38"/>
      <c r="BM4" s="38"/>
      <c r="BO4" s="38"/>
      <c r="BP4" s="38"/>
      <c r="BQ4" s="38"/>
      <c r="BR4" s="38"/>
      <c r="BS4" s="38"/>
      <c r="BT4" s="38"/>
      <c r="BU4" s="38"/>
      <c r="BV4" s="38"/>
      <c r="BX4" s="154"/>
      <c r="BY4" s="154"/>
      <c r="BZ4" s="154"/>
      <c r="CA4" s="154"/>
      <c r="CB4" s="154"/>
    </row>
    <row r="5" spans="2:80" ht="34">
      <c r="B5" s="3"/>
      <c r="C5" s="83" t="s">
        <v>57</v>
      </c>
      <c r="D5" s="84" t="s">
        <v>66</v>
      </c>
      <c r="E5" s="4" t="s">
        <v>19</v>
      </c>
      <c r="F5" s="24" t="s">
        <v>9</v>
      </c>
      <c r="G5" s="83" t="s">
        <v>57</v>
      </c>
      <c r="H5" s="54" t="s">
        <v>66</v>
      </c>
      <c r="I5" s="54" t="s">
        <v>59</v>
      </c>
      <c r="J5" s="78" t="s">
        <v>9</v>
      </c>
      <c r="M5" s="9"/>
      <c r="N5" s="9" t="s">
        <v>10</v>
      </c>
      <c r="O5" s="9" t="s">
        <v>11</v>
      </c>
      <c r="P5" s="9" t="s">
        <v>12</v>
      </c>
      <c r="Q5" s="9" t="s">
        <v>13</v>
      </c>
      <c r="R5" s="9" t="s">
        <v>14</v>
      </c>
      <c r="S5" s="9" t="s">
        <v>15</v>
      </c>
      <c r="T5" s="9" t="s">
        <v>16</v>
      </c>
      <c r="U5" s="33"/>
      <c r="V5" s="36" t="s">
        <v>20</v>
      </c>
      <c r="W5" s="51" t="s">
        <v>10</v>
      </c>
      <c r="X5" s="51" t="s">
        <v>11</v>
      </c>
      <c r="Y5" s="51" t="s">
        <v>12</v>
      </c>
      <c r="Z5" s="51" t="s">
        <v>13</v>
      </c>
      <c r="AA5" s="51" t="s">
        <v>14</v>
      </c>
      <c r="AB5" s="51" t="s">
        <v>15</v>
      </c>
      <c r="AC5" s="17"/>
      <c r="AD5" s="19" t="s">
        <v>20</v>
      </c>
      <c r="AE5" s="36" t="s">
        <v>10</v>
      </c>
      <c r="AF5" s="36" t="s">
        <v>21</v>
      </c>
      <c r="AG5" s="36" t="s">
        <v>12</v>
      </c>
      <c r="AH5" s="36" t="s">
        <v>13</v>
      </c>
      <c r="AI5" s="36" t="s">
        <v>14</v>
      </c>
      <c r="AJ5" s="36" t="s">
        <v>24</v>
      </c>
      <c r="AK5" s="19" t="s">
        <v>16</v>
      </c>
      <c r="AM5" s="26" t="s">
        <v>29</v>
      </c>
      <c r="AO5" s="19" t="s">
        <v>20</v>
      </c>
      <c r="AP5" s="19" t="s">
        <v>10</v>
      </c>
      <c r="AQ5" s="19" t="s">
        <v>11</v>
      </c>
      <c r="AR5" s="19" t="s">
        <v>12</v>
      </c>
      <c r="AS5" s="19" t="s">
        <v>13</v>
      </c>
      <c r="AT5" s="19" t="s">
        <v>14</v>
      </c>
      <c r="AU5" s="19" t="s">
        <v>15</v>
      </c>
      <c r="AV5" s="19" t="s">
        <v>16</v>
      </c>
      <c r="AW5" s="69"/>
      <c r="AX5" s="19" t="s">
        <v>20</v>
      </c>
      <c r="AY5" s="19" t="s">
        <v>10</v>
      </c>
      <c r="AZ5" s="19" t="s">
        <v>21</v>
      </c>
      <c r="BA5" s="19" t="s">
        <v>12</v>
      </c>
      <c r="BB5" s="19" t="s">
        <v>13</v>
      </c>
      <c r="BC5" s="19" t="s">
        <v>14</v>
      </c>
      <c r="BD5" s="19" t="s">
        <v>24</v>
      </c>
      <c r="BE5" s="19" t="s">
        <v>16</v>
      </c>
      <c r="BG5" s="36" t="s">
        <v>20</v>
      </c>
      <c r="BH5" s="36" t="s">
        <v>10</v>
      </c>
      <c r="BI5" s="36" t="s">
        <v>21</v>
      </c>
      <c r="BJ5" s="36" t="s">
        <v>12</v>
      </c>
      <c r="BK5" s="36" t="s">
        <v>22</v>
      </c>
      <c r="BL5" s="36" t="s">
        <v>23</v>
      </c>
      <c r="BM5" s="36" t="s">
        <v>24</v>
      </c>
      <c r="BO5" s="19" t="s">
        <v>20</v>
      </c>
      <c r="BP5" s="19" t="s">
        <v>10</v>
      </c>
      <c r="BQ5" s="19" t="s">
        <v>21</v>
      </c>
      <c r="BR5" s="19" t="s">
        <v>12</v>
      </c>
      <c r="BS5" s="19" t="s">
        <v>22</v>
      </c>
      <c r="BT5" s="19" t="s">
        <v>23</v>
      </c>
      <c r="BU5" s="19" t="s">
        <v>24</v>
      </c>
      <c r="BV5" s="19" t="s">
        <v>16</v>
      </c>
      <c r="BX5" s="19" t="s">
        <v>33</v>
      </c>
      <c r="BY5" s="19" t="s">
        <v>34</v>
      </c>
      <c r="BZ5" s="19" t="s">
        <v>35</v>
      </c>
      <c r="CA5" s="19" t="s">
        <v>35</v>
      </c>
      <c r="CB5" s="19" t="s">
        <v>35</v>
      </c>
    </row>
    <row r="6" spans="2:80">
      <c r="B6" s="2">
        <v>2002</v>
      </c>
      <c r="C6" s="25">
        <v>114.387739</v>
      </c>
      <c r="D6" s="74">
        <v>10042.489350000002</v>
      </c>
      <c r="E6" s="20"/>
      <c r="F6" s="6">
        <f>D6*C6/1000000</f>
        <v>1.1487376506780798</v>
      </c>
      <c r="G6" s="25">
        <v>142.90414394822025</v>
      </c>
      <c r="H6" s="74">
        <f>D6</f>
        <v>10042.489350000002</v>
      </c>
      <c r="I6" s="79">
        <f>H6/1000000</f>
        <v>1.0042489350000001E-2</v>
      </c>
      <c r="J6" s="5">
        <f>H6*G6/1000000</f>
        <v>1.435113343670869</v>
      </c>
      <c r="L6"/>
      <c r="M6" s="2">
        <v>2002</v>
      </c>
      <c r="N6">
        <v>46.659857951564575</v>
      </c>
      <c r="O6">
        <v>3.5048937365326194</v>
      </c>
      <c r="P6">
        <v>-0.29764707508708216</v>
      </c>
      <c r="Q6">
        <v>50.132895386989894</v>
      </c>
      <c r="R6">
        <v>0</v>
      </c>
      <c r="S6">
        <v>0</v>
      </c>
      <c r="T6" s="23">
        <f>SUM(N6:S6)</f>
        <v>100</v>
      </c>
      <c r="V6" s="2">
        <v>2002</v>
      </c>
      <c r="W6" s="56">
        <v>258.82352941176475</v>
      </c>
      <c r="X6" s="57">
        <v>270</v>
      </c>
      <c r="Y6" s="57">
        <v>279.35294117647067</v>
      </c>
      <c r="Z6" s="57">
        <v>320.58823529411774</v>
      </c>
      <c r="AA6" s="57">
        <v>27.000000000000021</v>
      </c>
      <c r="AB6" s="57">
        <v>721.02197802197782</v>
      </c>
      <c r="AC6" s="18"/>
      <c r="AD6" s="2">
        <v>2002</v>
      </c>
      <c r="AE6" s="72">
        <f>W6*N6*$J6/100000</f>
        <v>0.17331388996725974</v>
      </c>
      <c r="AF6" s="72">
        <f t="shared" ref="AF6:AJ21" si="0">X6*O6*$J6/100000</f>
        <v>1.3580783377505316E-2</v>
      </c>
      <c r="AG6" s="72">
        <f t="shared" si="0"/>
        <v>-1.1932764507239428E-3</v>
      </c>
      <c r="AH6" s="72">
        <f t="shared" si="0"/>
        <v>0.2306516528474418</v>
      </c>
      <c r="AI6" s="72">
        <f t="shared" si="0"/>
        <v>0</v>
      </c>
      <c r="AJ6" s="72">
        <f t="shared" si="0"/>
        <v>0</v>
      </c>
      <c r="AK6" s="45">
        <f t="shared" ref="AK6:AK22" si="1">SUM(AE6:AJ6)</f>
        <v>0.41635304974148291</v>
      </c>
      <c r="AM6" s="25">
        <f>AK6/I6</f>
        <v>41.459147750202277</v>
      </c>
      <c r="AO6" s="30">
        <v>2002</v>
      </c>
      <c r="AP6" s="31">
        <f t="shared" ref="AP6:AU6" si="2">N$6</f>
        <v>46.659857951564575</v>
      </c>
      <c r="AQ6" s="31">
        <f t="shared" si="2"/>
        <v>3.5048937365326194</v>
      </c>
      <c r="AR6" s="31">
        <f t="shared" si="2"/>
        <v>-0.29764707508708216</v>
      </c>
      <c r="AS6" s="31">
        <f t="shared" si="2"/>
        <v>50.132895386989894</v>
      </c>
      <c r="AT6" s="31">
        <f t="shared" si="2"/>
        <v>0</v>
      </c>
      <c r="AU6" s="31">
        <f t="shared" si="2"/>
        <v>0</v>
      </c>
      <c r="AV6" s="32">
        <f>SUM(AP6:AU6)</f>
        <v>100</v>
      </c>
      <c r="AX6" s="30">
        <v>2002</v>
      </c>
      <c r="AY6" s="73">
        <f>AP6*W6*$J6/100000</f>
        <v>0.17331388996725974</v>
      </c>
      <c r="AZ6" s="73">
        <f t="shared" ref="AZ6:BA21" si="3">AQ6*X6*$J6/100000</f>
        <v>1.3580783377505316E-2</v>
      </c>
      <c r="BA6" s="73">
        <f t="shared" si="3"/>
        <v>-1.1932764507239428E-3</v>
      </c>
      <c r="BB6" s="73">
        <f>AS6*Z6*$J6/100000</f>
        <v>0.2306516528474418</v>
      </c>
      <c r="BC6" s="73">
        <f t="shared" ref="BC6:BC22" si="4">AT6*AA6*$J6/100000</f>
        <v>0</v>
      </c>
      <c r="BD6" s="73">
        <f t="shared" ref="BD6" si="5">AJ6</f>
        <v>0</v>
      </c>
      <c r="BE6" s="73">
        <f>SUM(AY6:BD6)</f>
        <v>0.41635304974148291</v>
      </c>
      <c r="BG6" s="39">
        <v>2002</v>
      </c>
      <c r="BH6" s="41">
        <f>W$6</f>
        <v>258.82352941176475</v>
      </c>
      <c r="BI6" s="41">
        <f t="shared" ref="BI6:BM21" si="6">X$6</f>
        <v>270</v>
      </c>
      <c r="BJ6" s="41">
        <f t="shared" si="6"/>
        <v>279.35294117647067</v>
      </c>
      <c r="BK6" s="41">
        <f t="shared" si="6"/>
        <v>320.58823529411774</v>
      </c>
      <c r="BL6" s="41">
        <f t="shared" si="6"/>
        <v>27.000000000000021</v>
      </c>
      <c r="BM6" s="41">
        <f t="shared" si="6"/>
        <v>721.02197802197782</v>
      </c>
      <c r="BO6" s="39">
        <v>2002</v>
      </c>
      <c r="BP6" s="40">
        <f t="shared" ref="BP6:BU22" si="7">$J6*N6*BH6/100000</f>
        <v>0.17331388996725974</v>
      </c>
      <c r="BQ6" s="40">
        <f t="shared" ref="BQ6" si="8">$J6*O6*BI6/100000</f>
        <v>1.3580783377505316E-2</v>
      </c>
      <c r="BR6" s="40">
        <f t="shared" ref="BR6" si="9">$J6*P6*BJ6/100000</f>
        <v>-1.1932764507239428E-3</v>
      </c>
      <c r="BS6" s="40">
        <f t="shared" ref="BS6" si="10">$J6*Q6*BK6/100000</f>
        <v>0.2306516528474418</v>
      </c>
      <c r="BT6" s="40">
        <f t="shared" ref="BT6" si="11">$J6*R6*BL6/100000</f>
        <v>0</v>
      </c>
      <c r="BU6" s="40">
        <f t="shared" ref="BU6" si="12">$J6*S6*BM6/100000</f>
        <v>0</v>
      </c>
      <c r="BV6" s="40">
        <f t="shared" ref="BV6:BV21" si="13">SUM(BP6:BU6)</f>
        <v>0.41635304974148291</v>
      </c>
      <c r="BX6" s="27">
        <f>G6</f>
        <v>142.90414394822025</v>
      </c>
      <c r="BY6" s="27">
        <f>I6*1000</f>
        <v>10.04248935</v>
      </c>
      <c r="BZ6" s="80">
        <f>CB6</f>
        <v>0.41635304974148291</v>
      </c>
      <c r="CA6" s="80">
        <f>BV6</f>
        <v>0.41635304974148291</v>
      </c>
      <c r="CB6" s="80">
        <f>AK6</f>
        <v>0.41635304974148291</v>
      </c>
    </row>
    <row r="7" spans="2:80">
      <c r="B7" s="2">
        <v>2003</v>
      </c>
      <c r="C7" s="25">
        <v>126.70954</v>
      </c>
      <c r="D7" s="74">
        <v>10051.217550000001</v>
      </c>
      <c r="E7" s="20"/>
      <c r="F7" s="6">
        <f t="shared" ref="F7:F22" si="14">D7*C7/1000000</f>
        <v>1.2735851522004271</v>
      </c>
      <c r="G7" s="25">
        <v>140.69085153249515</v>
      </c>
      <c r="H7" s="74">
        <f t="shared" ref="H7:H22" si="15">D7</f>
        <v>10051.217550000001</v>
      </c>
      <c r="I7" s="79">
        <f t="shared" ref="I7:I22" si="16">H7/1000000</f>
        <v>1.0051217550000002E-2</v>
      </c>
      <c r="J7" s="5">
        <f t="shared" ref="J7:J22" si="17">H7*G7/1000000</f>
        <v>1.41411435604786</v>
      </c>
      <c r="L7"/>
      <c r="M7" s="2">
        <v>2003</v>
      </c>
      <c r="N7">
        <v>46.971377698387975</v>
      </c>
      <c r="O7">
        <v>3.8543996966013259</v>
      </c>
      <c r="P7">
        <v>-0.17530531397339399</v>
      </c>
      <c r="Q7">
        <v>49.349527918984094</v>
      </c>
      <c r="R7">
        <v>0</v>
      </c>
      <c r="S7">
        <v>0</v>
      </c>
      <c r="T7" s="23">
        <f t="shared" ref="T7:T22" si="18">SUM(N7:S7)</f>
        <v>100</v>
      </c>
      <c r="V7" s="2">
        <v>2003</v>
      </c>
      <c r="W7" s="56">
        <v>258.16911764705884</v>
      </c>
      <c r="X7" s="57">
        <v>270</v>
      </c>
      <c r="Y7" s="57">
        <v>278.43382352941182</v>
      </c>
      <c r="Z7" s="57">
        <v>320.55147058823536</v>
      </c>
      <c r="AA7" s="57">
        <v>27.000000000000021</v>
      </c>
      <c r="AB7" s="57">
        <v>710.62051282051266</v>
      </c>
      <c r="AC7" s="18"/>
      <c r="AD7" s="2">
        <v>2003</v>
      </c>
      <c r="AE7" s="72">
        <f t="shared" ref="AE7:AE22" si="19">W7*N7*$J7/100000</f>
        <v>0.17148341362351041</v>
      </c>
      <c r="AF7" s="72">
        <f t="shared" si="0"/>
        <v>1.4716517251258217E-2</v>
      </c>
      <c r="AG7" s="72">
        <f t="shared" si="0"/>
        <v>-6.9024235225371652E-4</v>
      </c>
      <c r="AH7" s="72">
        <f t="shared" si="0"/>
        <v>0.22369965144244441</v>
      </c>
      <c r="AI7" s="72">
        <f t="shared" si="0"/>
        <v>0</v>
      </c>
      <c r="AJ7" s="72">
        <f t="shared" si="0"/>
        <v>0</v>
      </c>
      <c r="AK7" s="45">
        <f t="shared" si="1"/>
        <v>0.40920933996495934</v>
      </c>
      <c r="AL7"/>
      <c r="AM7" s="25">
        <f t="shared" ref="AM7:AM22" si="20">AK7/I7</f>
        <v>40.712414981502342</v>
      </c>
      <c r="AN7" s="58">
        <f>AM7-AM6</f>
        <v>-0.74673276869993543</v>
      </c>
      <c r="AO7" s="30">
        <v>2003</v>
      </c>
      <c r="AP7" s="31">
        <f t="shared" ref="AP7:AP14" si="21">N$6</f>
        <v>46.659857951564575</v>
      </c>
      <c r="AQ7" s="31">
        <f t="shared" ref="AQ7:AQ14" si="22">O$6</f>
        <v>3.5048937365326194</v>
      </c>
      <c r="AR7" s="31">
        <f t="shared" ref="AR7:AR14" si="23">P$6</f>
        <v>-0.29764707508708216</v>
      </c>
      <c r="AS7" s="31">
        <f t="shared" ref="AS7:AS14" si="24">Q$6</f>
        <v>50.132895386989894</v>
      </c>
      <c r="AT7" s="31">
        <f t="shared" ref="AT7:AT14" si="25">R$6</f>
        <v>0</v>
      </c>
      <c r="AU7" s="31">
        <f t="shared" ref="AU7:AU14" si="26">S$6</f>
        <v>0</v>
      </c>
      <c r="AV7" s="32">
        <f t="shared" ref="AV7:AV22" si="27">SUM(AP7:AU7)</f>
        <v>100</v>
      </c>
      <c r="AX7" s="30">
        <v>2003</v>
      </c>
      <c r="AY7" s="73">
        <f t="shared" ref="AY7:AY22" si="28">AP7*W7*$J7/100000</f>
        <v>0.17034611528963078</v>
      </c>
      <c r="AZ7" s="73">
        <f t="shared" si="3"/>
        <v>1.3382065482983107E-2</v>
      </c>
      <c r="BA7" s="73">
        <f t="shared" si="3"/>
        <v>-1.1719474589385638E-3</v>
      </c>
      <c r="BB7" s="73">
        <f t="shared" ref="BB7:BB14" si="29">AS7*Z7*$J7/100000</f>
        <v>0.2272506282589184</v>
      </c>
      <c r="BC7" s="73">
        <f t="shared" si="4"/>
        <v>0</v>
      </c>
      <c r="BD7" s="73">
        <f t="shared" ref="BD7" si="30">BD6</f>
        <v>0</v>
      </c>
      <c r="BE7" s="73">
        <f t="shared" ref="BE7:BE22" si="31">SUM(AY7:BD7)</f>
        <v>0.40980686157259372</v>
      </c>
      <c r="BG7" s="39">
        <v>2003</v>
      </c>
      <c r="BH7" s="41">
        <f t="shared" ref="BH7:BM22" si="32">W$6</f>
        <v>258.82352941176475</v>
      </c>
      <c r="BI7" s="41">
        <f t="shared" si="6"/>
        <v>270</v>
      </c>
      <c r="BJ7" s="41">
        <f t="shared" si="6"/>
        <v>279.35294117647067</v>
      </c>
      <c r="BK7" s="41">
        <f t="shared" si="6"/>
        <v>320.58823529411774</v>
      </c>
      <c r="BL7" s="41">
        <f t="shared" si="6"/>
        <v>27.000000000000021</v>
      </c>
      <c r="BM7" s="41">
        <f t="shared" si="6"/>
        <v>721.02197802197782</v>
      </c>
      <c r="BO7" s="39">
        <v>2003</v>
      </c>
      <c r="BP7" s="40">
        <f t="shared" si="7"/>
        <v>0.17191809289247154</v>
      </c>
      <c r="BQ7" s="40">
        <f t="shared" si="7"/>
        <v>1.4716517251258217E-2</v>
      </c>
      <c r="BR7" s="40">
        <f t="shared" si="7"/>
        <v>-6.9252086108810313E-4</v>
      </c>
      <c r="BS7" s="40">
        <f t="shared" si="7"/>
        <v>0.22372530801446441</v>
      </c>
      <c r="BT7" s="40">
        <f t="shared" si="7"/>
        <v>0</v>
      </c>
      <c r="BU7" s="40">
        <f t="shared" si="7"/>
        <v>0</v>
      </c>
      <c r="BV7" s="40">
        <f t="shared" si="13"/>
        <v>0.40966739729710611</v>
      </c>
      <c r="BX7" s="3"/>
      <c r="BY7" s="27" t="s">
        <v>19</v>
      </c>
      <c r="BZ7" s="3"/>
      <c r="CA7" s="3"/>
      <c r="CB7" s="3"/>
    </row>
    <row r="8" spans="2:80">
      <c r="B8" s="2">
        <v>2004</v>
      </c>
      <c r="C8" s="25">
        <v>119.476226</v>
      </c>
      <c r="D8" s="74">
        <v>10064.775564285714</v>
      </c>
      <c r="E8" s="20"/>
      <c r="F8" s="6">
        <f t="shared" si="14"/>
        <v>1.2025013999578773</v>
      </c>
      <c r="G8" s="25">
        <v>138.52446543363536</v>
      </c>
      <c r="H8" s="74">
        <f t="shared" si="15"/>
        <v>10064.775564285714</v>
      </c>
      <c r="I8" s="79">
        <f t="shared" si="16"/>
        <v>1.0064775564285713E-2</v>
      </c>
      <c r="J8" s="5">
        <f t="shared" si="17"/>
        <v>1.3942176547521943</v>
      </c>
      <c r="L8"/>
      <c r="M8" s="2">
        <v>2004</v>
      </c>
      <c r="N8">
        <v>47.284173913371838</v>
      </c>
      <c r="O8">
        <v>4.2053377782204944</v>
      </c>
      <c r="P8">
        <v>-5.2462250822851005E-2</v>
      </c>
      <c r="Q8">
        <v>48.562950559230515</v>
      </c>
      <c r="R8">
        <v>0</v>
      </c>
      <c r="S8">
        <v>0</v>
      </c>
      <c r="T8" s="23">
        <f t="shared" si="18"/>
        <v>100</v>
      </c>
      <c r="V8" s="2">
        <v>2004</v>
      </c>
      <c r="W8" s="56">
        <v>257.51470588235298</v>
      </c>
      <c r="X8" s="57">
        <v>270</v>
      </c>
      <c r="Y8" s="57">
        <v>277.51470588235298</v>
      </c>
      <c r="Z8" s="57">
        <v>320.51470588235304</v>
      </c>
      <c r="AA8" s="57">
        <v>27.000000000000021</v>
      </c>
      <c r="AB8" s="57">
        <v>700.2190476190475</v>
      </c>
      <c r="AC8" s="18"/>
      <c r="AD8" s="2">
        <v>2004</v>
      </c>
      <c r="AE8" s="72">
        <f t="shared" si="19"/>
        <v>0.16976510217464671</v>
      </c>
      <c r="AF8" s="72">
        <f t="shared" si="0"/>
        <v>1.583052167139673E-2</v>
      </c>
      <c r="AG8" s="72">
        <f t="shared" si="0"/>
        <v>-2.029847911877205E-4</v>
      </c>
      <c r="AH8" s="72">
        <f t="shared" si="0"/>
        <v>0.21701192729137164</v>
      </c>
      <c r="AI8" s="72">
        <f t="shared" si="0"/>
        <v>0</v>
      </c>
      <c r="AJ8" s="72">
        <f t="shared" si="0"/>
        <v>0</v>
      </c>
      <c r="AK8" s="45">
        <f t="shared" si="1"/>
        <v>0.40240456634622734</v>
      </c>
      <c r="AL8"/>
      <c r="AM8" s="25">
        <f t="shared" si="20"/>
        <v>39.981474378240208</v>
      </c>
      <c r="AN8" s="58">
        <f t="shared" ref="AN8:AN22" si="33">AM8-AM7</f>
        <v>-0.73094060326213395</v>
      </c>
      <c r="AO8" s="30">
        <v>2004</v>
      </c>
      <c r="AP8" s="31">
        <f t="shared" si="21"/>
        <v>46.659857951564575</v>
      </c>
      <c r="AQ8" s="31">
        <f t="shared" si="22"/>
        <v>3.5048937365326194</v>
      </c>
      <c r="AR8" s="31">
        <f t="shared" si="23"/>
        <v>-0.29764707508708216</v>
      </c>
      <c r="AS8" s="31">
        <f t="shared" si="24"/>
        <v>50.132895386989894</v>
      </c>
      <c r="AT8" s="31">
        <f t="shared" si="25"/>
        <v>0</v>
      </c>
      <c r="AU8" s="31">
        <f t="shared" si="26"/>
        <v>0</v>
      </c>
      <c r="AV8" s="32">
        <f t="shared" si="27"/>
        <v>100</v>
      </c>
      <c r="AX8" s="30">
        <v>2004</v>
      </c>
      <c r="AY8" s="73">
        <f t="shared" si="28"/>
        <v>0.16752361090444604</v>
      </c>
      <c r="AZ8" s="73">
        <f t="shared" si="3"/>
        <v>1.3193778758861243E-2</v>
      </c>
      <c r="BA8" s="73">
        <f t="shared" si="3"/>
        <v>-1.1516438665241354E-3</v>
      </c>
      <c r="BB8" s="73">
        <f t="shared" si="29"/>
        <v>0.22402749675100833</v>
      </c>
      <c r="BC8" s="73">
        <f t="shared" si="4"/>
        <v>0</v>
      </c>
      <c r="BD8" s="73">
        <f t="shared" ref="BD8:BD11" si="34">BD7</f>
        <v>0</v>
      </c>
      <c r="BE8" s="73">
        <f t="shared" si="31"/>
        <v>0.4035932425477915</v>
      </c>
      <c r="BG8" s="39">
        <v>2004</v>
      </c>
      <c r="BH8" s="41">
        <f t="shared" si="32"/>
        <v>258.82352941176475</v>
      </c>
      <c r="BI8" s="41">
        <f t="shared" si="6"/>
        <v>270</v>
      </c>
      <c r="BJ8" s="41">
        <f t="shared" si="6"/>
        <v>279.35294117647067</v>
      </c>
      <c r="BK8" s="41">
        <f t="shared" si="6"/>
        <v>320.58823529411774</v>
      </c>
      <c r="BL8" s="41">
        <f t="shared" si="6"/>
        <v>27.000000000000021</v>
      </c>
      <c r="BM8" s="41">
        <f t="shared" si="6"/>
        <v>721.02197802197782</v>
      </c>
      <c r="BO8" s="39">
        <v>2004</v>
      </c>
      <c r="BP8" s="40">
        <f t="shared" si="7"/>
        <v>0.17062793662690776</v>
      </c>
      <c r="BQ8" s="40">
        <f t="shared" si="7"/>
        <v>1.583052167139673E-2</v>
      </c>
      <c r="BR8" s="40">
        <f t="shared" si="7"/>
        <v>-2.043293462668613E-4</v>
      </c>
      <c r="BS8" s="40">
        <f t="shared" si="7"/>
        <v>0.21706171208772204</v>
      </c>
      <c r="BT8" s="40">
        <f t="shared" si="7"/>
        <v>0</v>
      </c>
      <c r="BU8" s="40">
        <f t="shared" si="7"/>
        <v>0</v>
      </c>
      <c r="BV8" s="40">
        <f t="shared" si="13"/>
        <v>0.4033158410397597</v>
      </c>
      <c r="BX8" s="3"/>
      <c r="BY8" s="27" t="s">
        <v>19</v>
      </c>
      <c r="BZ8" s="3"/>
      <c r="CA8" s="3"/>
      <c r="CB8" s="3"/>
    </row>
    <row r="9" spans="2:80">
      <c r="B9" s="2">
        <v>2005</v>
      </c>
      <c r="C9" s="25">
        <v>120.31147900000001</v>
      </c>
      <c r="D9" s="74">
        <v>10083.163392857143</v>
      </c>
      <c r="E9" s="20"/>
      <c r="F9" s="6">
        <f t="shared" si="14"/>
        <v>1.2131203007933009</v>
      </c>
      <c r="G9" s="25">
        <v>136.40498565164083</v>
      </c>
      <c r="H9" s="74">
        <f t="shared" si="15"/>
        <v>10083.163392857143</v>
      </c>
      <c r="I9" s="79">
        <f t="shared" si="16"/>
        <v>1.0083163392857144E-2</v>
      </c>
      <c r="J9" s="5">
        <f t="shared" si="17"/>
        <v>1.3753937579258286</v>
      </c>
      <c r="L9"/>
      <c r="M9" s="2">
        <v>2005</v>
      </c>
      <c r="N9">
        <v>47.59505227858984</v>
      </c>
      <c r="O9">
        <v>4.5574101779101079</v>
      </c>
      <c r="P9">
        <v>7.0880433101469201E-2</v>
      </c>
      <c r="Q9">
        <v>47.769929602171757</v>
      </c>
      <c r="R9">
        <v>6.7275082268202589E-3</v>
      </c>
      <c r="S9">
        <v>0</v>
      </c>
      <c r="T9" s="23">
        <f t="shared" si="18"/>
        <v>100</v>
      </c>
      <c r="V9" s="2">
        <v>2005</v>
      </c>
      <c r="W9" s="56">
        <v>256.86029411764713</v>
      </c>
      <c r="X9" s="57">
        <v>270</v>
      </c>
      <c r="Y9" s="56">
        <v>276.5955882352942</v>
      </c>
      <c r="Z9" s="56">
        <v>320.47794117647067</v>
      </c>
      <c r="AA9" s="57">
        <v>27.000000000000021</v>
      </c>
      <c r="AB9" s="57">
        <v>689.81758241758234</v>
      </c>
      <c r="AC9" s="18"/>
      <c r="AD9" s="2">
        <v>2005</v>
      </c>
      <c r="AE9" s="72">
        <f t="shared" si="19"/>
        <v>0.168145725999338</v>
      </c>
      <c r="AF9" s="72">
        <f t="shared" si="0"/>
        <v>1.6924230479714048E-2</v>
      </c>
      <c r="AG9" s="72">
        <f t="shared" si="0"/>
        <v>2.6964890454929283E-4</v>
      </c>
      <c r="AH9" s="72">
        <f t="shared" si="0"/>
        <v>0.21056190069701777</v>
      </c>
      <c r="AI9" s="72">
        <f t="shared" si="0"/>
        <v>2.4983026618220782E-6</v>
      </c>
      <c r="AJ9" s="72">
        <f t="shared" si="0"/>
        <v>0</v>
      </c>
      <c r="AK9" s="45">
        <f t="shared" si="1"/>
        <v>0.39590400438328094</v>
      </c>
      <c r="AL9"/>
      <c r="AM9" s="25">
        <f t="shared" si="20"/>
        <v>39.263868783851812</v>
      </c>
      <c r="AN9" s="58">
        <f t="shared" si="33"/>
        <v>-0.71760559438839522</v>
      </c>
      <c r="AO9" s="30">
        <v>2005</v>
      </c>
      <c r="AP9" s="31">
        <f t="shared" si="21"/>
        <v>46.659857951564575</v>
      </c>
      <c r="AQ9" s="31">
        <f t="shared" si="22"/>
        <v>3.5048937365326194</v>
      </c>
      <c r="AR9" s="31">
        <f t="shared" si="23"/>
        <v>-0.29764707508708216</v>
      </c>
      <c r="AS9" s="31">
        <f t="shared" si="24"/>
        <v>50.132895386989894</v>
      </c>
      <c r="AT9" s="31">
        <f t="shared" si="25"/>
        <v>0</v>
      </c>
      <c r="AU9" s="31">
        <f t="shared" si="26"/>
        <v>0</v>
      </c>
      <c r="AV9" s="32">
        <f t="shared" si="27"/>
        <v>100</v>
      </c>
      <c r="AX9" s="30">
        <v>2005</v>
      </c>
      <c r="AY9" s="73">
        <f t="shared" si="28"/>
        <v>0.16484183365045063</v>
      </c>
      <c r="AZ9" s="73">
        <f t="shared" si="3"/>
        <v>1.3015644212034806E-2</v>
      </c>
      <c r="BA9" s="73">
        <f t="shared" si="3"/>
        <v>-1.1323323550328191E-3</v>
      </c>
      <c r="BB9" s="73">
        <f t="shared" si="29"/>
        <v>0.22097746067537508</v>
      </c>
      <c r="BC9" s="73">
        <f t="shared" si="4"/>
        <v>0</v>
      </c>
      <c r="BD9" s="73">
        <f t="shared" si="34"/>
        <v>0</v>
      </c>
      <c r="BE9" s="73">
        <f t="shared" si="31"/>
        <v>0.39770260618282771</v>
      </c>
      <c r="BG9" s="39">
        <v>2005</v>
      </c>
      <c r="BH9" s="41">
        <f t="shared" si="32"/>
        <v>258.82352941176475</v>
      </c>
      <c r="BI9" s="41">
        <f t="shared" si="6"/>
        <v>270</v>
      </c>
      <c r="BJ9" s="41">
        <f t="shared" si="6"/>
        <v>279.35294117647067</v>
      </c>
      <c r="BK9" s="41">
        <f t="shared" si="6"/>
        <v>320.58823529411774</v>
      </c>
      <c r="BL9" s="41">
        <f t="shared" si="6"/>
        <v>27.000000000000021</v>
      </c>
      <c r="BM9" s="41">
        <f t="shared" si="6"/>
        <v>721.02197802197782</v>
      </c>
      <c r="BO9" s="39">
        <v>2005</v>
      </c>
      <c r="BP9" s="40">
        <f t="shared" si="7"/>
        <v>0.16943089786667898</v>
      </c>
      <c r="BQ9" s="40">
        <f t="shared" si="7"/>
        <v>1.6924230479714048E-2</v>
      </c>
      <c r="BR9" s="40">
        <f t="shared" si="7"/>
        <v>2.7233700671602551E-4</v>
      </c>
      <c r="BS9" s="40">
        <f t="shared" si="7"/>
        <v>0.21063436664884652</v>
      </c>
      <c r="BT9" s="40">
        <f t="shared" si="7"/>
        <v>2.4983026618220782E-6</v>
      </c>
      <c r="BU9" s="40">
        <f t="shared" si="7"/>
        <v>0</v>
      </c>
      <c r="BV9" s="40">
        <f t="shared" si="13"/>
        <v>0.39726433030461739</v>
      </c>
      <c r="BX9" s="3"/>
      <c r="BY9" s="27" t="s">
        <v>19</v>
      </c>
      <c r="BZ9" s="3"/>
      <c r="CA9" s="3"/>
      <c r="CB9" s="3"/>
    </row>
    <row r="10" spans="2:80">
      <c r="B10" s="2">
        <v>2006</v>
      </c>
      <c r="C10" s="25">
        <v>117.88612500000001</v>
      </c>
      <c r="D10" s="74">
        <v>10106.381035714287</v>
      </c>
      <c r="E10" s="20"/>
      <c r="F10" s="6">
        <f t="shared" si="14"/>
        <v>1.1914020980738438</v>
      </c>
      <c r="G10" s="25">
        <v>134.33241218651165</v>
      </c>
      <c r="H10" s="74">
        <f t="shared" si="15"/>
        <v>10106.381035714287</v>
      </c>
      <c r="I10" s="79">
        <f t="shared" si="16"/>
        <v>1.0106381035714287E-2</v>
      </c>
      <c r="J10" s="5">
        <f t="shared" si="17"/>
        <v>1.357614543003516</v>
      </c>
      <c r="L10"/>
      <c r="M10" s="2">
        <v>2006</v>
      </c>
      <c r="N10">
        <v>47.843686107234859</v>
      </c>
      <c r="O10">
        <v>4.904376102482785</v>
      </c>
      <c r="P10">
        <v>0.19445588829569341</v>
      </c>
      <c r="Q10">
        <v>46.911508510118118</v>
      </c>
      <c r="R10">
        <v>0.14597339186853761</v>
      </c>
      <c r="S10">
        <v>0</v>
      </c>
      <c r="T10" s="23">
        <f t="shared" si="18"/>
        <v>99.999999999999986</v>
      </c>
      <c r="V10" s="2">
        <v>2006</v>
      </c>
      <c r="W10" s="56">
        <v>256.20588235294116</v>
      </c>
      <c r="X10" s="57">
        <v>270</v>
      </c>
      <c r="Y10" s="56">
        <v>275.67647058823536</v>
      </c>
      <c r="Z10" s="56">
        <v>320.44117647058835</v>
      </c>
      <c r="AA10" s="57">
        <v>27.000000000000021</v>
      </c>
      <c r="AB10" s="57">
        <v>679.41611721611719</v>
      </c>
      <c r="AC10" s="18"/>
      <c r="AD10" s="2">
        <v>2006</v>
      </c>
      <c r="AE10" s="72">
        <f t="shared" si="19"/>
        <v>0.16641413451771278</v>
      </c>
      <c r="AF10" s="72">
        <f t="shared" si="0"/>
        <v>1.7977281266941734E-2</v>
      </c>
      <c r="AG10" s="72">
        <f t="shared" si="0"/>
        <v>7.2777524654216109E-4</v>
      </c>
      <c r="AH10" s="72">
        <f t="shared" si="0"/>
        <v>0.20408176315105017</v>
      </c>
      <c r="AI10" s="72">
        <f t="shared" si="0"/>
        <v>5.3507411916915062E-5</v>
      </c>
      <c r="AJ10" s="72">
        <f t="shared" si="0"/>
        <v>0</v>
      </c>
      <c r="AK10" s="45">
        <f t="shared" si="1"/>
        <v>0.38925446159416377</v>
      </c>
      <c r="AL10"/>
      <c r="AM10" s="25">
        <f t="shared" si="20"/>
        <v>38.515712025759029</v>
      </c>
      <c r="AN10" s="58">
        <f t="shared" si="33"/>
        <v>-0.74815675809278304</v>
      </c>
      <c r="AO10" s="30">
        <v>2006</v>
      </c>
      <c r="AP10" s="31">
        <f t="shared" si="21"/>
        <v>46.659857951564575</v>
      </c>
      <c r="AQ10" s="31">
        <f t="shared" si="22"/>
        <v>3.5048937365326194</v>
      </c>
      <c r="AR10" s="31">
        <f t="shared" si="23"/>
        <v>-0.29764707508708216</v>
      </c>
      <c r="AS10" s="31">
        <f t="shared" si="24"/>
        <v>50.132895386989894</v>
      </c>
      <c r="AT10" s="31">
        <f t="shared" si="25"/>
        <v>0</v>
      </c>
      <c r="AU10" s="31">
        <f t="shared" si="26"/>
        <v>0</v>
      </c>
      <c r="AV10" s="32">
        <f t="shared" si="27"/>
        <v>100</v>
      </c>
      <c r="AX10" s="30">
        <v>2006</v>
      </c>
      <c r="AY10" s="73">
        <f t="shared" si="28"/>
        <v>0.16229643887231437</v>
      </c>
      <c r="AZ10" s="73">
        <f t="shared" si="3"/>
        <v>1.2847395712676268E-2</v>
      </c>
      <c r="BA10" s="73">
        <f t="shared" si="3"/>
        <v>-1.1139810439921342E-3</v>
      </c>
      <c r="BB10" s="73">
        <f t="shared" si="29"/>
        <v>0.21809594292277612</v>
      </c>
      <c r="BC10" s="73">
        <f t="shared" si="4"/>
        <v>0</v>
      </c>
      <c r="BD10" s="73">
        <f t="shared" si="34"/>
        <v>0</v>
      </c>
      <c r="BE10" s="73">
        <f t="shared" si="31"/>
        <v>0.39212579646377466</v>
      </c>
      <c r="BG10" s="39">
        <v>2006</v>
      </c>
      <c r="BH10" s="41">
        <f t="shared" si="32"/>
        <v>258.82352941176475</v>
      </c>
      <c r="BI10" s="41">
        <f t="shared" si="6"/>
        <v>270</v>
      </c>
      <c r="BJ10" s="41">
        <f t="shared" si="6"/>
        <v>279.35294117647067</v>
      </c>
      <c r="BK10" s="41">
        <f t="shared" si="6"/>
        <v>320.58823529411774</v>
      </c>
      <c r="BL10" s="41">
        <f t="shared" si="6"/>
        <v>27.000000000000021</v>
      </c>
      <c r="BM10" s="41">
        <f t="shared" si="6"/>
        <v>721.02197802197782</v>
      </c>
      <c r="BO10" s="39">
        <v>2006</v>
      </c>
      <c r="BP10" s="40">
        <f t="shared" si="7"/>
        <v>0.16811438224725897</v>
      </c>
      <c r="BQ10" s="40">
        <f t="shared" si="7"/>
        <v>1.7977281266941734E-2</v>
      </c>
      <c r="BR10" s="40">
        <f t="shared" si="7"/>
        <v>7.3748098705403236E-4</v>
      </c>
      <c r="BS10" s="40">
        <f t="shared" si="7"/>
        <v>0.20417542160132598</v>
      </c>
      <c r="BT10" s="40">
        <f t="shared" si="7"/>
        <v>5.3507411916915062E-5</v>
      </c>
      <c r="BU10" s="40">
        <f t="shared" si="7"/>
        <v>0</v>
      </c>
      <c r="BV10" s="40">
        <f t="shared" si="13"/>
        <v>0.39105807351449762</v>
      </c>
      <c r="BX10" s="3"/>
      <c r="BY10" s="27" t="s">
        <v>19</v>
      </c>
      <c r="BZ10" s="3"/>
      <c r="CA10" s="3"/>
      <c r="CB10" s="3"/>
    </row>
    <row r="11" spans="2:80">
      <c r="B11" s="2">
        <v>2007</v>
      </c>
      <c r="C11" s="25">
        <v>108.43106899999999</v>
      </c>
      <c r="D11" s="74">
        <v>10134.428492857143</v>
      </c>
      <c r="E11" s="20"/>
      <c r="F11" s="6">
        <f t="shared" si="14"/>
        <v>1.0988869151845588</v>
      </c>
      <c r="G11" s="25">
        <v>132.30674503824775</v>
      </c>
      <c r="H11" s="74">
        <f t="shared" si="15"/>
        <v>10134.428492857143</v>
      </c>
      <c r="I11" s="79">
        <f t="shared" si="16"/>
        <v>1.0134428492857143E-2</v>
      </c>
      <c r="J11" s="5">
        <f t="shared" si="17"/>
        <v>1.3408532467128036</v>
      </c>
      <c r="L11"/>
      <c r="M11" s="2">
        <v>2007</v>
      </c>
      <c r="N11">
        <v>48.071734850961434</v>
      </c>
      <c r="O11">
        <v>5.2495176811049911</v>
      </c>
      <c r="P11">
        <v>0.31805663800636114</v>
      </c>
      <c r="Q11">
        <v>46.031923530920636</v>
      </c>
      <c r="R11">
        <v>0.2852795850057056</v>
      </c>
      <c r="S11">
        <v>4.3487714000869752E-2</v>
      </c>
      <c r="T11" s="23">
        <f t="shared" si="18"/>
        <v>100</v>
      </c>
      <c r="V11" s="2">
        <v>2007</v>
      </c>
      <c r="W11" s="56">
        <v>255.5514705882353</v>
      </c>
      <c r="X11" s="57">
        <v>270</v>
      </c>
      <c r="Y11" s="56">
        <v>274.75735294117652</v>
      </c>
      <c r="Z11" s="56">
        <v>320.40441176470597</v>
      </c>
      <c r="AA11" s="57">
        <v>27.000000000000021</v>
      </c>
      <c r="AB11" s="57">
        <v>669.01465201465203</v>
      </c>
      <c r="AC11" s="18"/>
      <c r="AD11" s="2">
        <v>2007</v>
      </c>
      <c r="AE11" s="72">
        <f t="shared" si="19"/>
        <v>0.16472117364134167</v>
      </c>
      <c r="AF11" s="72">
        <f t="shared" si="0"/>
        <v>1.9004848631241918E-2</v>
      </c>
      <c r="AG11" s="72">
        <f t="shared" si="0"/>
        <v>1.171750197899464E-3</v>
      </c>
      <c r="AH11" s="72">
        <f t="shared" si="0"/>
        <v>0.19776018442866028</v>
      </c>
      <c r="AI11" s="72">
        <f t="shared" si="0"/>
        <v>1.0327987559946111E-4</v>
      </c>
      <c r="AJ11" s="72">
        <f t="shared" si="0"/>
        <v>3.9010674207701554E-4</v>
      </c>
      <c r="AK11" s="45">
        <f t="shared" si="1"/>
        <v>0.38315134351681979</v>
      </c>
      <c r="AL11"/>
      <c r="AM11" s="25">
        <f t="shared" si="20"/>
        <v>37.806901867911847</v>
      </c>
      <c r="AN11" s="58">
        <f t="shared" si="33"/>
        <v>-0.70881015784718215</v>
      </c>
      <c r="AO11" s="30">
        <v>2007</v>
      </c>
      <c r="AP11" s="31">
        <f t="shared" si="21"/>
        <v>46.659857951564575</v>
      </c>
      <c r="AQ11" s="31">
        <f t="shared" si="22"/>
        <v>3.5048937365326194</v>
      </c>
      <c r="AR11" s="31">
        <f t="shared" si="23"/>
        <v>-0.29764707508708216</v>
      </c>
      <c r="AS11" s="31">
        <f t="shared" si="24"/>
        <v>50.132895386989894</v>
      </c>
      <c r="AT11" s="31">
        <f t="shared" si="25"/>
        <v>0</v>
      </c>
      <c r="AU11" s="31">
        <f t="shared" si="26"/>
        <v>0</v>
      </c>
      <c r="AV11" s="32">
        <f t="shared" si="27"/>
        <v>100</v>
      </c>
      <c r="AX11" s="30">
        <v>2007</v>
      </c>
      <c r="AY11" s="73">
        <f t="shared" si="28"/>
        <v>0.15988327834534743</v>
      </c>
      <c r="AZ11" s="73">
        <f t="shared" si="3"/>
        <v>1.2688779994235455E-2</v>
      </c>
      <c r="BA11" s="73">
        <f t="shared" si="3"/>
        <v>-1.0965594723116887E-3</v>
      </c>
      <c r="BB11" s="73">
        <f t="shared" si="29"/>
        <v>0.21537858679779504</v>
      </c>
      <c r="BC11" s="73">
        <f t="shared" si="4"/>
        <v>0</v>
      </c>
      <c r="BD11" s="73">
        <f t="shared" si="34"/>
        <v>0</v>
      </c>
      <c r="BE11" s="73">
        <f t="shared" si="31"/>
        <v>0.38685408566506624</v>
      </c>
      <c r="BG11" s="39">
        <v>2007</v>
      </c>
      <c r="BH11" s="41">
        <f t="shared" si="32"/>
        <v>258.82352941176475</v>
      </c>
      <c r="BI11" s="41">
        <f t="shared" si="6"/>
        <v>270</v>
      </c>
      <c r="BJ11" s="41">
        <f t="shared" si="6"/>
        <v>279.35294117647067</v>
      </c>
      <c r="BK11" s="41">
        <f t="shared" si="6"/>
        <v>320.58823529411774</v>
      </c>
      <c r="BL11" s="41">
        <f t="shared" si="6"/>
        <v>27.000000000000021</v>
      </c>
      <c r="BM11" s="41">
        <f t="shared" si="6"/>
        <v>721.02197802197782</v>
      </c>
      <c r="BO11" s="39">
        <v>2007</v>
      </c>
      <c r="BP11" s="40">
        <f t="shared" si="7"/>
        <v>0.16683024923536835</v>
      </c>
      <c r="BQ11" s="40">
        <f t="shared" si="7"/>
        <v>1.9004848631241918E-2</v>
      </c>
      <c r="BR11" s="40">
        <f t="shared" si="7"/>
        <v>1.1913488778493443E-3</v>
      </c>
      <c r="BS11" s="40">
        <f t="shared" si="7"/>
        <v>0.19787364408696703</v>
      </c>
      <c r="BT11" s="40">
        <f t="shared" si="7"/>
        <v>1.0327987559946113E-4</v>
      </c>
      <c r="BU11" s="40">
        <f t="shared" si="7"/>
        <v>4.204325480242533E-4</v>
      </c>
      <c r="BV11" s="40">
        <f t="shared" si="13"/>
        <v>0.38542380325505032</v>
      </c>
      <c r="BX11" s="3"/>
      <c r="BY11" s="27" t="s">
        <v>19</v>
      </c>
      <c r="BZ11" s="3"/>
      <c r="CA11" s="3"/>
      <c r="CB11" s="3"/>
    </row>
    <row r="12" spans="2:80">
      <c r="B12" s="2">
        <v>2008</v>
      </c>
      <c r="C12" s="25">
        <v>112.798177</v>
      </c>
      <c r="D12" s="74">
        <v>10167.305764285715</v>
      </c>
      <c r="E12" s="20"/>
      <c r="F12" s="6">
        <f t="shared" si="14"/>
        <v>1.1468535552130201</v>
      </c>
      <c r="G12" s="25">
        <v>130.32798420684918</v>
      </c>
      <c r="H12" s="74">
        <f t="shared" si="15"/>
        <v>10167.305764285715</v>
      </c>
      <c r="I12" s="79">
        <f t="shared" si="16"/>
        <v>1.0167305764285714E-2</v>
      </c>
      <c r="J12" s="5">
        <f t="shared" si="17"/>
        <v>1.3250844650740354</v>
      </c>
      <c r="L12"/>
      <c r="M12" s="2">
        <v>2008</v>
      </c>
      <c r="N12">
        <v>48.288920069999996</v>
      </c>
      <c r="O12">
        <v>5.5935456569999991</v>
      </c>
      <c r="P12">
        <v>0.44161323399999997</v>
      </c>
      <c r="Q12">
        <v>45.141686699999994</v>
      </c>
      <c r="R12">
        <v>0.42455263299999996</v>
      </c>
      <c r="S12">
        <v>0.10968170599999999</v>
      </c>
      <c r="T12" s="23">
        <f t="shared" si="18"/>
        <v>100</v>
      </c>
      <c r="V12" s="2">
        <v>2008</v>
      </c>
      <c r="W12" s="56">
        <v>254.89705882352942</v>
      </c>
      <c r="X12" s="57">
        <v>270</v>
      </c>
      <c r="Y12" s="56">
        <v>273.83823529411768</v>
      </c>
      <c r="Z12" s="56">
        <v>320.36764705882359</v>
      </c>
      <c r="AA12" s="57">
        <v>27.000000000000021</v>
      </c>
      <c r="AB12" s="57">
        <v>658.61318681318687</v>
      </c>
      <c r="AC12" s="18"/>
      <c r="AD12" s="2">
        <v>2008</v>
      </c>
      <c r="AE12" s="72">
        <f t="shared" si="19"/>
        <v>0.16310072057549205</v>
      </c>
      <c r="AF12" s="72">
        <f t="shared" si="0"/>
        <v>2.0012185227887204E-2</v>
      </c>
      <c r="AG12" s="72">
        <f t="shared" si="0"/>
        <v>1.6024324441356803E-3</v>
      </c>
      <c r="AH12" s="72">
        <f t="shared" si="0"/>
        <v>0.19163286665348817</v>
      </c>
      <c r="AI12" s="72">
        <f t="shared" si="0"/>
        <v>1.5189338662053624E-4</v>
      </c>
      <c r="AJ12" s="72">
        <f t="shared" si="0"/>
        <v>9.5721210321630425E-4</v>
      </c>
      <c r="AK12" s="45">
        <f t="shared" si="1"/>
        <v>0.37745731039083991</v>
      </c>
      <c r="AL12"/>
      <c r="AM12" s="25">
        <f t="shared" si="20"/>
        <v>37.12461483323527</v>
      </c>
      <c r="AN12" s="58">
        <f t="shared" si="33"/>
        <v>-0.68228703467657681</v>
      </c>
      <c r="AO12" s="30">
        <v>2008</v>
      </c>
      <c r="AP12" s="31">
        <f t="shared" si="21"/>
        <v>46.659857951564575</v>
      </c>
      <c r="AQ12" s="31">
        <f t="shared" si="22"/>
        <v>3.5048937365326194</v>
      </c>
      <c r="AR12" s="31">
        <f t="shared" si="23"/>
        <v>-0.29764707508708216</v>
      </c>
      <c r="AS12" s="31">
        <f t="shared" si="24"/>
        <v>50.132895386989894</v>
      </c>
      <c r="AT12" s="31">
        <f t="shared" si="25"/>
        <v>0</v>
      </c>
      <c r="AU12" s="31">
        <f t="shared" si="26"/>
        <v>0</v>
      </c>
      <c r="AV12" s="32">
        <f t="shared" si="27"/>
        <v>100</v>
      </c>
      <c r="AX12" s="30">
        <v>2008</v>
      </c>
      <c r="AY12" s="73">
        <f t="shared" si="28"/>
        <v>0.15759839820021648</v>
      </c>
      <c r="AZ12" s="73">
        <f t="shared" si="3"/>
        <v>1.2539556653439591E-2</v>
      </c>
      <c r="BA12" s="73">
        <f t="shared" si="3"/>
        <v>-1.0800385796899137E-3</v>
      </c>
      <c r="BB12" s="73">
        <f t="shared" si="29"/>
        <v>0.21282125589357537</v>
      </c>
      <c r="BC12" s="73">
        <f t="shared" si="4"/>
        <v>0</v>
      </c>
      <c r="BD12" s="73">
        <f t="shared" ref="BD12:BD22" si="35">BD11</f>
        <v>0</v>
      </c>
      <c r="BE12" s="73">
        <f t="shared" si="31"/>
        <v>0.38187917216754153</v>
      </c>
      <c r="BG12" s="39">
        <v>2008</v>
      </c>
      <c r="BH12" s="41">
        <f t="shared" si="32"/>
        <v>258.82352941176475</v>
      </c>
      <c r="BI12" s="41">
        <f t="shared" si="6"/>
        <v>270</v>
      </c>
      <c r="BJ12" s="41">
        <f t="shared" si="6"/>
        <v>279.35294117647067</v>
      </c>
      <c r="BK12" s="41">
        <f t="shared" si="6"/>
        <v>320.58823529411774</v>
      </c>
      <c r="BL12" s="41">
        <f t="shared" si="6"/>
        <v>27.000000000000021</v>
      </c>
      <c r="BM12" s="41">
        <f t="shared" si="6"/>
        <v>721.02197802197782</v>
      </c>
      <c r="BO12" s="39">
        <v>2008</v>
      </c>
      <c r="BP12" s="40">
        <f t="shared" si="7"/>
        <v>0.1656131472987169</v>
      </c>
      <c r="BQ12" s="40">
        <f t="shared" si="7"/>
        <v>2.0012185227887204E-2</v>
      </c>
      <c r="BR12" s="40">
        <f t="shared" si="7"/>
        <v>1.6347031152355613E-3</v>
      </c>
      <c r="BS12" s="40">
        <f t="shared" si="7"/>
        <v>0.19176481492063541</v>
      </c>
      <c r="BT12" s="40">
        <f t="shared" si="7"/>
        <v>1.5189338662053624E-4</v>
      </c>
      <c r="BU12" s="40">
        <f t="shared" si="7"/>
        <v>1.0479154955689665E-3</v>
      </c>
      <c r="BV12" s="40">
        <f t="shared" si="13"/>
        <v>0.38022465944466455</v>
      </c>
      <c r="BX12" s="3"/>
      <c r="BY12" s="27" t="s">
        <v>19</v>
      </c>
      <c r="BZ12" s="3"/>
      <c r="CA12" s="3"/>
      <c r="CB12" s="3"/>
    </row>
    <row r="13" spans="2:80">
      <c r="B13" s="2">
        <v>2009</v>
      </c>
      <c r="C13" s="25">
        <v>114.966266</v>
      </c>
      <c r="D13" s="74">
        <v>10205.012849999999</v>
      </c>
      <c r="E13" s="20"/>
      <c r="F13" s="6">
        <f t="shared" si="14"/>
        <v>1.1732322218465181</v>
      </c>
      <c r="G13" s="25">
        <v>128.3961296923159</v>
      </c>
      <c r="H13" s="74">
        <f t="shared" si="15"/>
        <v>10205.012849999999</v>
      </c>
      <c r="I13" s="79">
        <f t="shared" si="16"/>
        <v>1.0205012849999999E-2</v>
      </c>
      <c r="J13" s="5">
        <f t="shared" si="17"/>
        <v>1.3102841534003502</v>
      </c>
      <c r="L13"/>
      <c r="M13" s="2">
        <v>2009</v>
      </c>
      <c r="N13">
        <v>48.506105293880488</v>
      </c>
      <c r="O13">
        <v>5.9375736334750062</v>
      </c>
      <c r="P13">
        <v>0.56516983004521359</v>
      </c>
      <c r="Q13">
        <v>44.251449863540117</v>
      </c>
      <c r="R13">
        <v>0.563825681045106</v>
      </c>
      <c r="S13">
        <v>0.17587569801407005</v>
      </c>
      <c r="T13" s="23">
        <f t="shared" si="18"/>
        <v>100</v>
      </c>
      <c r="V13" s="2">
        <v>2009</v>
      </c>
      <c r="W13" s="56">
        <v>254.24264705882354</v>
      </c>
      <c r="X13" s="57">
        <v>270</v>
      </c>
      <c r="Y13" s="56">
        <v>272.91911764705884</v>
      </c>
      <c r="Z13" s="56">
        <v>320.33088235294127</v>
      </c>
      <c r="AA13" s="57">
        <v>27.000000000000021</v>
      </c>
      <c r="AB13" s="57">
        <v>648.21172161172171</v>
      </c>
      <c r="AC13" s="18"/>
      <c r="AD13" s="2">
        <v>2009</v>
      </c>
      <c r="AE13" s="72">
        <f t="shared" si="19"/>
        <v>0.16158844267878641</v>
      </c>
      <c r="AF13" s="72">
        <f t="shared" si="0"/>
        <v>2.1005753332293108E-2</v>
      </c>
      <c r="AG13" s="72">
        <f t="shared" si="0"/>
        <v>2.0210563267736457E-3</v>
      </c>
      <c r="AH13" s="72">
        <f t="shared" si="0"/>
        <v>0.18573416738606616</v>
      </c>
      <c r="AI13" s="72">
        <f t="shared" si="0"/>
        <v>1.9946840089146207E-4</v>
      </c>
      <c r="AJ13" s="72">
        <f t="shared" si="0"/>
        <v>1.4937853740920135E-3</v>
      </c>
      <c r="AK13" s="45">
        <f t="shared" si="1"/>
        <v>0.3720426734989028</v>
      </c>
      <c r="AL13"/>
      <c r="AM13" s="25">
        <f t="shared" si="20"/>
        <v>36.456854975827184</v>
      </c>
      <c r="AN13" s="58">
        <f t="shared" si="33"/>
        <v>-0.66775985740808608</v>
      </c>
      <c r="AO13" s="30">
        <v>2009</v>
      </c>
      <c r="AP13" s="31">
        <f t="shared" si="21"/>
        <v>46.659857951564575</v>
      </c>
      <c r="AQ13" s="31">
        <f t="shared" si="22"/>
        <v>3.5048937365326194</v>
      </c>
      <c r="AR13" s="31">
        <f t="shared" si="23"/>
        <v>-0.29764707508708216</v>
      </c>
      <c r="AS13" s="31">
        <f t="shared" si="24"/>
        <v>50.132895386989894</v>
      </c>
      <c r="AT13" s="31">
        <f t="shared" si="25"/>
        <v>0</v>
      </c>
      <c r="AU13" s="31">
        <f t="shared" si="26"/>
        <v>0</v>
      </c>
      <c r="AV13" s="32">
        <f t="shared" si="27"/>
        <v>100</v>
      </c>
      <c r="AX13" s="30">
        <v>2009</v>
      </c>
      <c r="AY13" s="73">
        <f t="shared" si="28"/>
        <v>0.15543803684766078</v>
      </c>
      <c r="AZ13" s="73">
        <f t="shared" si="3"/>
        <v>1.239949815029325E-2</v>
      </c>
      <c r="BA13" s="73">
        <f t="shared" si="3"/>
        <v>-1.06439068802079E-3</v>
      </c>
      <c r="BB13" s="73">
        <f t="shared" si="29"/>
        <v>0.2104200339665529</v>
      </c>
      <c r="BC13" s="73">
        <f t="shared" si="4"/>
        <v>0</v>
      </c>
      <c r="BD13" s="73">
        <f t="shared" si="35"/>
        <v>0</v>
      </c>
      <c r="BE13" s="73">
        <f t="shared" si="31"/>
        <v>0.37719317827648613</v>
      </c>
      <c r="BG13" s="39">
        <v>2009</v>
      </c>
      <c r="BH13" s="41">
        <f t="shared" si="32"/>
        <v>258.82352941176475</v>
      </c>
      <c r="BI13" s="41">
        <f t="shared" si="6"/>
        <v>270</v>
      </c>
      <c r="BJ13" s="41">
        <f t="shared" si="6"/>
        <v>279.35294117647067</v>
      </c>
      <c r="BK13" s="41">
        <f t="shared" si="6"/>
        <v>320.58823529411774</v>
      </c>
      <c r="BL13" s="41">
        <f t="shared" si="6"/>
        <v>27.000000000000021</v>
      </c>
      <c r="BM13" s="41">
        <f t="shared" si="6"/>
        <v>721.02197802197782</v>
      </c>
      <c r="BO13" s="39">
        <v>2009</v>
      </c>
      <c r="BP13" s="40">
        <f t="shared" si="7"/>
        <v>0.16449990404873999</v>
      </c>
      <c r="BQ13" s="40">
        <f t="shared" si="7"/>
        <v>2.1005753332293108E-2</v>
      </c>
      <c r="BR13" s="40">
        <f t="shared" si="7"/>
        <v>2.0687009178216014E-3</v>
      </c>
      <c r="BS13" s="40">
        <f t="shared" si="7"/>
        <v>0.18588338570027507</v>
      </c>
      <c r="BT13" s="40">
        <f t="shared" si="7"/>
        <v>1.9946840089146207E-4</v>
      </c>
      <c r="BU13" s="40">
        <f t="shared" si="7"/>
        <v>1.661574527671496E-3</v>
      </c>
      <c r="BV13" s="40">
        <f t="shared" si="13"/>
        <v>0.37531878692769277</v>
      </c>
      <c r="BX13" s="3"/>
      <c r="BY13" s="27" t="s">
        <v>19</v>
      </c>
      <c r="BZ13" s="3"/>
      <c r="CA13" s="3"/>
      <c r="CB13" s="3"/>
    </row>
    <row r="14" spans="2:80">
      <c r="B14" s="2">
        <v>2010</v>
      </c>
      <c r="C14" s="25">
        <v>120.155439</v>
      </c>
      <c r="D14" s="74">
        <v>10247.54975</v>
      </c>
      <c r="E14" s="20"/>
      <c r="F14" s="6">
        <f t="shared" si="14"/>
        <v>1.2312988388855901</v>
      </c>
      <c r="G14" s="25">
        <v>126.51118149464791</v>
      </c>
      <c r="H14" s="74">
        <f t="shared" si="15"/>
        <v>10247.54975</v>
      </c>
      <c r="I14" s="79">
        <f t="shared" si="16"/>
        <v>1.0247549749999999E-2</v>
      </c>
      <c r="J14" s="5">
        <f t="shared" si="17"/>
        <v>1.296429626297684</v>
      </c>
      <c r="L14"/>
      <c r="M14" s="2">
        <v>2010</v>
      </c>
      <c r="N14">
        <v>48.723290517076599</v>
      </c>
      <c r="O14">
        <v>6.2816016096231033</v>
      </c>
      <c r="P14">
        <v>0.68872642595867639</v>
      </c>
      <c r="Q14">
        <v>43.361213027398321</v>
      </c>
      <c r="R14">
        <v>0.703098728957814</v>
      </c>
      <c r="S14">
        <v>0.24206969098547579</v>
      </c>
      <c r="T14" s="23">
        <f t="shared" si="18"/>
        <v>99.999999999999986</v>
      </c>
      <c r="V14" s="2">
        <v>2010</v>
      </c>
      <c r="W14" s="56">
        <v>253.58823529411768</v>
      </c>
      <c r="X14" s="57">
        <v>270</v>
      </c>
      <c r="Y14" s="56">
        <v>272</v>
      </c>
      <c r="Z14" s="56">
        <v>320.2941176470589</v>
      </c>
      <c r="AA14" s="57">
        <v>27.000000000000021</v>
      </c>
      <c r="AB14" s="57">
        <v>637.81025641025656</v>
      </c>
      <c r="AC14" s="18"/>
      <c r="AD14" s="53">
        <v>2010</v>
      </c>
      <c r="AE14" s="72">
        <f t="shared" si="19"/>
        <v>0.16018234938458242</v>
      </c>
      <c r="AF14" s="72">
        <f t="shared" si="0"/>
        <v>2.1987866953749446E-2</v>
      </c>
      <c r="AG14" s="72">
        <f t="shared" si="0"/>
        <v>2.4286481330332943E-3</v>
      </c>
      <c r="AH14" s="72">
        <f t="shared" si="0"/>
        <v>0.18005257337590158</v>
      </c>
      <c r="AI14" s="72">
        <f t="shared" si="0"/>
        <v>2.4610986605695217E-4</v>
      </c>
      <c r="AJ14" s="72">
        <f t="shared" si="0"/>
        <v>2.0016164500389773E-3</v>
      </c>
      <c r="AK14" s="45">
        <f t="shared" si="1"/>
        <v>0.36689916416336266</v>
      </c>
      <c r="AL14"/>
      <c r="AM14" s="25">
        <f t="shared" si="20"/>
        <v>35.803599212910648</v>
      </c>
      <c r="AN14" s="58">
        <f t="shared" si="33"/>
        <v>-0.65325576291653675</v>
      </c>
      <c r="AO14" s="30">
        <v>2010</v>
      </c>
      <c r="AP14" s="31">
        <f t="shared" si="21"/>
        <v>46.659857951564575</v>
      </c>
      <c r="AQ14" s="31">
        <f t="shared" si="22"/>
        <v>3.5048937365326194</v>
      </c>
      <c r="AR14" s="31">
        <f t="shared" si="23"/>
        <v>-0.29764707508708216</v>
      </c>
      <c r="AS14" s="31">
        <f t="shared" si="24"/>
        <v>50.132895386989894</v>
      </c>
      <c r="AT14" s="31">
        <f t="shared" si="25"/>
        <v>0</v>
      </c>
      <c r="AU14" s="31">
        <f t="shared" si="26"/>
        <v>0</v>
      </c>
      <c r="AV14" s="32">
        <f t="shared" si="27"/>
        <v>100</v>
      </c>
      <c r="AX14" s="30">
        <v>2010</v>
      </c>
      <c r="AY14" s="73">
        <f t="shared" si="28"/>
        <v>0.15339862290320838</v>
      </c>
      <c r="AZ14" s="73">
        <f t="shared" si="3"/>
        <v>1.2268389808078407E-2</v>
      </c>
      <c r="BA14" s="73">
        <f t="shared" si="3"/>
        <v>-1.0495894828005852E-3</v>
      </c>
      <c r="BB14" s="73">
        <f t="shared" si="29"/>
        <v>0.2081712248111891</v>
      </c>
      <c r="BC14" s="73">
        <f t="shared" si="4"/>
        <v>0</v>
      </c>
      <c r="BD14" s="73">
        <f t="shared" si="35"/>
        <v>0</v>
      </c>
      <c r="BE14" s="73">
        <f t="shared" si="31"/>
        <v>0.37278864803967526</v>
      </c>
      <c r="BG14" s="39">
        <v>2010</v>
      </c>
      <c r="BH14" s="41">
        <f t="shared" si="32"/>
        <v>258.82352941176475</v>
      </c>
      <c r="BI14" s="41">
        <f t="shared" si="6"/>
        <v>270</v>
      </c>
      <c r="BJ14" s="41">
        <f t="shared" si="6"/>
        <v>279.35294117647067</v>
      </c>
      <c r="BK14" s="41">
        <f t="shared" si="6"/>
        <v>320.58823529411774</v>
      </c>
      <c r="BL14" s="41">
        <f t="shared" si="6"/>
        <v>27.000000000000021</v>
      </c>
      <c r="BM14" s="41">
        <f t="shared" si="6"/>
        <v>721.02197802197782</v>
      </c>
      <c r="BO14" s="39">
        <v>2010</v>
      </c>
      <c r="BP14" s="40">
        <f t="shared" si="7"/>
        <v>0.16348929187941608</v>
      </c>
      <c r="BQ14" s="40">
        <f t="shared" si="7"/>
        <v>2.1987866953749449E-2</v>
      </c>
      <c r="BR14" s="40">
        <f t="shared" si="7"/>
        <v>2.4943014670793938E-3</v>
      </c>
      <c r="BS14" s="40">
        <f t="shared" si="7"/>
        <v>0.18021791090884551</v>
      </c>
      <c r="BT14" s="40">
        <f t="shared" si="7"/>
        <v>2.4610986605695212E-4</v>
      </c>
      <c r="BU14" s="40">
        <f t="shared" si="7"/>
        <v>2.2627567329681227E-3</v>
      </c>
      <c r="BV14" s="40">
        <f t="shared" si="13"/>
        <v>0.3706982378081155</v>
      </c>
      <c r="BX14" s="3"/>
      <c r="BY14" s="27" t="s">
        <v>19</v>
      </c>
      <c r="BZ14" s="3"/>
      <c r="CA14" s="3"/>
      <c r="CB14" s="3"/>
    </row>
    <row r="15" spans="2:80">
      <c r="B15" s="2">
        <v>2011</v>
      </c>
      <c r="C15" s="25">
        <v>112.11886699999999</v>
      </c>
      <c r="D15" s="74">
        <v>10294.916464285714</v>
      </c>
      <c r="E15" s="20"/>
      <c r="F15" s="6">
        <f t="shared" si="14"/>
        <v>1.1542543698353602</v>
      </c>
      <c r="G15" s="25">
        <v>124.67313961384524</v>
      </c>
      <c r="H15" s="74">
        <f t="shared" si="15"/>
        <v>10294.916464285714</v>
      </c>
      <c r="I15" s="79">
        <f t="shared" si="16"/>
        <v>1.0294916464285713E-2</v>
      </c>
      <c r="J15" s="5">
        <f t="shared" si="17"/>
        <v>1.283499557664767</v>
      </c>
      <c r="L15"/>
      <c r="M15" s="2">
        <v>2011</v>
      </c>
      <c r="N15">
        <v>48.940475736574157</v>
      </c>
      <c r="O15">
        <v>6.6256295855362044</v>
      </c>
      <c r="P15">
        <v>0.81228302194314006</v>
      </c>
      <c r="Q15">
        <v>42.470976197027028</v>
      </c>
      <c r="R15">
        <v>0.84237177594103385</v>
      </c>
      <c r="S15">
        <v>0.30826368297842149</v>
      </c>
      <c r="T15" s="23">
        <f>SUM(N15:S15)</f>
        <v>99.999999999999972</v>
      </c>
      <c r="V15" s="2">
        <v>2011</v>
      </c>
      <c r="W15" s="56">
        <v>252.9338235294118</v>
      </c>
      <c r="X15" s="57">
        <v>270</v>
      </c>
      <c r="Y15" s="56">
        <v>271.08088235294122</v>
      </c>
      <c r="Z15" s="56">
        <v>320.25735294117658</v>
      </c>
      <c r="AA15" s="57">
        <v>27.000000000000021</v>
      </c>
      <c r="AB15" s="57">
        <v>627.4087912087914</v>
      </c>
      <c r="AC15" s="18"/>
      <c r="AD15" s="2">
        <v>2011</v>
      </c>
      <c r="AE15" s="72">
        <f t="shared" si="19"/>
        <v>0.15888058096603158</v>
      </c>
      <c r="AF15" s="72">
        <f t="shared" si="0"/>
        <v>2.2960780134173041E-2</v>
      </c>
      <c r="AG15" s="72">
        <f t="shared" si="0"/>
        <v>2.8261941282942452E-3</v>
      </c>
      <c r="AH15" s="72">
        <f t="shared" si="0"/>
        <v>0.1745770202148236</v>
      </c>
      <c r="AI15" s="72">
        <f t="shared" si="0"/>
        <v>2.9191962648859258E-4</v>
      </c>
      <c r="AJ15" s="72">
        <f t="shared" si="0"/>
        <v>2.4823824138576456E-3</v>
      </c>
      <c r="AK15" s="45">
        <f t="shared" si="1"/>
        <v>0.36201887748366868</v>
      </c>
      <c r="AL15"/>
      <c r="AM15" s="25">
        <f t="shared" si="20"/>
        <v>35.164819329963009</v>
      </c>
      <c r="AN15" s="58">
        <f t="shared" si="33"/>
        <v>-0.6387798829476381</v>
      </c>
      <c r="AO15" s="30">
        <v>2011</v>
      </c>
      <c r="AP15" s="31">
        <f t="shared" ref="AP15:AU15" si="36">N$6</f>
        <v>46.659857951564575</v>
      </c>
      <c r="AQ15" s="31">
        <f t="shared" si="36"/>
        <v>3.5048937365326194</v>
      </c>
      <c r="AR15" s="31">
        <f t="shared" si="36"/>
        <v>-0.29764707508708216</v>
      </c>
      <c r="AS15" s="31">
        <f t="shared" si="36"/>
        <v>50.132895386989894</v>
      </c>
      <c r="AT15" s="31">
        <f t="shared" si="36"/>
        <v>0</v>
      </c>
      <c r="AU15" s="31">
        <f t="shared" si="36"/>
        <v>0</v>
      </c>
      <c r="AV15" s="32">
        <f>SUM(AP15:AU15)</f>
        <v>100</v>
      </c>
      <c r="AX15" s="30">
        <v>2011</v>
      </c>
      <c r="AY15" s="73">
        <f>AP15*W15*$J15/100000</f>
        <v>0.15147677311189175</v>
      </c>
      <c r="AZ15" s="73">
        <f t="shared" si="3"/>
        <v>1.2146029813354399E-2</v>
      </c>
      <c r="BA15" s="73">
        <f t="shared" si="3"/>
        <v>-1.0356099945345806E-3</v>
      </c>
      <c r="BB15" s="73">
        <f>AS15*Z15*$J15/100000</f>
        <v>0.20607135213470362</v>
      </c>
      <c r="BC15" s="73">
        <f t="shared" si="4"/>
        <v>0</v>
      </c>
      <c r="BD15" s="73">
        <f t="shared" si="35"/>
        <v>0</v>
      </c>
      <c r="BE15" s="73">
        <f t="shared" si="31"/>
        <v>0.36865854506541518</v>
      </c>
      <c r="BG15" s="39">
        <v>2011</v>
      </c>
      <c r="BH15" s="41">
        <f t="shared" si="32"/>
        <v>258.82352941176475</v>
      </c>
      <c r="BI15" s="41">
        <f t="shared" si="6"/>
        <v>270</v>
      </c>
      <c r="BJ15" s="41">
        <f t="shared" si="6"/>
        <v>279.35294117647067</v>
      </c>
      <c r="BK15" s="41">
        <f t="shared" si="6"/>
        <v>320.58823529411774</v>
      </c>
      <c r="BL15" s="41">
        <f t="shared" si="6"/>
        <v>27.000000000000021</v>
      </c>
      <c r="BM15" s="41">
        <f t="shared" si="6"/>
        <v>721.02197802197782</v>
      </c>
      <c r="BO15" s="39">
        <v>2011</v>
      </c>
      <c r="BP15" s="40">
        <f t="shared" si="7"/>
        <v>0.16258020436653134</v>
      </c>
      <c r="BQ15" s="40">
        <f t="shared" si="7"/>
        <v>2.2960780134173041E-2</v>
      </c>
      <c r="BR15" s="40">
        <f t="shared" si="7"/>
        <v>2.9124357100429915E-3</v>
      </c>
      <c r="BS15" s="40">
        <f t="shared" si="7"/>
        <v>0.17475738907969943</v>
      </c>
      <c r="BT15" s="40">
        <f t="shared" si="7"/>
        <v>2.9191962648859252E-4</v>
      </c>
      <c r="BU15" s="40">
        <f t="shared" si="7"/>
        <v>2.8527688858139989E-3</v>
      </c>
      <c r="BV15" s="40">
        <f t="shared" si="13"/>
        <v>0.3663554978027494</v>
      </c>
      <c r="BX15" s="3"/>
      <c r="BY15" s="27" t="s">
        <v>19</v>
      </c>
      <c r="BZ15" s="3"/>
      <c r="CA15" s="3"/>
      <c r="CB15" s="3"/>
    </row>
    <row r="16" spans="2:80">
      <c r="B16" s="2">
        <v>2012</v>
      </c>
      <c r="C16" s="25">
        <v>111.561604</v>
      </c>
      <c r="D16" s="74">
        <v>10347.112992857144</v>
      </c>
      <c r="E16" s="20"/>
      <c r="F16" s="6">
        <f t="shared" si="14"/>
        <v>1.1543405222523837</v>
      </c>
      <c r="G16" s="25">
        <v>122.88200404990786</v>
      </c>
      <c r="H16" s="74">
        <f t="shared" si="15"/>
        <v>10347.112992857144</v>
      </c>
      <c r="I16" s="79">
        <f t="shared" si="16"/>
        <v>1.0347112992857144E-2</v>
      </c>
      <c r="J16" s="5">
        <f t="shared" si="17"/>
        <v>1.2714739806931259</v>
      </c>
      <c r="L16"/>
      <c r="M16" s="2">
        <v>2012</v>
      </c>
      <c r="N16">
        <v>49.157660959999994</v>
      </c>
      <c r="O16">
        <v>6.9696575619999992</v>
      </c>
      <c r="P16">
        <v>0.93583961799999993</v>
      </c>
      <c r="Q16">
        <v>41.580739359999995</v>
      </c>
      <c r="R16">
        <v>0.98164482399999986</v>
      </c>
      <c r="S16">
        <v>0.37445767599999996</v>
      </c>
      <c r="T16" s="23">
        <f t="shared" si="18"/>
        <v>100</v>
      </c>
      <c r="V16" s="2">
        <v>2012</v>
      </c>
      <c r="W16" s="56">
        <v>252.27941176470591</v>
      </c>
      <c r="X16" s="57">
        <v>270</v>
      </c>
      <c r="Y16" s="56">
        <v>270.16176470588238</v>
      </c>
      <c r="Z16" s="56">
        <v>320.2205882352942</v>
      </c>
      <c r="AA16" s="57">
        <v>27.000000000000021</v>
      </c>
      <c r="AB16" s="57">
        <v>617.00732600732624</v>
      </c>
      <c r="AC16" s="18"/>
      <c r="AD16" s="2">
        <v>2012</v>
      </c>
      <c r="AE16" s="72">
        <f t="shared" si="19"/>
        <v>0.1576814107535339</v>
      </c>
      <c r="AF16" s="72">
        <f t="shared" si="0"/>
        <v>2.3926693259945033E-2</v>
      </c>
      <c r="AG16" s="72">
        <f t="shared" si="0"/>
        <v>3.2146432871686089E-3</v>
      </c>
      <c r="AH16" s="72">
        <f t="shared" si="0"/>
        <v>0.16929687263664647</v>
      </c>
      <c r="AI16" s="72">
        <f t="shared" si="0"/>
        <v>3.3699668003948262E-4</v>
      </c>
      <c r="AJ16" s="72">
        <f t="shared" si="0"/>
        <v>2.9376532741400394E-3</v>
      </c>
      <c r="AK16" s="45">
        <f t="shared" si="1"/>
        <v>0.35739426989147355</v>
      </c>
      <c r="AL16"/>
      <c r="AM16" s="25">
        <f t="shared" si="20"/>
        <v>34.540481981610839</v>
      </c>
      <c r="AN16" s="58">
        <f t="shared" si="33"/>
        <v>-0.62433734835217081</v>
      </c>
      <c r="AO16" s="30">
        <v>2012</v>
      </c>
      <c r="AP16" s="31">
        <f t="shared" ref="AP16:AP20" si="37">N$6</f>
        <v>46.659857951564575</v>
      </c>
      <c r="AQ16" s="31">
        <f t="shared" ref="AQ16:AQ20" si="38">O$6</f>
        <v>3.5048937365326194</v>
      </c>
      <c r="AR16" s="31">
        <f t="shared" ref="AR16:AR20" si="39">P$6</f>
        <v>-0.29764707508708216</v>
      </c>
      <c r="AS16" s="31">
        <f t="shared" ref="AS16:AS20" si="40">Q$6</f>
        <v>50.132895386989894</v>
      </c>
      <c r="AT16" s="31">
        <f t="shared" ref="AT16:AT20" si="41">R$6</f>
        <v>0</v>
      </c>
      <c r="AU16" s="31">
        <f t="shared" ref="AU16:AU20" si="42">S$6</f>
        <v>0</v>
      </c>
      <c r="AV16" s="32">
        <f t="shared" si="27"/>
        <v>100</v>
      </c>
      <c r="AX16" s="30">
        <v>2012</v>
      </c>
      <c r="AY16" s="73">
        <f t="shared" si="28"/>
        <v>0.14966929027296419</v>
      </c>
      <c r="AZ16" s="73">
        <f t="shared" si="3"/>
        <v>1.2032229215957941E-2</v>
      </c>
      <c r="BA16" s="73">
        <f t="shared" si="3"/>
        <v>-1.0224285801438036E-3</v>
      </c>
      <c r="BB16" s="73">
        <f t="shared" ref="BB16:BB22" si="43">AS16*Z16*$J16/100000</f>
        <v>0.20411715943180742</v>
      </c>
      <c r="BC16" s="73">
        <f t="shared" si="4"/>
        <v>0</v>
      </c>
      <c r="BD16" s="73">
        <f t="shared" si="35"/>
        <v>0</v>
      </c>
      <c r="BE16" s="73">
        <f t="shared" si="31"/>
        <v>0.36479625034058571</v>
      </c>
      <c r="BG16" s="39">
        <v>2012</v>
      </c>
      <c r="BH16" s="41">
        <f t="shared" si="32"/>
        <v>258.82352941176475</v>
      </c>
      <c r="BI16" s="41">
        <f t="shared" si="6"/>
        <v>270</v>
      </c>
      <c r="BJ16" s="41">
        <f t="shared" si="6"/>
        <v>279.35294117647067</v>
      </c>
      <c r="BK16" s="41">
        <f t="shared" si="6"/>
        <v>320.58823529411774</v>
      </c>
      <c r="BL16" s="41">
        <f t="shared" si="6"/>
        <v>27.000000000000021</v>
      </c>
      <c r="BM16" s="41">
        <f t="shared" si="6"/>
        <v>721.02197802197782</v>
      </c>
      <c r="BO16" s="39">
        <v>2012</v>
      </c>
      <c r="BP16" s="40">
        <f t="shared" si="7"/>
        <v>0.16177166011438046</v>
      </c>
      <c r="BQ16" s="40">
        <f t="shared" si="7"/>
        <v>2.3926693259945033E-2</v>
      </c>
      <c r="BR16" s="40">
        <f t="shared" si="7"/>
        <v>3.3240087030131679E-3</v>
      </c>
      <c r="BS16" s="40">
        <f t="shared" si="7"/>
        <v>0.16949124332853702</v>
      </c>
      <c r="BT16" s="40">
        <f t="shared" si="7"/>
        <v>3.3699668003948262E-4</v>
      </c>
      <c r="BU16" s="40">
        <f t="shared" si="7"/>
        <v>3.4328807538956852E-3</v>
      </c>
      <c r="BV16" s="40">
        <f t="shared" si="13"/>
        <v>0.36228348283981088</v>
      </c>
      <c r="BX16" s="27">
        <f>G16</f>
        <v>122.88200404990786</v>
      </c>
      <c r="BY16" s="27">
        <f>I16*1000</f>
        <v>10.347112992857143</v>
      </c>
      <c r="BZ16" s="3"/>
      <c r="CA16" s="3"/>
      <c r="CB16" s="6">
        <f>AK16</f>
        <v>0.35739426989147355</v>
      </c>
    </row>
    <row r="17" spans="2:81">
      <c r="B17" s="2">
        <v>2013</v>
      </c>
      <c r="C17" s="25">
        <v>109.68554399999999</v>
      </c>
      <c r="D17" s="74">
        <v>10404.139335714286</v>
      </c>
      <c r="E17" s="20"/>
      <c r="F17" s="6">
        <f t="shared" si="14"/>
        <v>1.14118368288962</v>
      </c>
      <c r="G17" s="25">
        <v>121.13777480283582</v>
      </c>
      <c r="H17" s="74">
        <f t="shared" si="15"/>
        <v>10404.139335714286</v>
      </c>
      <c r="I17" s="79">
        <f t="shared" si="16"/>
        <v>1.0404139335714286E-2</v>
      </c>
      <c r="J17" s="5">
        <f t="shared" si="17"/>
        <v>1.2603342878670829</v>
      </c>
      <c r="L17"/>
      <c r="M17" s="2">
        <v>2013</v>
      </c>
      <c r="N17">
        <v>49.374846179012494</v>
      </c>
      <c r="O17">
        <v>7.3136855388537256</v>
      </c>
      <c r="P17">
        <v>1.0593962129788121</v>
      </c>
      <c r="Q17">
        <v>40.69050252918619</v>
      </c>
      <c r="R17">
        <v>1.1209178719775814</v>
      </c>
      <c r="S17">
        <v>0.44065166799118693</v>
      </c>
      <c r="T17" s="23">
        <f t="shared" si="18"/>
        <v>99.999999999999986</v>
      </c>
      <c r="V17" s="2">
        <v>2013</v>
      </c>
      <c r="W17" s="56">
        <v>251.62500000000006</v>
      </c>
      <c r="X17" s="57">
        <v>270</v>
      </c>
      <c r="Y17" s="56">
        <v>269.24264705882354</v>
      </c>
      <c r="Z17" s="56">
        <v>320.18382352941182</v>
      </c>
      <c r="AA17" s="57">
        <v>27.000000000000021</v>
      </c>
      <c r="AB17" s="57">
        <v>606.60586080586108</v>
      </c>
      <c r="AC17" s="18"/>
      <c r="AD17" s="2">
        <v>2013</v>
      </c>
      <c r="AE17" s="72">
        <f t="shared" si="19"/>
        <v>0.15658324718239178</v>
      </c>
      <c r="AF17" s="72">
        <f t="shared" si="0"/>
        <v>2.4887759369296481E-2</v>
      </c>
      <c r="AG17" s="72">
        <f t="shared" si="0"/>
        <v>3.5949099771944741E-3</v>
      </c>
      <c r="AH17" s="72">
        <f t="shared" si="0"/>
        <v>0.16420190507868035</v>
      </c>
      <c r="AI17" s="72">
        <f t="shared" si="0"/>
        <v>3.8143743154281509E-4</v>
      </c>
      <c r="AJ17" s="72">
        <f t="shared" si="0"/>
        <v>3.3688973009223461E-3</v>
      </c>
      <c r="AK17" s="45">
        <f t="shared" si="1"/>
        <v>0.35301815634002826</v>
      </c>
      <c r="AL17"/>
      <c r="AM17" s="25">
        <f t="shared" si="20"/>
        <v>33.93054869307862</v>
      </c>
      <c r="AN17" s="58">
        <f t="shared" si="33"/>
        <v>-0.6099332885322184</v>
      </c>
      <c r="AO17" s="30">
        <v>2013</v>
      </c>
      <c r="AP17" s="31">
        <f t="shared" si="37"/>
        <v>46.659857951564575</v>
      </c>
      <c r="AQ17" s="31">
        <f t="shared" si="38"/>
        <v>3.5048937365326194</v>
      </c>
      <c r="AR17" s="31">
        <f t="shared" si="39"/>
        <v>-0.29764707508708216</v>
      </c>
      <c r="AS17" s="31">
        <f t="shared" si="40"/>
        <v>50.132895386989894</v>
      </c>
      <c r="AT17" s="31">
        <f t="shared" si="41"/>
        <v>0</v>
      </c>
      <c r="AU17" s="31">
        <f t="shared" si="42"/>
        <v>0</v>
      </c>
      <c r="AV17" s="32">
        <f t="shared" si="27"/>
        <v>100</v>
      </c>
      <c r="AX17" s="30">
        <v>2013</v>
      </c>
      <c r="AY17" s="73">
        <f t="shared" si="28"/>
        <v>0.14797316116461567</v>
      </c>
      <c r="AZ17" s="73">
        <f t="shared" si="3"/>
        <v>1.1926811929003122E-2</v>
      </c>
      <c r="BA17" s="73">
        <f t="shared" si="3"/>
        <v>-1.0100229043717608E-3</v>
      </c>
      <c r="BB17" s="73">
        <f t="shared" si="43"/>
        <v>0.20230560985943583</v>
      </c>
      <c r="BC17" s="73">
        <f t="shared" si="4"/>
        <v>0</v>
      </c>
      <c r="BD17" s="73">
        <f t="shared" si="35"/>
        <v>0</v>
      </c>
      <c r="BE17" s="73">
        <f t="shared" si="31"/>
        <v>0.36119556004868286</v>
      </c>
      <c r="BG17" s="39">
        <v>2013</v>
      </c>
      <c r="BH17" s="41">
        <f t="shared" si="32"/>
        <v>258.82352941176475</v>
      </c>
      <c r="BI17" s="41">
        <f t="shared" si="6"/>
        <v>270</v>
      </c>
      <c r="BJ17" s="41">
        <f t="shared" si="6"/>
        <v>279.35294117647067</v>
      </c>
      <c r="BK17" s="41">
        <f t="shared" si="6"/>
        <v>320.58823529411774</v>
      </c>
      <c r="BL17" s="41">
        <f t="shared" si="6"/>
        <v>27.000000000000021</v>
      </c>
      <c r="BM17" s="41">
        <f t="shared" si="6"/>
        <v>721.02197802197782</v>
      </c>
      <c r="BO17" s="39">
        <v>2013</v>
      </c>
      <c r="BP17" s="40">
        <f t="shared" si="7"/>
        <v>0.16106280648783466</v>
      </c>
      <c r="BQ17" s="40">
        <f t="shared" si="7"/>
        <v>2.4887759369296478E-2</v>
      </c>
      <c r="BR17" s="40">
        <f t="shared" si="7"/>
        <v>3.7299019541079956E-3</v>
      </c>
      <c r="BS17" s="40">
        <f t="shared" si="7"/>
        <v>0.1644093021341248</v>
      </c>
      <c r="BT17" s="40">
        <f t="shared" si="7"/>
        <v>3.8143743154281509E-4</v>
      </c>
      <c r="BU17" s="40">
        <f t="shared" si="7"/>
        <v>4.0043282675129447E-3</v>
      </c>
      <c r="BV17" s="40">
        <f t="shared" si="13"/>
        <v>0.35847553564441975</v>
      </c>
      <c r="BX17" s="3"/>
      <c r="BY17" s="27" t="s">
        <v>19</v>
      </c>
      <c r="BZ17" s="3"/>
      <c r="CA17" s="3"/>
      <c r="CB17" s="3"/>
    </row>
    <row r="18" spans="2:81">
      <c r="B18" s="2">
        <v>2014</v>
      </c>
      <c r="C18" s="25">
        <v>99.370306400000004</v>
      </c>
      <c r="D18" s="74">
        <v>10465.995492857144</v>
      </c>
      <c r="E18" s="20"/>
      <c r="F18" s="6">
        <f t="shared" si="14"/>
        <v>1.0400091789062336</v>
      </c>
      <c r="G18" s="25">
        <v>119.44045187262905</v>
      </c>
      <c r="H18" s="74">
        <f t="shared" si="15"/>
        <v>10465.995492857144</v>
      </c>
      <c r="I18" s="79">
        <f t="shared" si="16"/>
        <v>1.0465995492857144E-2</v>
      </c>
      <c r="J18" s="5">
        <f t="shared" si="17"/>
        <v>1.2500632309637563</v>
      </c>
      <c r="L18"/>
      <c r="M18" s="2">
        <v>2014</v>
      </c>
      <c r="N18">
        <v>49.592031402975529</v>
      </c>
      <c r="O18">
        <v>7.6577135154594629</v>
      </c>
      <c r="P18">
        <v>1.1829528090709773</v>
      </c>
      <c r="Q18">
        <v>39.800265692388017</v>
      </c>
      <c r="R18">
        <v>1.2601909200756116</v>
      </c>
      <c r="S18">
        <v>0.50684566003041076</v>
      </c>
      <c r="T18" s="23">
        <f t="shared" si="18"/>
        <v>100.00000000000001</v>
      </c>
      <c r="V18" s="2">
        <v>2014</v>
      </c>
      <c r="W18" s="56">
        <v>250.97058823529412</v>
      </c>
      <c r="X18" s="57">
        <v>270</v>
      </c>
      <c r="Y18" s="56">
        <v>268.32352941176475</v>
      </c>
      <c r="Z18" s="56">
        <v>320.14705882352951</v>
      </c>
      <c r="AA18" s="57">
        <v>27.000000000000021</v>
      </c>
      <c r="AB18" s="57">
        <v>596.20439560439593</v>
      </c>
      <c r="AC18" s="18"/>
      <c r="AD18" s="2">
        <v>2014</v>
      </c>
      <c r="AE18" s="72">
        <f t="shared" si="19"/>
        <v>0.15558463597743935</v>
      </c>
      <c r="AF18" s="72">
        <f t="shared" si="0"/>
        <v>2.5846090467111216E-2</v>
      </c>
      <c r="AG18" s="72">
        <f t="shared" si="0"/>
        <v>3.9678766146959421E-3</v>
      </c>
      <c r="AH18" s="72">
        <f t="shared" si="0"/>
        <v>0.15928228187286289</v>
      </c>
      <c r="AI18" s="72">
        <f t="shared" si="0"/>
        <v>4.2533594995884541E-4</v>
      </c>
      <c r="AJ18" s="72">
        <f t="shared" si="0"/>
        <v>3.7774862036484484E-3</v>
      </c>
      <c r="AK18" s="45">
        <f t="shared" si="1"/>
        <v>0.3488837070857167</v>
      </c>
      <c r="AL18"/>
      <c r="AM18" s="25">
        <f t="shared" si="20"/>
        <v>33.334975858132523</v>
      </c>
      <c r="AN18" s="58">
        <f t="shared" si="33"/>
        <v>-0.59557283494609692</v>
      </c>
      <c r="AO18" s="30">
        <v>2014</v>
      </c>
      <c r="AP18" s="31">
        <f t="shared" si="37"/>
        <v>46.659857951564575</v>
      </c>
      <c r="AQ18" s="31">
        <f t="shared" si="38"/>
        <v>3.5048937365326194</v>
      </c>
      <c r="AR18" s="31">
        <f t="shared" si="39"/>
        <v>-0.29764707508708216</v>
      </c>
      <c r="AS18" s="31">
        <f t="shared" si="40"/>
        <v>50.132895386989894</v>
      </c>
      <c r="AT18" s="31">
        <f t="shared" si="41"/>
        <v>0</v>
      </c>
      <c r="AU18" s="31">
        <f t="shared" si="42"/>
        <v>0</v>
      </c>
      <c r="AV18" s="32">
        <f t="shared" si="27"/>
        <v>100</v>
      </c>
      <c r="AX18" s="30">
        <v>2014</v>
      </c>
      <c r="AY18" s="73">
        <f t="shared" si="28"/>
        <v>0.14638555446868887</v>
      </c>
      <c r="AZ18" s="73">
        <f t="shared" si="3"/>
        <v>1.1829614728881416E-2</v>
      </c>
      <c r="BA18" s="73">
        <f t="shared" si="3"/>
        <v>-9.983719211911679E-4</v>
      </c>
      <c r="BB18" s="73">
        <f t="shared" si="43"/>
        <v>0.20063388611148125</v>
      </c>
      <c r="BC18" s="73">
        <f t="shared" si="4"/>
        <v>0</v>
      </c>
      <c r="BD18" s="73">
        <f t="shared" si="35"/>
        <v>0</v>
      </c>
      <c r="BE18" s="73">
        <f t="shared" si="31"/>
        <v>0.35785068338786036</v>
      </c>
      <c r="BG18" s="39">
        <v>2014</v>
      </c>
      <c r="BH18" s="41">
        <f t="shared" si="32"/>
        <v>258.82352941176475</v>
      </c>
      <c r="BI18" s="41">
        <f t="shared" si="6"/>
        <v>270</v>
      </c>
      <c r="BJ18" s="41">
        <f t="shared" si="6"/>
        <v>279.35294117647067</v>
      </c>
      <c r="BK18" s="41">
        <f t="shared" si="6"/>
        <v>320.58823529411774</v>
      </c>
      <c r="BL18" s="41">
        <f t="shared" si="6"/>
        <v>27.000000000000021</v>
      </c>
      <c r="BM18" s="41">
        <f t="shared" si="6"/>
        <v>721.02197802197782</v>
      </c>
      <c r="BO18" s="39">
        <v>2014</v>
      </c>
      <c r="BP18" s="40">
        <f t="shared" si="7"/>
        <v>0.16045292354406029</v>
      </c>
      <c r="BQ18" s="40">
        <f t="shared" si="7"/>
        <v>2.5846090467111216E-2</v>
      </c>
      <c r="BR18" s="40">
        <f t="shared" si="7"/>
        <v>4.130975784981044E-3</v>
      </c>
      <c r="BS18" s="40">
        <f t="shared" si="7"/>
        <v>0.15950177973488336</v>
      </c>
      <c r="BT18" s="40">
        <f t="shared" si="7"/>
        <v>4.2533594995884541E-4</v>
      </c>
      <c r="BU18" s="40">
        <f t="shared" si="7"/>
        <v>4.5683168299090861E-3</v>
      </c>
      <c r="BV18" s="40">
        <f t="shared" si="13"/>
        <v>0.35492542231090385</v>
      </c>
      <c r="BX18" s="3"/>
      <c r="BY18" s="27" t="s">
        <v>19</v>
      </c>
      <c r="BZ18" s="3"/>
      <c r="CA18" s="3"/>
      <c r="CB18" s="3"/>
    </row>
    <row r="19" spans="2:81">
      <c r="B19" s="2">
        <v>2015</v>
      </c>
      <c r="C19" s="25">
        <v>98.939944800000006</v>
      </c>
      <c r="D19" s="74">
        <v>10532.681464285713</v>
      </c>
      <c r="E19" s="20"/>
      <c r="F19" s="6">
        <f t="shared" si="14"/>
        <v>1.0421029226724117</v>
      </c>
      <c r="G19" s="25">
        <v>117.79003525928761</v>
      </c>
      <c r="H19" s="74">
        <f t="shared" si="15"/>
        <v>10532.681464285713</v>
      </c>
      <c r="I19" s="79">
        <f t="shared" si="16"/>
        <v>1.0532681464285713E-2</v>
      </c>
      <c r="J19" s="5">
        <f t="shared" si="17"/>
        <v>1.2406449210530592</v>
      </c>
      <c r="L19"/>
      <c r="M19" s="2">
        <v>2015</v>
      </c>
      <c r="N19">
        <v>49.809216621494279</v>
      </c>
      <c r="O19">
        <v>8.0017414912400522</v>
      </c>
      <c r="P19">
        <v>1.3065094050391952</v>
      </c>
      <c r="Q19">
        <v>38.910028861167298</v>
      </c>
      <c r="R19">
        <v>1.399463968041984</v>
      </c>
      <c r="S19">
        <v>0.57303965301719118</v>
      </c>
      <c r="T19" s="23">
        <f t="shared" si="18"/>
        <v>100</v>
      </c>
      <c r="V19" s="2">
        <v>2015</v>
      </c>
      <c r="W19" s="56">
        <v>250.31617647058823</v>
      </c>
      <c r="X19" s="57">
        <v>270</v>
      </c>
      <c r="Y19" s="56">
        <v>267.40441176470591</v>
      </c>
      <c r="Z19" s="56">
        <v>320.11029411764713</v>
      </c>
      <c r="AA19" s="57">
        <v>27.000000000000021</v>
      </c>
      <c r="AB19" s="57">
        <v>585.80293040293077</v>
      </c>
      <c r="AC19" s="18"/>
      <c r="AD19" s="2">
        <v>2015</v>
      </c>
      <c r="AE19" s="72">
        <f t="shared" si="19"/>
        <v>0.15468426205182365</v>
      </c>
      <c r="AF19" s="72">
        <f t="shared" si="0"/>
        <v>2.680376383985356E-2</v>
      </c>
      <c r="AG19" s="72">
        <f t="shared" si="0"/>
        <v>4.3343962359325304E-3</v>
      </c>
      <c r="AH19" s="72">
        <f t="shared" si="0"/>
        <v>0.15452853785445531</v>
      </c>
      <c r="AI19" s="72">
        <f t="shared" si="0"/>
        <v>4.6878422331997344E-4</v>
      </c>
      <c r="AJ19" s="72">
        <f t="shared" si="0"/>
        <v>4.1646999434551968E-3</v>
      </c>
      <c r="AK19" s="45">
        <f t="shared" si="1"/>
        <v>0.34498444414884022</v>
      </c>
      <c r="AL19"/>
      <c r="AM19" s="25">
        <f t="shared" si="20"/>
        <v>32.753714741931176</v>
      </c>
      <c r="AN19" s="58">
        <f t="shared" si="33"/>
        <v>-0.58126111620134679</v>
      </c>
      <c r="AO19" s="30">
        <v>2015</v>
      </c>
      <c r="AP19" s="31">
        <f t="shared" si="37"/>
        <v>46.659857951564575</v>
      </c>
      <c r="AQ19" s="31">
        <f t="shared" si="38"/>
        <v>3.5048937365326194</v>
      </c>
      <c r="AR19" s="31">
        <f t="shared" si="39"/>
        <v>-0.29764707508708216</v>
      </c>
      <c r="AS19" s="31">
        <f t="shared" si="40"/>
        <v>50.132895386989894</v>
      </c>
      <c r="AT19" s="31">
        <f t="shared" si="41"/>
        <v>0</v>
      </c>
      <c r="AU19" s="31">
        <f t="shared" si="42"/>
        <v>0</v>
      </c>
      <c r="AV19" s="32">
        <f t="shared" si="27"/>
        <v>100</v>
      </c>
      <c r="AX19" s="30">
        <v>2015</v>
      </c>
      <c r="AY19" s="73">
        <f t="shared" si="28"/>
        <v>0.1449038186953954</v>
      </c>
      <c r="AZ19" s="73">
        <f t="shared" si="3"/>
        <v>1.1740487255261658E-2</v>
      </c>
      <c r="BA19" s="73">
        <f t="shared" si="3"/>
        <v>-9.8745585521068063E-4</v>
      </c>
      <c r="BB19" s="73">
        <f t="shared" si="43"/>
        <v>0.19909939029352616</v>
      </c>
      <c r="BC19" s="73">
        <f t="shared" si="4"/>
        <v>0</v>
      </c>
      <c r="BD19" s="73">
        <f t="shared" si="35"/>
        <v>0</v>
      </c>
      <c r="BE19" s="73">
        <f t="shared" si="31"/>
        <v>0.35475624038897258</v>
      </c>
      <c r="BG19" s="39">
        <v>2015</v>
      </c>
      <c r="BH19" s="41">
        <f t="shared" si="32"/>
        <v>258.82352941176475</v>
      </c>
      <c r="BI19" s="41">
        <f t="shared" si="6"/>
        <v>270</v>
      </c>
      <c r="BJ19" s="41">
        <f t="shared" si="6"/>
        <v>279.35294117647067</v>
      </c>
      <c r="BK19" s="41">
        <f t="shared" si="6"/>
        <v>320.58823529411774</v>
      </c>
      <c r="BL19" s="41">
        <f t="shared" si="6"/>
        <v>27.000000000000021</v>
      </c>
      <c r="BM19" s="41">
        <f t="shared" si="6"/>
        <v>721.02197802197782</v>
      </c>
      <c r="BO19" s="39">
        <v>2015</v>
      </c>
      <c r="BP19" s="40">
        <f t="shared" si="7"/>
        <v>0.15994142773034672</v>
      </c>
      <c r="BQ19" s="40">
        <f t="shared" si="7"/>
        <v>2.680376383985356E-2</v>
      </c>
      <c r="BR19" s="40">
        <f t="shared" si="7"/>
        <v>4.5280716527497109E-3</v>
      </c>
      <c r="BS19" s="40">
        <f t="shared" si="7"/>
        <v>0.15475925693015394</v>
      </c>
      <c r="BT19" s="40">
        <f t="shared" si="7"/>
        <v>4.6878422331997344E-4</v>
      </c>
      <c r="BU19" s="40">
        <f t="shared" si="7"/>
        <v>5.1260245301822781E-3</v>
      </c>
      <c r="BV19" s="40">
        <f t="shared" si="13"/>
        <v>0.3516273289066062</v>
      </c>
      <c r="BX19" s="3"/>
      <c r="BY19" s="27" t="s">
        <v>19</v>
      </c>
      <c r="BZ19" s="3"/>
      <c r="CA19" s="3"/>
      <c r="CB19" s="3"/>
    </row>
    <row r="20" spans="2:81">
      <c r="B20" s="2">
        <v>2016</v>
      </c>
      <c r="C20" s="25">
        <v>102.45553700000001</v>
      </c>
      <c r="D20" s="74">
        <v>10604.197250000003</v>
      </c>
      <c r="E20" s="20"/>
      <c r="F20" s="6">
        <f t="shared" si="14"/>
        <v>1.0864587237026735</v>
      </c>
      <c r="G20" s="25">
        <v>116.18652496281146</v>
      </c>
      <c r="H20" s="74">
        <f t="shared" si="15"/>
        <v>10604.197250000003</v>
      </c>
      <c r="I20" s="79">
        <f t="shared" si="16"/>
        <v>1.0604197250000003E-2</v>
      </c>
      <c r="J20" s="5">
        <f t="shared" si="17"/>
        <v>1.232064828497702</v>
      </c>
      <c r="L20"/>
      <c r="M20" s="2">
        <v>2016</v>
      </c>
      <c r="N20">
        <v>50.026401840500263</v>
      </c>
      <c r="O20">
        <v>8.3457694680834589</v>
      </c>
      <c r="P20">
        <v>1.4300660010143005</v>
      </c>
      <c r="Q20">
        <v>38.019792030380195</v>
      </c>
      <c r="R20">
        <v>1.5387370150153874</v>
      </c>
      <c r="S20">
        <v>0.63923364500639235</v>
      </c>
      <c r="T20" s="23">
        <f t="shared" si="18"/>
        <v>100.00000000000001</v>
      </c>
      <c r="V20" s="2">
        <v>2016</v>
      </c>
      <c r="W20" s="56">
        <v>249.66176470588235</v>
      </c>
      <c r="X20" s="57">
        <v>270</v>
      </c>
      <c r="Y20" s="56">
        <v>266.48529411764707</v>
      </c>
      <c r="Z20" s="56">
        <v>320.07352941176481</v>
      </c>
      <c r="AA20" s="57">
        <v>27.000000000000021</v>
      </c>
      <c r="AB20" s="57">
        <v>575.40146520146561</v>
      </c>
      <c r="AC20" s="18"/>
      <c r="AD20" s="2">
        <v>2016</v>
      </c>
      <c r="AE20" s="72">
        <f t="shared" si="19"/>
        <v>0.15388095158130163</v>
      </c>
      <c r="AF20" s="72">
        <f t="shared" si="0"/>
        <v>2.7762828376614136E-2</v>
      </c>
      <c r="AG20" s="72">
        <f t="shared" si="0"/>
        <v>4.6952950614319571E-3</v>
      </c>
      <c r="AH20" s="72">
        <f t="shared" si="0"/>
        <v>0.14993155862276256</v>
      </c>
      <c r="AI20" s="72">
        <f t="shared" si="0"/>
        <v>5.1187241425716017E-4</v>
      </c>
      <c r="AJ20" s="72">
        <f t="shared" si="0"/>
        <v>4.5317312731862121E-3</v>
      </c>
      <c r="AK20" s="45">
        <f t="shared" si="1"/>
        <v>0.34131423732955368</v>
      </c>
      <c r="AL20"/>
      <c r="AM20" s="25">
        <f t="shared" si="20"/>
        <v>32.186711476868616</v>
      </c>
      <c r="AN20" s="58">
        <f t="shared" si="33"/>
        <v>-0.56700326506256005</v>
      </c>
      <c r="AO20" s="30">
        <v>2016</v>
      </c>
      <c r="AP20" s="31">
        <f t="shared" si="37"/>
        <v>46.659857951564575</v>
      </c>
      <c r="AQ20" s="31">
        <f t="shared" si="38"/>
        <v>3.5048937365326194</v>
      </c>
      <c r="AR20" s="31">
        <f t="shared" si="39"/>
        <v>-0.29764707508708216</v>
      </c>
      <c r="AS20" s="31">
        <f t="shared" si="40"/>
        <v>50.132895386989894</v>
      </c>
      <c r="AT20" s="31">
        <f t="shared" si="41"/>
        <v>0</v>
      </c>
      <c r="AU20" s="31">
        <f t="shared" si="42"/>
        <v>0</v>
      </c>
      <c r="AV20" s="32">
        <f t="shared" si="27"/>
        <v>100</v>
      </c>
      <c r="AX20" s="30">
        <v>2016</v>
      </c>
      <c r="AY20" s="73">
        <f t="shared" si="28"/>
        <v>0.14352548010803168</v>
      </c>
      <c r="AZ20" s="73">
        <f t="shared" si="3"/>
        <v>1.1659292011090077E-2</v>
      </c>
      <c r="BA20" s="73">
        <f t="shared" si="3"/>
        <v>-9.7725618308162855E-4</v>
      </c>
      <c r="BB20" s="73">
        <f t="shared" si="43"/>
        <v>0.19769974379757629</v>
      </c>
      <c r="BC20" s="73">
        <f t="shared" si="4"/>
        <v>0</v>
      </c>
      <c r="BD20" s="73">
        <f t="shared" si="35"/>
        <v>0</v>
      </c>
      <c r="BE20" s="73">
        <f t="shared" si="31"/>
        <v>0.35190725973361647</v>
      </c>
      <c r="BG20" s="39">
        <v>2016</v>
      </c>
      <c r="BH20" s="41">
        <f t="shared" si="32"/>
        <v>258.82352941176475</v>
      </c>
      <c r="BI20" s="41">
        <f t="shared" si="6"/>
        <v>270</v>
      </c>
      <c r="BJ20" s="41">
        <f t="shared" si="6"/>
        <v>279.35294117647067</v>
      </c>
      <c r="BK20" s="41">
        <f t="shared" si="6"/>
        <v>320.58823529411774</v>
      </c>
      <c r="BL20" s="41">
        <f t="shared" si="6"/>
        <v>27.000000000000021</v>
      </c>
      <c r="BM20" s="41">
        <f t="shared" si="6"/>
        <v>721.02197802197782</v>
      </c>
      <c r="BO20" s="39">
        <v>2016</v>
      </c>
      <c r="BP20" s="40">
        <f t="shared" si="7"/>
        <v>0.159527875822048</v>
      </c>
      <c r="BQ20" s="40">
        <f t="shared" si="7"/>
        <v>2.7762828376614136E-2</v>
      </c>
      <c r="BR20" s="40">
        <f t="shared" si="7"/>
        <v>4.9220145128282926E-3</v>
      </c>
      <c r="BS20" s="40">
        <f t="shared" si="7"/>
        <v>0.15017266151969785</v>
      </c>
      <c r="BT20" s="40">
        <f t="shared" si="7"/>
        <v>5.1187241425716017E-4</v>
      </c>
      <c r="BU20" s="40">
        <f t="shared" si="7"/>
        <v>5.6786053634964853E-3</v>
      </c>
      <c r="BV20" s="40">
        <f t="shared" si="13"/>
        <v>0.34857585800894186</v>
      </c>
      <c r="BX20" s="3"/>
      <c r="BY20" s="27" t="s">
        <v>19</v>
      </c>
      <c r="BZ20" s="3"/>
      <c r="CA20" s="3"/>
      <c r="CB20" s="3"/>
    </row>
    <row r="21" spans="2:81">
      <c r="B21" s="2">
        <v>2017</v>
      </c>
      <c r="C21" s="25">
        <v>105.222954</v>
      </c>
      <c r="D21" s="74">
        <v>10680.54285</v>
      </c>
      <c r="E21" s="20"/>
      <c r="F21" s="6">
        <f t="shared" si="14"/>
        <v>1.1238382690005788</v>
      </c>
      <c r="G21" s="25">
        <v>114.62992098320062</v>
      </c>
      <c r="H21" s="74">
        <f t="shared" si="15"/>
        <v>10680.54285</v>
      </c>
      <c r="I21" s="79">
        <f t="shared" si="16"/>
        <v>1.068054285E-2</v>
      </c>
      <c r="J21" s="5">
        <f t="shared" si="17"/>
        <v>1.2243097829531884</v>
      </c>
      <c r="L21"/>
      <c r="M21" s="2">
        <v>2017</v>
      </c>
      <c r="N21">
        <v>50.243587064019479</v>
      </c>
      <c r="O21">
        <v>8.6897974446951824</v>
      </c>
      <c r="P21">
        <v>1.5536225971242894</v>
      </c>
      <c r="Q21">
        <v>37.129555192970358</v>
      </c>
      <c r="R21">
        <v>1.6780100631342405</v>
      </c>
      <c r="S21">
        <v>0.70542763805643405</v>
      </c>
      <c r="T21" s="23">
        <f t="shared" si="18"/>
        <v>99.999999999999972</v>
      </c>
      <c r="V21" s="2">
        <v>2017</v>
      </c>
      <c r="W21" s="56">
        <v>249.00735294117649</v>
      </c>
      <c r="X21" s="57">
        <v>270</v>
      </c>
      <c r="Y21" s="56">
        <v>265.56617647058829</v>
      </c>
      <c r="Z21" s="56">
        <v>320.03676470588243</v>
      </c>
      <c r="AA21" s="57">
        <v>27.000000000000021</v>
      </c>
      <c r="AB21" s="57">
        <v>565</v>
      </c>
      <c r="AC21" s="18"/>
      <c r="AD21" s="2">
        <v>2017</v>
      </c>
      <c r="AE21" s="72">
        <f t="shared" si="19"/>
        <v>0.15317367384840905</v>
      </c>
      <c r="AF21" s="72">
        <f t="shared" si="0"/>
        <v>2.872531086323921E-2</v>
      </c>
      <c r="AG21" s="72">
        <f t="shared" si="0"/>
        <v>5.0513749929174869E-3</v>
      </c>
      <c r="AH21" s="72">
        <f t="shared" si="0"/>
        <v>0.145482561038804</v>
      </c>
      <c r="AI21" s="72">
        <f t="shared" si="0"/>
        <v>5.5468911677107038E-4</v>
      </c>
      <c r="AJ21" s="72">
        <f t="shared" si="0"/>
        <v>4.8796900651749998E-3</v>
      </c>
      <c r="AK21" s="45">
        <f t="shared" si="1"/>
        <v>0.33786729992531583</v>
      </c>
      <c r="AL21"/>
      <c r="AM21" s="25">
        <f t="shared" si="20"/>
        <v>31.63390706543683</v>
      </c>
      <c r="AN21" s="58">
        <f t="shared" si="33"/>
        <v>-0.55280441143178649</v>
      </c>
      <c r="AO21" s="30">
        <v>2017</v>
      </c>
      <c r="AP21" s="31">
        <f t="shared" ref="AP21:AU21" si="44">N$6</f>
        <v>46.659857951564575</v>
      </c>
      <c r="AQ21" s="31">
        <f t="shared" si="44"/>
        <v>3.5048937365326194</v>
      </c>
      <c r="AR21" s="31">
        <f t="shared" si="44"/>
        <v>-0.29764707508708216</v>
      </c>
      <c r="AS21" s="31">
        <f t="shared" si="44"/>
        <v>50.132895386989894</v>
      </c>
      <c r="AT21" s="31">
        <f t="shared" si="44"/>
        <v>0</v>
      </c>
      <c r="AU21" s="31">
        <f t="shared" si="44"/>
        <v>0</v>
      </c>
      <c r="AV21" s="32">
        <f t="shared" si="27"/>
        <v>100</v>
      </c>
      <c r="AX21" s="30">
        <v>2017</v>
      </c>
      <c r="AY21" s="73">
        <f t="shared" si="28"/>
        <v>0.14224824064769481</v>
      </c>
      <c r="AZ21" s="73">
        <f t="shared" si="3"/>
        <v>1.1585904362590249E-2</v>
      </c>
      <c r="BA21" s="73">
        <f t="shared" si="3"/>
        <v>-9.6775561490474306E-4</v>
      </c>
      <c r="BB21" s="73">
        <f t="shared" si="43"/>
        <v>0.19643278717679291</v>
      </c>
      <c r="BC21" s="73">
        <f t="shared" si="4"/>
        <v>0</v>
      </c>
      <c r="BD21" s="73">
        <f t="shared" si="35"/>
        <v>0</v>
      </c>
      <c r="BE21" s="73">
        <f t="shared" si="31"/>
        <v>0.34929917657217324</v>
      </c>
      <c r="BG21" s="39">
        <v>2017</v>
      </c>
      <c r="BH21" s="41">
        <f t="shared" si="32"/>
        <v>258.82352941176475</v>
      </c>
      <c r="BI21" s="41">
        <f t="shared" si="6"/>
        <v>270</v>
      </c>
      <c r="BJ21" s="41">
        <f t="shared" si="6"/>
        <v>279.35294117647067</v>
      </c>
      <c r="BK21" s="41">
        <f t="shared" si="6"/>
        <v>320.58823529411774</v>
      </c>
      <c r="BL21" s="41">
        <f t="shared" si="6"/>
        <v>27.000000000000021</v>
      </c>
      <c r="BM21" s="41">
        <f t="shared" si="6"/>
        <v>721.02197802197782</v>
      </c>
      <c r="BO21" s="39">
        <v>2017</v>
      </c>
      <c r="BP21" s="40">
        <f t="shared" si="7"/>
        <v>0.15921196868341941</v>
      </c>
      <c r="BQ21" s="40">
        <f t="shared" si="7"/>
        <v>2.872531086323921E-2</v>
      </c>
      <c r="BR21" s="40">
        <f t="shared" si="7"/>
        <v>5.3136151599225074E-3</v>
      </c>
      <c r="BS21" s="40">
        <f t="shared" si="7"/>
        <v>0.14573324896707307</v>
      </c>
      <c r="BT21" s="40">
        <f t="shared" si="7"/>
        <v>5.5468911677107038E-4</v>
      </c>
      <c r="BU21" s="40">
        <f t="shared" si="7"/>
        <v>6.2271925361534024E-3</v>
      </c>
      <c r="BV21" s="40">
        <f t="shared" si="13"/>
        <v>0.34576602532657869</v>
      </c>
      <c r="BX21" s="3"/>
      <c r="BY21" s="27" t="s">
        <v>19</v>
      </c>
      <c r="BZ21" s="3"/>
      <c r="CA21" s="3"/>
      <c r="CB21" s="3"/>
    </row>
    <row r="22" spans="2:81">
      <c r="B22" s="21">
        <v>2018</v>
      </c>
      <c r="C22" s="25">
        <v>102.758977</v>
      </c>
      <c r="D22" s="74">
        <v>10761.718264285715</v>
      </c>
      <c r="E22" s="22"/>
      <c r="F22" s="6">
        <f t="shared" si="14"/>
        <v>1.1058631596002158</v>
      </c>
      <c r="G22" s="25">
        <v>113.12022332045508</v>
      </c>
      <c r="H22" s="74">
        <f t="shared" si="15"/>
        <v>10761.718264285715</v>
      </c>
      <c r="I22" s="79">
        <f t="shared" si="16"/>
        <v>1.0761718264285715E-2</v>
      </c>
      <c r="J22" s="5">
        <f t="shared" si="17"/>
        <v>1.2173679733678202</v>
      </c>
      <c r="L22"/>
      <c r="M22" s="2">
        <v>2018</v>
      </c>
      <c r="N22">
        <v>50.460772287476971</v>
      </c>
      <c r="O22">
        <v>9.0338254205483093</v>
      </c>
      <c r="P22">
        <v>1.6771791929161413</v>
      </c>
      <c r="Q22">
        <v>36.239318358188036</v>
      </c>
      <c r="R22">
        <v>1.8172831109091361</v>
      </c>
      <c r="S22">
        <v>0.77162162996141892</v>
      </c>
      <c r="T22" s="23">
        <f t="shared" si="18"/>
        <v>100.00000000000001</v>
      </c>
      <c r="V22" s="2">
        <v>2018</v>
      </c>
      <c r="W22" s="56">
        <v>248.35294117647061</v>
      </c>
      <c r="X22" s="57">
        <v>270</v>
      </c>
      <c r="Y22" s="56">
        <v>264.64705882352945</v>
      </c>
      <c r="Z22" s="56">
        <v>320</v>
      </c>
      <c r="AA22" s="57">
        <v>27.000000000000021</v>
      </c>
      <c r="AB22" s="57">
        <v>554.59853479853439</v>
      </c>
      <c r="AC22" s="18"/>
      <c r="AD22" s="2">
        <v>2018</v>
      </c>
      <c r="AE22" s="72">
        <f t="shared" si="19"/>
        <v>0.15256154306684225</v>
      </c>
      <c r="AF22" s="72">
        <f t="shared" ref="AF22" si="45">X22*O22*$J22/100000</f>
        <v>2.9693222308723299E-2</v>
      </c>
      <c r="AG22" s="72">
        <f t="shared" ref="AG22" si="46">Y22*P22*$J22/100000</f>
        <v>5.4034160667720257E-3</v>
      </c>
      <c r="AH22" s="72">
        <f t="shared" ref="AH22" si="47">Z22*Q22*$J22/100000</f>
        <v>0.14117307374700355</v>
      </c>
      <c r="AI22" s="72">
        <f t="shared" ref="AI22" si="48">AA22*R22*$J22/100000</f>
        <v>5.9732160959601662E-4</v>
      </c>
      <c r="AJ22" s="72">
        <f t="shared" ref="AJ22" si="49">AB22*S22*$J22/100000</f>
        <v>5.2096072491223909E-3</v>
      </c>
      <c r="AK22" s="45">
        <f t="shared" si="1"/>
        <v>0.33463818404805951</v>
      </c>
      <c r="AL22"/>
      <c r="AM22" s="25">
        <f t="shared" si="20"/>
        <v>31.095237380317201</v>
      </c>
      <c r="AN22" s="58">
        <f t="shared" si="33"/>
        <v>-0.53866968511962909</v>
      </c>
      <c r="AO22" s="30">
        <v>2018</v>
      </c>
      <c r="AP22" s="31">
        <f t="shared" ref="AP22" si="50">N$6</f>
        <v>46.659857951564575</v>
      </c>
      <c r="AQ22" s="31">
        <f t="shared" ref="AQ22" si="51">O$6</f>
        <v>3.5048937365326194</v>
      </c>
      <c r="AR22" s="31">
        <f t="shared" ref="AR22" si="52">P$6</f>
        <v>-0.29764707508708216</v>
      </c>
      <c r="AS22" s="31">
        <f t="shared" ref="AS22" si="53">Q$6</f>
        <v>50.132895386989894</v>
      </c>
      <c r="AT22" s="31">
        <f t="shared" ref="AT22" si="54">R$6</f>
        <v>0</v>
      </c>
      <c r="AU22" s="31">
        <f t="shared" ref="AU22" si="55">S$6</f>
        <v>0</v>
      </c>
      <c r="AV22" s="32">
        <f t="shared" si="27"/>
        <v>100</v>
      </c>
      <c r="AX22" s="30">
        <v>2018</v>
      </c>
      <c r="AY22" s="73">
        <f t="shared" si="28"/>
        <v>0.14106997585799899</v>
      </c>
      <c r="AZ22" s="73">
        <f t="shared" ref="AZ22" si="56">AQ22*X22*$J22/100000</f>
        <v>1.1520212539263159E-2</v>
      </c>
      <c r="BA22" s="73">
        <f t="shared" ref="BA22" si="57">AR22*Y22*$J22/100000</f>
        <v>-9.5893807563689139E-4</v>
      </c>
      <c r="BB22" s="73">
        <f t="shared" si="43"/>
        <v>0.19529658002022665</v>
      </c>
      <c r="BC22" s="73">
        <f t="shared" si="4"/>
        <v>0</v>
      </c>
      <c r="BD22" s="73">
        <f t="shared" si="35"/>
        <v>0</v>
      </c>
      <c r="BE22" s="73">
        <f t="shared" si="31"/>
        <v>0.34692783034185193</v>
      </c>
      <c r="BG22" s="39">
        <v>2018</v>
      </c>
      <c r="BH22" s="41">
        <f t="shared" si="32"/>
        <v>258.82352941176475</v>
      </c>
      <c r="BI22" s="41">
        <f t="shared" si="32"/>
        <v>270</v>
      </c>
      <c r="BJ22" s="41">
        <f t="shared" si="32"/>
        <v>279.35294117647067</v>
      </c>
      <c r="BK22" s="41">
        <f t="shared" si="32"/>
        <v>320.58823529411774</v>
      </c>
      <c r="BL22" s="41">
        <f t="shared" si="32"/>
        <v>27.000000000000021</v>
      </c>
      <c r="BM22" s="41">
        <f t="shared" si="32"/>
        <v>721.02197802197782</v>
      </c>
      <c r="BO22" s="39">
        <v>2018</v>
      </c>
      <c r="BP22" s="40">
        <f t="shared" si="7"/>
        <v>0.15899355506729179</v>
      </c>
      <c r="BQ22" s="40">
        <f t="shared" si="7"/>
        <v>2.9693222308723299E-2</v>
      </c>
      <c r="BR22" s="40">
        <f t="shared" si="7"/>
        <v>5.7036725719271739E-3</v>
      </c>
      <c r="BS22" s="40">
        <f t="shared" si="7"/>
        <v>0.1414325830737444</v>
      </c>
      <c r="BT22" s="40">
        <f t="shared" si="7"/>
        <v>5.9732160959601662E-4</v>
      </c>
      <c r="BU22" s="40">
        <f t="shared" si="7"/>
        <v>6.772901635674837E-3</v>
      </c>
      <c r="BV22" s="82">
        <f>SUM(BP22:BU22)</f>
        <v>0.34319325626695751</v>
      </c>
      <c r="BX22" s="27">
        <f>G22</f>
        <v>113.12022332045508</v>
      </c>
      <c r="BY22" s="27">
        <f>I22*1000</f>
        <v>10.761718264285715</v>
      </c>
      <c r="BZ22" s="81">
        <f>BE22</f>
        <v>0.34692783034185193</v>
      </c>
      <c r="CA22" s="81">
        <f>BV22</f>
        <v>0.34319325626695751</v>
      </c>
      <c r="CB22" s="81">
        <f>AK22</f>
        <v>0.33463818404805951</v>
      </c>
      <c r="CC22" s="37" t="s">
        <v>84</v>
      </c>
    </row>
    <row r="23" spans="2:81" ht="16" customHeight="1">
      <c r="B23" s="120" t="s">
        <v>38</v>
      </c>
      <c r="C23" s="121"/>
      <c r="D23" s="121"/>
      <c r="E23" s="121"/>
      <c r="F23" s="121"/>
      <c r="G23" s="121"/>
      <c r="H23" s="121"/>
      <c r="I23" s="121"/>
      <c r="J23" s="138"/>
      <c r="M23" s="114" t="s">
        <v>17</v>
      </c>
      <c r="N23" s="115"/>
      <c r="T23" s="10"/>
      <c r="V23" s="118" t="s">
        <v>19</v>
      </c>
      <c r="W23" s="156"/>
      <c r="X23" s="156"/>
      <c r="AB23" s="12" t="s">
        <v>19</v>
      </c>
      <c r="AC23" s="12"/>
      <c r="AD23" s="114" t="s">
        <v>17</v>
      </c>
      <c r="AE23" s="115"/>
      <c r="AF23" s="89"/>
      <c r="AG23" s="89"/>
      <c r="AH23" s="89"/>
      <c r="AI23" s="89"/>
      <c r="AJ23" s="89"/>
      <c r="AK23" s="10"/>
      <c r="AO23" s="114" t="s">
        <v>17</v>
      </c>
      <c r="AP23" s="115"/>
      <c r="AV23" s="10"/>
      <c r="BX23" s="76">
        <f>-(1-BX22/BX6)</f>
        <v>-0.2084188729933335</v>
      </c>
      <c r="BY23" s="76">
        <f>-(1-BY22/BY6)</f>
        <v>7.1618588700391728E-2</v>
      </c>
      <c r="BZ23" s="76">
        <f>IF(BZ22&lt;CB22,CB23,-(1-BZ22/BZ6))</f>
        <v>-0.16674603306673907</v>
      </c>
      <c r="CA23" s="76">
        <f>-(1-CA22/CA6)</f>
        <v>-0.17571576218776574</v>
      </c>
      <c r="CB23" s="76">
        <f>-(1-CB22/CB6)</f>
        <v>-0.19626340132289377</v>
      </c>
      <c r="CC23" s="37" t="s">
        <v>83</v>
      </c>
    </row>
    <row r="24" spans="2:81" ht="16" customHeight="1">
      <c r="B24" s="122" t="s">
        <v>70</v>
      </c>
      <c r="C24" s="123"/>
      <c r="D24" s="123"/>
      <c r="E24" s="123"/>
      <c r="F24" s="123"/>
      <c r="G24" s="123"/>
      <c r="H24" s="123"/>
      <c r="I24" s="123"/>
      <c r="J24" s="130"/>
      <c r="M24" s="116" t="s">
        <v>18</v>
      </c>
      <c r="N24" s="117"/>
      <c r="O24" s="117"/>
      <c r="P24" s="117"/>
      <c r="Q24" s="117"/>
      <c r="R24" s="117"/>
      <c r="S24" s="117"/>
      <c r="T24" s="117"/>
      <c r="V24" s="116" t="s">
        <v>19</v>
      </c>
      <c r="W24" s="117"/>
      <c r="X24" s="117"/>
      <c r="Y24" s="117"/>
      <c r="AD24" s="116" t="s">
        <v>18</v>
      </c>
      <c r="AE24" s="117"/>
      <c r="AF24" s="117"/>
      <c r="AG24" s="117"/>
      <c r="AH24" s="117"/>
      <c r="AI24" s="117"/>
      <c r="AJ24" s="117"/>
      <c r="AK24" s="117"/>
      <c r="AO24" s="116" t="s">
        <v>18</v>
      </c>
      <c r="AP24" s="117"/>
      <c r="AQ24" s="117"/>
      <c r="AR24" s="117"/>
      <c r="AS24" s="117"/>
      <c r="AT24" s="117"/>
      <c r="AU24" s="117"/>
      <c r="AV24" s="117"/>
      <c r="BE24" s="99">
        <f>BE22/AK22-1</f>
        <v>3.6725176263888049E-2</v>
      </c>
      <c r="BV24" s="99">
        <f>BV22/BB22-1</f>
        <v>0.75729270953650785</v>
      </c>
      <c r="BX24" s="37">
        <v>0</v>
      </c>
      <c r="BY24" s="37">
        <v>0</v>
      </c>
      <c r="BZ24" s="50">
        <f>IF(BZ22&lt;CB22,(1-BZ22/BZ6+CB23),0)</f>
        <v>0</v>
      </c>
      <c r="CA24" s="50">
        <f>-(CA23-CB23)</f>
        <v>-2.0547639135128026E-2</v>
      </c>
      <c r="CB24" s="43">
        <f>CB23-CB23</f>
        <v>0</v>
      </c>
      <c r="CC24" s="37" t="s">
        <v>85</v>
      </c>
    </row>
    <row r="25" spans="2:81" ht="16" customHeight="1">
      <c r="B25" s="122" t="s">
        <v>71</v>
      </c>
      <c r="C25" s="123"/>
      <c r="D25" s="123"/>
      <c r="E25" s="123"/>
      <c r="F25" s="123"/>
      <c r="G25" s="123"/>
      <c r="H25" s="123"/>
      <c r="I25" s="123"/>
      <c r="J25" s="130"/>
      <c r="V25" s="37" t="s">
        <v>19</v>
      </c>
      <c r="AH25"/>
      <c r="AI25"/>
      <c r="AJ25"/>
      <c r="AK25"/>
    </row>
    <row r="26" spans="2:81" ht="16" customHeight="1">
      <c r="B26" s="124" t="s">
        <v>72</v>
      </c>
      <c r="C26" s="125"/>
      <c r="D26" s="125"/>
      <c r="E26" s="125"/>
      <c r="F26" s="125"/>
      <c r="G26" s="125"/>
      <c r="H26" s="125"/>
      <c r="I26" s="125"/>
      <c r="J26" s="131"/>
      <c r="V26" s="37" t="s">
        <v>19</v>
      </c>
      <c r="AH26"/>
      <c r="AI26"/>
      <c r="AJ26"/>
      <c r="AK26"/>
    </row>
    <row r="27" spans="2:81" ht="17" customHeight="1">
      <c r="V27"/>
      <c r="W27"/>
      <c r="X27"/>
      <c r="Y27"/>
      <c r="Z27"/>
      <c r="AA27"/>
      <c r="AB27"/>
      <c r="AH27"/>
      <c r="AI27"/>
      <c r="AJ27"/>
      <c r="AK27"/>
    </row>
    <row r="28" spans="2:81" ht="30" customHeight="1">
      <c r="C28" s="1"/>
      <c r="M28" s="127" t="s">
        <v>103</v>
      </c>
      <c r="N28" s="128"/>
      <c r="O28" s="128"/>
      <c r="P28" s="128"/>
      <c r="Q28" s="128"/>
      <c r="R28" s="128"/>
      <c r="S28" s="128"/>
      <c r="T28" s="129"/>
      <c r="V28"/>
      <c r="W28"/>
      <c r="X28"/>
      <c r="Y28"/>
      <c r="Z28"/>
      <c r="AA28"/>
      <c r="AB28"/>
      <c r="AH28"/>
      <c r="AI28"/>
      <c r="AJ28"/>
      <c r="AK28"/>
    </row>
    <row r="29" spans="2:81">
      <c r="B29"/>
      <c r="C29"/>
      <c r="D29"/>
      <c r="E29"/>
      <c r="F29"/>
      <c r="G29"/>
      <c r="H29"/>
      <c r="I29"/>
      <c r="M29" s="3" t="s">
        <v>19</v>
      </c>
      <c r="N29" s="3" t="str">
        <f t="shared" ref="N29:T29" si="58">N5</f>
        <v>Erdgas</v>
      </c>
      <c r="O29" s="3" t="str">
        <f t="shared" si="58"/>
        <v>Wärme</v>
      </c>
      <c r="P29" s="3" t="str">
        <f t="shared" si="58"/>
        <v>Flüssiggas</v>
      </c>
      <c r="Q29" s="3" t="str">
        <f t="shared" si="58"/>
        <v>Heizöl</v>
      </c>
      <c r="R29" s="3" t="str">
        <f t="shared" si="58"/>
        <v>Holzpellets</v>
      </c>
      <c r="S29" s="3" t="str">
        <f t="shared" si="58"/>
        <v>Strom</v>
      </c>
      <c r="T29" s="3" t="str">
        <f t="shared" si="58"/>
        <v>Gesamt</v>
      </c>
      <c r="V29"/>
      <c r="W29"/>
      <c r="X29"/>
      <c r="Y29"/>
      <c r="Z29"/>
      <c r="AA29"/>
      <c r="AB29"/>
      <c r="AH29"/>
      <c r="AI29"/>
      <c r="AJ29"/>
      <c r="AK29"/>
    </row>
    <row r="30" spans="2:81">
      <c r="B30"/>
      <c r="C30"/>
      <c r="D30"/>
      <c r="E30"/>
      <c r="F30"/>
      <c r="G30"/>
      <c r="H30"/>
      <c r="I30"/>
      <c r="M30" s="3">
        <f>M6</f>
        <v>2002</v>
      </c>
      <c r="N30" s="25">
        <f>N6*$J6/100</f>
        <v>0.66962184760077614</v>
      </c>
      <c r="O30" s="25">
        <f t="shared" ref="O30:S30" si="59">O6*$J6/100</f>
        <v>5.0299197694464129E-2</v>
      </c>
      <c r="P30" s="25">
        <f t="shared" si="59"/>
        <v>-4.2715728916207672E-3</v>
      </c>
      <c r="Q30" s="25">
        <f t="shared" si="59"/>
        <v>0.71946387126724942</v>
      </c>
      <c r="R30" s="25">
        <f t="shared" si="59"/>
        <v>0</v>
      </c>
      <c r="S30" s="25">
        <f t="shared" si="59"/>
        <v>0</v>
      </c>
      <c r="T30" s="27">
        <f>SUM(N30:S30)</f>
        <v>1.435113343670869</v>
      </c>
      <c r="V30"/>
      <c r="W30"/>
      <c r="X30"/>
      <c r="Y30"/>
      <c r="Z30"/>
      <c r="AA30"/>
      <c r="AB30"/>
      <c r="AH30"/>
      <c r="AI30"/>
      <c r="AJ30"/>
      <c r="AK30"/>
    </row>
    <row r="31" spans="2:81" ht="16" customHeight="1">
      <c r="B31"/>
      <c r="C31"/>
      <c r="D31"/>
      <c r="E31"/>
      <c r="F31"/>
      <c r="G31"/>
      <c r="H31"/>
      <c r="I31"/>
      <c r="M31" s="3">
        <f t="shared" ref="M31:M48" si="60">M7</f>
        <v>2003</v>
      </c>
      <c r="N31" s="25">
        <f t="shared" ref="N31:S46" si="61">N7*$J7/100</f>
        <v>0.66422899526636725</v>
      </c>
      <c r="O31" s="25">
        <f t="shared" si="61"/>
        <v>5.4505619449104509E-2</v>
      </c>
      <c r="P31" s="25">
        <f t="shared" si="61"/>
        <v>-2.4790176118125395E-3</v>
      </c>
      <c r="Q31" s="25">
        <f t="shared" si="61"/>
        <v>0.69785875894420069</v>
      </c>
      <c r="R31" s="25">
        <f t="shared" si="61"/>
        <v>0</v>
      </c>
      <c r="S31" s="25">
        <f t="shared" si="61"/>
        <v>0</v>
      </c>
      <c r="T31" s="27">
        <f t="shared" ref="T31:T46" si="62">SUM(N31:S31)</f>
        <v>1.4141143560478597</v>
      </c>
      <c r="V31"/>
      <c r="W31"/>
      <c r="X31"/>
      <c r="Y31"/>
      <c r="Z31"/>
      <c r="AA31"/>
      <c r="AB31"/>
      <c r="AH31"/>
      <c r="AI31"/>
      <c r="AJ31"/>
      <c r="AK31"/>
    </row>
    <row r="32" spans="2:81">
      <c r="B32"/>
      <c r="C32"/>
      <c r="D32"/>
      <c r="E32"/>
      <c r="F32"/>
      <c r="G32"/>
      <c r="H32"/>
      <c r="I32"/>
      <c r="K32" t="s">
        <v>19</v>
      </c>
      <c r="L32" t="s">
        <v>19</v>
      </c>
      <c r="M32" s="3">
        <f t="shared" si="60"/>
        <v>2004</v>
      </c>
      <c r="N32" s="25">
        <f t="shared" si="61"/>
        <v>0.65924430060396166</v>
      </c>
      <c r="O32" s="25">
        <f t="shared" si="61"/>
        <v>5.8631561745913816E-2</v>
      </c>
      <c r="P32" s="25">
        <f t="shared" si="61"/>
        <v>-7.3143796305256709E-4</v>
      </c>
      <c r="Q32" s="25">
        <f t="shared" si="61"/>
        <v>0.67707323036537137</v>
      </c>
      <c r="R32" s="25">
        <f t="shared" si="61"/>
        <v>0</v>
      </c>
      <c r="S32" s="25">
        <f t="shared" si="61"/>
        <v>0</v>
      </c>
      <c r="T32" s="27">
        <f t="shared" si="62"/>
        <v>1.3942176547521943</v>
      </c>
      <c r="V32"/>
      <c r="W32"/>
      <c r="X32" s="75" t="s">
        <v>77</v>
      </c>
      <c r="Y32" s="75" t="s">
        <v>82</v>
      </c>
      <c r="Z32" s="75" t="s">
        <v>78</v>
      </c>
      <c r="AA32" s="75" t="s">
        <v>79</v>
      </c>
      <c r="AB32" s="75" t="s">
        <v>80</v>
      </c>
      <c r="AC32" s="75" t="s">
        <v>81</v>
      </c>
      <c r="AH32"/>
      <c r="AI32"/>
      <c r="AJ32"/>
      <c r="AK32"/>
    </row>
    <row r="33" spans="2:37">
      <c r="B33"/>
      <c r="C33"/>
      <c r="D33"/>
      <c r="E33"/>
      <c r="F33"/>
      <c r="G33"/>
      <c r="H33"/>
      <c r="I33"/>
      <c r="K33" t="s">
        <v>19</v>
      </c>
      <c r="L33" t="s">
        <v>19</v>
      </c>
      <c r="M33" s="3">
        <f t="shared" si="60"/>
        <v>2005</v>
      </c>
      <c r="N33" s="25">
        <f t="shared" si="61"/>
        <v>0.65461937812125948</v>
      </c>
      <c r="O33" s="25">
        <f t="shared" si="61"/>
        <v>6.2682335110052029E-2</v>
      </c>
      <c r="P33" s="25">
        <f t="shared" si="61"/>
        <v>9.7488505246840027E-4</v>
      </c>
      <c r="Q33" s="25">
        <f t="shared" si="61"/>
        <v>0.65702462991383304</v>
      </c>
      <c r="R33" s="25">
        <f t="shared" si="61"/>
        <v>9.2529728215632443E-5</v>
      </c>
      <c r="S33" s="25">
        <f t="shared" si="61"/>
        <v>0</v>
      </c>
      <c r="T33" s="27">
        <f t="shared" si="62"/>
        <v>1.3753937579258289</v>
      </c>
      <c r="V33"/>
      <c r="W33"/>
      <c r="X33" s="75">
        <v>25.3</v>
      </c>
      <c r="Y33" s="75">
        <v>0.6</v>
      </c>
      <c r="Z33" s="75">
        <v>0</v>
      </c>
      <c r="AA33" s="75">
        <v>74</v>
      </c>
      <c r="AB33" s="75">
        <v>0</v>
      </c>
      <c r="AC33" s="75">
        <v>0</v>
      </c>
      <c r="AH33"/>
      <c r="AI33"/>
      <c r="AJ33"/>
      <c r="AK33"/>
    </row>
    <row r="34" spans="2:37">
      <c r="B34"/>
      <c r="C34"/>
      <c r="D34"/>
      <c r="E34"/>
      <c r="F34"/>
      <c r="G34"/>
      <c r="H34"/>
      <c r="I34"/>
      <c r="K34" t="s">
        <v>19</v>
      </c>
      <c r="L34" t="s">
        <v>86</v>
      </c>
      <c r="M34" s="3">
        <f t="shared" si="60"/>
        <v>2006</v>
      </c>
      <c r="N34" s="25">
        <f t="shared" si="61"/>
        <v>0.64953284050077331</v>
      </c>
      <c r="O34" s="25">
        <f t="shared" si="61"/>
        <v>6.6582523210895306E-2</v>
      </c>
      <c r="P34" s="25">
        <f t="shared" si="61"/>
        <v>2.6399614192290054E-3</v>
      </c>
      <c r="Q34" s="25">
        <f t="shared" si="61"/>
        <v>0.63687746187569561</v>
      </c>
      <c r="R34" s="25">
        <f t="shared" si="61"/>
        <v>1.9817559969227787E-3</v>
      </c>
      <c r="S34" s="25">
        <f t="shared" si="61"/>
        <v>0</v>
      </c>
      <c r="T34" s="27">
        <f t="shared" si="62"/>
        <v>1.357614543003516</v>
      </c>
      <c r="V34"/>
      <c r="W34"/>
      <c r="X34" s="75">
        <v>25.7</v>
      </c>
      <c r="Y34" s="75">
        <v>0.8</v>
      </c>
      <c r="Z34" s="75">
        <v>0.2</v>
      </c>
      <c r="AA34" s="75">
        <v>73.2</v>
      </c>
      <c r="AB34" s="75">
        <v>0</v>
      </c>
      <c r="AC34" s="75">
        <v>0.1</v>
      </c>
      <c r="AH34"/>
      <c r="AI34"/>
      <c r="AJ34"/>
      <c r="AK34"/>
    </row>
    <row r="35" spans="2:37">
      <c r="B35"/>
      <c r="C35"/>
      <c r="D35"/>
      <c r="E35"/>
      <c r="F35"/>
      <c r="G35"/>
      <c r="H35"/>
      <c r="I35"/>
      <c r="K35" t="s">
        <v>19</v>
      </c>
      <c r="L35" t="s">
        <v>19</v>
      </c>
      <c r="M35" s="3">
        <f t="shared" si="60"/>
        <v>2007</v>
      </c>
      <c r="N35" s="25">
        <f t="shared" si="61"/>
        <v>0.64457141750028668</v>
      </c>
      <c r="O35" s="25">
        <f t="shared" si="61"/>
        <v>7.0388328263858949E-2</v>
      </c>
      <c r="P35" s="25">
        <f t="shared" si="61"/>
        <v>4.2646727570938821E-3</v>
      </c>
      <c r="Q35" s="25">
        <f t="shared" si="61"/>
        <v>0.6172205411887044</v>
      </c>
      <c r="R35" s="25">
        <f t="shared" si="61"/>
        <v>3.8251805777578165E-3</v>
      </c>
      <c r="S35" s="25">
        <f t="shared" si="61"/>
        <v>5.8310642510184046E-4</v>
      </c>
      <c r="T35" s="27">
        <f t="shared" si="62"/>
        <v>1.3408532467128036</v>
      </c>
      <c r="V35"/>
      <c r="W35"/>
      <c r="X35" s="75">
        <v>26.1</v>
      </c>
      <c r="Y35" s="75">
        <v>1</v>
      </c>
      <c r="Z35" s="75">
        <v>0.3</v>
      </c>
      <c r="AA35" s="75">
        <v>72.099999999999994</v>
      </c>
      <c r="AB35" s="75">
        <v>0.1</v>
      </c>
      <c r="AC35" s="75">
        <v>0.4</v>
      </c>
      <c r="AH35"/>
      <c r="AI35"/>
      <c r="AJ35"/>
      <c r="AK35"/>
    </row>
    <row r="36" spans="2:37">
      <c r="B36"/>
      <c r="C36"/>
      <c r="D36"/>
      <c r="E36"/>
      <c r="F36"/>
      <c r="G36"/>
      <c r="H36"/>
      <c r="I36"/>
      <c r="K36" t="s">
        <v>19</v>
      </c>
      <c r="L36" t="s">
        <v>19</v>
      </c>
      <c r="M36" s="3">
        <f t="shared" si="60"/>
        <v>2008</v>
      </c>
      <c r="N36" s="25">
        <f t="shared" si="61"/>
        <v>0.63986897819958799</v>
      </c>
      <c r="O36" s="25">
        <f t="shared" si="61"/>
        <v>7.4119204547730383E-2</v>
      </c>
      <c r="P36" s="25">
        <f t="shared" si="61"/>
        <v>5.8517483594450479E-3</v>
      </c>
      <c r="Q36" s="25">
        <f t="shared" si="61"/>
        <v>0.5981654777340919</v>
      </c>
      <c r="R36" s="25">
        <f t="shared" si="61"/>
        <v>5.6256809859457826E-3</v>
      </c>
      <c r="S36" s="25">
        <f t="shared" si="61"/>
        <v>1.4533752472341761E-3</v>
      </c>
      <c r="T36" s="27">
        <f t="shared" si="62"/>
        <v>1.3250844650740352</v>
      </c>
      <c r="V36"/>
      <c r="W36"/>
      <c r="X36" s="75">
        <v>26.3</v>
      </c>
      <c r="Y36" s="75">
        <v>1.2</v>
      </c>
      <c r="Z36" s="75">
        <v>0.5</v>
      </c>
      <c r="AA36" s="75">
        <v>70.900000000000006</v>
      </c>
      <c r="AB36" s="75">
        <v>0.4</v>
      </c>
      <c r="AC36" s="75">
        <v>0.7</v>
      </c>
      <c r="AH36"/>
      <c r="AI36"/>
      <c r="AJ36"/>
      <c r="AK36"/>
    </row>
    <row r="37" spans="2:37">
      <c r="B37"/>
      <c r="C37"/>
      <c r="D37"/>
      <c r="E37"/>
      <c r="F37"/>
      <c r="G37"/>
      <c r="H37"/>
      <c r="I37"/>
      <c r="K37" t="s">
        <v>19</v>
      </c>
      <c r="L37" t="s">
        <v>19</v>
      </c>
      <c r="M37" s="3">
        <f t="shared" si="60"/>
        <v>2009</v>
      </c>
      <c r="N37" s="25">
        <f t="shared" si="61"/>
        <v>0.63556781109740446</v>
      </c>
      <c r="O37" s="25">
        <f t="shared" si="61"/>
        <v>7.7799086415900401E-2</v>
      </c>
      <c r="P37" s="25">
        <f t="shared" si="61"/>
        <v>7.4053307228821256E-3</v>
      </c>
      <c r="Q37" s="25">
        <f t="shared" si="61"/>
        <v>0.57981973521186703</v>
      </c>
      <c r="R37" s="25">
        <f t="shared" si="61"/>
        <v>7.3877185515356259E-3</v>
      </c>
      <c r="S37" s="25">
        <f t="shared" si="61"/>
        <v>2.3044714007606141E-3</v>
      </c>
      <c r="T37" s="27">
        <f t="shared" si="62"/>
        <v>1.3102841534003502</v>
      </c>
      <c r="V37"/>
      <c r="W37"/>
      <c r="X37" s="75">
        <v>26.6</v>
      </c>
      <c r="Y37" s="75">
        <v>1.4</v>
      </c>
      <c r="Z37" s="75">
        <v>0.7</v>
      </c>
      <c r="AA37" s="75">
        <v>69.7</v>
      </c>
      <c r="AB37" s="75">
        <v>0.6</v>
      </c>
      <c r="AC37" s="75">
        <v>1</v>
      </c>
      <c r="AH37"/>
      <c r="AI37"/>
      <c r="AJ37"/>
      <c r="AK37"/>
    </row>
    <row r="38" spans="2:37">
      <c r="B38"/>
      <c r="C38"/>
      <c r="D38"/>
      <c r="E38"/>
      <c r="F38"/>
      <c r="G38"/>
      <c r="H38"/>
      <c r="I38"/>
      <c r="K38" t="s">
        <v>19</v>
      </c>
      <c r="L38" t="s">
        <v>19</v>
      </c>
      <c r="M38" s="3">
        <f t="shared" si="60"/>
        <v>2010</v>
      </c>
      <c r="N38" s="25">
        <f t="shared" si="61"/>
        <v>0.63166317317047105</v>
      </c>
      <c r="O38" s="25">
        <f t="shared" si="61"/>
        <v>8.1436544273146103E-2</v>
      </c>
      <c r="P38" s="25">
        <f t="shared" si="61"/>
        <v>8.9288534302694629E-3</v>
      </c>
      <c r="Q38" s="25">
        <f t="shared" si="61"/>
        <v>0.56214761200924268</v>
      </c>
      <c r="R38" s="25">
        <f t="shared" si="61"/>
        <v>9.1151802243315538E-3</v>
      </c>
      <c r="S38" s="25">
        <f t="shared" si="61"/>
        <v>3.1382631902229625E-3</v>
      </c>
      <c r="T38" s="27">
        <f t="shared" si="62"/>
        <v>1.296429626297684</v>
      </c>
      <c r="V38"/>
      <c r="W38"/>
      <c r="X38" s="75">
        <v>26.9</v>
      </c>
      <c r="Y38" s="75">
        <v>1.5</v>
      </c>
      <c r="Z38" s="75">
        <v>0.8</v>
      </c>
      <c r="AA38" s="75">
        <v>68.5</v>
      </c>
      <c r="AB38" s="75">
        <v>0.9</v>
      </c>
      <c r="AC38" s="75">
        <v>1.4</v>
      </c>
      <c r="AH38"/>
      <c r="AI38"/>
      <c r="AJ38"/>
      <c r="AK38"/>
    </row>
    <row r="39" spans="2:37">
      <c r="B39"/>
      <c r="C39"/>
      <c r="D39"/>
      <c r="E39"/>
      <c r="F39"/>
      <c r="G39"/>
      <c r="H39"/>
      <c r="I39"/>
      <c r="K39" t="s">
        <v>19</v>
      </c>
      <c r="L39" t="s">
        <v>19</v>
      </c>
      <c r="M39" s="3">
        <f t="shared" si="60"/>
        <v>2011</v>
      </c>
      <c r="N39" s="25">
        <f t="shared" si="61"/>
        <v>0.62815078959796189</v>
      </c>
      <c r="O39" s="25">
        <f t="shared" si="61"/>
        <v>8.5039926422863121E-2</v>
      </c>
      <c r="P39" s="25">
        <f t="shared" si="61"/>
        <v>1.0425648993626205E-2</v>
      </c>
      <c r="Q39" s="25">
        <f t="shared" si="61"/>
        <v>0.54511479162475029</v>
      </c>
      <c r="R39" s="25">
        <f t="shared" si="61"/>
        <v>1.0811838018096011E-2</v>
      </c>
      <c r="S39" s="25">
        <f t="shared" si="61"/>
        <v>3.9565630074691596E-3</v>
      </c>
      <c r="T39" s="27">
        <f t="shared" si="62"/>
        <v>1.2834995576647665</v>
      </c>
      <c r="V39"/>
      <c r="W39"/>
      <c r="X39" s="75">
        <v>27.2</v>
      </c>
      <c r="Y39" s="75">
        <v>1.7</v>
      </c>
      <c r="Z39" s="75">
        <v>1</v>
      </c>
      <c r="AA39" s="75">
        <v>67.3</v>
      </c>
      <c r="AB39" s="75">
        <v>1.2</v>
      </c>
      <c r="AC39" s="75">
        <v>1.7</v>
      </c>
      <c r="AH39"/>
      <c r="AI39"/>
      <c r="AJ39"/>
      <c r="AK39"/>
    </row>
    <row r="40" spans="2:37">
      <c r="B40"/>
      <c r="C40"/>
      <c r="D40"/>
      <c r="E40"/>
      <c r="F40"/>
      <c r="G40"/>
      <c r="H40"/>
      <c r="I40"/>
      <c r="K40" t="s">
        <v>19</v>
      </c>
      <c r="L40" t="s">
        <v>19</v>
      </c>
      <c r="M40" s="3">
        <f t="shared" si="60"/>
        <v>2012</v>
      </c>
      <c r="N40" s="25">
        <f t="shared" si="61"/>
        <v>0.62502686862374257</v>
      </c>
      <c r="O40" s="25">
        <f t="shared" si="61"/>
        <v>8.8617382444240847E-2</v>
      </c>
      <c r="P40" s="25">
        <f t="shared" si="61"/>
        <v>1.1898957243887943E-2</v>
      </c>
      <c r="Q40" s="25">
        <f t="shared" si="61"/>
        <v>0.52868828194222539</v>
      </c>
      <c r="R40" s="25">
        <f t="shared" si="61"/>
        <v>1.2481358519980827E-2</v>
      </c>
      <c r="S40" s="25">
        <f t="shared" si="61"/>
        <v>4.7611319190481675E-3</v>
      </c>
      <c r="T40" s="27">
        <f t="shared" si="62"/>
        <v>1.2714739806931257</v>
      </c>
      <c r="V40"/>
      <c r="W40"/>
      <c r="X40" s="75">
        <v>27.4</v>
      </c>
      <c r="Y40" s="75">
        <v>1.9</v>
      </c>
      <c r="Z40" s="75">
        <v>1.1000000000000001</v>
      </c>
      <c r="AA40" s="75">
        <v>66.099999999999994</v>
      </c>
      <c r="AB40" s="75">
        <v>1.4</v>
      </c>
      <c r="AC40" s="75">
        <v>2</v>
      </c>
      <c r="AH40"/>
      <c r="AI40"/>
      <c r="AJ40"/>
      <c r="AK40"/>
    </row>
    <row r="41" spans="2:37">
      <c r="B41"/>
      <c r="C41"/>
      <c r="D41"/>
      <c r="E41"/>
      <c r="F41"/>
      <c r="G41"/>
      <c r="H41"/>
      <c r="I41"/>
      <c r="K41" t="s">
        <v>19</v>
      </c>
      <c r="L41" t="s">
        <v>86</v>
      </c>
      <c r="M41" s="3">
        <f t="shared" si="60"/>
        <v>2013</v>
      </c>
      <c r="N41" s="25">
        <f>N17*$J17/100</f>
        <v>0.62228811597572475</v>
      </c>
      <c r="O41" s="25">
        <f t="shared" ref="O41:S41" si="63">O17*$J17/100</f>
        <v>9.2176886552949922E-2</v>
      </c>
      <c r="P41" s="25">
        <f t="shared" si="63"/>
        <v>1.3351933716537357E-2</v>
      </c>
      <c r="Q41" s="25">
        <f t="shared" si="63"/>
        <v>0.51283635528075611</v>
      </c>
      <c r="R41" s="25">
        <f t="shared" si="63"/>
        <v>1.4127312279363511E-2</v>
      </c>
      <c r="S41" s="25">
        <f t="shared" si="63"/>
        <v>5.5536840617511482E-3</v>
      </c>
      <c r="T41" s="27">
        <f t="shared" si="62"/>
        <v>1.2603342878670829</v>
      </c>
      <c r="V41"/>
      <c r="W41"/>
      <c r="X41" s="75">
        <v>27.7</v>
      </c>
      <c r="Y41" s="75">
        <v>2.1</v>
      </c>
      <c r="Z41" s="75">
        <v>1.3</v>
      </c>
      <c r="AA41" s="75">
        <v>64.8</v>
      </c>
      <c r="AB41" s="75">
        <v>1.7</v>
      </c>
      <c r="AC41" s="75">
        <v>2.4</v>
      </c>
    </row>
    <row r="42" spans="2:37">
      <c r="B42"/>
      <c r="C42"/>
      <c r="D42"/>
      <c r="E42"/>
      <c r="F42"/>
      <c r="G42"/>
      <c r="H42"/>
      <c r="I42"/>
      <c r="K42" t="s">
        <v>19</v>
      </c>
      <c r="L42" t="s">
        <v>19</v>
      </c>
      <c r="M42" s="3">
        <f t="shared" si="60"/>
        <v>2014</v>
      </c>
      <c r="N42" s="25">
        <f t="shared" si="61"/>
        <v>0.61993175005659651</v>
      </c>
      <c r="O42" s="25">
        <f t="shared" si="61"/>
        <v>9.5726260989300802E-2</v>
      </c>
      <c r="P42" s="25">
        <f t="shared" si="61"/>
        <v>1.4787658105849174E-2</v>
      </c>
      <c r="Q42" s="25">
        <f t="shared" si="61"/>
        <v>0.49752848724642507</v>
      </c>
      <c r="R42" s="25">
        <f t="shared" si="61"/>
        <v>1.5753183331809077E-2</v>
      </c>
      <c r="S42" s="25">
        <f t="shared" si="61"/>
        <v>6.3358912337757286E-3</v>
      </c>
      <c r="T42" s="27">
        <f t="shared" si="62"/>
        <v>1.250063230963756</v>
      </c>
      <c r="V42"/>
      <c r="W42"/>
      <c r="X42" s="75">
        <v>28</v>
      </c>
      <c r="Y42" s="75">
        <v>2.2999999999999998</v>
      </c>
      <c r="Z42" s="75">
        <v>1.5</v>
      </c>
      <c r="AA42" s="75">
        <v>63.6</v>
      </c>
      <c r="AB42" s="75">
        <v>2</v>
      </c>
      <c r="AC42" s="75">
        <v>2.7</v>
      </c>
    </row>
    <row r="43" spans="2:37">
      <c r="B43"/>
      <c r="C43"/>
      <c r="D43"/>
      <c r="E43"/>
      <c r="F43"/>
      <c r="G43"/>
      <c r="H43"/>
      <c r="I43"/>
      <c r="K43" t="s">
        <v>86</v>
      </c>
      <c r="L43" t="s">
        <v>19</v>
      </c>
      <c r="M43" s="3">
        <f t="shared" si="60"/>
        <v>2015</v>
      </c>
      <c r="N43" s="25">
        <f t="shared" si="61"/>
        <v>0.61795551623088496</v>
      </c>
      <c r="O43" s="25">
        <f t="shared" si="61"/>
        <v>9.9273199406865034E-2</v>
      </c>
      <c r="P43" s="25">
        <f t="shared" si="61"/>
        <v>1.620914257669932E-2</v>
      </c>
      <c r="Q43" s="25">
        <f t="shared" si="61"/>
        <v>0.48273529684635158</v>
      </c>
      <c r="R43" s="25">
        <f t="shared" si="61"/>
        <v>1.7362378641480481E-2</v>
      </c>
      <c r="S43" s="25">
        <f t="shared" si="61"/>
        <v>7.1093873507778564E-3</v>
      </c>
      <c r="T43" s="27">
        <f t="shared" si="62"/>
        <v>1.2406449210530595</v>
      </c>
      <c r="V43"/>
      <c r="W43"/>
      <c r="X43" s="75">
        <v>28.3</v>
      </c>
      <c r="Y43" s="75">
        <v>2.5</v>
      </c>
      <c r="Z43" s="75">
        <v>1.6</v>
      </c>
      <c r="AA43" s="75">
        <v>62.4</v>
      </c>
      <c r="AB43" s="75">
        <v>2.2000000000000002</v>
      </c>
      <c r="AC43" s="75">
        <v>3</v>
      </c>
    </row>
    <row r="44" spans="2:37">
      <c r="B44"/>
      <c r="C44"/>
      <c r="D44"/>
      <c r="E44"/>
      <c r="F44"/>
      <c r="G44"/>
      <c r="H44"/>
      <c r="I44"/>
      <c r="K44" t="s">
        <v>19</v>
      </c>
      <c r="L44" t="s">
        <v>19</v>
      </c>
      <c r="M44" s="3">
        <f t="shared" si="60"/>
        <v>2016</v>
      </c>
      <c r="N44" s="25">
        <f t="shared" si="61"/>
        <v>0.61635770203973084</v>
      </c>
      <c r="O44" s="25">
        <f t="shared" si="61"/>
        <v>0.10282529028375605</v>
      </c>
      <c r="P44" s="25">
        <f t="shared" si="61"/>
        <v>1.7619340222800789E-2</v>
      </c>
      <c r="Q44" s="25">
        <f t="shared" si="61"/>
        <v>0.46842848547428673</v>
      </c>
      <c r="R44" s="25">
        <f t="shared" si="61"/>
        <v>1.8958237565079993E-2</v>
      </c>
      <c r="S44" s="25">
        <f t="shared" si="61"/>
        <v>7.8757729120476176E-3</v>
      </c>
      <c r="T44" s="27">
        <f t="shared" si="62"/>
        <v>1.232064828497702</v>
      </c>
      <c r="V44"/>
      <c r="W44"/>
      <c r="X44" s="75">
        <v>28.5</v>
      </c>
      <c r="Y44" s="75">
        <v>2.6</v>
      </c>
      <c r="Z44" s="75">
        <v>1.8</v>
      </c>
      <c r="AA44" s="75">
        <v>61.2</v>
      </c>
      <c r="AB44" s="75">
        <v>2.5</v>
      </c>
      <c r="AC44" s="75">
        <v>3.3</v>
      </c>
    </row>
    <row r="45" spans="2:37">
      <c r="B45"/>
      <c r="C45"/>
      <c r="D45"/>
      <c r="E45"/>
      <c r="F45"/>
      <c r="G45"/>
      <c r="H45"/>
      <c r="I45"/>
      <c r="K45" t="s">
        <v>19</v>
      </c>
      <c r="L45" t="s">
        <v>86</v>
      </c>
      <c r="M45" s="3">
        <f t="shared" si="60"/>
        <v>2017</v>
      </c>
      <c r="N45" s="25">
        <f t="shared" si="61"/>
        <v>0.61513715173139305</v>
      </c>
      <c r="O45" s="25">
        <f t="shared" si="61"/>
        <v>0.10639004023421929</v>
      </c>
      <c r="P45" s="25">
        <f t="shared" si="61"/>
        <v>1.9021153446764076E-2</v>
      </c>
      <c r="Q45" s="25">
        <f t="shared" si="61"/>
        <v>0.45458077659453971</v>
      </c>
      <c r="R45" s="25">
        <f t="shared" si="61"/>
        <v>2.0544041361891478E-2</v>
      </c>
      <c r="S45" s="25">
        <f t="shared" si="61"/>
        <v>8.63661958438053E-3</v>
      </c>
      <c r="T45" s="27">
        <f t="shared" si="62"/>
        <v>1.2243097829531882</v>
      </c>
      <c r="V45"/>
      <c r="W45"/>
      <c r="X45" s="75">
        <v>28.8</v>
      </c>
      <c r="Y45" s="75">
        <v>2.8</v>
      </c>
      <c r="Z45" s="75">
        <v>1.9</v>
      </c>
      <c r="AA45" s="75">
        <v>60</v>
      </c>
      <c r="AB45" s="75">
        <v>2.8</v>
      </c>
      <c r="AC45" s="75">
        <v>3.7</v>
      </c>
    </row>
    <row r="46" spans="2:37">
      <c r="B46"/>
      <c r="C46"/>
      <c r="D46"/>
      <c r="E46"/>
      <c r="F46"/>
      <c r="G46"/>
      <c r="H46"/>
      <c r="I46"/>
      <c r="K46" t="s">
        <v>19</v>
      </c>
      <c r="L46" t="s">
        <v>19</v>
      </c>
      <c r="M46" s="3">
        <f t="shared" si="60"/>
        <v>2018</v>
      </c>
      <c r="N46" s="25">
        <f t="shared" si="61"/>
        <v>0.61429328094180902</v>
      </c>
      <c r="O46" s="25">
        <f t="shared" si="61"/>
        <v>0.10997489743971592</v>
      </c>
      <c r="P46" s="25">
        <f t="shared" si="61"/>
        <v>2.0417442350549996E-2</v>
      </c>
      <c r="Q46" s="25">
        <f t="shared" si="61"/>
        <v>0.44116585545938614</v>
      </c>
      <c r="R46" s="25">
        <f t="shared" si="61"/>
        <v>2.2123022577630228E-2</v>
      </c>
      <c r="S46" s="25">
        <f t="shared" si="61"/>
        <v>9.3934745987290669E-3</v>
      </c>
      <c r="T46" s="27">
        <f t="shared" si="62"/>
        <v>1.2173679733678202</v>
      </c>
      <c r="X46" s="75">
        <v>29.1</v>
      </c>
      <c r="Y46" s="75">
        <v>3</v>
      </c>
      <c r="Z46" s="75">
        <v>2.1</v>
      </c>
      <c r="AA46" s="75">
        <v>58.8</v>
      </c>
      <c r="AB46" s="75">
        <v>3.1</v>
      </c>
      <c r="AC46" s="75">
        <v>4</v>
      </c>
    </row>
    <row r="47" spans="2:37">
      <c r="B47"/>
      <c r="C47"/>
      <c r="D47"/>
      <c r="E47"/>
      <c r="F47"/>
      <c r="G47"/>
      <c r="H47"/>
      <c r="I47"/>
      <c r="K47" t="s">
        <v>19</v>
      </c>
      <c r="L47" t="s">
        <v>19</v>
      </c>
      <c r="M47" s="101" t="str">
        <f t="shared" si="60"/>
        <v>* Fern- und Nahwärme</v>
      </c>
      <c r="N47" s="100" t="s">
        <v>19</v>
      </c>
      <c r="O47" s="100" t="s">
        <v>19</v>
      </c>
      <c r="P47"/>
      <c r="Q47"/>
      <c r="R47"/>
      <c r="S47" s="100" t="s">
        <v>19</v>
      </c>
      <c r="T47"/>
      <c r="X47" s="75">
        <v>29.4</v>
      </c>
      <c r="Y47" s="75">
        <v>3.2</v>
      </c>
      <c r="Z47" s="75">
        <v>2.2999999999999998</v>
      </c>
      <c r="AA47" s="75">
        <v>57.6</v>
      </c>
      <c r="AB47" s="75">
        <v>3.3</v>
      </c>
      <c r="AC47" s="75">
        <v>4.3</v>
      </c>
    </row>
    <row r="48" spans="2:37">
      <c r="B48"/>
      <c r="C48"/>
      <c r="D48"/>
      <c r="E48"/>
      <c r="F48"/>
      <c r="G48"/>
      <c r="H48"/>
      <c r="I48"/>
      <c r="K48" t="s">
        <v>19</v>
      </c>
      <c r="L48" t="s">
        <v>19</v>
      </c>
      <c r="M48" s="101" t="str">
        <f t="shared" si="60"/>
        <v>**  Strom-Direktheizung &amp; Wärmepumpe, Anteile 2002 - 2009 geschätzt</v>
      </c>
      <c r="N48" s="100" t="s">
        <v>19</v>
      </c>
      <c r="O48" s="100" t="s">
        <v>19</v>
      </c>
      <c r="P48"/>
      <c r="Q48"/>
      <c r="R48"/>
      <c r="S48" s="100" t="s">
        <v>19</v>
      </c>
      <c r="T48"/>
      <c r="X48" s="75">
        <v>29.6</v>
      </c>
      <c r="Y48" s="75">
        <v>3.4</v>
      </c>
      <c r="Z48" s="75">
        <v>2.4</v>
      </c>
      <c r="AA48" s="75">
        <v>56.3</v>
      </c>
      <c r="AB48" s="75">
        <v>3.6</v>
      </c>
      <c r="AC48" s="75">
        <v>4.5999999999999996</v>
      </c>
    </row>
    <row r="49" spans="2:37">
      <c r="B49"/>
      <c r="C49"/>
      <c r="D49"/>
      <c r="E49"/>
      <c r="F49"/>
      <c r="G49"/>
      <c r="H49"/>
      <c r="I49"/>
      <c r="M49" s="101" t="s">
        <v>19</v>
      </c>
      <c r="N49" s="100" t="s">
        <v>19</v>
      </c>
      <c r="O49" s="100" t="s">
        <v>19</v>
      </c>
      <c r="P49"/>
      <c r="Q49"/>
      <c r="R49"/>
      <c r="S49" s="100" t="s">
        <v>19</v>
      </c>
      <c r="T49"/>
      <c r="X49" s="75">
        <v>29.9</v>
      </c>
      <c r="Y49" s="75">
        <v>3.5</v>
      </c>
      <c r="Z49" s="75">
        <v>2.6</v>
      </c>
      <c r="AA49" s="75">
        <v>55.1</v>
      </c>
      <c r="AB49" s="75">
        <v>3.9</v>
      </c>
      <c r="AC49" s="75">
        <v>5</v>
      </c>
    </row>
    <row r="50" spans="2:37" ht="33" customHeight="1">
      <c r="B50"/>
      <c r="C50"/>
      <c r="D50"/>
      <c r="E50"/>
      <c r="F50"/>
      <c r="G50"/>
      <c r="H50"/>
      <c r="I50"/>
      <c r="M50" s="101" t="s">
        <v>19</v>
      </c>
      <c r="N50" t="s">
        <v>19</v>
      </c>
      <c r="O50" t="s">
        <v>19</v>
      </c>
      <c r="P50"/>
      <c r="Q50"/>
      <c r="R50"/>
      <c r="S50" t="s">
        <v>19</v>
      </c>
      <c r="T50"/>
    </row>
    <row r="51" spans="2:37">
      <c r="B51"/>
      <c r="C51"/>
      <c r="D51"/>
      <c r="E51"/>
      <c r="F51"/>
      <c r="G51"/>
      <c r="H51"/>
      <c r="I51"/>
      <c r="M51" s="101" t="s">
        <v>19</v>
      </c>
      <c r="N51"/>
      <c r="O51" t="s">
        <v>19</v>
      </c>
      <c r="P51"/>
      <c r="Q51"/>
      <c r="R51"/>
      <c r="S51" t="s">
        <v>19</v>
      </c>
      <c r="T51"/>
    </row>
    <row r="52" spans="2:37" ht="16" customHeight="1">
      <c r="B52"/>
      <c r="C52"/>
      <c r="D52"/>
      <c r="E52"/>
      <c r="F52"/>
      <c r="G52"/>
      <c r="H52"/>
      <c r="I52"/>
      <c r="M52" s="101" t="s">
        <v>19</v>
      </c>
      <c r="N52"/>
      <c r="O52" t="s">
        <v>19</v>
      </c>
      <c r="P52"/>
      <c r="Q52"/>
      <c r="R52"/>
      <c r="S52"/>
      <c r="T52"/>
    </row>
    <row r="53" spans="2:37" ht="16" customHeight="1">
      <c r="B53"/>
      <c r="C53"/>
      <c r="D53"/>
      <c r="E53"/>
      <c r="F53"/>
      <c r="G53"/>
      <c r="H53"/>
      <c r="I53"/>
      <c r="M53" s="101" t="s">
        <v>19</v>
      </c>
      <c r="N53"/>
      <c r="O53"/>
      <c r="P53"/>
      <c r="Q53"/>
      <c r="R53"/>
      <c r="S53"/>
      <c r="T53"/>
    </row>
    <row r="54" spans="2:37" ht="16" customHeight="1">
      <c r="B54"/>
      <c r="C54"/>
      <c r="D54"/>
      <c r="E54"/>
      <c r="F54"/>
      <c r="G54"/>
      <c r="H54"/>
      <c r="I54"/>
      <c r="M54"/>
      <c r="N54"/>
      <c r="O54"/>
      <c r="P54"/>
      <c r="Q54"/>
      <c r="R54"/>
      <c r="S54"/>
      <c r="T54"/>
    </row>
    <row r="55" spans="2:37" ht="16" customHeight="1">
      <c r="B55"/>
      <c r="C55"/>
      <c r="D55"/>
      <c r="E55"/>
      <c r="F55"/>
      <c r="G55"/>
      <c r="H55"/>
      <c r="I55"/>
      <c r="M55"/>
      <c r="N55"/>
      <c r="O55"/>
      <c r="P55"/>
      <c r="Q55"/>
      <c r="R55"/>
      <c r="S55"/>
      <c r="T55"/>
    </row>
    <row r="56" spans="2:37" ht="16" customHeight="1">
      <c r="B56" s="89"/>
      <c r="C56" s="89"/>
      <c r="D56" s="89" t="s">
        <v>19</v>
      </c>
      <c r="E56" s="89"/>
      <c r="F56" s="89"/>
      <c r="G56" s="89"/>
      <c r="H56" s="89"/>
      <c r="I56" s="89"/>
      <c r="M56"/>
      <c r="N56"/>
      <c r="O56"/>
      <c r="P56"/>
      <c r="Q56"/>
      <c r="R56"/>
      <c r="S56"/>
      <c r="T56"/>
    </row>
    <row r="57" spans="2:37" ht="16" customHeight="1">
      <c r="B57" s="89"/>
      <c r="C57" s="89"/>
      <c r="D57" s="89"/>
      <c r="E57" s="89"/>
      <c r="F57" s="89"/>
      <c r="G57" s="89"/>
      <c r="H57" s="89"/>
      <c r="I57" s="89"/>
      <c r="M57"/>
      <c r="N57"/>
      <c r="O57"/>
      <c r="P57"/>
      <c r="Q57"/>
      <c r="R57"/>
      <c r="S57"/>
      <c r="T57"/>
      <c r="AD57"/>
      <c r="AE57"/>
      <c r="AF57"/>
      <c r="AG57"/>
      <c r="AH57"/>
      <c r="AI57"/>
      <c r="AJ57"/>
      <c r="AK57"/>
    </row>
    <row r="58" spans="2:37" ht="16" customHeight="1">
      <c r="B58" s="89"/>
      <c r="C58" s="89"/>
      <c r="D58" s="89"/>
      <c r="E58" s="89"/>
      <c r="F58" s="89"/>
      <c r="G58" s="89"/>
      <c r="H58" s="89"/>
      <c r="I58" s="89"/>
      <c r="M58"/>
      <c r="N58"/>
      <c r="O58"/>
      <c r="P58"/>
      <c r="Q58"/>
      <c r="R58"/>
      <c r="S58"/>
      <c r="T58"/>
      <c r="AD58"/>
      <c r="AE58"/>
      <c r="AF58"/>
      <c r="AG58"/>
      <c r="AH58"/>
      <c r="AI58"/>
      <c r="AJ58"/>
      <c r="AK58"/>
    </row>
    <row r="59" spans="2:37" ht="16" customHeight="1">
      <c r="B59" s="89"/>
      <c r="C59" s="89"/>
      <c r="D59" s="89"/>
      <c r="E59" s="89"/>
      <c r="F59" s="89"/>
      <c r="G59" s="89"/>
      <c r="H59" s="89"/>
      <c r="I59" s="89"/>
      <c r="M59"/>
      <c r="N59"/>
      <c r="O59"/>
      <c r="P59"/>
      <c r="Q59"/>
      <c r="R59"/>
      <c r="S59"/>
      <c r="T59"/>
      <c r="AD59"/>
      <c r="AE59"/>
      <c r="AF59"/>
      <c r="AG59"/>
      <c r="AH59"/>
      <c r="AI59"/>
      <c r="AJ59"/>
      <c r="AK59"/>
    </row>
    <row r="60" spans="2:37" ht="16" customHeight="1">
      <c r="B60" s="89"/>
      <c r="C60" s="89"/>
      <c r="D60" s="89"/>
      <c r="E60" s="89"/>
      <c r="F60" s="89"/>
      <c r="G60" s="89"/>
      <c r="H60" s="89"/>
      <c r="I60" s="89"/>
      <c r="M60"/>
      <c r="N60"/>
      <c r="O60"/>
      <c r="P60"/>
      <c r="Q60"/>
      <c r="R60"/>
      <c r="S60"/>
      <c r="T60"/>
      <c r="AD60"/>
      <c r="AE60"/>
      <c r="AF60"/>
      <c r="AG60"/>
      <c r="AH60"/>
      <c r="AI60"/>
      <c r="AJ60"/>
      <c r="AK60"/>
    </row>
    <row r="61" spans="2:37" ht="16" customHeight="1">
      <c r="B61" s="89"/>
      <c r="C61" s="89"/>
      <c r="D61" s="89"/>
      <c r="E61" s="89"/>
      <c r="F61" s="89"/>
      <c r="G61" s="89"/>
      <c r="H61" s="89"/>
      <c r="I61" s="89"/>
      <c r="J61" s="52"/>
      <c r="M61"/>
      <c r="N61"/>
      <c r="O61"/>
      <c r="P61"/>
      <c r="Q61"/>
      <c r="R61"/>
      <c r="S61"/>
      <c r="T61"/>
      <c r="AD61"/>
      <c r="AE61"/>
      <c r="AF61"/>
      <c r="AG61"/>
      <c r="AH61"/>
      <c r="AI61"/>
      <c r="AJ61"/>
      <c r="AK61"/>
    </row>
    <row r="62" spans="2:37" ht="16" customHeight="1">
      <c r="B62" s="89"/>
      <c r="C62" s="89"/>
      <c r="D62" s="89"/>
      <c r="E62" s="89"/>
      <c r="F62" s="89"/>
      <c r="G62" s="89"/>
      <c r="H62" s="89"/>
      <c r="I62" s="89"/>
      <c r="J62"/>
      <c r="K62" s="37"/>
      <c r="M62"/>
      <c r="N62"/>
      <c r="O62"/>
      <c r="P62"/>
      <c r="Q62"/>
      <c r="R62"/>
      <c r="S62"/>
      <c r="T62"/>
      <c r="AC62"/>
      <c r="AD62"/>
      <c r="AE62"/>
      <c r="AF62"/>
      <c r="AG62"/>
      <c r="AH62"/>
      <c r="AI62"/>
      <c r="AJ62"/>
    </row>
    <row r="63" spans="2:37" ht="16" customHeight="1">
      <c r="B63" s="89"/>
      <c r="C63" s="89"/>
      <c r="D63" s="89"/>
      <c r="E63" s="89"/>
      <c r="F63" s="89"/>
      <c r="G63" s="89"/>
      <c r="H63" s="89"/>
      <c r="I63" s="89"/>
      <c r="J63"/>
      <c r="K63" s="37"/>
      <c r="M63"/>
      <c r="N63"/>
      <c r="O63"/>
      <c r="P63"/>
      <c r="Q63"/>
      <c r="R63"/>
      <c r="S63"/>
      <c r="T63"/>
      <c r="AC63"/>
      <c r="AD63"/>
      <c r="AE63"/>
      <c r="AF63"/>
      <c r="AG63"/>
      <c r="AH63"/>
      <c r="AI63"/>
      <c r="AJ63"/>
    </row>
    <row r="64" spans="2:37" ht="16" customHeight="1">
      <c r="B64" s="89"/>
      <c r="C64" s="89"/>
      <c r="D64" s="89"/>
      <c r="E64" s="89"/>
      <c r="F64" s="89"/>
      <c r="G64" s="89"/>
      <c r="H64" s="89"/>
      <c r="I64" s="89"/>
      <c r="J64"/>
      <c r="K64" s="37"/>
      <c r="M64"/>
      <c r="N64"/>
      <c r="O64"/>
      <c r="P64"/>
      <c r="Q64"/>
      <c r="R64"/>
      <c r="S64"/>
      <c r="T64"/>
      <c r="AC64"/>
      <c r="AD64"/>
      <c r="AE64"/>
      <c r="AF64"/>
      <c r="AG64"/>
      <c r="AH64"/>
      <c r="AI64"/>
      <c r="AJ64"/>
    </row>
    <row r="65" spans="2:36" ht="16" customHeight="1">
      <c r="B65" s="89"/>
      <c r="C65" s="89"/>
      <c r="D65" s="89"/>
      <c r="E65" s="89"/>
      <c r="F65" s="89"/>
      <c r="G65" s="89"/>
      <c r="H65" s="89"/>
      <c r="I65" s="89"/>
      <c r="J65"/>
      <c r="K65" s="37"/>
      <c r="M65"/>
      <c r="N65"/>
      <c r="O65"/>
      <c r="P65"/>
      <c r="Q65"/>
      <c r="R65"/>
      <c r="S65"/>
      <c r="T65"/>
      <c r="AC65"/>
      <c r="AD65"/>
      <c r="AE65"/>
      <c r="AF65"/>
      <c r="AG65"/>
      <c r="AH65"/>
      <c r="AI65"/>
      <c r="AJ65"/>
    </row>
    <row r="66" spans="2:36" ht="16" customHeight="1">
      <c r="B66" s="89"/>
      <c r="C66" s="89"/>
      <c r="D66" s="89"/>
      <c r="E66" s="89"/>
      <c r="F66" s="89"/>
      <c r="G66" s="89"/>
      <c r="H66" s="89"/>
      <c r="I66" s="89"/>
      <c r="J66"/>
      <c r="K66" s="37"/>
      <c r="M66"/>
      <c r="N66"/>
      <c r="O66"/>
      <c r="P66"/>
      <c r="Q66"/>
      <c r="R66"/>
      <c r="S66"/>
      <c r="T66"/>
      <c r="AC66"/>
      <c r="AD66"/>
      <c r="AE66"/>
      <c r="AF66"/>
      <c r="AG66"/>
      <c r="AH66"/>
      <c r="AI66"/>
      <c r="AJ66"/>
    </row>
    <row r="67" spans="2:36" ht="16" customHeight="1">
      <c r="B67" s="89"/>
      <c r="C67" s="89"/>
      <c r="D67" s="89"/>
      <c r="E67" s="89"/>
      <c r="F67" s="89"/>
      <c r="G67" s="89"/>
      <c r="H67" s="89"/>
      <c r="I67" s="89"/>
      <c r="J67"/>
      <c r="K67" s="37"/>
      <c r="M67"/>
      <c r="N67"/>
      <c r="O67"/>
      <c r="P67"/>
      <c r="Q67"/>
      <c r="R67"/>
      <c r="S67"/>
      <c r="T67"/>
      <c r="AC67"/>
      <c r="AD67"/>
      <c r="AE67"/>
      <c r="AF67"/>
      <c r="AG67"/>
      <c r="AH67"/>
      <c r="AI67"/>
      <c r="AJ67"/>
    </row>
    <row r="68" spans="2:36" ht="16" customHeight="1">
      <c r="B68" s="89"/>
      <c r="C68" s="89"/>
      <c r="D68" s="89"/>
      <c r="E68" s="89"/>
      <c r="F68" s="89"/>
      <c r="G68" s="89"/>
      <c r="H68" s="89"/>
      <c r="I68" s="89"/>
      <c r="J68"/>
      <c r="K68" s="37"/>
      <c r="M68"/>
      <c r="N68"/>
      <c r="O68"/>
      <c r="P68"/>
      <c r="Q68"/>
      <c r="R68"/>
      <c r="S68"/>
      <c r="T68"/>
      <c r="AC68"/>
      <c r="AD68"/>
      <c r="AE68"/>
      <c r="AF68"/>
      <c r="AG68"/>
      <c r="AH68"/>
      <c r="AI68"/>
      <c r="AJ68"/>
    </row>
    <row r="69" spans="2:36" ht="16" customHeight="1">
      <c r="B69" s="89"/>
      <c r="C69" s="89"/>
      <c r="D69" s="89"/>
      <c r="E69" s="89"/>
      <c r="F69" s="89"/>
      <c r="G69" s="89"/>
      <c r="H69" s="89"/>
      <c r="I69" s="89"/>
      <c r="J69"/>
      <c r="K69" s="37"/>
      <c r="M69"/>
      <c r="N69"/>
      <c r="O69"/>
      <c r="P69"/>
      <c r="Q69"/>
      <c r="R69"/>
      <c r="S69"/>
      <c r="T69"/>
      <c r="AC69"/>
      <c r="AD69"/>
      <c r="AE69"/>
      <c r="AF69"/>
      <c r="AG69"/>
      <c r="AH69"/>
      <c r="AI69"/>
      <c r="AJ69"/>
    </row>
    <row r="70" spans="2:36" ht="16" customHeight="1">
      <c r="B70" s="89"/>
      <c r="C70" s="89"/>
      <c r="D70" s="89"/>
      <c r="E70" s="89"/>
      <c r="F70" s="89"/>
      <c r="G70" s="89"/>
      <c r="H70" s="89"/>
      <c r="I70" s="89"/>
      <c r="J70"/>
      <c r="K70" s="37"/>
      <c r="M70"/>
      <c r="N70"/>
      <c r="O70"/>
      <c r="P70"/>
      <c r="Q70"/>
      <c r="R70"/>
      <c r="S70"/>
      <c r="T70"/>
      <c r="AC70"/>
      <c r="AD70"/>
      <c r="AE70"/>
      <c r="AF70"/>
      <c r="AG70"/>
      <c r="AH70"/>
      <c r="AI70"/>
      <c r="AJ70"/>
    </row>
    <row r="71" spans="2:36">
      <c r="B71" s="89"/>
      <c r="C71" s="89"/>
      <c r="D71" s="89"/>
      <c r="E71" s="89"/>
      <c r="F71" s="89"/>
      <c r="G71" s="89"/>
      <c r="H71" s="89"/>
      <c r="I71" s="89"/>
      <c r="J71"/>
      <c r="K71" s="37"/>
      <c r="M71"/>
      <c r="N71"/>
      <c r="O71"/>
      <c r="P71"/>
      <c r="Q71"/>
      <c r="R71"/>
      <c r="S71"/>
      <c r="T71"/>
      <c r="AC71"/>
      <c r="AD71"/>
      <c r="AE71"/>
      <c r="AF71"/>
      <c r="AG71"/>
      <c r="AH71"/>
      <c r="AI71"/>
      <c r="AJ71"/>
    </row>
    <row r="72" spans="2:36">
      <c r="B72"/>
      <c r="C72"/>
      <c r="D72"/>
      <c r="E72"/>
      <c r="F72"/>
      <c r="G72"/>
      <c r="H72"/>
      <c r="I72"/>
      <c r="J72"/>
      <c r="K72" s="37"/>
      <c r="M72"/>
      <c r="N72"/>
      <c r="O72"/>
      <c r="P72"/>
      <c r="Q72"/>
      <c r="R72"/>
      <c r="S72"/>
      <c r="T72"/>
      <c r="AC72"/>
      <c r="AD72"/>
      <c r="AE72"/>
      <c r="AF72"/>
      <c r="AG72"/>
      <c r="AH72"/>
      <c r="AI72"/>
      <c r="AJ72"/>
    </row>
    <row r="73" spans="2:36">
      <c r="B73"/>
      <c r="C73"/>
      <c r="D73"/>
      <c r="E73"/>
      <c r="F73"/>
      <c r="G73"/>
      <c r="H73"/>
      <c r="I73"/>
      <c r="J73"/>
      <c r="K73" s="37"/>
      <c r="M73"/>
      <c r="N73"/>
      <c r="O73"/>
      <c r="P73"/>
      <c r="Q73"/>
      <c r="R73"/>
      <c r="S73"/>
      <c r="T73"/>
      <c r="AC73"/>
      <c r="AD73"/>
      <c r="AE73"/>
      <c r="AF73"/>
      <c r="AG73"/>
      <c r="AH73"/>
      <c r="AI73"/>
      <c r="AJ73"/>
    </row>
    <row r="74" spans="2:36">
      <c r="B74"/>
      <c r="C74"/>
      <c r="D74"/>
      <c r="E74"/>
      <c r="F74"/>
      <c r="G74"/>
      <c r="H74"/>
      <c r="I74"/>
      <c r="J74"/>
      <c r="K74" s="37"/>
      <c r="M74"/>
      <c r="N74"/>
      <c r="O74"/>
      <c r="P74"/>
      <c r="Q74"/>
      <c r="R74"/>
      <c r="S74"/>
      <c r="T74"/>
      <c r="AC74"/>
      <c r="AD74"/>
      <c r="AE74"/>
      <c r="AF74"/>
      <c r="AG74"/>
      <c r="AH74"/>
      <c r="AI74"/>
      <c r="AJ74"/>
    </row>
    <row r="75" spans="2:36">
      <c r="B75"/>
      <c r="C75"/>
      <c r="D75"/>
      <c r="E75"/>
      <c r="F75"/>
      <c r="G75"/>
      <c r="H75"/>
      <c r="I75"/>
      <c r="J75"/>
      <c r="K75" s="37"/>
      <c r="M75"/>
      <c r="N75"/>
      <c r="O75"/>
      <c r="P75"/>
      <c r="Q75"/>
      <c r="R75"/>
      <c r="S75"/>
      <c r="T75"/>
      <c r="AC75"/>
      <c r="AD75"/>
      <c r="AE75"/>
      <c r="AF75"/>
      <c r="AG75"/>
      <c r="AH75"/>
      <c r="AI75"/>
      <c r="AJ75"/>
    </row>
    <row r="76" spans="2:36">
      <c r="B76"/>
      <c r="C76"/>
      <c r="D76"/>
      <c r="E76"/>
      <c r="F76"/>
      <c r="G76"/>
      <c r="H76"/>
      <c r="I76"/>
      <c r="J76"/>
      <c r="K76" s="37"/>
      <c r="M76"/>
      <c r="N76"/>
      <c r="O76"/>
      <c r="P76"/>
      <c r="Q76"/>
      <c r="R76"/>
      <c r="S76"/>
      <c r="T76"/>
    </row>
    <row r="77" spans="2:36">
      <c r="B77"/>
      <c r="C77"/>
      <c r="D77"/>
      <c r="E77"/>
      <c r="F77"/>
      <c r="G77"/>
      <c r="H77"/>
      <c r="I77"/>
      <c r="J77"/>
      <c r="K77" s="37"/>
      <c r="M77"/>
      <c r="N77"/>
      <c r="O77"/>
      <c r="P77"/>
      <c r="Q77"/>
      <c r="R77"/>
      <c r="S77"/>
      <c r="T77"/>
    </row>
    <row r="78" spans="2:36">
      <c r="B78"/>
      <c r="C78"/>
      <c r="D78"/>
      <c r="E78"/>
      <c r="F78"/>
      <c r="G78"/>
      <c r="H78"/>
      <c r="I78"/>
      <c r="J78"/>
      <c r="K78" s="37"/>
      <c r="M78"/>
      <c r="N78"/>
      <c r="O78"/>
      <c r="P78"/>
      <c r="Q78"/>
      <c r="R78"/>
      <c r="S78"/>
      <c r="T78"/>
    </row>
    <row r="79" spans="2:36">
      <c r="B79"/>
      <c r="C79"/>
      <c r="D79"/>
      <c r="E79"/>
      <c r="F79"/>
      <c r="G79"/>
      <c r="H79"/>
      <c r="I79"/>
      <c r="J79"/>
      <c r="K79" s="37"/>
      <c r="M79"/>
      <c r="N79"/>
      <c r="O79"/>
      <c r="P79"/>
      <c r="Q79"/>
      <c r="R79"/>
      <c r="S79"/>
      <c r="T79"/>
    </row>
    <row r="80" spans="2:36">
      <c r="B80"/>
      <c r="C80"/>
      <c r="D80"/>
      <c r="E80"/>
      <c r="F80"/>
      <c r="G80"/>
      <c r="H80"/>
      <c r="I80"/>
      <c r="J80"/>
      <c r="K80" s="37"/>
      <c r="M80"/>
      <c r="N80"/>
      <c r="O80"/>
      <c r="P80"/>
      <c r="Q80"/>
      <c r="R80"/>
      <c r="S80"/>
      <c r="T80"/>
    </row>
    <row r="81" spans="2:20">
      <c r="B81"/>
      <c r="C81"/>
      <c r="D81"/>
      <c r="E81"/>
      <c r="F81"/>
      <c r="G81"/>
      <c r="H81"/>
      <c r="I81"/>
      <c r="J81"/>
      <c r="K81" s="37"/>
      <c r="M81"/>
      <c r="N81"/>
      <c r="O81"/>
      <c r="P81"/>
      <c r="Q81"/>
      <c r="R81"/>
      <c r="S81"/>
      <c r="T81"/>
    </row>
    <row r="82" spans="2:20">
      <c r="B82"/>
      <c r="C82"/>
      <c r="D82"/>
      <c r="E82"/>
      <c r="F82"/>
      <c r="G82"/>
      <c r="H82"/>
      <c r="I82"/>
      <c r="J82" s="52"/>
      <c r="M82"/>
      <c r="N82"/>
      <c r="O82"/>
      <c r="P82"/>
      <c r="Q82"/>
      <c r="R82"/>
      <c r="S82"/>
      <c r="T82"/>
    </row>
    <row r="83" spans="2:20">
      <c r="B83"/>
      <c r="C83"/>
      <c r="D83"/>
      <c r="E83"/>
      <c r="F83"/>
      <c r="G83"/>
      <c r="H83"/>
      <c r="I83"/>
      <c r="J83" s="52"/>
      <c r="M83" s="77">
        <v>28.5</v>
      </c>
      <c r="N83" s="77">
        <v>2.6</v>
      </c>
      <c r="O83" s="77">
        <v>1.8</v>
      </c>
      <c r="P83" s="77">
        <v>61.2</v>
      </c>
      <c r="Q83" s="77">
        <v>2.5</v>
      </c>
      <c r="R83" s="77">
        <v>3.3</v>
      </c>
    </row>
    <row r="84" spans="2:20">
      <c r="B84"/>
      <c r="C84"/>
      <c r="D84"/>
      <c r="E84"/>
      <c r="F84"/>
      <c r="G84"/>
      <c r="H84"/>
      <c r="I84"/>
      <c r="J84" s="52"/>
      <c r="M84" s="77">
        <v>28.8</v>
      </c>
      <c r="N84" s="77">
        <v>2.8</v>
      </c>
      <c r="O84" s="77">
        <v>1.9</v>
      </c>
      <c r="P84" s="77">
        <v>60</v>
      </c>
      <c r="Q84" s="77">
        <v>2.8</v>
      </c>
      <c r="R84" s="77">
        <v>3.7</v>
      </c>
    </row>
    <row r="85" spans="2:20">
      <c r="B85"/>
      <c r="C85"/>
      <c r="D85"/>
      <c r="E85"/>
      <c r="F85"/>
      <c r="G85"/>
      <c r="H85"/>
      <c r="I85"/>
      <c r="J85" s="52"/>
      <c r="M85" s="77">
        <v>29.1</v>
      </c>
      <c r="N85" s="77">
        <v>3</v>
      </c>
      <c r="O85" s="77">
        <v>2.1</v>
      </c>
      <c r="P85" s="77">
        <v>58.8</v>
      </c>
      <c r="Q85" s="77">
        <v>3.1</v>
      </c>
      <c r="R85" s="77">
        <v>4</v>
      </c>
    </row>
    <row r="86" spans="2:20">
      <c r="M86" s="77">
        <v>29.4</v>
      </c>
      <c r="N86" s="77">
        <v>3.2</v>
      </c>
      <c r="O86" s="77">
        <v>2.2999999999999998</v>
      </c>
      <c r="P86" s="77">
        <v>57.6</v>
      </c>
      <c r="Q86" s="77">
        <v>3.3</v>
      </c>
      <c r="R86" s="77">
        <v>4.3</v>
      </c>
    </row>
    <row r="87" spans="2:20">
      <c r="M87" s="77">
        <v>29.6</v>
      </c>
      <c r="N87" s="77">
        <v>3.4</v>
      </c>
      <c r="O87" s="77">
        <v>2.4</v>
      </c>
      <c r="P87" s="77">
        <v>56.3</v>
      </c>
      <c r="Q87" s="77">
        <v>3.6</v>
      </c>
      <c r="R87" s="77">
        <v>4.5999999999999996</v>
      </c>
    </row>
    <row r="88" spans="2:20">
      <c r="M88" s="77">
        <v>29.9</v>
      </c>
      <c r="N88" s="77">
        <v>3.5</v>
      </c>
      <c r="O88" s="77">
        <v>2.6</v>
      </c>
      <c r="P88" s="77">
        <v>55.1</v>
      </c>
      <c r="Q88" s="77">
        <v>3.9</v>
      </c>
      <c r="R88" s="77">
        <v>5</v>
      </c>
    </row>
    <row r="97" spans="2:73" s="94" customFormat="1"/>
    <row r="98" spans="2:73" s="94" customFormat="1"/>
    <row r="99" spans="2:73" s="94" customFormat="1"/>
    <row r="100" spans="2:73" ht="39" customHeight="1">
      <c r="B100" s="135" t="str">
        <f>Legende!B36</f>
        <v>(1) Rhein-Neckar-Kreis, MFH: Basisdaten zur Berechnung des Heizenergieverbrauchs nach Destatis 2002 - 2018, co2online Verbrauchstichprobe 2019, N = 203.682 [4.2.3.24.3.]</v>
      </c>
      <c r="C100" s="136"/>
      <c r="D100" s="136"/>
      <c r="E100" s="136"/>
      <c r="F100" s="136"/>
      <c r="G100" s="137"/>
      <c r="H100" s="137"/>
      <c r="I100" s="137"/>
      <c r="M100" s="126" t="str">
        <f>Legende!B37</f>
        <v>(2) Rhein-Neckar-Kreis, MFH Anteile einzelner Energieträger am Heizenergieverbrauch 2002 - 2018, co2online Verbrauchstichprobe 2019, N = 203.682, Anteile in Prozent [4.2.3.24.3.]</v>
      </c>
      <c r="N100" s="126"/>
      <c r="O100" s="126"/>
      <c r="P100" s="126"/>
      <c r="Q100" s="126"/>
      <c r="R100" s="126"/>
      <c r="S100" s="126"/>
      <c r="T100" s="126"/>
      <c r="V100" s="109" t="str">
        <f>V1</f>
        <v>(3) CO2-Emissionen aus Beheizung von Wohnraum, Emissionskennwerte 2002 - 2018, Angaben in g/kWh, Quelle: BISK0 / Ifeu 2016, angepasst an IINAS 4/2017 Version 4.95</v>
      </c>
      <c r="W100" s="110"/>
      <c r="X100" s="110"/>
      <c r="Y100" s="110"/>
      <c r="Z100" s="110"/>
      <c r="AA100" s="110"/>
      <c r="AB100" s="111"/>
      <c r="AD100" s="109" t="str">
        <f>Legende!B39</f>
        <v>(4) Rhein-Neckar-Kreis, MFH: CO2-Emission aus Beheizung von Wohnraum nach Energieträgern 2002 - 2018, Angaben in Mio. t, Quelle: co2online 2019, eigene Daten, N = 203.682 [4.2.3.24.3.]</v>
      </c>
      <c r="AE100" s="110"/>
      <c r="AF100" s="110"/>
      <c r="AG100" s="110"/>
      <c r="AH100" s="110"/>
      <c r="AI100" s="110"/>
      <c r="AJ100" s="111"/>
      <c r="AL100"/>
      <c r="AM100"/>
      <c r="AN100"/>
      <c r="AO100" s="112" t="str">
        <f>Legende!B41</f>
        <v>(6) Rhein-Neckar-Kreis, MFH konstante Anteile einzelner Energieträger am Heizenergieverbrauch 2002 - 2018, co2online Verbrauchstichprobe 2019, N = 203.682, Anteile in Prozent [4.2.3.24.3.]</v>
      </c>
      <c r="AP100" s="112"/>
      <c r="AQ100" s="112"/>
      <c r="AR100" s="112"/>
      <c r="AS100" s="112"/>
      <c r="AT100" s="112"/>
      <c r="AU100" s="112"/>
      <c r="AV100" s="113"/>
      <c r="AX100" s="112" t="str">
        <f>Legende!B42</f>
        <v>(7) Rhein-Neckar-Kreis, MFH: CO2-Emission nach Energieträgern bei konstanten Anteilen der ET am HEV 2002 - 2018, Angaben in Mio. t, Quelle: co2online 2019, N = 203.682 [4.2.3.24.3.]</v>
      </c>
      <c r="AY100" s="112"/>
      <c r="AZ100" s="112"/>
      <c r="BA100" s="112"/>
      <c r="BB100" s="112"/>
      <c r="BC100" s="112"/>
      <c r="BD100" s="112"/>
      <c r="BE100" s="113"/>
      <c r="BG100" s="109" t="str">
        <f>Legende!B43</f>
        <v>(8) CO2-Emissionen aus Beheizung von Wohnraum, konstante Emissionskennwerte 2002 - 2018, Angaben in g/kWh, Quelle: BISK0 / Ifeu 2016, angepasst an IINAS 4/2017 V. 4.95</v>
      </c>
      <c r="BH100" s="110"/>
      <c r="BI100" s="110"/>
      <c r="BJ100" s="110"/>
      <c r="BK100" s="110"/>
      <c r="BL100" s="110"/>
      <c r="BM100" s="111"/>
      <c r="BO100" s="109" t="str">
        <f>Legende!B44</f>
        <v>(9) Rhein-Neckar-Kreis, MFH: CO2-Emission nach ET bei konstanten Emissionskennwerten 2002 - 2018, Angaben in Mio. t, Quelle: co2online 2019, N = 203.682 [4.2.3.24.3.]</v>
      </c>
      <c r="BP100" s="110"/>
      <c r="BQ100" s="110"/>
      <c r="BR100" s="110"/>
      <c r="BS100" s="110"/>
      <c r="BT100" s="110"/>
      <c r="BU100" s="111"/>
    </row>
    <row r="101" spans="2:73" ht="17">
      <c r="B101" s="2" t="s">
        <v>0</v>
      </c>
      <c r="C101" s="2" t="s">
        <v>1</v>
      </c>
      <c r="D101" s="2" t="s">
        <v>2</v>
      </c>
      <c r="E101" s="2" t="s">
        <v>62</v>
      </c>
      <c r="F101" s="2" t="s">
        <v>4</v>
      </c>
      <c r="G101" s="2" t="s">
        <v>63</v>
      </c>
      <c r="H101" s="2" t="s">
        <v>6</v>
      </c>
      <c r="I101" s="2" t="s">
        <v>7</v>
      </c>
      <c r="M101" s="9"/>
      <c r="N101" s="9" t="s">
        <v>10</v>
      </c>
      <c r="O101" s="9" t="s">
        <v>11</v>
      </c>
      <c r="P101" s="9" t="s">
        <v>12</v>
      </c>
      <c r="Q101" s="9" t="s">
        <v>13</v>
      </c>
      <c r="R101" s="9" t="s">
        <v>14</v>
      </c>
      <c r="S101" s="9" t="s">
        <v>15</v>
      </c>
      <c r="T101" s="9" t="s">
        <v>16</v>
      </c>
      <c r="V101" s="2" t="str">
        <f>V5</f>
        <v>Jahr</v>
      </c>
      <c r="W101" s="2" t="str">
        <f t="shared" ref="W101:AB101" si="64">W5</f>
        <v>Erdgas</v>
      </c>
      <c r="X101" s="2" t="str">
        <f t="shared" si="64"/>
        <v>Wärme</v>
      </c>
      <c r="Y101" s="2" t="str">
        <f t="shared" si="64"/>
        <v>Flüssiggas</v>
      </c>
      <c r="Z101" s="2" t="str">
        <f t="shared" si="64"/>
        <v>Heizöl</v>
      </c>
      <c r="AA101" s="2" t="str">
        <f t="shared" si="64"/>
        <v>Holzpellets</v>
      </c>
      <c r="AB101" s="2" t="str">
        <f t="shared" si="64"/>
        <v>Strom</v>
      </c>
      <c r="AD101" s="2" t="str">
        <f>AD5</f>
        <v>Jahr</v>
      </c>
      <c r="AE101" s="2" t="str">
        <f t="shared" ref="AE101:AJ101" si="65">AE5</f>
        <v>Erdgas</v>
      </c>
      <c r="AF101" s="2" t="str">
        <f t="shared" si="65"/>
        <v>Wärme*</v>
      </c>
      <c r="AG101" s="2" t="str">
        <f t="shared" si="65"/>
        <v>Flüssiggas</v>
      </c>
      <c r="AH101" s="2" t="str">
        <f t="shared" si="65"/>
        <v>Heizöl</v>
      </c>
      <c r="AI101" s="2" t="str">
        <f t="shared" si="65"/>
        <v>Holzpellets</v>
      </c>
      <c r="AJ101" s="2" t="str">
        <f t="shared" si="65"/>
        <v>Strom**</v>
      </c>
      <c r="AK101" s="37" t="s">
        <v>16</v>
      </c>
      <c r="AL101"/>
      <c r="AM101"/>
      <c r="AN101"/>
      <c r="AO101" s="2" t="str">
        <f>AO5</f>
        <v>Jahr</v>
      </c>
      <c r="AP101" s="2" t="str">
        <f t="shared" ref="AP101:AU101" si="66">AP5</f>
        <v>Erdgas</v>
      </c>
      <c r="AQ101" s="2" t="str">
        <f t="shared" si="66"/>
        <v>Wärme</v>
      </c>
      <c r="AR101" s="2" t="str">
        <f t="shared" si="66"/>
        <v>Flüssiggas</v>
      </c>
      <c r="AS101" s="2" t="str">
        <f t="shared" si="66"/>
        <v>Heizöl</v>
      </c>
      <c r="AT101" s="2" t="str">
        <f t="shared" si="66"/>
        <v>Holzpellets</v>
      </c>
      <c r="AU101" s="2" t="str">
        <f t="shared" si="66"/>
        <v>Strom</v>
      </c>
      <c r="AV101" s="96" t="str">
        <f>AV5</f>
        <v>Gesamt</v>
      </c>
      <c r="AW101"/>
      <c r="AX101" s="2" t="str">
        <f>AX5</f>
        <v>Jahr</v>
      </c>
      <c r="AY101" s="2" t="str">
        <f t="shared" ref="AY101:BB101" si="67">AY5</f>
        <v>Erdgas</v>
      </c>
      <c r="AZ101" s="2" t="str">
        <f t="shared" si="67"/>
        <v>Wärme*</v>
      </c>
      <c r="BA101" s="2" t="str">
        <f t="shared" si="67"/>
        <v>Flüssiggas</v>
      </c>
      <c r="BB101" s="2" t="str">
        <f t="shared" si="67"/>
        <v>Heizöl</v>
      </c>
      <c r="BC101" s="2" t="str">
        <f>BC5</f>
        <v>Holzpellets</v>
      </c>
      <c r="BD101" s="2" t="str">
        <f t="shared" ref="BD101:BE101" si="68">BD5</f>
        <v>Strom**</v>
      </c>
      <c r="BE101" s="2" t="str">
        <f t="shared" si="68"/>
        <v>Gesamt</v>
      </c>
      <c r="BG101" s="2" t="str">
        <f>BG5</f>
        <v>Jahr</v>
      </c>
      <c r="BH101" s="2" t="str">
        <f t="shared" ref="BH101:BM101" si="69">BH5</f>
        <v>Erdgas</v>
      </c>
      <c r="BI101" s="2" t="str">
        <f t="shared" si="69"/>
        <v>Wärme*</v>
      </c>
      <c r="BJ101" s="2" t="str">
        <f t="shared" si="69"/>
        <v>Flüssiggas</v>
      </c>
      <c r="BK101" s="2" t="str">
        <f t="shared" si="69"/>
        <v>Heizöl**</v>
      </c>
      <c r="BL101" s="2" t="str">
        <f t="shared" si="69"/>
        <v>Holzpellets*</v>
      </c>
      <c r="BM101" s="2" t="str">
        <f t="shared" si="69"/>
        <v>Strom**</v>
      </c>
      <c r="BO101" s="53" t="str">
        <f>BO5</f>
        <v>Jahr</v>
      </c>
      <c r="BP101" s="53" t="str">
        <f t="shared" ref="BP101:BU101" si="70">BP5</f>
        <v>Erdgas</v>
      </c>
      <c r="BQ101" s="53" t="str">
        <f t="shared" si="70"/>
        <v>Wärme*</v>
      </c>
      <c r="BR101" s="53" t="str">
        <f t="shared" si="70"/>
        <v>Flüssiggas</v>
      </c>
      <c r="BS101" s="53" t="str">
        <f t="shared" si="70"/>
        <v>Heizöl**</v>
      </c>
      <c r="BT101" s="53" t="str">
        <f t="shared" si="70"/>
        <v>Holzpellets*</v>
      </c>
      <c r="BU101" s="53" t="str">
        <f t="shared" si="70"/>
        <v>Strom**</v>
      </c>
    </row>
    <row r="102" spans="2:73" ht="19">
      <c r="B102" s="2" t="s">
        <v>20</v>
      </c>
      <c r="C102" s="54" t="s">
        <v>54</v>
      </c>
      <c r="D102" s="4" t="s">
        <v>55</v>
      </c>
      <c r="E102" s="2" t="s">
        <v>8</v>
      </c>
      <c r="F102" s="54" t="s">
        <v>64</v>
      </c>
      <c r="G102" s="4" t="s">
        <v>65</v>
      </c>
      <c r="H102" s="54" t="s">
        <v>56</v>
      </c>
      <c r="I102" s="4" t="s">
        <v>65</v>
      </c>
      <c r="M102" s="2">
        <v>2002</v>
      </c>
      <c r="N102" s="6">
        <v>36.1903762978448</v>
      </c>
      <c r="O102" s="6">
        <v>15.943327996491444</v>
      </c>
      <c r="P102" s="6">
        <v>0.15780314782454205</v>
      </c>
      <c r="Q102" s="6">
        <v>47.708492557839207</v>
      </c>
      <c r="R102" s="6">
        <v>0</v>
      </c>
      <c r="S102" s="6">
        <v>0</v>
      </c>
      <c r="T102" s="23">
        <v>100</v>
      </c>
      <c r="V102" s="2">
        <f t="shared" ref="V102:AB102" si="71">V6</f>
        <v>2002</v>
      </c>
      <c r="W102" s="74">
        <f t="shared" si="71"/>
        <v>258.82352941176475</v>
      </c>
      <c r="X102" s="74">
        <f t="shared" si="71"/>
        <v>270</v>
      </c>
      <c r="Y102" s="74">
        <f t="shared" si="71"/>
        <v>279.35294117647067</v>
      </c>
      <c r="Z102" s="74">
        <f t="shared" si="71"/>
        <v>320.58823529411774</v>
      </c>
      <c r="AA102" s="74">
        <f t="shared" si="71"/>
        <v>27.000000000000021</v>
      </c>
      <c r="AB102" s="74">
        <f t="shared" si="71"/>
        <v>721.02197802197782</v>
      </c>
      <c r="AD102" s="2">
        <f t="shared" ref="AD102" si="72">AD6</f>
        <v>2002</v>
      </c>
      <c r="AE102" s="81">
        <f>AE6</f>
        <v>0.17331388996725974</v>
      </c>
      <c r="AF102" s="81">
        <f t="shared" ref="AF102:AJ102" si="73">AF6</f>
        <v>1.3580783377505316E-2</v>
      </c>
      <c r="AG102" s="81">
        <f t="shared" si="73"/>
        <v>-1.1932764507239428E-3</v>
      </c>
      <c r="AH102" s="81">
        <f t="shared" si="73"/>
        <v>0.2306516528474418</v>
      </c>
      <c r="AI102" s="81">
        <f t="shared" si="73"/>
        <v>0</v>
      </c>
      <c r="AJ102" s="81">
        <f t="shared" si="73"/>
        <v>0</v>
      </c>
      <c r="AK102" s="103">
        <f>SUM(AE102:AJ102)</f>
        <v>0.41635304974148291</v>
      </c>
      <c r="AL102"/>
      <c r="AM102"/>
      <c r="AN102"/>
      <c r="AO102" s="2">
        <f t="shared" ref="AO102" si="74">AO6</f>
        <v>2002</v>
      </c>
      <c r="AP102" s="25">
        <f>AP6</f>
        <v>46.659857951564575</v>
      </c>
      <c r="AQ102" s="25">
        <f t="shared" ref="AQ102:AU102" si="75">AQ6</f>
        <v>3.5048937365326194</v>
      </c>
      <c r="AR102" s="25">
        <f t="shared" si="75"/>
        <v>-0.29764707508708216</v>
      </c>
      <c r="AS102" s="25">
        <f t="shared" si="75"/>
        <v>50.132895386989894</v>
      </c>
      <c r="AT102" s="25">
        <f>AT6</f>
        <v>0</v>
      </c>
      <c r="AU102" s="25">
        <f t="shared" si="75"/>
        <v>0</v>
      </c>
      <c r="AV102" s="96">
        <f>SUM(AP102:AU102)</f>
        <v>100</v>
      </c>
      <c r="AW102"/>
      <c r="AX102" s="2">
        <f t="shared" ref="AX102:BB118" si="76">AX6</f>
        <v>2002</v>
      </c>
      <c r="AY102" s="97">
        <f t="shared" si="76"/>
        <v>0.17331388996725974</v>
      </c>
      <c r="AZ102" s="97">
        <f t="shared" si="76"/>
        <v>1.3580783377505316E-2</v>
      </c>
      <c r="BA102" s="97">
        <f t="shared" si="76"/>
        <v>-1.1932764507239428E-3</v>
      </c>
      <c r="BB102" s="97">
        <f t="shared" si="76"/>
        <v>0.2306516528474418</v>
      </c>
      <c r="BC102" s="97">
        <f t="shared" ref="BC102:BE102" si="77">BC6</f>
        <v>0</v>
      </c>
      <c r="BD102" s="97">
        <f t="shared" si="77"/>
        <v>0</v>
      </c>
      <c r="BE102" s="97">
        <f t="shared" si="77"/>
        <v>0.41635304974148291</v>
      </c>
      <c r="BG102" s="2">
        <f t="shared" ref="BG102:BM102" si="78">BG6</f>
        <v>2002</v>
      </c>
      <c r="BH102" s="74">
        <f t="shared" si="78"/>
        <v>258.82352941176475</v>
      </c>
      <c r="BI102" s="74">
        <f t="shared" si="78"/>
        <v>270</v>
      </c>
      <c r="BJ102" s="74">
        <f t="shared" si="78"/>
        <v>279.35294117647067</v>
      </c>
      <c r="BK102" s="74">
        <f t="shared" si="78"/>
        <v>320.58823529411774</v>
      </c>
      <c r="BL102" s="74">
        <f t="shared" si="78"/>
        <v>27.000000000000021</v>
      </c>
      <c r="BM102" s="74">
        <f t="shared" si="78"/>
        <v>721.02197802197782</v>
      </c>
      <c r="BO102" s="53">
        <f t="shared" ref="BO102:BU118" si="79">BO6</f>
        <v>2002</v>
      </c>
      <c r="BP102" s="98">
        <f t="shared" si="79"/>
        <v>0.17331388996725974</v>
      </c>
      <c r="BQ102" s="98">
        <f t="shared" si="79"/>
        <v>1.3580783377505316E-2</v>
      </c>
      <c r="BR102" s="98">
        <f t="shared" si="79"/>
        <v>-1.1932764507239428E-3</v>
      </c>
      <c r="BS102" s="98">
        <f t="shared" si="79"/>
        <v>0.2306516528474418</v>
      </c>
      <c r="BT102" s="98">
        <f t="shared" si="79"/>
        <v>0</v>
      </c>
      <c r="BU102" s="98">
        <f t="shared" si="79"/>
        <v>0</v>
      </c>
    </row>
    <row r="103" spans="2:73" ht="17">
      <c r="B103" s="3"/>
      <c r="C103" s="55" t="s">
        <v>57</v>
      </c>
      <c r="D103" s="54" t="s">
        <v>66</v>
      </c>
      <c r="E103" s="2" t="s">
        <v>9</v>
      </c>
      <c r="F103" s="55" t="s">
        <v>57</v>
      </c>
      <c r="G103" s="54" t="s">
        <v>58</v>
      </c>
      <c r="H103" s="2" t="s">
        <v>9</v>
      </c>
      <c r="I103" s="54" t="s">
        <v>59</v>
      </c>
      <c r="M103" s="2">
        <v>2003</v>
      </c>
      <c r="N103" s="6">
        <v>36.46187440145718</v>
      </c>
      <c r="O103" s="6">
        <v>16.772685776479822</v>
      </c>
      <c r="P103" s="6">
        <v>0.15989750346525564</v>
      </c>
      <c r="Q103" s="6">
        <v>46.605542318597742</v>
      </c>
      <c r="R103" s="6">
        <v>0</v>
      </c>
      <c r="S103" s="6">
        <v>0</v>
      </c>
      <c r="T103" s="23">
        <v>100</v>
      </c>
      <c r="V103" s="2">
        <f t="shared" ref="V103:AB103" si="80">V7</f>
        <v>2003</v>
      </c>
      <c r="W103" s="74">
        <f t="shared" si="80"/>
        <v>258.16911764705884</v>
      </c>
      <c r="X103" s="74">
        <f t="shared" si="80"/>
        <v>270</v>
      </c>
      <c r="Y103" s="74">
        <f t="shared" si="80"/>
        <v>278.43382352941182</v>
      </c>
      <c r="Z103" s="74">
        <f t="shared" si="80"/>
        <v>320.55147058823536</v>
      </c>
      <c r="AA103" s="74">
        <f t="shared" si="80"/>
        <v>27.000000000000021</v>
      </c>
      <c r="AB103" s="74">
        <f t="shared" si="80"/>
        <v>710.62051282051266</v>
      </c>
      <c r="AD103" s="2">
        <f t="shared" ref="AD103:AE103" si="81">AD7</f>
        <v>2003</v>
      </c>
      <c r="AE103" s="81">
        <f t="shared" si="81"/>
        <v>0.17148341362351041</v>
      </c>
      <c r="AF103" s="81">
        <f t="shared" ref="AF103:AJ103" si="82">AF7</f>
        <v>1.4716517251258217E-2</v>
      </c>
      <c r="AG103" s="81">
        <f t="shared" si="82"/>
        <v>-6.9024235225371652E-4</v>
      </c>
      <c r="AH103" s="81">
        <f t="shared" si="82"/>
        <v>0.22369965144244441</v>
      </c>
      <c r="AI103" s="81">
        <f t="shared" si="82"/>
        <v>0</v>
      </c>
      <c r="AJ103" s="81">
        <f t="shared" si="82"/>
        <v>0</v>
      </c>
      <c r="AK103" s="103">
        <f t="shared" ref="AK103:AK118" si="83">SUM(AE103:AJ103)</f>
        <v>0.40920933996495934</v>
      </c>
      <c r="AL103"/>
      <c r="AM103"/>
      <c r="AN103"/>
      <c r="AO103" s="2">
        <f t="shared" ref="AO103:AP103" si="84">AO7</f>
        <v>2003</v>
      </c>
      <c r="AP103" s="25">
        <f t="shared" si="84"/>
        <v>46.659857951564575</v>
      </c>
      <c r="AQ103" s="25">
        <f t="shared" ref="AQ103:AU103" si="85">AQ7</f>
        <v>3.5048937365326194</v>
      </c>
      <c r="AR103" s="25">
        <f t="shared" si="85"/>
        <v>-0.29764707508708216</v>
      </c>
      <c r="AS103" s="25">
        <f t="shared" si="85"/>
        <v>50.132895386989894</v>
      </c>
      <c r="AT103" s="81">
        <f t="shared" si="85"/>
        <v>0</v>
      </c>
      <c r="AU103" s="81">
        <f t="shared" si="85"/>
        <v>0</v>
      </c>
      <c r="AV103" s="96">
        <f t="shared" ref="AV103:AV118" si="86">AV7</f>
        <v>100</v>
      </c>
      <c r="AW103"/>
      <c r="AX103" s="2">
        <f t="shared" si="76"/>
        <v>2003</v>
      </c>
      <c r="AY103" s="97">
        <f t="shared" si="76"/>
        <v>0.17034611528963078</v>
      </c>
      <c r="AZ103" s="97">
        <f t="shared" si="76"/>
        <v>1.3382065482983107E-2</v>
      </c>
      <c r="BA103" s="97">
        <f t="shared" si="76"/>
        <v>-1.1719474589385638E-3</v>
      </c>
      <c r="BB103" s="97">
        <f t="shared" si="76"/>
        <v>0.2272506282589184</v>
      </c>
      <c r="BC103" s="97">
        <f t="shared" ref="BC103:BE103" si="87">BC7</f>
        <v>0</v>
      </c>
      <c r="BD103" s="97">
        <f t="shared" si="87"/>
        <v>0</v>
      </c>
      <c r="BE103" s="97">
        <f t="shared" si="87"/>
        <v>0.40980686157259372</v>
      </c>
      <c r="BG103" s="2">
        <f t="shared" ref="BG103:BM103" si="88">BG7</f>
        <v>2003</v>
      </c>
      <c r="BH103" s="74">
        <f t="shared" si="88"/>
        <v>258.82352941176475</v>
      </c>
      <c r="BI103" s="74">
        <f t="shared" si="88"/>
        <v>270</v>
      </c>
      <c r="BJ103" s="74">
        <f t="shared" si="88"/>
        <v>279.35294117647067</v>
      </c>
      <c r="BK103" s="74">
        <f t="shared" si="88"/>
        <v>320.58823529411774</v>
      </c>
      <c r="BL103" s="74">
        <f t="shared" si="88"/>
        <v>27.000000000000021</v>
      </c>
      <c r="BM103" s="74">
        <f t="shared" si="88"/>
        <v>721.02197802197782</v>
      </c>
      <c r="BO103" s="53">
        <f t="shared" si="79"/>
        <v>2003</v>
      </c>
      <c r="BP103" s="98">
        <f t="shared" si="79"/>
        <v>0.17191809289247154</v>
      </c>
      <c r="BQ103" s="98">
        <f t="shared" si="79"/>
        <v>1.4716517251258217E-2</v>
      </c>
      <c r="BR103" s="98">
        <f t="shared" si="79"/>
        <v>-6.9252086108810313E-4</v>
      </c>
      <c r="BS103" s="98">
        <f t="shared" si="79"/>
        <v>0.22372530801446441</v>
      </c>
      <c r="BT103" s="98">
        <f t="shared" si="79"/>
        <v>0</v>
      </c>
      <c r="BU103" s="98">
        <f t="shared" si="79"/>
        <v>0</v>
      </c>
    </row>
    <row r="104" spans="2:73">
      <c r="B104" s="2">
        <v>2002</v>
      </c>
      <c r="C104" s="5">
        <f>C6</f>
        <v>114.387739</v>
      </c>
      <c r="D104" s="20">
        <f>D6</f>
        <v>10042.489350000002</v>
      </c>
      <c r="E104" s="6">
        <f>F6</f>
        <v>1.1487376506780798</v>
      </c>
      <c r="F104" s="5">
        <f>G6</f>
        <v>142.90414394822025</v>
      </c>
      <c r="G104" s="11">
        <f>H6</f>
        <v>10042.489350000002</v>
      </c>
      <c r="H104" s="5">
        <f>J6</f>
        <v>1.435113343670869</v>
      </c>
      <c r="I104" s="105">
        <f>I6</f>
        <v>1.0042489350000001E-2</v>
      </c>
      <c r="M104" s="2">
        <v>2004</v>
      </c>
      <c r="N104" s="6">
        <v>36.733896931649845</v>
      </c>
      <c r="O104" s="6">
        <v>17.603645546532245</v>
      </c>
      <c r="P104" s="6">
        <v>0.16199590456983043</v>
      </c>
      <c r="Q104" s="6">
        <v>45.500461617248057</v>
      </c>
      <c r="R104" s="6">
        <v>0</v>
      </c>
      <c r="S104" s="6">
        <v>0</v>
      </c>
      <c r="T104" s="23">
        <v>99.999999999999986</v>
      </c>
      <c r="V104" s="2">
        <f t="shared" ref="V104:AB104" si="89">V8</f>
        <v>2004</v>
      </c>
      <c r="W104" s="74">
        <f t="shared" si="89"/>
        <v>257.51470588235298</v>
      </c>
      <c r="X104" s="74">
        <f t="shared" si="89"/>
        <v>270</v>
      </c>
      <c r="Y104" s="74">
        <f t="shared" si="89"/>
        <v>277.51470588235298</v>
      </c>
      <c r="Z104" s="74">
        <f t="shared" si="89"/>
        <v>320.51470588235304</v>
      </c>
      <c r="AA104" s="74">
        <f t="shared" si="89"/>
        <v>27.000000000000021</v>
      </c>
      <c r="AB104" s="74">
        <f t="shared" si="89"/>
        <v>700.2190476190475</v>
      </c>
      <c r="AD104" s="2">
        <f t="shared" ref="AD104:AE104" si="90">AD8</f>
        <v>2004</v>
      </c>
      <c r="AE104" s="81">
        <f t="shared" si="90"/>
        <v>0.16976510217464671</v>
      </c>
      <c r="AF104" s="81">
        <f t="shared" ref="AF104:AJ104" si="91">AF8</f>
        <v>1.583052167139673E-2</v>
      </c>
      <c r="AG104" s="81">
        <f t="shared" si="91"/>
        <v>-2.029847911877205E-4</v>
      </c>
      <c r="AH104" s="81">
        <f t="shared" si="91"/>
        <v>0.21701192729137164</v>
      </c>
      <c r="AI104" s="81">
        <f t="shared" si="91"/>
        <v>0</v>
      </c>
      <c r="AJ104" s="81">
        <f t="shared" si="91"/>
        <v>0</v>
      </c>
      <c r="AK104" s="103">
        <f t="shared" si="83"/>
        <v>0.40240456634622734</v>
      </c>
      <c r="AL104"/>
      <c r="AM104"/>
      <c r="AN104"/>
      <c r="AO104" s="2">
        <f t="shared" ref="AO104:AP104" si="92">AO8</f>
        <v>2004</v>
      </c>
      <c r="AP104" s="25">
        <f t="shared" si="92"/>
        <v>46.659857951564575</v>
      </c>
      <c r="AQ104" s="25">
        <f t="shared" ref="AQ104:AU104" si="93">AQ8</f>
        <v>3.5048937365326194</v>
      </c>
      <c r="AR104" s="25">
        <f t="shared" si="93"/>
        <v>-0.29764707508708216</v>
      </c>
      <c r="AS104" s="25">
        <f t="shared" si="93"/>
        <v>50.132895386989894</v>
      </c>
      <c r="AT104" s="81">
        <f t="shared" si="93"/>
        <v>0</v>
      </c>
      <c r="AU104" s="81">
        <f t="shared" si="93"/>
        <v>0</v>
      </c>
      <c r="AV104" s="96">
        <f t="shared" si="86"/>
        <v>100</v>
      </c>
      <c r="AW104"/>
      <c r="AX104" s="2">
        <f t="shared" si="76"/>
        <v>2004</v>
      </c>
      <c r="AY104" s="97">
        <f t="shared" si="76"/>
        <v>0.16752361090444604</v>
      </c>
      <c r="AZ104" s="97">
        <f t="shared" si="76"/>
        <v>1.3193778758861243E-2</v>
      </c>
      <c r="BA104" s="97">
        <f t="shared" si="76"/>
        <v>-1.1516438665241354E-3</v>
      </c>
      <c r="BB104" s="97">
        <f t="shared" si="76"/>
        <v>0.22402749675100833</v>
      </c>
      <c r="BC104" s="97">
        <f t="shared" ref="BC104:BE104" si="94">BC8</f>
        <v>0</v>
      </c>
      <c r="BD104" s="97">
        <f t="shared" si="94"/>
        <v>0</v>
      </c>
      <c r="BE104" s="97">
        <f t="shared" si="94"/>
        <v>0.4035932425477915</v>
      </c>
      <c r="BG104" s="2">
        <f t="shared" ref="BG104:BM104" si="95">BG8</f>
        <v>2004</v>
      </c>
      <c r="BH104" s="74">
        <f t="shared" si="95"/>
        <v>258.82352941176475</v>
      </c>
      <c r="BI104" s="74">
        <f t="shared" si="95"/>
        <v>270</v>
      </c>
      <c r="BJ104" s="74">
        <f t="shared" si="95"/>
        <v>279.35294117647067</v>
      </c>
      <c r="BK104" s="74">
        <f t="shared" si="95"/>
        <v>320.58823529411774</v>
      </c>
      <c r="BL104" s="74">
        <f t="shared" si="95"/>
        <v>27.000000000000021</v>
      </c>
      <c r="BM104" s="74">
        <f t="shared" si="95"/>
        <v>721.02197802197782</v>
      </c>
      <c r="BO104" s="53">
        <f t="shared" si="79"/>
        <v>2004</v>
      </c>
      <c r="BP104" s="98">
        <f t="shared" si="79"/>
        <v>0.17062793662690776</v>
      </c>
      <c r="BQ104" s="98">
        <f t="shared" si="79"/>
        <v>1.583052167139673E-2</v>
      </c>
      <c r="BR104" s="98">
        <f t="shared" si="79"/>
        <v>-2.043293462668613E-4</v>
      </c>
      <c r="BS104" s="98">
        <f t="shared" si="79"/>
        <v>0.21706171208772204</v>
      </c>
      <c r="BT104" s="98">
        <f t="shared" si="79"/>
        <v>0</v>
      </c>
      <c r="BU104" s="98">
        <f t="shared" si="79"/>
        <v>0</v>
      </c>
    </row>
    <row r="105" spans="2:73">
      <c r="B105" s="2">
        <v>2003</v>
      </c>
      <c r="C105" s="5">
        <f t="shared" ref="C105:D105" si="96">C7</f>
        <v>126.70954</v>
      </c>
      <c r="D105" s="20">
        <f t="shared" si="96"/>
        <v>10051.217550000001</v>
      </c>
      <c r="E105" s="6">
        <f t="shared" ref="E105:G120" si="97">F7</f>
        <v>1.2735851522004271</v>
      </c>
      <c r="F105" s="5">
        <f t="shared" si="97"/>
        <v>140.69085153249515</v>
      </c>
      <c r="G105" s="11">
        <f t="shared" si="97"/>
        <v>10051.217550000001</v>
      </c>
      <c r="H105" s="5">
        <f t="shared" ref="H105:H120" si="98">J7</f>
        <v>1.41411435604786</v>
      </c>
      <c r="I105" s="105">
        <f t="shared" ref="I105:I120" si="99">I7</f>
        <v>1.0051217550000002E-2</v>
      </c>
      <c r="M105" s="2">
        <v>2005</v>
      </c>
      <c r="N105" s="6">
        <v>37.006445409367757</v>
      </c>
      <c r="O105" s="6">
        <v>18.436211952749417</v>
      </c>
      <c r="P105" s="6">
        <v>0.16409836287094387</v>
      </c>
      <c r="Q105" s="6">
        <v>44.393244275011895</v>
      </c>
      <c r="R105" s="6">
        <v>0</v>
      </c>
      <c r="S105" s="6">
        <v>0</v>
      </c>
      <c r="T105" s="23">
        <v>100</v>
      </c>
      <c r="V105" s="2">
        <f t="shared" ref="V105:AB105" si="100">V9</f>
        <v>2005</v>
      </c>
      <c r="W105" s="74">
        <f t="shared" si="100"/>
        <v>256.86029411764713</v>
      </c>
      <c r="X105" s="74">
        <f t="shared" si="100"/>
        <v>270</v>
      </c>
      <c r="Y105" s="74">
        <f t="shared" si="100"/>
        <v>276.5955882352942</v>
      </c>
      <c r="Z105" s="74">
        <f t="shared" si="100"/>
        <v>320.47794117647067</v>
      </c>
      <c r="AA105" s="74">
        <f t="shared" si="100"/>
        <v>27.000000000000021</v>
      </c>
      <c r="AB105" s="74">
        <f t="shared" si="100"/>
        <v>689.81758241758234</v>
      </c>
      <c r="AD105" s="2">
        <f t="shared" ref="AD105:AE105" si="101">AD9</f>
        <v>2005</v>
      </c>
      <c r="AE105" s="81">
        <f t="shared" si="101"/>
        <v>0.168145725999338</v>
      </c>
      <c r="AF105" s="81">
        <f t="shared" ref="AF105:AJ105" si="102">AF9</f>
        <v>1.6924230479714048E-2</v>
      </c>
      <c r="AG105" s="81">
        <f t="shared" si="102"/>
        <v>2.6964890454929283E-4</v>
      </c>
      <c r="AH105" s="81">
        <f t="shared" si="102"/>
        <v>0.21056190069701777</v>
      </c>
      <c r="AI105" s="81">
        <f t="shared" si="102"/>
        <v>2.4983026618220782E-6</v>
      </c>
      <c r="AJ105" s="81">
        <f t="shared" si="102"/>
        <v>0</v>
      </c>
      <c r="AK105" s="103">
        <f t="shared" si="83"/>
        <v>0.39590400438328094</v>
      </c>
      <c r="AL105"/>
      <c r="AM105"/>
      <c r="AN105"/>
      <c r="AO105" s="2">
        <f t="shared" ref="AO105:AP105" si="103">AO9</f>
        <v>2005</v>
      </c>
      <c r="AP105" s="25">
        <f t="shared" si="103"/>
        <v>46.659857951564575</v>
      </c>
      <c r="AQ105" s="25">
        <f t="shared" ref="AQ105:AU105" si="104">AQ9</f>
        <v>3.5048937365326194</v>
      </c>
      <c r="AR105" s="25">
        <f t="shared" si="104"/>
        <v>-0.29764707508708216</v>
      </c>
      <c r="AS105" s="25">
        <f t="shared" si="104"/>
        <v>50.132895386989894</v>
      </c>
      <c r="AT105" s="81">
        <f t="shared" si="104"/>
        <v>0</v>
      </c>
      <c r="AU105" s="81">
        <f t="shared" si="104"/>
        <v>0</v>
      </c>
      <c r="AV105" s="96">
        <f t="shared" si="86"/>
        <v>100</v>
      </c>
      <c r="AW105"/>
      <c r="AX105" s="2">
        <f t="shared" si="76"/>
        <v>2005</v>
      </c>
      <c r="AY105" s="97">
        <f t="shared" si="76"/>
        <v>0.16484183365045063</v>
      </c>
      <c r="AZ105" s="97">
        <f t="shared" si="76"/>
        <v>1.3015644212034806E-2</v>
      </c>
      <c r="BA105" s="97">
        <f t="shared" si="76"/>
        <v>-1.1323323550328191E-3</v>
      </c>
      <c r="BB105" s="97">
        <f t="shared" si="76"/>
        <v>0.22097746067537508</v>
      </c>
      <c r="BC105" s="97">
        <f t="shared" ref="BC105:BE105" si="105">BC9</f>
        <v>0</v>
      </c>
      <c r="BD105" s="97">
        <f t="shared" si="105"/>
        <v>0</v>
      </c>
      <c r="BE105" s="97">
        <f t="shared" si="105"/>
        <v>0.39770260618282771</v>
      </c>
      <c r="BG105" s="2">
        <f t="shared" ref="BG105:BM105" si="106">BG9</f>
        <v>2005</v>
      </c>
      <c r="BH105" s="74">
        <f t="shared" si="106"/>
        <v>258.82352941176475</v>
      </c>
      <c r="BI105" s="74">
        <f t="shared" si="106"/>
        <v>270</v>
      </c>
      <c r="BJ105" s="74">
        <f t="shared" si="106"/>
        <v>279.35294117647067</v>
      </c>
      <c r="BK105" s="74">
        <f t="shared" si="106"/>
        <v>320.58823529411774</v>
      </c>
      <c r="BL105" s="74">
        <f t="shared" si="106"/>
        <v>27.000000000000021</v>
      </c>
      <c r="BM105" s="74">
        <f t="shared" si="106"/>
        <v>721.02197802197782</v>
      </c>
      <c r="BO105" s="53">
        <f t="shared" si="79"/>
        <v>2005</v>
      </c>
      <c r="BP105" s="98">
        <f t="shared" si="79"/>
        <v>0.16943089786667898</v>
      </c>
      <c r="BQ105" s="98">
        <f t="shared" si="79"/>
        <v>1.6924230479714048E-2</v>
      </c>
      <c r="BR105" s="98">
        <f t="shared" si="79"/>
        <v>2.7233700671602551E-4</v>
      </c>
      <c r="BS105" s="98">
        <f t="shared" si="79"/>
        <v>0.21063436664884652</v>
      </c>
      <c r="BT105" s="98">
        <f t="shared" si="79"/>
        <v>2.4983026618220782E-6</v>
      </c>
      <c r="BU105" s="98">
        <f t="shared" si="79"/>
        <v>0</v>
      </c>
    </row>
    <row r="106" spans="2:73">
      <c r="B106" s="2">
        <v>2004</v>
      </c>
      <c r="C106" s="5">
        <f t="shared" ref="C106:D106" si="107">C8</f>
        <v>119.476226</v>
      </c>
      <c r="D106" s="20">
        <f t="shared" si="107"/>
        <v>10064.775564285714</v>
      </c>
      <c r="E106" s="6">
        <f t="shared" si="97"/>
        <v>1.2025013999578773</v>
      </c>
      <c r="F106" s="5">
        <f t="shared" si="97"/>
        <v>138.52446543363536</v>
      </c>
      <c r="G106" s="11">
        <f t="shared" si="97"/>
        <v>10064.775564285714</v>
      </c>
      <c r="H106" s="5">
        <f t="shared" si="98"/>
        <v>1.3942176547521943</v>
      </c>
      <c r="I106" s="105">
        <f t="shared" si="99"/>
        <v>1.0064775564285713E-2</v>
      </c>
      <c r="M106" s="2">
        <v>2006</v>
      </c>
      <c r="N106" s="6">
        <v>37.279521361442939</v>
      </c>
      <c r="O106" s="6">
        <v>19.270389659215581</v>
      </c>
      <c r="P106" s="6">
        <v>0.16620489014668652</v>
      </c>
      <c r="Q106" s="6">
        <v>43.283884089194771</v>
      </c>
      <c r="R106" s="6">
        <v>0</v>
      </c>
      <c r="S106" s="6">
        <v>0</v>
      </c>
      <c r="T106" s="23">
        <v>100.00000000000001</v>
      </c>
      <c r="V106" s="2">
        <f t="shared" ref="V106:AB106" si="108">V10</f>
        <v>2006</v>
      </c>
      <c r="W106" s="74">
        <f t="shared" si="108"/>
        <v>256.20588235294116</v>
      </c>
      <c r="X106" s="74">
        <f t="shared" si="108"/>
        <v>270</v>
      </c>
      <c r="Y106" s="74">
        <f t="shared" si="108"/>
        <v>275.67647058823536</v>
      </c>
      <c r="Z106" s="74">
        <f t="shared" si="108"/>
        <v>320.44117647058835</v>
      </c>
      <c r="AA106" s="74">
        <f t="shared" si="108"/>
        <v>27.000000000000021</v>
      </c>
      <c r="AB106" s="74">
        <f t="shared" si="108"/>
        <v>679.41611721611719</v>
      </c>
      <c r="AD106" s="2">
        <f t="shared" ref="AD106:AE106" si="109">AD10</f>
        <v>2006</v>
      </c>
      <c r="AE106" s="81">
        <f t="shared" si="109"/>
        <v>0.16641413451771278</v>
      </c>
      <c r="AF106" s="81">
        <f t="shared" ref="AF106:AJ106" si="110">AF10</f>
        <v>1.7977281266941734E-2</v>
      </c>
      <c r="AG106" s="81">
        <f t="shared" si="110"/>
        <v>7.2777524654216109E-4</v>
      </c>
      <c r="AH106" s="81">
        <f t="shared" si="110"/>
        <v>0.20408176315105017</v>
      </c>
      <c r="AI106" s="81">
        <f t="shared" si="110"/>
        <v>5.3507411916915062E-5</v>
      </c>
      <c r="AJ106" s="81">
        <f t="shared" si="110"/>
        <v>0</v>
      </c>
      <c r="AK106" s="103">
        <f t="shared" si="83"/>
        <v>0.38925446159416377</v>
      </c>
      <c r="AL106"/>
      <c r="AM106"/>
      <c r="AN106"/>
      <c r="AO106" s="2">
        <f t="shared" ref="AO106:AP106" si="111">AO10</f>
        <v>2006</v>
      </c>
      <c r="AP106" s="25">
        <f t="shared" si="111"/>
        <v>46.659857951564575</v>
      </c>
      <c r="AQ106" s="25">
        <f t="shared" ref="AQ106:AU106" si="112">AQ10</f>
        <v>3.5048937365326194</v>
      </c>
      <c r="AR106" s="25">
        <f t="shared" si="112"/>
        <v>-0.29764707508708216</v>
      </c>
      <c r="AS106" s="25">
        <f t="shared" si="112"/>
        <v>50.132895386989894</v>
      </c>
      <c r="AT106" s="81">
        <f t="shared" si="112"/>
        <v>0</v>
      </c>
      <c r="AU106" s="81">
        <f t="shared" si="112"/>
        <v>0</v>
      </c>
      <c r="AV106" s="96">
        <f t="shared" si="86"/>
        <v>100</v>
      </c>
      <c r="AW106"/>
      <c r="AX106" s="2">
        <f t="shared" si="76"/>
        <v>2006</v>
      </c>
      <c r="AY106" s="97">
        <f t="shared" si="76"/>
        <v>0.16229643887231437</v>
      </c>
      <c r="AZ106" s="97">
        <f t="shared" si="76"/>
        <v>1.2847395712676268E-2</v>
      </c>
      <c r="BA106" s="97">
        <f t="shared" si="76"/>
        <v>-1.1139810439921342E-3</v>
      </c>
      <c r="BB106" s="97">
        <f t="shared" si="76"/>
        <v>0.21809594292277612</v>
      </c>
      <c r="BC106" s="97">
        <f t="shared" ref="BC106:BE106" si="113">BC10</f>
        <v>0</v>
      </c>
      <c r="BD106" s="97">
        <f t="shared" si="113"/>
        <v>0</v>
      </c>
      <c r="BE106" s="97">
        <f t="shared" si="113"/>
        <v>0.39212579646377466</v>
      </c>
      <c r="BG106" s="2">
        <f t="shared" ref="BG106:BM106" si="114">BG10</f>
        <v>2006</v>
      </c>
      <c r="BH106" s="74">
        <f t="shared" si="114"/>
        <v>258.82352941176475</v>
      </c>
      <c r="BI106" s="74">
        <f t="shared" si="114"/>
        <v>270</v>
      </c>
      <c r="BJ106" s="74">
        <f t="shared" si="114"/>
        <v>279.35294117647067</v>
      </c>
      <c r="BK106" s="74">
        <f t="shared" si="114"/>
        <v>320.58823529411774</v>
      </c>
      <c r="BL106" s="74">
        <f t="shared" si="114"/>
        <v>27.000000000000021</v>
      </c>
      <c r="BM106" s="74">
        <f t="shared" si="114"/>
        <v>721.02197802197782</v>
      </c>
      <c r="BO106" s="53">
        <f t="shared" si="79"/>
        <v>2006</v>
      </c>
      <c r="BP106" s="98">
        <f t="shared" si="79"/>
        <v>0.16811438224725897</v>
      </c>
      <c r="BQ106" s="98">
        <f t="shared" si="79"/>
        <v>1.7977281266941734E-2</v>
      </c>
      <c r="BR106" s="98">
        <f t="shared" si="79"/>
        <v>7.3748098705403236E-4</v>
      </c>
      <c r="BS106" s="98">
        <f t="shared" si="79"/>
        <v>0.20417542160132598</v>
      </c>
      <c r="BT106" s="98">
        <f t="shared" si="79"/>
        <v>5.3507411916915062E-5</v>
      </c>
      <c r="BU106" s="98">
        <f t="shared" si="79"/>
        <v>0</v>
      </c>
    </row>
    <row r="107" spans="2:73">
      <c r="B107" s="2">
        <v>2005</v>
      </c>
      <c r="C107" s="5">
        <f t="shared" ref="C107:D107" si="115">C9</f>
        <v>120.31147900000001</v>
      </c>
      <c r="D107" s="20">
        <f t="shared" si="115"/>
        <v>10083.163392857143</v>
      </c>
      <c r="E107" s="6">
        <f t="shared" si="97"/>
        <v>1.2131203007933009</v>
      </c>
      <c r="F107" s="5">
        <f t="shared" si="97"/>
        <v>136.40498565164083</v>
      </c>
      <c r="G107" s="11">
        <f t="shared" si="97"/>
        <v>10083.163392857143</v>
      </c>
      <c r="H107" s="5">
        <f t="shared" si="98"/>
        <v>1.3753937579258286</v>
      </c>
      <c r="I107" s="105">
        <f t="shared" si="99"/>
        <v>1.0083163392857144E-2</v>
      </c>
      <c r="M107" s="2">
        <v>2007</v>
      </c>
      <c r="N107" s="6">
        <v>37.533647829228777</v>
      </c>
      <c r="O107" s="6">
        <v>20.095754439558259</v>
      </c>
      <c r="P107" s="6">
        <v>0.16822819438472852</v>
      </c>
      <c r="Q107" s="6">
        <v>42.150500376247614</v>
      </c>
      <c r="R107" s="6">
        <v>5.1869160580624095E-2</v>
      </c>
      <c r="S107" s="6">
        <v>0</v>
      </c>
      <c r="T107" s="23">
        <v>100</v>
      </c>
      <c r="V107" s="2">
        <f t="shared" ref="V107:AB107" si="116">V11</f>
        <v>2007</v>
      </c>
      <c r="W107" s="74">
        <f t="shared" si="116"/>
        <v>255.5514705882353</v>
      </c>
      <c r="X107" s="74">
        <f t="shared" si="116"/>
        <v>270</v>
      </c>
      <c r="Y107" s="74">
        <f t="shared" si="116"/>
        <v>274.75735294117652</v>
      </c>
      <c r="Z107" s="74">
        <f t="shared" si="116"/>
        <v>320.40441176470597</v>
      </c>
      <c r="AA107" s="74">
        <f t="shared" si="116"/>
        <v>27.000000000000021</v>
      </c>
      <c r="AB107" s="74">
        <f t="shared" si="116"/>
        <v>669.01465201465203</v>
      </c>
      <c r="AD107" s="2">
        <f t="shared" ref="AD107:AE107" si="117">AD11</f>
        <v>2007</v>
      </c>
      <c r="AE107" s="81">
        <f t="shared" si="117"/>
        <v>0.16472117364134167</v>
      </c>
      <c r="AF107" s="81">
        <f t="shared" ref="AF107:AJ107" si="118">AF11</f>
        <v>1.9004848631241918E-2</v>
      </c>
      <c r="AG107" s="81">
        <f t="shared" si="118"/>
        <v>1.171750197899464E-3</v>
      </c>
      <c r="AH107" s="81">
        <f t="shared" si="118"/>
        <v>0.19776018442866028</v>
      </c>
      <c r="AI107" s="81">
        <f t="shared" si="118"/>
        <v>1.0327987559946111E-4</v>
      </c>
      <c r="AJ107" s="81">
        <f t="shared" si="118"/>
        <v>3.9010674207701554E-4</v>
      </c>
      <c r="AK107" s="103">
        <f t="shared" si="83"/>
        <v>0.38315134351681979</v>
      </c>
      <c r="AL107"/>
      <c r="AM107"/>
      <c r="AN107"/>
      <c r="AO107" s="2">
        <f t="shared" ref="AO107:AP107" si="119">AO11</f>
        <v>2007</v>
      </c>
      <c r="AP107" s="25">
        <f t="shared" si="119"/>
        <v>46.659857951564575</v>
      </c>
      <c r="AQ107" s="25">
        <f t="shared" ref="AQ107:AU107" si="120">AQ11</f>
        <v>3.5048937365326194</v>
      </c>
      <c r="AR107" s="25">
        <f t="shared" si="120"/>
        <v>-0.29764707508708216</v>
      </c>
      <c r="AS107" s="25">
        <f t="shared" si="120"/>
        <v>50.132895386989894</v>
      </c>
      <c r="AT107" s="81">
        <f t="shared" si="120"/>
        <v>0</v>
      </c>
      <c r="AU107" s="81">
        <f t="shared" si="120"/>
        <v>0</v>
      </c>
      <c r="AV107" s="96">
        <f t="shared" si="86"/>
        <v>100</v>
      </c>
      <c r="AW107"/>
      <c r="AX107" s="2">
        <f t="shared" si="76"/>
        <v>2007</v>
      </c>
      <c r="AY107" s="97">
        <f t="shared" si="76"/>
        <v>0.15988327834534743</v>
      </c>
      <c r="AZ107" s="97">
        <f t="shared" si="76"/>
        <v>1.2688779994235455E-2</v>
      </c>
      <c r="BA107" s="97">
        <f t="shared" si="76"/>
        <v>-1.0965594723116887E-3</v>
      </c>
      <c r="BB107" s="97">
        <f t="shared" si="76"/>
        <v>0.21537858679779504</v>
      </c>
      <c r="BC107" s="97">
        <f t="shared" ref="BC107:BE107" si="121">BC11</f>
        <v>0</v>
      </c>
      <c r="BD107" s="97">
        <f t="shared" si="121"/>
        <v>0</v>
      </c>
      <c r="BE107" s="97">
        <f t="shared" si="121"/>
        <v>0.38685408566506624</v>
      </c>
      <c r="BG107" s="2">
        <f t="shared" ref="BG107:BM107" si="122">BG11</f>
        <v>2007</v>
      </c>
      <c r="BH107" s="74">
        <f t="shared" si="122"/>
        <v>258.82352941176475</v>
      </c>
      <c r="BI107" s="74">
        <f t="shared" si="122"/>
        <v>270</v>
      </c>
      <c r="BJ107" s="74">
        <f t="shared" si="122"/>
        <v>279.35294117647067</v>
      </c>
      <c r="BK107" s="74">
        <f t="shared" si="122"/>
        <v>320.58823529411774</v>
      </c>
      <c r="BL107" s="74">
        <f t="shared" si="122"/>
        <v>27.000000000000021</v>
      </c>
      <c r="BM107" s="74">
        <f t="shared" si="122"/>
        <v>721.02197802197782</v>
      </c>
      <c r="BO107" s="53">
        <f t="shared" si="79"/>
        <v>2007</v>
      </c>
      <c r="BP107" s="98">
        <f t="shared" si="79"/>
        <v>0.16683024923536835</v>
      </c>
      <c r="BQ107" s="98">
        <f t="shared" si="79"/>
        <v>1.9004848631241918E-2</v>
      </c>
      <c r="BR107" s="98">
        <f t="shared" si="79"/>
        <v>1.1913488778493443E-3</v>
      </c>
      <c r="BS107" s="98">
        <f t="shared" si="79"/>
        <v>0.19787364408696703</v>
      </c>
      <c r="BT107" s="98">
        <f t="shared" si="79"/>
        <v>1.0327987559946113E-4</v>
      </c>
      <c r="BU107" s="98">
        <f t="shared" si="79"/>
        <v>4.204325480242533E-4</v>
      </c>
    </row>
    <row r="108" spans="2:73">
      <c r="B108" s="2">
        <v>2006</v>
      </c>
      <c r="C108" s="5">
        <f t="shared" ref="C108:D108" si="123">C10</f>
        <v>117.88612500000001</v>
      </c>
      <c r="D108" s="20">
        <f t="shared" si="123"/>
        <v>10106.381035714287</v>
      </c>
      <c r="E108" s="6">
        <f t="shared" si="97"/>
        <v>1.1914020980738438</v>
      </c>
      <c r="F108" s="5">
        <f t="shared" si="97"/>
        <v>134.33241218651165</v>
      </c>
      <c r="G108" s="11">
        <f t="shared" si="97"/>
        <v>10106.381035714287</v>
      </c>
      <c r="H108" s="5">
        <f t="shared" si="98"/>
        <v>1.357614543003516</v>
      </c>
      <c r="I108" s="105">
        <f t="shared" si="99"/>
        <v>1.0106381035714287E-2</v>
      </c>
      <c r="M108" s="2">
        <v>2008</v>
      </c>
      <c r="N108" s="6">
        <v>37.786743857002598</v>
      </c>
      <c r="O108" s="6">
        <v>20.921164374149992</v>
      </c>
      <c r="P108" s="6">
        <v>0.17024764582212992</v>
      </c>
      <c r="Q108" s="6">
        <v>41.01473098122753</v>
      </c>
      <c r="R108" s="6">
        <v>0.10711314179775447</v>
      </c>
      <c r="S108" s="6">
        <v>0</v>
      </c>
      <c r="T108" s="23">
        <v>100</v>
      </c>
      <c r="V108" s="2">
        <f t="shared" ref="V108:AB108" si="124">V12</f>
        <v>2008</v>
      </c>
      <c r="W108" s="74">
        <f t="shared" si="124"/>
        <v>254.89705882352942</v>
      </c>
      <c r="X108" s="74">
        <f t="shared" si="124"/>
        <v>270</v>
      </c>
      <c r="Y108" s="74">
        <f t="shared" si="124"/>
        <v>273.83823529411768</v>
      </c>
      <c r="Z108" s="74">
        <f t="shared" si="124"/>
        <v>320.36764705882359</v>
      </c>
      <c r="AA108" s="74">
        <f t="shared" si="124"/>
        <v>27.000000000000021</v>
      </c>
      <c r="AB108" s="74">
        <f t="shared" si="124"/>
        <v>658.61318681318687</v>
      </c>
      <c r="AD108" s="2">
        <f t="shared" ref="AD108:AE108" si="125">AD12</f>
        <v>2008</v>
      </c>
      <c r="AE108" s="81">
        <f t="shared" si="125"/>
        <v>0.16310072057549205</v>
      </c>
      <c r="AF108" s="81">
        <f t="shared" ref="AF108:AJ108" si="126">AF12</f>
        <v>2.0012185227887204E-2</v>
      </c>
      <c r="AG108" s="81">
        <f t="shared" si="126"/>
        <v>1.6024324441356803E-3</v>
      </c>
      <c r="AH108" s="81">
        <f t="shared" si="126"/>
        <v>0.19163286665348817</v>
      </c>
      <c r="AI108" s="81">
        <f t="shared" si="126"/>
        <v>1.5189338662053624E-4</v>
      </c>
      <c r="AJ108" s="81">
        <f t="shared" si="126"/>
        <v>9.5721210321630425E-4</v>
      </c>
      <c r="AK108" s="103">
        <f t="shared" si="83"/>
        <v>0.37745731039083991</v>
      </c>
      <c r="AL108"/>
      <c r="AM108"/>
      <c r="AN108"/>
      <c r="AO108" s="2">
        <f t="shared" ref="AO108:AP108" si="127">AO12</f>
        <v>2008</v>
      </c>
      <c r="AP108" s="25">
        <f t="shared" si="127"/>
        <v>46.659857951564575</v>
      </c>
      <c r="AQ108" s="25">
        <f t="shared" ref="AQ108:AU108" si="128">AQ12</f>
        <v>3.5048937365326194</v>
      </c>
      <c r="AR108" s="25">
        <f t="shared" si="128"/>
        <v>-0.29764707508708216</v>
      </c>
      <c r="AS108" s="25">
        <f t="shared" si="128"/>
        <v>50.132895386989894</v>
      </c>
      <c r="AT108" s="81">
        <f t="shared" si="128"/>
        <v>0</v>
      </c>
      <c r="AU108" s="81">
        <f t="shared" si="128"/>
        <v>0</v>
      </c>
      <c r="AV108" s="96">
        <f t="shared" si="86"/>
        <v>100</v>
      </c>
      <c r="AW108"/>
      <c r="AX108" s="2">
        <f t="shared" si="76"/>
        <v>2008</v>
      </c>
      <c r="AY108" s="97">
        <f t="shared" si="76"/>
        <v>0.15759839820021648</v>
      </c>
      <c r="AZ108" s="97">
        <f t="shared" si="76"/>
        <v>1.2539556653439591E-2</v>
      </c>
      <c r="BA108" s="97">
        <f t="shared" si="76"/>
        <v>-1.0800385796899137E-3</v>
      </c>
      <c r="BB108" s="97">
        <f t="shared" si="76"/>
        <v>0.21282125589357537</v>
      </c>
      <c r="BC108" s="97">
        <f t="shared" ref="BC108:BE108" si="129">BC12</f>
        <v>0</v>
      </c>
      <c r="BD108" s="97">
        <f t="shared" si="129"/>
        <v>0</v>
      </c>
      <c r="BE108" s="97">
        <f t="shared" si="129"/>
        <v>0.38187917216754153</v>
      </c>
      <c r="BG108" s="2">
        <f t="shared" ref="BG108:BM108" si="130">BG12</f>
        <v>2008</v>
      </c>
      <c r="BH108" s="74">
        <f t="shared" si="130"/>
        <v>258.82352941176475</v>
      </c>
      <c r="BI108" s="74">
        <f t="shared" si="130"/>
        <v>270</v>
      </c>
      <c r="BJ108" s="74">
        <f t="shared" si="130"/>
        <v>279.35294117647067</v>
      </c>
      <c r="BK108" s="74">
        <f t="shared" si="130"/>
        <v>320.58823529411774</v>
      </c>
      <c r="BL108" s="74">
        <f t="shared" si="130"/>
        <v>27.000000000000021</v>
      </c>
      <c r="BM108" s="74">
        <f t="shared" si="130"/>
        <v>721.02197802197782</v>
      </c>
      <c r="BO108" s="53">
        <f t="shared" si="79"/>
        <v>2008</v>
      </c>
      <c r="BP108" s="98">
        <f t="shared" si="79"/>
        <v>0.1656131472987169</v>
      </c>
      <c r="BQ108" s="98">
        <f t="shared" si="79"/>
        <v>2.0012185227887204E-2</v>
      </c>
      <c r="BR108" s="98">
        <f t="shared" si="79"/>
        <v>1.6347031152355613E-3</v>
      </c>
      <c r="BS108" s="98">
        <f t="shared" si="79"/>
        <v>0.19176481492063541</v>
      </c>
      <c r="BT108" s="98">
        <f t="shared" si="79"/>
        <v>1.5189338662053624E-4</v>
      </c>
      <c r="BU108" s="98">
        <f t="shared" si="79"/>
        <v>1.0479154955689665E-3</v>
      </c>
    </row>
    <row r="109" spans="2:73">
      <c r="B109" s="2">
        <v>2007</v>
      </c>
      <c r="C109" s="5">
        <f t="shared" ref="C109:D109" si="131">C11</f>
        <v>108.43106899999999</v>
      </c>
      <c r="D109" s="20">
        <f t="shared" si="131"/>
        <v>10134.428492857143</v>
      </c>
      <c r="E109" s="6">
        <f t="shared" si="97"/>
        <v>1.0988869151845588</v>
      </c>
      <c r="F109" s="5">
        <f t="shared" si="97"/>
        <v>132.30674503824775</v>
      </c>
      <c r="G109" s="11">
        <f t="shared" si="97"/>
        <v>10134.428492857143</v>
      </c>
      <c r="H109" s="5">
        <f t="shared" si="98"/>
        <v>1.3408532467128036</v>
      </c>
      <c r="I109" s="105">
        <f t="shared" si="99"/>
        <v>1.0134428492857143E-2</v>
      </c>
      <c r="M109" s="2">
        <v>2009</v>
      </c>
      <c r="N109" s="6">
        <v>38.039254482808332</v>
      </c>
      <c r="O109" s="6">
        <v>21.746806617825793</v>
      </c>
      <c r="P109" s="6">
        <v>0.17226517356515833</v>
      </c>
      <c r="Q109" s="6">
        <v>39.877180905665398</v>
      </c>
      <c r="R109" s="6">
        <v>0.16239973738727753</v>
      </c>
      <c r="S109" s="6">
        <v>2.0930827480472891E-3</v>
      </c>
      <c r="T109" s="23">
        <v>100</v>
      </c>
      <c r="V109" s="2">
        <f t="shared" ref="V109:AB109" si="132">V13</f>
        <v>2009</v>
      </c>
      <c r="W109" s="74">
        <f t="shared" si="132"/>
        <v>254.24264705882354</v>
      </c>
      <c r="X109" s="74">
        <f t="shared" si="132"/>
        <v>270</v>
      </c>
      <c r="Y109" s="74">
        <f t="shared" si="132"/>
        <v>272.91911764705884</v>
      </c>
      <c r="Z109" s="74">
        <f t="shared" si="132"/>
        <v>320.33088235294127</v>
      </c>
      <c r="AA109" s="74">
        <f t="shared" si="132"/>
        <v>27.000000000000021</v>
      </c>
      <c r="AB109" s="74">
        <f t="shared" si="132"/>
        <v>648.21172161172171</v>
      </c>
      <c r="AD109" s="2">
        <f t="shared" ref="AD109:AE109" si="133">AD13</f>
        <v>2009</v>
      </c>
      <c r="AE109" s="81">
        <f t="shared" si="133"/>
        <v>0.16158844267878641</v>
      </c>
      <c r="AF109" s="81">
        <f t="shared" ref="AF109:AJ109" si="134">AF13</f>
        <v>2.1005753332293108E-2</v>
      </c>
      <c r="AG109" s="81">
        <f t="shared" si="134"/>
        <v>2.0210563267736457E-3</v>
      </c>
      <c r="AH109" s="81">
        <f t="shared" si="134"/>
        <v>0.18573416738606616</v>
      </c>
      <c r="AI109" s="81">
        <f t="shared" si="134"/>
        <v>1.9946840089146207E-4</v>
      </c>
      <c r="AJ109" s="81">
        <f t="shared" si="134"/>
        <v>1.4937853740920135E-3</v>
      </c>
      <c r="AK109" s="103">
        <f t="shared" si="83"/>
        <v>0.3720426734989028</v>
      </c>
      <c r="AL109"/>
      <c r="AM109"/>
      <c r="AN109"/>
      <c r="AO109" s="2">
        <f t="shared" ref="AO109:AP109" si="135">AO13</f>
        <v>2009</v>
      </c>
      <c r="AP109" s="25">
        <f t="shared" si="135"/>
        <v>46.659857951564575</v>
      </c>
      <c r="AQ109" s="25">
        <f t="shared" ref="AQ109:AU109" si="136">AQ13</f>
        <v>3.5048937365326194</v>
      </c>
      <c r="AR109" s="25">
        <f t="shared" si="136"/>
        <v>-0.29764707508708216</v>
      </c>
      <c r="AS109" s="25">
        <f t="shared" si="136"/>
        <v>50.132895386989894</v>
      </c>
      <c r="AT109" s="81">
        <f t="shared" si="136"/>
        <v>0</v>
      </c>
      <c r="AU109" s="81">
        <f t="shared" si="136"/>
        <v>0</v>
      </c>
      <c r="AV109" s="96">
        <f t="shared" si="86"/>
        <v>100</v>
      </c>
      <c r="AW109"/>
      <c r="AX109" s="2">
        <f t="shared" si="76"/>
        <v>2009</v>
      </c>
      <c r="AY109" s="97">
        <f t="shared" si="76"/>
        <v>0.15543803684766078</v>
      </c>
      <c r="AZ109" s="97">
        <f t="shared" si="76"/>
        <v>1.239949815029325E-2</v>
      </c>
      <c r="BA109" s="97">
        <f t="shared" si="76"/>
        <v>-1.06439068802079E-3</v>
      </c>
      <c r="BB109" s="97">
        <f t="shared" si="76"/>
        <v>0.2104200339665529</v>
      </c>
      <c r="BC109" s="97">
        <f t="shared" ref="BC109:BE109" si="137">BC13</f>
        <v>0</v>
      </c>
      <c r="BD109" s="97">
        <f t="shared" si="137"/>
        <v>0</v>
      </c>
      <c r="BE109" s="97">
        <f t="shared" si="137"/>
        <v>0.37719317827648613</v>
      </c>
      <c r="BG109" s="2">
        <f t="shared" ref="BG109:BM109" si="138">BG13</f>
        <v>2009</v>
      </c>
      <c r="BH109" s="74">
        <f t="shared" si="138"/>
        <v>258.82352941176475</v>
      </c>
      <c r="BI109" s="74">
        <f t="shared" si="138"/>
        <v>270</v>
      </c>
      <c r="BJ109" s="74">
        <f t="shared" si="138"/>
        <v>279.35294117647067</v>
      </c>
      <c r="BK109" s="74">
        <f t="shared" si="138"/>
        <v>320.58823529411774</v>
      </c>
      <c r="BL109" s="74">
        <f t="shared" si="138"/>
        <v>27.000000000000021</v>
      </c>
      <c r="BM109" s="74">
        <f t="shared" si="138"/>
        <v>721.02197802197782</v>
      </c>
      <c r="BO109" s="53">
        <f t="shared" si="79"/>
        <v>2009</v>
      </c>
      <c r="BP109" s="98">
        <f t="shared" si="79"/>
        <v>0.16449990404873999</v>
      </c>
      <c r="BQ109" s="98">
        <f t="shared" si="79"/>
        <v>2.1005753332293108E-2</v>
      </c>
      <c r="BR109" s="98">
        <f t="shared" si="79"/>
        <v>2.0687009178216014E-3</v>
      </c>
      <c r="BS109" s="98">
        <f t="shared" si="79"/>
        <v>0.18588338570027507</v>
      </c>
      <c r="BT109" s="98">
        <f t="shared" si="79"/>
        <v>1.9946840089146207E-4</v>
      </c>
      <c r="BU109" s="98">
        <f t="shared" si="79"/>
        <v>1.661574527671496E-3</v>
      </c>
    </row>
    <row r="110" spans="2:73">
      <c r="B110" s="2">
        <v>2008</v>
      </c>
      <c r="C110" s="5">
        <f t="shared" ref="C110:D110" si="139">C12</f>
        <v>112.798177</v>
      </c>
      <c r="D110" s="20">
        <f t="shared" si="139"/>
        <v>10167.305764285715</v>
      </c>
      <c r="E110" s="6">
        <f t="shared" si="97"/>
        <v>1.1468535552130201</v>
      </c>
      <c r="F110" s="5">
        <f t="shared" si="97"/>
        <v>130.32798420684918</v>
      </c>
      <c r="G110" s="11">
        <f t="shared" si="97"/>
        <v>10167.305764285715</v>
      </c>
      <c r="H110" s="5">
        <f t="shared" si="98"/>
        <v>1.3250844650740354</v>
      </c>
      <c r="I110" s="105">
        <f t="shared" si="99"/>
        <v>1.0167305764285714E-2</v>
      </c>
      <c r="M110" s="2">
        <v>2010</v>
      </c>
      <c r="N110" s="6">
        <v>38.265781521743129</v>
      </c>
      <c r="O110" s="6">
        <v>22.5576671202423</v>
      </c>
      <c r="P110" s="6">
        <v>0.17416512516367663</v>
      </c>
      <c r="Q110" s="6">
        <v>38.71224172763155</v>
      </c>
      <c r="R110" s="6">
        <v>0.21758120380360904</v>
      </c>
      <c r="S110" s="6">
        <v>7.2563301415744907E-2</v>
      </c>
      <c r="T110" s="23">
        <v>99.999999999999986</v>
      </c>
      <c r="V110" s="2">
        <f t="shared" ref="V110:AB110" si="140">V14</f>
        <v>2010</v>
      </c>
      <c r="W110" s="74">
        <f t="shared" si="140"/>
        <v>253.58823529411768</v>
      </c>
      <c r="X110" s="74">
        <f t="shared" si="140"/>
        <v>270</v>
      </c>
      <c r="Y110" s="74">
        <f t="shared" si="140"/>
        <v>272</v>
      </c>
      <c r="Z110" s="74">
        <f t="shared" si="140"/>
        <v>320.2941176470589</v>
      </c>
      <c r="AA110" s="74">
        <f t="shared" si="140"/>
        <v>27.000000000000021</v>
      </c>
      <c r="AB110" s="74">
        <f t="shared" si="140"/>
        <v>637.81025641025656</v>
      </c>
      <c r="AD110" s="2">
        <f t="shared" ref="AD110:AE110" si="141">AD14</f>
        <v>2010</v>
      </c>
      <c r="AE110" s="81">
        <f t="shared" si="141"/>
        <v>0.16018234938458242</v>
      </c>
      <c r="AF110" s="81">
        <f t="shared" ref="AF110:AJ110" si="142">AF14</f>
        <v>2.1987866953749446E-2</v>
      </c>
      <c r="AG110" s="81">
        <f t="shared" si="142"/>
        <v>2.4286481330332943E-3</v>
      </c>
      <c r="AH110" s="81">
        <f t="shared" si="142"/>
        <v>0.18005257337590158</v>
      </c>
      <c r="AI110" s="81">
        <f t="shared" si="142"/>
        <v>2.4610986605695217E-4</v>
      </c>
      <c r="AJ110" s="81">
        <f t="shared" si="142"/>
        <v>2.0016164500389773E-3</v>
      </c>
      <c r="AK110" s="103">
        <f t="shared" si="83"/>
        <v>0.36689916416336266</v>
      </c>
      <c r="AL110"/>
      <c r="AM110"/>
      <c r="AN110"/>
      <c r="AO110" s="2">
        <f t="shared" ref="AO110:AP110" si="143">AO14</f>
        <v>2010</v>
      </c>
      <c r="AP110" s="25">
        <f t="shared" si="143"/>
        <v>46.659857951564575</v>
      </c>
      <c r="AQ110" s="25">
        <f t="shared" ref="AQ110:AU110" si="144">AQ14</f>
        <v>3.5048937365326194</v>
      </c>
      <c r="AR110" s="25">
        <f t="shared" si="144"/>
        <v>-0.29764707508708216</v>
      </c>
      <c r="AS110" s="25">
        <f t="shared" si="144"/>
        <v>50.132895386989894</v>
      </c>
      <c r="AT110" s="81">
        <f t="shared" si="144"/>
        <v>0</v>
      </c>
      <c r="AU110" s="81">
        <f t="shared" si="144"/>
        <v>0</v>
      </c>
      <c r="AV110" s="96">
        <f t="shared" si="86"/>
        <v>100</v>
      </c>
      <c r="AW110"/>
      <c r="AX110" s="2">
        <f t="shared" si="76"/>
        <v>2010</v>
      </c>
      <c r="AY110" s="97">
        <f t="shared" si="76"/>
        <v>0.15339862290320838</v>
      </c>
      <c r="AZ110" s="97">
        <f t="shared" si="76"/>
        <v>1.2268389808078407E-2</v>
      </c>
      <c r="BA110" s="97">
        <f t="shared" si="76"/>
        <v>-1.0495894828005852E-3</v>
      </c>
      <c r="BB110" s="97">
        <f t="shared" si="76"/>
        <v>0.2081712248111891</v>
      </c>
      <c r="BC110" s="97">
        <f t="shared" ref="BC110:BE110" si="145">BC14</f>
        <v>0</v>
      </c>
      <c r="BD110" s="97">
        <f t="shared" si="145"/>
        <v>0</v>
      </c>
      <c r="BE110" s="97">
        <f t="shared" si="145"/>
        <v>0.37278864803967526</v>
      </c>
      <c r="BG110" s="2">
        <f t="shared" ref="BG110:BM110" si="146">BG14</f>
        <v>2010</v>
      </c>
      <c r="BH110" s="74">
        <f t="shared" si="146"/>
        <v>258.82352941176475</v>
      </c>
      <c r="BI110" s="74">
        <f t="shared" si="146"/>
        <v>270</v>
      </c>
      <c r="BJ110" s="74">
        <f t="shared" si="146"/>
        <v>279.35294117647067</v>
      </c>
      <c r="BK110" s="74">
        <f t="shared" si="146"/>
        <v>320.58823529411774</v>
      </c>
      <c r="BL110" s="74">
        <f t="shared" si="146"/>
        <v>27.000000000000021</v>
      </c>
      <c r="BM110" s="74">
        <f t="shared" si="146"/>
        <v>721.02197802197782</v>
      </c>
      <c r="BO110" s="53">
        <f t="shared" si="79"/>
        <v>2010</v>
      </c>
      <c r="BP110" s="98">
        <f t="shared" si="79"/>
        <v>0.16348929187941608</v>
      </c>
      <c r="BQ110" s="98">
        <f t="shared" si="79"/>
        <v>2.1987866953749449E-2</v>
      </c>
      <c r="BR110" s="98">
        <f t="shared" si="79"/>
        <v>2.4943014670793938E-3</v>
      </c>
      <c r="BS110" s="98">
        <f t="shared" si="79"/>
        <v>0.18021791090884551</v>
      </c>
      <c r="BT110" s="98">
        <f t="shared" si="79"/>
        <v>2.4610986605695212E-4</v>
      </c>
      <c r="BU110" s="98">
        <f t="shared" si="79"/>
        <v>2.2627567329681227E-3</v>
      </c>
    </row>
    <row r="111" spans="2:73">
      <c r="B111" s="2">
        <v>2009</v>
      </c>
      <c r="C111" s="5">
        <f t="shared" ref="C111:D111" si="147">C13</f>
        <v>114.966266</v>
      </c>
      <c r="D111" s="20">
        <f t="shared" si="147"/>
        <v>10205.012849999999</v>
      </c>
      <c r="E111" s="6">
        <f t="shared" si="97"/>
        <v>1.1732322218465181</v>
      </c>
      <c r="F111" s="5">
        <f t="shared" si="97"/>
        <v>128.3961296923159</v>
      </c>
      <c r="G111" s="11">
        <f t="shared" si="97"/>
        <v>10205.012849999999</v>
      </c>
      <c r="H111" s="5">
        <f t="shared" si="98"/>
        <v>1.3102841534003502</v>
      </c>
      <c r="I111" s="105">
        <f t="shared" si="99"/>
        <v>1.0205012849999999E-2</v>
      </c>
      <c r="M111" s="2">
        <v>2011</v>
      </c>
      <c r="N111" s="6">
        <v>38.492177947081608</v>
      </c>
      <c r="O111" s="6">
        <v>23.368060087273967</v>
      </c>
      <c r="P111" s="6">
        <v>0.17606398126599165</v>
      </c>
      <c r="Q111" s="6">
        <v>37.547974243785923</v>
      </c>
      <c r="R111" s="6">
        <v>0.27273085304786149</v>
      </c>
      <c r="S111" s="6">
        <v>0.14299288754466793</v>
      </c>
      <c r="T111" s="23">
        <v>100</v>
      </c>
      <c r="V111" s="2">
        <f t="shared" ref="V111:AB111" si="148">V15</f>
        <v>2011</v>
      </c>
      <c r="W111" s="74">
        <f t="shared" si="148"/>
        <v>252.9338235294118</v>
      </c>
      <c r="X111" s="74">
        <f t="shared" si="148"/>
        <v>270</v>
      </c>
      <c r="Y111" s="74">
        <f t="shared" si="148"/>
        <v>271.08088235294122</v>
      </c>
      <c r="Z111" s="74">
        <f t="shared" si="148"/>
        <v>320.25735294117658</v>
      </c>
      <c r="AA111" s="74">
        <f t="shared" si="148"/>
        <v>27.000000000000021</v>
      </c>
      <c r="AB111" s="74">
        <f t="shared" si="148"/>
        <v>627.4087912087914</v>
      </c>
      <c r="AD111" s="2">
        <f t="shared" ref="AD111:AE111" si="149">AD15</f>
        <v>2011</v>
      </c>
      <c r="AE111" s="81">
        <f t="shared" si="149"/>
        <v>0.15888058096603158</v>
      </c>
      <c r="AF111" s="81">
        <f t="shared" ref="AF111:AJ111" si="150">AF15</f>
        <v>2.2960780134173041E-2</v>
      </c>
      <c r="AG111" s="81">
        <f t="shared" si="150"/>
        <v>2.8261941282942452E-3</v>
      </c>
      <c r="AH111" s="81">
        <f t="shared" si="150"/>
        <v>0.1745770202148236</v>
      </c>
      <c r="AI111" s="81">
        <f t="shared" si="150"/>
        <v>2.9191962648859258E-4</v>
      </c>
      <c r="AJ111" s="81">
        <f t="shared" si="150"/>
        <v>2.4823824138576456E-3</v>
      </c>
      <c r="AK111" s="103">
        <f t="shared" si="83"/>
        <v>0.36201887748366868</v>
      </c>
      <c r="AL111"/>
      <c r="AM111"/>
      <c r="AN111"/>
      <c r="AO111" s="2">
        <f t="shared" ref="AO111:AP111" si="151">AO15</f>
        <v>2011</v>
      </c>
      <c r="AP111" s="25">
        <f t="shared" si="151"/>
        <v>46.659857951564575</v>
      </c>
      <c r="AQ111" s="25">
        <f t="shared" ref="AQ111:AU111" si="152">AQ15</f>
        <v>3.5048937365326194</v>
      </c>
      <c r="AR111" s="25">
        <f t="shared" si="152"/>
        <v>-0.29764707508708216</v>
      </c>
      <c r="AS111" s="25">
        <f t="shared" si="152"/>
        <v>50.132895386989894</v>
      </c>
      <c r="AT111" s="81">
        <f t="shared" si="152"/>
        <v>0</v>
      </c>
      <c r="AU111" s="81">
        <f t="shared" si="152"/>
        <v>0</v>
      </c>
      <c r="AV111" s="96">
        <f t="shared" si="86"/>
        <v>100</v>
      </c>
      <c r="AW111"/>
      <c r="AX111" s="2">
        <f t="shared" si="76"/>
        <v>2011</v>
      </c>
      <c r="AY111" s="97">
        <f t="shared" si="76"/>
        <v>0.15147677311189175</v>
      </c>
      <c r="AZ111" s="97">
        <f t="shared" si="76"/>
        <v>1.2146029813354399E-2</v>
      </c>
      <c r="BA111" s="97">
        <f t="shared" si="76"/>
        <v>-1.0356099945345806E-3</v>
      </c>
      <c r="BB111" s="97">
        <f t="shared" si="76"/>
        <v>0.20607135213470362</v>
      </c>
      <c r="BC111" s="97">
        <f t="shared" ref="BC111:BE111" si="153">BC15</f>
        <v>0</v>
      </c>
      <c r="BD111" s="97">
        <f t="shared" si="153"/>
        <v>0</v>
      </c>
      <c r="BE111" s="97">
        <f t="shared" si="153"/>
        <v>0.36865854506541518</v>
      </c>
      <c r="BG111" s="2">
        <f t="shared" ref="BG111:BM111" si="154">BG15</f>
        <v>2011</v>
      </c>
      <c r="BH111" s="74">
        <f t="shared" si="154"/>
        <v>258.82352941176475</v>
      </c>
      <c r="BI111" s="74">
        <f t="shared" si="154"/>
        <v>270</v>
      </c>
      <c r="BJ111" s="74">
        <f t="shared" si="154"/>
        <v>279.35294117647067</v>
      </c>
      <c r="BK111" s="74">
        <f t="shared" si="154"/>
        <v>320.58823529411774</v>
      </c>
      <c r="BL111" s="74">
        <f t="shared" si="154"/>
        <v>27.000000000000021</v>
      </c>
      <c r="BM111" s="74">
        <f t="shared" si="154"/>
        <v>721.02197802197782</v>
      </c>
      <c r="BO111" s="53">
        <f t="shared" si="79"/>
        <v>2011</v>
      </c>
      <c r="BP111" s="98">
        <f t="shared" si="79"/>
        <v>0.16258020436653134</v>
      </c>
      <c r="BQ111" s="98">
        <f t="shared" si="79"/>
        <v>2.2960780134173041E-2</v>
      </c>
      <c r="BR111" s="98">
        <f t="shared" si="79"/>
        <v>2.9124357100429915E-3</v>
      </c>
      <c r="BS111" s="98">
        <f t="shared" si="79"/>
        <v>0.17475738907969943</v>
      </c>
      <c r="BT111" s="98">
        <f t="shared" si="79"/>
        <v>2.9191962648859252E-4</v>
      </c>
      <c r="BU111" s="98">
        <f t="shared" si="79"/>
        <v>2.8527688858139989E-3</v>
      </c>
    </row>
    <row r="112" spans="2:73">
      <c r="B112" s="2">
        <v>2010</v>
      </c>
      <c r="C112" s="5">
        <f t="shared" ref="C112:D112" si="155">C14</f>
        <v>120.155439</v>
      </c>
      <c r="D112" s="20">
        <f t="shared" si="155"/>
        <v>10247.54975</v>
      </c>
      <c r="E112" s="6">
        <f t="shared" si="97"/>
        <v>1.2312988388855901</v>
      </c>
      <c r="F112" s="5">
        <f t="shared" si="97"/>
        <v>126.51118149464791</v>
      </c>
      <c r="G112" s="11">
        <f t="shared" si="97"/>
        <v>10247.54975</v>
      </c>
      <c r="H112" s="5">
        <f t="shared" si="98"/>
        <v>1.296429626297684</v>
      </c>
      <c r="I112" s="105">
        <f t="shared" si="99"/>
        <v>1.0247549749999999E-2</v>
      </c>
      <c r="M112" s="2">
        <v>2012</v>
      </c>
      <c r="N112" s="6">
        <v>38.71844387175728</v>
      </c>
      <c r="O112" s="6">
        <v>24.177985923169722</v>
      </c>
      <c r="P112" s="6">
        <v>0.17796174281931115</v>
      </c>
      <c r="Q112" s="6">
        <v>36.384377873356058</v>
      </c>
      <c r="R112" s="6">
        <v>0.32784871263037674</v>
      </c>
      <c r="S112" s="6">
        <v>0.21338187626726079</v>
      </c>
      <c r="T112" s="23">
        <v>100.00000000000001</v>
      </c>
      <c r="V112" s="2">
        <f>V16</f>
        <v>2012</v>
      </c>
      <c r="W112" s="74">
        <f t="shared" ref="W112:AB112" si="156">W16</f>
        <v>252.27941176470591</v>
      </c>
      <c r="X112" s="74">
        <f t="shared" si="156"/>
        <v>270</v>
      </c>
      <c r="Y112" s="74">
        <f t="shared" si="156"/>
        <v>270.16176470588238</v>
      </c>
      <c r="Z112" s="74">
        <f t="shared" si="156"/>
        <v>320.2205882352942</v>
      </c>
      <c r="AA112" s="74">
        <f t="shared" si="156"/>
        <v>27.000000000000021</v>
      </c>
      <c r="AB112" s="74">
        <f t="shared" si="156"/>
        <v>617.00732600732624</v>
      </c>
      <c r="AD112" s="2">
        <f>AD16</f>
        <v>2012</v>
      </c>
      <c r="AE112" s="81">
        <f t="shared" ref="AE112:AJ112" si="157">AE16</f>
        <v>0.1576814107535339</v>
      </c>
      <c r="AF112" s="81">
        <f t="shared" si="157"/>
        <v>2.3926693259945033E-2</v>
      </c>
      <c r="AG112" s="81">
        <f t="shared" si="157"/>
        <v>3.2146432871686089E-3</v>
      </c>
      <c r="AH112" s="81">
        <f t="shared" si="157"/>
        <v>0.16929687263664647</v>
      </c>
      <c r="AI112" s="81">
        <f t="shared" si="157"/>
        <v>3.3699668003948262E-4</v>
      </c>
      <c r="AJ112" s="81">
        <f t="shared" si="157"/>
        <v>2.9376532741400394E-3</v>
      </c>
      <c r="AK112" s="103">
        <f t="shared" si="83"/>
        <v>0.35739426989147355</v>
      </c>
      <c r="AL112"/>
      <c r="AM112"/>
      <c r="AN112"/>
      <c r="AO112" s="2">
        <f>AO16</f>
        <v>2012</v>
      </c>
      <c r="AP112" s="25">
        <f t="shared" ref="AP112:AT118" si="158">AP16</f>
        <v>46.659857951564575</v>
      </c>
      <c r="AQ112" s="25">
        <f t="shared" si="158"/>
        <v>3.5048937365326194</v>
      </c>
      <c r="AR112" s="25">
        <f t="shared" si="158"/>
        <v>-0.29764707508708216</v>
      </c>
      <c r="AS112" s="25">
        <f t="shared" si="158"/>
        <v>50.132895386989894</v>
      </c>
      <c r="AT112" s="81">
        <f t="shared" si="158"/>
        <v>0</v>
      </c>
      <c r="AU112" s="81">
        <f t="shared" ref="AU112" si="159">AU16</f>
        <v>0</v>
      </c>
      <c r="AV112" s="96">
        <f>AV16</f>
        <v>100</v>
      </c>
      <c r="AW112"/>
      <c r="AX112" s="2">
        <f t="shared" si="76"/>
        <v>2012</v>
      </c>
      <c r="AY112" s="97">
        <f t="shared" si="76"/>
        <v>0.14966929027296419</v>
      </c>
      <c r="AZ112" s="97">
        <f t="shared" si="76"/>
        <v>1.2032229215957941E-2</v>
      </c>
      <c r="BA112" s="97">
        <f t="shared" si="76"/>
        <v>-1.0224285801438036E-3</v>
      </c>
      <c r="BB112" s="97">
        <f t="shared" si="76"/>
        <v>0.20411715943180742</v>
      </c>
      <c r="BC112" s="97">
        <f t="shared" ref="BC112:BE112" si="160">BC16</f>
        <v>0</v>
      </c>
      <c r="BD112" s="97">
        <f t="shared" si="160"/>
        <v>0</v>
      </c>
      <c r="BE112" s="97">
        <f t="shared" si="160"/>
        <v>0.36479625034058571</v>
      </c>
      <c r="BG112" s="2">
        <f>BG16</f>
        <v>2012</v>
      </c>
      <c r="BH112" s="74">
        <f t="shared" ref="BH112:BM112" si="161">BH16</f>
        <v>258.82352941176475</v>
      </c>
      <c r="BI112" s="74">
        <f t="shared" si="161"/>
        <v>270</v>
      </c>
      <c r="BJ112" s="74">
        <f t="shared" si="161"/>
        <v>279.35294117647067</v>
      </c>
      <c r="BK112" s="74">
        <f t="shared" si="161"/>
        <v>320.58823529411774</v>
      </c>
      <c r="BL112" s="74">
        <f t="shared" si="161"/>
        <v>27.000000000000021</v>
      </c>
      <c r="BM112" s="74">
        <f t="shared" si="161"/>
        <v>721.02197802197782</v>
      </c>
      <c r="BO112" s="53">
        <f t="shared" si="79"/>
        <v>2012</v>
      </c>
      <c r="BP112" s="98">
        <f t="shared" si="79"/>
        <v>0.16177166011438046</v>
      </c>
      <c r="BQ112" s="98">
        <f t="shared" si="79"/>
        <v>2.3926693259945033E-2</v>
      </c>
      <c r="BR112" s="98">
        <f t="shared" si="79"/>
        <v>3.3240087030131679E-3</v>
      </c>
      <c r="BS112" s="98">
        <f t="shared" si="79"/>
        <v>0.16949124332853702</v>
      </c>
      <c r="BT112" s="98">
        <f t="shared" si="79"/>
        <v>3.3699668003948262E-4</v>
      </c>
      <c r="BU112" s="98">
        <f t="shared" si="79"/>
        <v>3.4328807538956852E-3</v>
      </c>
    </row>
    <row r="113" spans="2:73">
      <c r="B113" s="2">
        <v>2011</v>
      </c>
      <c r="C113" s="5">
        <f t="shared" ref="C113:D113" si="162">C15</f>
        <v>112.11886699999999</v>
      </c>
      <c r="D113" s="20">
        <f t="shared" si="162"/>
        <v>10294.916464285714</v>
      </c>
      <c r="E113" s="6">
        <f t="shared" si="97"/>
        <v>1.1542543698353602</v>
      </c>
      <c r="F113" s="5">
        <f>G15</f>
        <v>124.67313961384524</v>
      </c>
      <c r="G113" s="11">
        <f t="shared" ref="G113:G120" si="163">H15</f>
        <v>10294.916464285714</v>
      </c>
      <c r="H113" s="5">
        <f t="shared" si="98"/>
        <v>1.283499557664767</v>
      </c>
      <c r="I113" s="105">
        <f t="shared" si="99"/>
        <v>1.0294916464285713E-2</v>
      </c>
      <c r="M113" s="2">
        <v>2013</v>
      </c>
      <c r="N113" s="6">
        <v>38.944579408573482</v>
      </c>
      <c r="O113" s="6">
        <v>24.987445031712625</v>
      </c>
      <c r="P113" s="6">
        <v>0.17985841076975145</v>
      </c>
      <c r="Q113" s="6">
        <v>35.221452036238887</v>
      </c>
      <c r="R113" s="6">
        <v>0.38293481002979041</v>
      </c>
      <c r="S113" s="6">
        <v>0.28373030267547733</v>
      </c>
      <c r="T113" s="23">
        <v>100.00000000000001</v>
      </c>
      <c r="V113" s="2">
        <f t="shared" ref="V113:AB113" si="164">V17</f>
        <v>2013</v>
      </c>
      <c r="W113" s="74">
        <f t="shared" si="164"/>
        <v>251.62500000000006</v>
      </c>
      <c r="X113" s="74">
        <f t="shared" si="164"/>
        <v>270</v>
      </c>
      <c r="Y113" s="74">
        <f t="shared" si="164"/>
        <v>269.24264705882354</v>
      </c>
      <c r="Z113" s="74">
        <f t="shared" si="164"/>
        <v>320.18382352941182</v>
      </c>
      <c r="AA113" s="74">
        <f t="shared" si="164"/>
        <v>27.000000000000021</v>
      </c>
      <c r="AB113" s="74">
        <f t="shared" si="164"/>
        <v>606.60586080586108</v>
      </c>
      <c r="AD113" s="2">
        <f t="shared" ref="AD113" si="165">AD17</f>
        <v>2013</v>
      </c>
      <c r="AE113" s="81">
        <f>AE17</f>
        <v>0.15658324718239178</v>
      </c>
      <c r="AF113" s="81">
        <f t="shared" ref="AF113:AJ113" si="166">AF17</f>
        <v>2.4887759369296481E-2</v>
      </c>
      <c r="AG113" s="81">
        <f t="shared" si="166"/>
        <v>3.5949099771944741E-3</v>
      </c>
      <c r="AH113" s="81">
        <f t="shared" si="166"/>
        <v>0.16420190507868035</v>
      </c>
      <c r="AI113" s="81">
        <f t="shared" si="166"/>
        <v>3.8143743154281509E-4</v>
      </c>
      <c r="AJ113" s="81">
        <f t="shared" si="166"/>
        <v>3.3688973009223461E-3</v>
      </c>
      <c r="AK113" s="103">
        <f t="shared" si="83"/>
        <v>0.35301815634002826</v>
      </c>
      <c r="AL113"/>
      <c r="AM113"/>
      <c r="AN113"/>
      <c r="AO113" s="2">
        <f t="shared" ref="AO113" si="167">AO17</f>
        <v>2013</v>
      </c>
      <c r="AP113" s="25">
        <f t="shared" si="158"/>
        <v>46.659857951564575</v>
      </c>
      <c r="AQ113" s="25">
        <f t="shared" si="158"/>
        <v>3.5048937365326194</v>
      </c>
      <c r="AR113" s="25">
        <f t="shared" si="158"/>
        <v>-0.29764707508708216</v>
      </c>
      <c r="AS113" s="25">
        <f t="shared" si="158"/>
        <v>50.132895386989894</v>
      </c>
      <c r="AT113" s="81">
        <f t="shared" si="158"/>
        <v>0</v>
      </c>
      <c r="AU113" s="81">
        <f t="shared" ref="AU113" si="168">AU17</f>
        <v>0</v>
      </c>
      <c r="AV113" s="96">
        <f t="shared" si="86"/>
        <v>100</v>
      </c>
      <c r="AW113"/>
      <c r="AX113" s="2">
        <f t="shared" si="76"/>
        <v>2013</v>
      </c>
      <c r="AY113" s="97">
        <f t="shared" si="76"/>
        <v>0.14797316116461567</v>
      </c>
      <c r="AZ113" s="97">
        <f t="shared" si="76"/>
        <v>1.1926811929003122E-2</v>
      </c>
      <c r="BA113" s="97">
        <f t="shared" si="76"/>
        <v>-1.0100229043717608E-3</v>
      </c>
      <c r="BB113" s="97">
        <f t="shared" si="76"/>
        <v>0.20230560985943583</v>
      </c>
      <c r="BC113" s="97">
        <f t="shared" ref="BC113:BE113" si="169">BC17</f>
        <v>0</v>
      </c>
      <c r="BD113" s="97">
        <f t="shared" si="169"/>
        <v>0</v>
      </c>
      <c r="BE113" s="97">
        <f t="shared" si="169"/>
        <v>0.36119556004868286</v>
      </c>
      <c r="BG113" s="2">
        <f t="shared" ref="BG113:BM113" si="170">BG17</f>
        <v>2013</v>
      </c>
      <c r="BH113" s="74">
        <f t="shared" si="170"/>
        <v>258.82352941176475</v>
      </c>
      <c r="BI113" s="74">
        <f t="shared" si="170"/>
        <v>270</v>
      </c>
      <c r="BJ113" s="74">
        <f t="shared" si="170"/>
        <v>279.35294117647067</v>
      </c>
      <c r="BK113" s="74">
        <f t="shared" si="170"/>
        <v>320.58823529411774</v>
      </c>
      <c r="BL113" s="74">
        <f t="shared" si="170"/>
        <v>27.000000000000021</v>
      </c>
      <c r="BM113" s="74">
        <f t="shared" si="170"/>
        <v>721.02197802197782</v>
      </c>
      <c r="BO113" s="53">
        <f t="shared" si="79"/>
        <v>2013</v>
      </c>
      <c r="BP113" s="98">
        <f t="shared" si="79"/>
        <v>0.16106280648783466</v>
      </c>
      <c r="BQ113" s="98">
        <f t="shared" si="79"/>
        <v>2.4887759369296478E-2</v>
      </c>
      <c r="BR113" s="98">
        <f t="shared" si="79"/>
        <v>3.7299019541079956E-3</v>
      </c>
      <c r="BS113" s="98">
        <f t="shared" si="79"/>
        <v>0.1644093021341248</v>
      </c>
      <c r="BT113" s="98">
        <f t="shared" si="79"/>
        <v>3.8143743154281509E-4</v>
      </c>
      <c r="BU113" s="98">
        <f t="shared" si="79"/>
        <v>4.0043282675129447E-3</v>
      </c>
    </row>
    <row r="114" spans="2:73">
      <c r="B114" s="2">
        <v>2012</v>
      </c>
      <c r="C114" s="5">
        <f t="shared" ref="C114:D114" si="171">C16</f>
        <v>111.561604</v>
      </c>
      <c r="D114" s="20">
        <f t="shared" si="171"/>
        <v>10347.112992857144</v>
      </c>
      <c r="E114" s="6">
        <f t="shared" si="97"/>
        <v>1.1543405222523837</v>
      </c>
      <c r="F114" s="5">
        <f t="shared" ref="F114" si="172">G16</f>
        <v>122.88200404990786</v>
      </c>
      <c r="G114" s="11">
        <f t="shared" si="163"/>
        <v>10347.112992857144</v>
      </c>
      <c r="H114" s="5">
        <f t="shared" si="98"/>
        <v>1.2714739806931259</v>
      </c>
      <c r="I114" s="105">
        <f t="shared" si="99"/>
        <v>1.0347112992857144E-2</v>
      </c>
      <c r="M114" s="2">
        <v>2014</v>
      </c>
      <c r="N114" s="6">
        <v>39.170584670203596</v>
      </c>
      <c r="O114" s="6">
        <v>25.796437816220461</v>
      </c>
      <c r="P114" s="6">
        <v>0.18175398606233842</v>
      </c>
      <c r="Q114" s="6">
        <v>34.059196152999682</v>
      </c>
      <c r="R114" s="6">
        <v>0.43798917269307774</v>
      </c>
      <c r="S114" s="6">
        <v>0.35403820182083884</v>
      </c>
      <c r="T114" s="23">
        <v>100.00000000000001</v>
      </c>
      <c r="V114" s="2">
        <f t="shared" ref="V114:AB114" si="173">V18</f>
        <v>2014</v>
      </c>
      <c r="W114" s="74">
        <f t="shared" si="173"/>
        <v>250.97058823529412</v>
      </c>
      <c r="X114" s="74">
        <f t="shared" si="173"/>
        <v>270</v>
      </c>
      <c r="Y114" s="74">
        <f t="shared" si="173"/>
        <v>268.32352941176475</v>
      </c>
      <c r="Z114" s="74">
        <f t="shared" si="173"/>
        <v>320.14705882352951</v>
      </c>
      <c r="AA114" s="74">
        <f t="shared" si="173"/>
        <v>27.000000000000021</v>
      </c>
      <c r="AB114" s="74">
        <f t="shared" si="173"/>
        <v>596.20439560439593</v>
      </c>
      <c r="AD114" s="2">
        <f t="shared" ref="AD114:AE114" si="174">AD18</f>
        <v>2014</v>
      </c>
      <c r="AE114" s="81">
        <f t="shared" si="174"/>
        <v>0.15558463597743935</v>
      </c>
      <c r="AF114" s="81">
        <f t="shared" ref="AF114:AJ114" si="175">AF18</f>
        <v>2.5846090467111216E-2</v>
      </c>
      <c r="AG114" s="81">
        <f t="shared" si="175"/>
        <v>3.9678766146959421E-3</v>
      </c>
      <c r="AH114" s="81">
        <f t="shared" si="175"/>
        <v>0.15928228187286289</v>
      </c>
      <c r="AI114" s="81">
        <f t="shared" si="175"/>
        <v>4.2533594995884541E-4</v>
      </c>
      <c r="AJ114" s="81">
        <f t="shared" si="175"/>
        <v>3.7774862036484484E-3</v>
      </c>
      <c r="AK114" s="103">
        <f t="shared" si="83"/>
        <v>0.3488837070857167</v>
      </c>
      <c r="AL114"/>
      <c r="AM114"/>
      <c r="AN114"/>
      <c r="AO114" s="2">
        <f t="shared" ref="AO114" si="176">AO18</f>
        <v>2014</v>
      </c>
      <c r="AP114" s="25">
        <f t="shared" si="158"/>
        <v>46.659857951564575</v>
      </c>
      <c r="AQ114" s="25">
        <f t="shared" si="158"/>
        <v>3.5048937365326194</v>
      </c>
      <c r="AR114" s="25">
        <f t="shared" si="158"/>
        <v>-0.29764707508708216</v>
      </c>
      <c r="AS114" s="25">
        <f t="shared" si="158"/>
        <v>50.132895386989894</v>
      </c>
      <c r="AT114" s="81">
        <f t="shared" si="158"/>
        <v>0</v>
      </c>
      <c r="AU114" s="81">
        <f t="shared" ref="AU114" si="177">AU18</f>
        <v>0</v>
      </c>
      <c r="AV114" s="96">
        <f t="shared" si="86"/>
        <v>100</v>
      </c>
      <c r="AW114"/>
      <c r="AX114" s="2">
        <f t="shared" si="76"/>
        <v>2014</v>
      </c>
      <c r="AY114" s="97">
        <f t="shared" si="76"/>
        <v>0.14638555446868887</v>
      </c>
      <c r="AZ114" s="97">
        <f t="shared" si="76"/>
        <v>1.1829614728881416E-2</v>
      </c>
      <c r="BA114" s="97">
        <f t="shared" si="76"/>
        <v>-9.983719211911679E-4</v>
      </c>
      <c r="BB114" s="97">
        <f t="shared" si="76"/>
        <v>0.20063388611148125</v>
      </c>
      <c r="BC114" s="97">
        <f t="shared" ref="BC114:BE114" si="178">BC18</f>
        <v>0</v>
      </c>
      <c r="BD114" s="97">
        <f t="shared" si="178"/>
        <v>0</v>
      </c>
      <c r="BE114" s="97">
        <f t="shared" si="178"/>
        <v>0.35785068338786036</v>
      </c>
      <c r="BG114" s="2">
        <f t="shared" ref="BG114:BM114" si="179">BG18</f>
        <v>2014</v>
      </c>
      <c r="BH114" s="74">
        <f t="shared" si="179"/>
        <v>258.82352941176475</v>
      </c>
      <c r="BI114" s="74">
        <f t="shared" si="179"/>
        <v>270</v>
      </c>
      <c r="BJ114" s="74">
        <f t="shared" si="179"/>
        <v>279.35294117647067</v>
      </c>
      <c r="BK114" s="74">
        <f t="shared" si="179"/>
        <v>320.58823529411774</v>
      </c>
      <c r="BL114" s="74">
        <f t="shared" si="179"/>
        <v>27.000000000000021</v>
      </c>
      <c r="BM114" s="74">
        <f t="shared" si="179"/>
        <v>721.02197802197782</v>
      </c>
      <c r="BO114" s="53">
        <f t="shared" si="79"/>
        <v>2014</v>
      </c>
      <c r="BP114" s="98">
        <f t="shared" si="79"/>
        <v>0.16045292354406029</v>
      </c>
      <c r="BQ114" s="98">
        <f t="shared" si="79"/>
        <v>2.5846090467111216E-2</v>
      </c>
      <c r="BR114" s="98">
        <f t="shared" si="79"/>
        <v>4.130975784981044E-3</v>
      </c>
      <c r="BS114" s="98">
        <f t="shared" si="79"/>
        <v>0.15950177973488336</v>
      </c>
      <c r="BT114" s="98">
        <f t="shared" si="79"/>
        <v>4.2533594995884541E-4</v>
      </c>
      <c r="BU114" s="98">
        <f t="shared" si="79"/>
        <v>4.5683168299090861E-3</v>
      </c>
    </row>
    <row r="115" spans="2:73">
      <c r="B115" s="2">
        <v>2013</v>
      </c>
      <c r="C115" s="5">
        <f t="shared" ref="C115:D115" si="180">C17</f>
        <v>109.68554399999999</v>
      </c>
      <c r="D115" s="20">
        <f t="shared" si="180"/>
        <v>10404.139335714286</v>
      </c>
      <c r="E115" s="6">
        <f t="shared" si="97"/>
        <v>1.14118368288962</v>
      </c>
      <c r="F115" s="5">
        <f t="shared" ref="F115" si="181">G17</f>
        <v>121.13777480283582</v>
      </c>
      <c r="G115" s="11">
        <f t="shared" si="163"/>
        <v>10404.139335714286</v>
      </c>
      <c r="H115" s="5">
        <f t="shared" si="98"/>
        <v>1.2603342878670829</v>
      </c>
      <c r="I115" s="105">
        <f t="shared" si="99"/>
        <v>1.0404139335714286E-2</v>
      </c>
      <c r="M115" s="2">
        <v>2015</v>
      </c>
      <c r="N115" s="6">
        <v>39.396459769191225</v>
      </c>
      <c r="O115" s="6">
        <v>26.604964679546505</v>
      </c>
      <c r="P115" s="6">
        <v>0.18364846964100981</v>
      </c>
      <c r="Q115" s="6">
        <v>32.897609644871181</v>
      </c>
      <c r="R115" s="6">
        <v>0.49301182803559923</v>
      </c>
      <c r="S115" s="6">
        <v>0.42430560871449252</v>
      </c>
      <c r="T115" s="23">
        <v>100</v>
      </c>
      <c r="V115" s="2">
        <f t="shared" ref="V115:AB115" si="182">V19</f>
        <v>2015</v>
      </c>
      <c r="W115" s="74">
        <f t="shared" si="182"/>
        <v>250.31617647058823</v>
      </c>
      <c r="X115" s="74">
        <f t="shared" si="182"/>
        <v>270</v>
      </c>
      <c r="Y115" s="74">
        <f t="shared" si="182"/>
        <v>267.40441176470591</v>
      </c>
      <c r="Z115" s="74">
        <f t="shared" si="182"/>
        <v>320.11029411764713</v>
      </c>
      <c r="AA115" s="74">
        <f t="shared" si="182"/>
        <v>27.000000000000021</v>
      </c>
      <c r="AB115" s="74">
        <f t="shared" si="182"/>
        <v>585.80293040293077</v>
      </c>
      <c r="AD115" s="2">
        <f t="shared" ref="AD115:AE115" si="183">AD19</f>
        <v>2015</v>
      </c>
      <c r="AE115" s="81">
        <f t="shared" si="183"/>
        <v>0.15468426205182365</v>
      </c>
      <c r="AF115" s="81">
        <f t="shared" ref="AF115:AJ115" si="184">AF19</f>
        <v>2.680376383985356E-2</v>
      </c>
      <c r="AG115" s="81">
        <f t="shared" si="184"/>
        <v>4.3343962359325304E-3</v>
      </c>
      <c r="AH115" s="81">
        <f t="shared" si="184"/>
        <v>0.15452853785445531</v>
      </c>
      <c r="AI115" s="81">
        <f t="shared" si="184"/>
        <v>4.6878422331997344E-4</v>
      </c>
      <c r="AJ115" s="81">
        <f t="shared" si="184"/>
        <v>4.1646999434551968E-3</v>
      </c>
      <c r="AK115" s="103">
        <f t="shared" si="83"/>
        <v>0.34498444414884022</v>
      </c>
      <c r="AL115"/>
      <c r="AM115"/>
      <c r="AN115"/>
      <c r="AO115" s="2">
        <f t="shared" ref="AO115" si="185">AO19</f>
        <v>2015</v>
      </c>
      <c r="AP115" s="25">
        <f t="shared" si="158"/>
        <v>46.659857951564575</v>
      </c>
      <c r="AQ115" s="25">
        <f t="shared" si="158"/>
        <v>3.5048937365326194</v>
      </c>
      <c r="AR115" s="25">
        <f t="shared" si="158"/>
        <v>-0.29764707508708216</v>
      </c>
      <c r="AS115" s="25">
        <f t="shared" si="158"/>
        <v>50.132895386989894</v>
      </c>
      <c r="AT115" s="81">
        <f t="shared" si="158"/>
        <v>0</v>
      </c>
      <c r="AU115" s="81">
        <f t="shared" ref="AU115" si="186">AU19</f>
        <v>0</v>
      </c>
      <c r="AV115" s="96">
        <f t="shared" si="86"/>
        <v>100</v>
      </c>
      <c r="AW115"/>
      <c r="AX115" s="2">
        <f>AX19</f>
        <v>2015</v>
      </c>
      <c r="AY115" s="97">
        <f t="shared" ref="AY115:BB115" si="187">AY19</f>
        <v>0.1449038186953954</v>
      </c>
      <c r="AZ115" s="97">
        <f t="shared" si="187"/>
        <v>1.1740487255261658E-2</v>
      </c>
      <c r="BA115" s="97">
        <f t="shared" si="187"/>
        <v>-9.8745585521068063E-4</v>
      </c>
      <c r="BB115" s="97">
        <f t="shared" si="187"/>
        <v>0.19909939029352616</v>
      </c>
      <c r="BC115" s="97">
        <f>BC19</f>
        <v>0</v>
      </c>
      <c r="BD115" s="97">
        <f t="shared" ref="BD115:BE115" si="188">BD19</f>
        <v>0</v>
      </c>
      <c r="BE115" s="97">
        <f t="shared" si="188"/>
        <v>0.35475624038897258</v>
      </c>
      <c r="BG115" s="2">
        <f t="shared" ref="BG115:BM115" si="189">BG19</f>
        <v>2015</v>
      </c>
      <c r="BH115" s="74">
        <f t="shared" si="189"/>
        <v>258.82352941176475</v>
      </c>
      <c r="BI115" s="74">
        <f t="shared" si="189"/>
        <v>270</v>
      </c>
      <c r="BJ115" s="74">
        <f t="shared" si="189"/>
        <v>279.35294117647067</v>
      </c>
      <c r="BK115" s="74">
        <f t="shared" si="189"/>
        <v>320.58823529411774</v>
      </c>
      <c r="BL115" s="74">
        <f t="shared" si="189"/>
        <v>27.000000000000021</v>
      </c>
      <c r="BM115" s="74">
        <f t="shared" si="189"/>
        <v>721.02197802197782</v>
      </c>
      <c r="BO115" s="53">
        <f t="shared" si="79"/>
        <v>2015</v>
      </c>
      <c r="BP115" s="98">
        <f t="shared" si="79"/>
        <v>0.15994142773034672</v>
      </c>
      <c r="BQ115" s="98">
        <f t="shared" si="79"/>
        <v>2.680376383985356E-2</v>
      </c>
      <c r="BR115" s="98">
        <f t="shared" si="79"/>
        <v>4.5280716527497109E-3</v>
      </c>
      <c r="BS115" s="98">
        <f t="shared" si="79"/>
        <v>0.15475925693015394</v>
      </c>
      <c r="BT115" s="98">
        <f t="shared" si="79"/>
        <v>4.6878422331997344E-4</v>
      </c>
      <c r="BU115" s="98">
        <f t="shared" si="79"/>
        <v>5.1260245301822781E-3</v>
      </c>
    </row>
    <row r="116" spans="2:73">
      <c r="B116" s="2">
        <v>2014</v>
      </c>
      <c r="C116" s="5">
        <f t="shared" ref="C116:D116" si="190">C18</f>
        <v>99.370306400000004</v>
      </c>
      <c r="D116" s="20">
        <f t="shared" si="190"/>
        <v>10465.995492857144</v>
      </c>
      <c r="E116" s="6">
        <f t="shared" si="97"/>
        <v>1.0400091789062336</v>
      </c>
      <c r="F116" s="5">
        <f t="shared" ref="F116" si="191">G18</f>
        <v>119.44045187262905</v>
      </c>
      <c r="G116" s="11">
        <f t="shared" si="163"/>
        <v>10465.995492857144</v>
      </c>
      <c r="H116" s="5">
        <f t="shared" si="98"/>
        <v>1.2500632309637563</v>
      </c>
      <c r="I116" s="105">
        <f t="shared" si="99"/>
        <v>1.0465995492857144E-2</v>
      </c>
      <c r="M116" s="2">
        <v>2016</v>
      </c>
      <c r="N116" s="6">
        <v>39.622204817950333</v>
      </c>
      <c r="O116" s="6">
        <v>27.413026024080079</v>
      </c>
      <c r="P116" s="6">
        <v>0.18554186244861604</v>
      </c>
      <c r="Q116" s="6">
        <v>31.736691933752553</v>
      </c>
      <c r="R116" s="6">
        <v>0.54800280344114549</v>
      </c>
      <c r="S116" s="6">
        <v>0.49453255832726878</v>
      </c>
      <c r="T116" s="23">
        <v>100</v>
      </c>
      <c r="V116" s="2">
        <f t="shared" ref="V116:AB116" si="192">V20</f>
        <v>2016</v>
      </c>
      <c r="W116" s="74">
        <f t="shared" si="192"/>
        <v>249.66176470588235</v>
      </c>
      <c r="X116" s="74">
        <f t="shared" si="192"/>
        <v>270</v>
      </c>
      <c r="Y116" s="74">
        <f t="shared" si="192"/>
        <v>266.48529411764707</v>
      </c>
      <c r="Z116" s="74">
        <f t="shared" si="192"/>
        <v>320.07352941176481</v>
      </c>
      <c r="AA116" s="74">
        <f t="shared" si="192"/>
        <v>27.000000000000021</v>
      </c>
      <c r="AB116" s="74">
        <f t="shared" si="192"/>
        <v>575.40146520146561</v>
      </c>
      <c r="AD116" s="2">
        <f t="shared" ref="AD116:AE116" si="193">AD20</f>
        <v>2016</v>
      </c>
      <c r="AE116" s="81">
        <f t="shared" si="193"/>
        <v>0.15388095158130163</v>
      </c>
      <c r="AF116" s="81">
        <f t="shared" ref="AF116:AJ116" si="194">AF20</f>
        <v>2.7762828376614136E-2</v>
      </c>
      <c r="AG116" s="81">
        <f t="shared" si="194"/>
        <v>4.6952950614319571E-3</v>
      </c>
      <c r="AH116" s="81">
        <f t="shared" si="194"/>
        <v>0.14993155862276256</v>
      </c>
      <c r="AI116" s="81">
        <f t="shared" si="194"/>
        <v>5.1187241425716017E-4</v>
      </c>
      <c r="AJ116" s="81">
        <f t="shared" si="194"/>
        <v>4.5317312731862121E-3</v>
      </c>
      <c r="AK116" s="103">
        <f t="shared" si="83"/>
        <v>0.34131423732955368</v>
      </c>
      <c r="AL116"/>
      <c r="AM116"/>
      <c r="AN116"/>
      <c r="AO116" s="2">
        <f t="shared" ref="AO116" si="195">AO20</f>
        <v>2016</v>
      </c>
      <c r="AP116" s="25">
        <f t="shared" si="158"/>
        <v>46.659857951564575</v>
      </c>
      <c r="AQ116" s="25">
        <f t="shared" si="158"/>
        <v>3.5048937365326194</v>
      </c>
      <c r="AR116" s="25">
        <f t="shared" si="158"/>
        <v>-0.29764707508708216</v>
      </c>
      <c r="AS116" s="25">
        <f t="shared" si="158"/>
        <v>50.132895386989894</v>
      </c>
      <c r="AT116" s="81">
        <f t="shared" si="158"/>
        <v>0</v>
      </c>
      <c r="AU116" s="81">
        <f t="shared" ref="AU116" si="196">AU20</f>
        <v>0</v>
      </c>
      <c r="AV116" s="96">
        <f t="shared" si="86"/>
        <v>100</v>
      </c>
      <c r="AW116"/>
      <c r="AX116" s="2">
        <f t="shared" si="76"/>
        <v>2016</v>
      </c>
      <c r="AY116" s="97">
        <f t="shared" si="76"/>
        <v>0.14352548010803168</v>
      </c>
      <c r="AZ116" s="97">
        <f t="shared" si="76"/>
        <v>1.1659292011090077E-2</v>
      </c>
      <c r="BA116" s="97">
        <f t="shared" si="76"/>
        <v>-9.7725618308162855E-4</v>
      </c>
      <c r="BB116" s="97">
        <f t="shared" si="76"/>
        <v>0.19769974379757629</v>
      </c>
      <c r="BC116" s="97">
        <f t="shared" ref="BC116:BE116" si="197">BC20</f>
        <v>0</v>
      </c>
      <c r="BD116" s="97">
        <f t="shared" si="197"/>
        <v>0</v>
      </c>
      <c r="BE116" s="97">
        <f t="shared" si="197"/>
        <v>0.35190725973361647</v>
      </c>
      <c r="BG116" s="2">
        <f t="shared" ref="BG116:BM116" si="198">BG20</f>
        <v>2016</v>
      </c>
      <c r="BH116" s="74">
        <f t="shared" si="198"/>
        <v>258.82352941176475</v>
      </c>
      <c r="BI116" s="74">
        <f t="shared" si="198"/>
        <v>270</v>
      </c>
      <c r="BJ116" s="74">
        <f t="shared" si="198"/>
        <v>279.35294117647067</v>
      </c>
      <c r="BK116" s="74">
        <f t="shared" si="198"/>
        <v>320.58823529411774</v>
      </c>
      <c r="BL116" s="74">
        <f t="shared" si="198"/>
        <v>27.000000000000021</v>
      </c>
      <c r="BM116" s="74">
        <f t="shared" si="198"/>
        <v>721.02197802197782</v>
      </c>
      <c r="BO116" s="53">
        <f t="shared" si="79"/>
        <v>2016</v>
      </c>
      <c r="BP116" s="98">
        <f t="shared" si="79"/>
        <v>0.159527875822048</v>
      </c>
      <c r="BQ116" s="98">
        <f t="shared" si="79"/>
        <v>2.7762828376614136E-2</v>
      </c>
      <c r="BR116" s="98">
        <f t="shared" si="79"/>
        <v>4.9220145128282926E-3</v>
      </c>
      <c r="BS116" s="98">
        <f t="shared" si="79"/>
        <v>0.15017266151969785</v>
      </c>
      <c r="BT116" s="98">
        <f t="shared" si="79"/>
        <v>5.1187241425716017E-4</v>
      </c>
      <c r="BU116" s="98">
        <f t="shared" si="79"/>
        <v>5.6786053634964853E-3</v>
      </c>
    </row>
    <row r="117" spans="2:73">
      <c r="B117" s="2">
        <v>2015</v>
      </c>
      <c r="C117" s="5">
        <f t="shared" ref="C117:D117" si="199">C19</f>
        <v>98.939944800000006</v>
      </c>
      <c r="D117" s="20">
        <f t="shared" si="199"/>
        <v>10532.681464285713</v>
      </c>
      <c r="E117" s="6">
        <f t="shared" si="97"/>
        <v>1.0421029226724117</v>
      </c>
      <c r="F117" s="5">
        <f t="shared" ref="F117" si="200">G19</f>
        <v>117.79003525928761</v>
      </c>
      <c r="G117" s="11">
        <f t="shared" si="163"/>
        <v>10532.681464285713</v>
      </c>
      <c r="H117" s="5">
        <f t="shared" si="98"/>
        <v>1.2406449210530592</v>
      </c>
      <c r="I117" s="105">
        <f t="shared" si="99"/>
        <v>1.0532681464285713E-2</v>
      </c>
      <c r="M117" s="2">
        <v>2017</v>
      </c>
      <c r="N117" s="6">
        <v>39.847819928765531</v>
      </c>
      <c r="O117" s="6">
        <v>28.220622251747319</v>
      </c>
      <c r="P117" s="6">
        <v>0.18743416542692234</v>
      </c>
      <c r="Q117" s="6">
        <v>30.576442442208499</v>
      </c>
      <c r="R117" s="6">
        <v>0.60296212626198331</v>
      </c>
      <c r="S117" s="6">
        <v>0.56471908558974082</v>
      </c>
      <c r="T117" s="23">
        <v>99.999999999999986</v>
      </c>
      <c r="V117" s="2">
        <f t="shared" ref="V117:AB117" si="201">V21</f>
        <v>2017</v>
      </c>
      <c r="W117" s="74">
        <f t="shared" si="201"/>
        <v>249.00735294117649</v>
      </c>
      <c r="X117" s="74">
        <f t="shared" si="201"/>
        <v>270</v>
      </c>
      <c r="Y117" s="74">
        <f t="shared" si="201"/>
        <v>265.56617647058829</v>
      </c>
      <c r="Z117" s="74">
        <f t="shared" si="201"/>
        <v>320.03676470588243</v>
      </c>
      <c r="AA117" s="74">
        <f t="shared" si="201"/>
        <v>27.000000000000021</v>
      </c>
      <c r="AB117" s="74">
        <f t="shared" si="201"/>
        <v>565</v>
      </c>
      <c r="AD117" s="2">
        <f t="shared" ref="AD117:AE117" si="202">AD21</f>
        <v>2017</v>
      </c>
      <c r="AE117" s="81">
        <f t="shared" si="202"/>
        <v>0.15317367384840905</v>
      </c>
      <c r="AF117" s="81">
        <f t="shared" ref="AF117:AJ117" si="203">AF21</f>
        <v>2.872531086323921E-2</v>
      </c>
      <c r="AG117" s="81">
        <f t="shared" si="203"/>
        <v>5.0513749929174869E-3</v>
      </c>
      <c r="AH117" s="81">
        <f t="shared" si="203"/>
        <v>0.145482561038804</v>
      </c>
      <c r="AI117" s="81">
        <f t="shared" si="203"/>
        <v>5.5468911677107038E-4</v>
      </c>
      <c r="AJ117" s="81">
        <f t="shared" si="203"/>
        <v>4.8796900651749998E-3</v>
      </c>
      <c r="AK117" s="103">
        <f t="shared" si="83"/>
        <v>0.33786729992531583</v>
      </c>
      <c r="AL117"/>
      <c r="AM117"/>
      <c r="AN117"/>
      <c r="AO117" s="2">
        <f t="shared" ref="AO117" si="204">AO21</f>
        <v>2017</v>
      </c>
      <c r="AP117" s="25">
        <f t="shared" si="158"/>
        <v>46.659857951564575</v>
      </c>
      <c r="AQ117" s="25">
        <f t="shared" si="158"/>
        <v>3.5048937365326194</v>
      </c>
      <c r="AR117" s="25">
        <f t="shared" si="158"/>
        <v>-0.29764707508708216</v>
      </c>
      <c r="AS117" s="25">
        <f t="shared" si="158"/>
        <v>50.132895386989894</v>
      </c>
      <c r="AT117" s="81">
        <f t="shared" si="158"/>
        <v>0</v>
      </c>
      <c r="AU117" s="81">
        <f t="shared" ref="AU117" si="205">AU21</f>
        <v>0</v>
      </c>
      <c r="AV117" s="96">
        <f t="shared" si="86"/>
        <v>100</v>
      </c>
      <c r="AW117"/>
      <c r="AX117" s="2">
        <f t="shared" si="76"/>
        <v>2017</v>
      </c>
      <c r="AY117" s="97">
        <f t="shared" si="76"/>
        <v>0.14224824064769481</v>
      </c>
      <c r="AZ117" s="97">
        <f t="shared" si="76"/>
        <v>1.1585904362590249E-2</v>
      </c>
      <c r="BA117" s="97">
        <f t="shared" si="76"/>
        <v>-9.6775561490474306E-4</v>
      </c>
      <c r="BB117" s="97">
        <f t="shared" si="76"/>
        <v>0.19643278717679291</v>
      </c>
      <c r="BC117" s="97">
        <f t="shared" ref="BC117:BE117" si="206">BC21</f>
        <v>0</v>
      </c>
      <c r="BD117" s="97">
        <f t="shared" si="206"/>
        <v>0</v>
      </c>
      <c r="BE117" s="97">
        <f t="shared" si="206"/>
        <v>0.34929917657217324</v>
      </c>
      <c r="BG117" s="2">
        <f t="shared" ref="BG117:BM117" si="207">BG21</f>
        <v>2017</v>
      </c>
      <c r="BH117" s="74">
        <f t="shared" si="207"/>
        <v>258.82352941176475</v>
      </c>
      <c r="BI117" s="74">
        <f t="shared" si="207"/>
        <v>270</v>
      </c>
      <c r="BJ117" s="74">
        <f t="shared" si="207"/>
        <v>279.35294117647067</v>
      </c>
      <c r="BK117" s="74">
        <f t="shared" si="207"/>
        <v>320.58823529411774</v>
      </c>
      <c r="BL117" s="74">
        <f t="shared" si="207"/>
        <v>27.000000000000021</v>
      </c>
      <c r="BM117" s="74">
        <f t="shared" si="207"/>
        <v>721.02197802197782</v>
      </c>
      <c r="BO117" s="53">
        <f t="shared" si="79"/>
        <v>2017</v>
      </c>
      <c r="BP117" s="98">
        <f t="shared" si="79"/>
        <v>0.15921196868341941</v>
      </c>
      <c r="BQ117" s="98">
        <f t="shared" si="79"/>
        <v>2.872531086323921E-2</v>
      </c>
      <c r="BR117" s="98">
        <f t="shared" si="79"/>
        <v>5.3136151599225074E-3</v>
      </c>
      <c r="BS117" s="98">
        <f t="shared" si="79"/>
        <v>0.14573324896707307</v>
      </c>
      <c r="BT117" s="98">
        <f t="shared" si="79"/>
        <v>5.5468911677107038E-4</v>
      </c>
      <c r="BU117" s="98">
        <f t="shared" si="79"/>
        <v>6.2271925361534024E-3</v>
      </c>
    </row>
    <row r="118" spans="2:73">
      <c r="B118" s="2">
        <v>2016</v>
      </c>
      <c r="C118" s="5">
        <f t="shared" ref="C118:D118" si="208">C20</f>
        <v>102.45553700000001</v>
      </c>
      <c r="D118" s="20">
        <f t="shared" si="208"/>
        <v>10604.197250000003</v>
      </c>
      <c r="E118" s="6">
        <f t="shared" si="97"/>
        <v>1.0864587237026735</v>
      </c>
      <c r="F118" s="5">
        <f t="shared" ref="F118" si="209">G20</f>
        <v>116.18652496281146</v>
      </c>
      <c r="G118" s="11">
        <f t="shared" si="163"/>
        <v>10604.197250000003</v>
      </c>
      <c r="H118" s="5">
        <f t="shared" si="98"/>
        <v>1.232064828497702</v>
      </c>
      <c r="I118" s="105">
        <f t="shared" si="99"/>
        <v>1.0604197250000003E-2</v>
      </c>
      <c r="M118" s="2">
        <v>2018</v>
      </c>
      <c r="N118" s="6">
        <v>40.073305213792167</v>
      </c>
      <c r="O118" s="6">
        <v>29.027753764011791</v>
      </c>
      <c r="P118" s="6">
        <v>0.1893253795166101</v>
      </c>
      <c r="Q118" s="6">
        <v>29.416860593468247</v>
      </c>
      <c r="R118" s="6">
        <v>0.65788982381890115</v>
      </c>
      <c r="S118" s="6">
        <v>0.63486522539228074</v>
      </c>
      <c r="T118" s="23">
        <v>100</v>
      </c>
      <c r="V118" s="2">
        <f t="shared" ref="V118:AB118" si="210">V22</f>
        <v>2018</v>
      </c>
      <c r="W118" s="74">
        <f t="shared" si="210"/>
        <v>248.35294117647061</v>
      </c>
      <c r="X118" s="74">
        <f t="shared" si="210"/>
        <v>270</v>
      </c>
      <c r="Y118" s="74">
        <f t="shared" si="210"/>
        <v>264.64705882352945</v>
      </c>
      <c r="Z118" s="74">
        <f t="shared" si="210"/>
        <v>320</v>
      </c>
      <c r="AA118" s="74">
        <f t="shared" si="210"/>
        <v>27.000000000000021</v>
      </c>
      <c r="AB118" s="74">
        <f t="shared" si="210"/>
        <v>554.59853479853439</v>
      </c>
      <c r="AD118" s="2">
        <f t="shared" ref="AD118:AE118" si="211">AD22</f>
        <v>2018</v>
      </c>
      <c r="AE118" s="81">
        <f t="shared" si="211"/>
        <v>0.15256154306684225</v>
      </c>
      <c r="AF118" s="81">
        <f t="shared" ref="AF118:AJ118" si="212">AF22</f>
        <v>2.9693222308723299E-2</v>
      </c>
      <c r="AG118" s="81">
        <f t="shared" si="212"/>
        <v>5.4034160667720257E-3</v>
      </c>
      <c r="AH118" s="81">
        <f t="shared" si="212"/>
        <v>0.14117307374700355</v>
      </c>
      <c r="AI118" s="81">
        <f t="shared" si="212"/>
        <v>5.9732160959601662E-4</v>
      </c>
      <c r="AJ118" s="81">
        <f t="shared" si="212"/>
        <v>5.2096072491223909E-3</v>
      </c>
      <c r="AK118" s="103">
        <f t="shared" si="83"/>
        <v>0.33463818404805951</v>
      </c>
      <c r="AL118"/>
      <c r="AM118"/>
      <c r="AN118"/>
      <c r="AO118" s="2">
        <f t="shared" ref="AO118" si="213">AO22</f>
        <v>2018</v>
      </c>
      <c r="AP118" s="25">
        <f t="shared" si="158"/>
        <v>46.659857951564575</v>
      </c>
      <c r="AQ118" s="25">
        <f t="shared" si="158"/>
        <v>3.5048937365326194</v>
      </c>
      <c r="AR118" s="25">
        <f t="shared" si="158"/>
        <v>-0.29764707508708216</v>
      </c>
      <c r="AS118" s="25">
        <f t="shared" si="158"/>
        <v>50.132895386989894</v>
      </c>
      <c r="AT118" s="81">
        <f t="shared" si="158"/>
        <v>0</v>
      </c>
      <c r="AU118" s="81">
        <f t="shared" ref="AU118" si="214">AU22</f>
        <v>0</v>
      </c>
      <c r="AV118" s="96">
        <f t="shared" si="86"/>
        <v>100</v>
      </c>
      <c r="AW118"/>
      <c r="AX118" s="2">
        <f t="shared" si="76"/>
        <v>2018</v>
      </c>
      <c r="AY118" s="97">
        <f t="shared" si="76"/>
        <v>0.14106997585799899</v>
      </c>
      <c r="AZ118" s="97">
        <f t="shared" si="76"/>
        <v>1.1520212539263159E-2</v>
      </c>
      <c r="BA118" s="97">
        <f t="shared" si="76"/>
        <v>-9.5893807563689139E-4</v>
      </c>
      <c r="BB118" s="97">
        <f t="shared" si="76"/>
        <v>0.19529658002022665</v>
      </c>
      <c r="BC118" s="97">
        <f t="shared" ref="BC118:BE118" si="215">BC22</f>
        <v>0</v>
      </c>
      <c r="BD118" s="97">
        <f t="shared" si="215"/>
        <v>0</v>
      </c>
      <c r="BE118" s="97">
        <f t="shared" si="215"/>
        <v>0.34692783034185193</v>
      </c>
      <c r="BG118" s="2">
        <f t="shared" ref="BG118:BM118" si="216">BG22</f>
        <v>2018</v>
      </c>
      <c r="BH118" s="74">
        <f t="shared" si="216"/>
        <v>258.82352941176475</v>
      </c>
      <c r="BI118" s="74">
        <f t="shared" si="216"/>
        <v>270</v>
      </c>
      <c r="BJ118" s="74">
        <f t="shared" si="216"/>
        <v>279.35294117647067</v>
      </c>
      <c r="BK118" s="74">
        <f t="shared" si="216"/>
        <v>320.58823529411774</v>
      </c>
      <c r="BL118" s="74">
        <f t="shared" si="216"/>
        <v>27.000000000000021</v>
      </c>
      <c r="BM118" s="74">
        <f t="shared" si="216"/>
        <v>721.02197802197782</v>
      </c>
      <c r="BO118" s="53">
        <f t="shared" si="79"/>
        <v>2018</v>
      </c>
      <c r="BP118" s="98">
        <f t="shared" si="79"/>
        <v>0.15899355506729179</v>
      </c>
      <c r="BQ118" s="98">
        <f t="shared" si="79"/>
        <v>2.9693222308723299E-2</v>
      </c>
      <c r="BR118" s="98">
        <f t="shared" si="79"/>
        <v>5.7036725719271739E-3</v>
      </c>
      <c r="BS118" s="98">
        <f t="shared" si="79"/>
        <v>0.1414325830737444</v>
      </c>
      <c r="BT118" s="98">
        <f t="shared" si="79"/>
        <v>5.9732160959601662E-4</v>
      </c>
      <c r="BU118" s="98">
        <f t="shared" si="79"/>
        <v>6.772901635674837E-3</v>
      </c>
    </row>
    <row r="119" spans="2:73">
      <c r="B119" s="2">
        <v>2017</v>
      </c>
      <c r="C119" s="5">
        <f t="shared" ref="C119:D119" si="217">C21</f>
        <v>105.222954</v>
      </c>
      <c r="D119" s="20">
        <f t="shared" si="217"/>
        <v>10680.54285</v>
      </c>
      <c r="E119" s="6">
        <f t="shared" si="97"/>
        <v>1.1238382690005788</v>
      </c>
      <c r="F119" s="5">
        <f t="shared" ref="F119" si="218">G21</f>
        <v>114.62992098320062</v>
      </c>
      <c r="G119" s="11">
        <f t="shared" si="163"/>
        <v>10680.54285</v>
      </c>
      <c r="H119" s="5">
        <f t="shared" si="98"/>
        <v>1.2243097829531884</v>
      </c>
      <c r="I119" s="105">
        <f t="shared" si="99"/>
        <v>1.068054285E-2</v>
      </c>
      <c r="AD119" s="118" t="s">
        <v>17</v>
      </c>
      <c r="AE119" s="119"/>
      <c r="AF119" s="119"/>
      <c r="AG119" s="119"/>
      <c r="AH119" s="119"/>
      <c r="AI119" s="119"/>
      <c r="AJ119" s="119"/>
      <c r="AK119" s="95"/>
      <c r="AL119"/>
      <c r="AM119"/>
      <c r="AN119"/>
      <c r="AO119" s="118" t="s">
        <v>17</v>
      </c>
      <c r="AP119" s="119"/>
      <c r="AQ119" s="119"/>
      <c r="AR119" s="119"/>
      <c r="AS119" s="119"/>
      <c r="AT119" s="119"/>
      <c r="AU119" s="119"/>
      <c r="AW119"/>
      <c r="AX119" s="114" t="s">
        <v>17</v>
      </c>
      <c r="AY119" s="115"/>
      <c r="AZ119" s="89"/>
      <c r="BA119" s="89"/>
      <c r="BB119" s="89"/>
      <c r="BC119" s="89"/>
      <c r="BD119" s="89"/>
      <c r="BE119" s="10"/>
    </row>
    <row r="120" spans="2:73">
      <c r="B120" s="21">
        <v>2018</v>
      </c>
      <c r="C120" s="5">
        <f t="shared" ref="C120:D120" si="219">C22</f>
        <v>102.758977</v>
      </c>
      <c r="D120" s="20">
        <f t="shared" si="219"/>
        <v>10761.718264285715</v>
      </c>
      <c r="E120" s="6">
        <f t="shared" si="97"/>
        <v>1.1058631596002158</v>
      </c>
      <c r="F120" s="5">
        <f t="shared" ref="F120" si="220">G22</f>
        <v>113.12022332045508</v>
      </c>
      <c r="G120" s="11">
        <f t="shared" si="163"/>
        <v>10761.718264285715</v>
      </c>
      <c r="H120" s="5">
        <f t="shared" si="98"/>
        <v>1.2173679733678202</v>
      </c>
      <c r="I120" s="105">
        <f t="shared" si="99"/>
        <v>1.0761718264285715E-2</v>
      </c>
      <c r="AD120" s="116" t="s">
        <v>18</v>
      </c>
      <c r="AE120" s="117"/>
      <c r="AF120" s="117"/>
      <c r="AG120" s="117"/>
      <c r="AH120" s="117"/>
      <c r="AI120" s="117"/>
      <c r="AJ120" s="117"/>
      <c r="AK120" s="85"/>
      <c r="AL120"/>
      <c r="AM120"/>
      <c r="AN120"/>
      <c r="AO120" s="116" t="s">
        <v>18</v>
      </c>
      <c r="AP120" s="117"/>
      <c r="AQ120" s="117"/>
      <c r="AR120" s="117"/>
      <c r="AS120" s="117"/>
      <c r="AT120" s="117"/>
      <c r="AU120" s="117"/>
      <c r="AW120"/>
      <c r="AX120" s="116" t="s">
        <v>18</v>
      </c>
      <c r="AY120" s="117"/>
      <c r="AZ120" s="117"/>
      <c r="BA120" s="117"/>
      <c r="BB120" s="117"/>
      <c r="BC120" s="117"/>
      <c r="BD120" s="117"/>
      <c r="BE120" s="117"/>
    </row>
    <row r="121" spans="2:73">
      <c r="B121" s="120" t="s">
        <v>38</v>
      </c>
      <c r="C121" s="121"/>
      <c r="D121" s="121"/>
      <c r="E121" s="121"/>
      <c r="F121" s="121"/>
      <c r="G121" s="121"/>
      <c r="H121" s="121"/>
      <c r="I121" s="87"/>
    </row>
    <row r="122" spans="2:73">
      <c r="B122" s="122" t="s">
        <v>67</v>
      </c>
      <c r="C122" s="123"/>
      <c r="D122" s="123"/>
      <c r="E122" s="123"/>
      <c r="F122" s="123"/>
      <c r="G122" s="123"/>
      <c r="H122" s="123"/>
      <c r="I122" s="88"/>
    </row>
    <row r="123" spans="2:73">
      <c r="B123" s="122" t="s">
        <v>71</v>
      </c>
      <c r="C123" s="123"/>
      <c r="D123" s="123"/>
      <c r="E123" s="123"/>
      <c r="F123" s="123"/>
      <c r="G123" s="123"/>
      <c r="H123" s="123"/>
      <c r="I123" s="88"/>
    </row>
    <row r="124" spans="2:73">
      <c r="B124" s="124" t="s">
        <v>68</v>
      </c>
      <c r="C124" s="125"/>
      <c r="D124" s="125"/>
      <c r="E124" s="125"/>
      <c r="F124" s="125"/>
      <c r="G124" s="125"/>
      <c r="H124" s="125"/>
      <c r="I124" s="86"/>
    </row>
  </sheetData>
  <mergeCells count="46">
    <mergeCell ref="CA3:CA4"/>
    <mergeCell ref="CB3:CB4"/>
    <mergeCell ref="V4:AB4"/>
    <mergeCell ref="M23:N23"/>
    <mergeCell ref="V23:X23"/>
    <mergeCell ref="AO23:AP23"/>
    <mergeCell ref="BZ3:BZ4"/>
    <mergeCell ref="BX3:BX4"/>
    <mergeCell ref="BY3:BY4"/>
    <mergeCell ref="AM3:AM4"/>
    <mergeCell ref="BG1:BM2"/>
    <mergeCell ref="BO1:BV2"/>
    <mergeCell ref="AX1:BE2"/>
    <mergeCell ref="M2:T2"/>
    <mergeCell ref="AD2:AK2"/>
    <mergeCell ref="AO2:AV2"/>
    <mergeCell ref="V1:AB2"/>
    <mergeCell ref="M28:T28"/>
    <mergeCell ref="B25:J25"/>
    <mergeCell ref="B26:J26"/>
    <mergeCell ref="B2:J2"/>
    <mergeCell ref="B100:I100"/>
    <mergeCell ref="M24:T24"/>
    <mergeCell ref="B23:J23"/>
    <mergeCell ref="B24:J24"/>
    <mergeCell ref="B121:H121"/>
    <mergeCell ref="B122:H122"/>
    <mergeCell ref="B123:H123"/>
    <mergeCell ref="B124:H124"/>
    <mergeCell ref="M100:T100"/>
    <mergeCell ref="V100:AB100"/>
    <mergeCell ref="AD100:AJ100"/>
    <mergeCell ref="AD23:AE23"/>
    <mergeCell ref="AD24:AK24"/>
    <mergeCell ref="AX120:BE120"/>
    <mergeCell ref="AD119:AJ119"/>
    <mergeCell ref="AD120:AJ120"/>
    <mergeCell ref="AO119:AU119"/>
    <mergeCell ref="AO120:AU120"/>
    <mergeCell ref="V24:Y24"/>
    <mergeCell ref="AO24:AV24"/>
    <mergeCell ref="BG100:BM100"/>
    <mergeCell ref="BO100:BU100"/>
    <mergeCell ref="AO100:AV100"/>
    <mergeCell ref="AX100:BE100"/>
    <mergeCell ref="AX119:AY119"/>
  </mergeCells>
  <pageMargins left="0.7" right="0.7" top="0.78740157499999996" bottom="0.78740157499999996" header="0.3" footer="0.3"/>
  <ignoredErrors>
    <ignoredError sqref="T6 T7:T22" formulaRange="1"/>
    <ignoredError sqref="AV10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3A8B-CB9F-D84A-ACE2-A78B530D5322}">
  <dimension ref="A1:H28"/>
  <sheetViews>
    <sheetView zoomScale="247" zoomScaleNormal="247" workbookViewId="0"/>
  </sheetViews>
  <sheetFormatPr baseColWidth="10" defaultRowHeight="16"/>
  <cols>
    <col min="1" max="1" width="10.83203125" style="10"/>
    <col min="2" max="3" width="10.83203125" style="104"/>
    <col min="4" max="4" width="14.5" style="104" customWidth="1"/>
    <col min="5" max="5" width="10.83203125" style="104"/>
    <col min="6" max="6" width="12.6640625" style="104" customWidth="1"/>
    <col min="7" max="7" width="13.83203125" style="104" customWidth="1"/>
    <col min="8" max="8" width="10.83203125" style="108"/>
    <col min="9" max="16384" width="10.83203125" style="104"/>
  </cols>
  <sheetData>
    <row r="1" spans="1:8">
      <c r="A1" s="10" t="str">
        <f>CONCATENATE(Regionaler_Bezug," ",Gegenstand)</f>
        <v>Rhein-Neckar-Kreis MFH</v>
      </c>
      <c r="B1" s="157" t="s">
        <v>106</v>
      </c>
      <c r="C1" s="157"/>
      <c r="D1" s="157"/>
      <c r="E1" s="157" t="s">
        <v>107</v>
      </c>
      <c r="F1" s="157"/>
      <c r="G1" s="157"/>
      <c r="H1" s="106" t="s">
        <v>108</v>
      </c>
    </row>
    <row r="2" spans="1:8">
      <c r="A2" s="2" t="s">
        <v>20</v>
      </c>
      <c r="B2" s="2" t="s">
        <v>109</v>
      </c>
      <c r="C2" s="2" t="s">
        <v>110</v>
      </c>
      <c r="D2" s="2" t="s">
        <v>111</v>
      </c>
      <c r="E2" s="2" t="s">
        <v>109</v>
      </c>
      <c r="F2" s="2" t="s">
        <v>110</v>
      </c>
      <c r="G2" s="2" t="s">
        <v>112</v>
      </c>
      <c r="H2" s="107" t="s">
        <v>113</v>
      </c>
    </row>
    <row r="3" spans="1:8" ht="17">
      <c r="A3" s="2"/>
      <c r="B3" s="2" t="s">
        <v>114</v>
      </c>
      <c r="C3" s="2" t="s">
        <v>29</v>
      </c>
      <c r="D3" s="2"/>
      <c r="E3" s="2" t="s">
        <v>9</v>
      </c>
      <c r="F3" s="55" t="s">
        <v>57</v>
      </c>
      <c r="G3" s="2"/>
      <c r="H3" s="107" t="s">
        <v>115</v>
      </c>
    </row>
    <row r="4" spans="1:8">
      <c r="A4" s="2">
        <v>2002</v>
      </c>
      <c r="B4" s="76">
        <f>'Tab 1-2 FH'!AK6</f>
        <v>0.41635304974148291</v>
      </c>
      <c r="C4" s="25">
        <f>B4/'Tab 1-2 FH'!I6</f>
        <v>41.459147750202277</v>
      </c>
      <c r="D4" s="25">
        <f>B4/B$4*100</f>
        <v>100</v>
      </c>
      <c r="E4" s="25">
        <f>'Tab 1-2 FH'!J6</f>
        <v>1.435113343670869</v>
      </c>
      <c r="F4" s="25">
        <f>'Tab 1-2 FH'!G6</f>
        <v>142.90414394822025</v>
      </c>
      <c r="G4" s="25">
        <f>E4/E$4*100</f>
        <v>100</v>
      </c>
      <c r="H4" s="48">
        <f>B4/E4</f>
        <v>0.29011858302180898</v>
      </c>
    </row>
    <row r="5" spans="1:8">
      <c r="A5" s="2">
        <v>2003</v>
      </c>
      <c r="B5" s="76">
        <f>'Tab 1-2 FH'!AK7</f>
        <v>0.40920933996495934</v>
      </c>
      <c r="C5" s="25">
        <f>B5/'Tab 1-2 FH'!I7</f>
        <v>40.712414981502342</v>
      </c>
      <c r="D5" s="25">
        <f t="shared" ref="D5:D20" si="0">B5/B$4*100</f>
        <v>98.284218217938076</v>
      </c>
      <c r="E5" s="25">
        <f>'Tab 1-2 FH'!J7</f>
        <v>1.41411435604786</v>
      </c>
      <c r="F5" s="25">
        <f>'Tab 1-2 FH'!G7</f>
        <v>140.69085153249515</v>
      </c>
      <c r="G5" s="25">
        <f t="shared" ref="G5:G20" si="1">E5/E$4*100</f>
        <v>98.536771488076624</v>
      </c>
      <c r="H5" s="48">
        <f t="shared" ref="H5:H20" si="2">B5/E5</f>
        <v>0.28937499871552813</v>
      </c>
    </row>
    <row r="6" spans="1:8">
      <c r="A6" s="2">
        <v>2004</v>
      </c>
      <c r="B6" s="76">
        <f>'Tab 1-2 FH'!AK8</f>
        <v>0.40240456634622734</v>
      </c>
      <c r="C6" s="25">
        <f>B6/'Tab 1-2 FH'!I8</f>
        <v>39.981474378240208</v>
      </c>
      <c r="D6" s="25">
        <f t="shared" si="0"/>
        <v>96.649842386427508</v>
      </c>
      <c r="E6" s="25">
        <f>'Tab 1-2 FH'!J8</f>
        <v>1.3942176547521943</v>
      </c>
      <c r="F6" s="25">
        <f>'Tab 1-2 FH'!G8</f>
        <v>138.52446543363536</v>
      </c>
      <c r="G6" s="25">
        <f t="shared" si="1"/>
        <v>97.150351287650366</v>
      </c>
      <c r="H6" s="48">
        <f t="shared" si="2"/>
        <v>0.28862392107475499</v>
      </c>
    </row>
    <row r="7" spans="1:8">
      <c r="A7" s="2">
        <v>2005</v>
      </c>
      <c r="B7" s="76">
        <f>'Tab 1-2 FH'!AK9</f>
        <v>0.39590400438328094</v>
      </c>
      <c r="C7" s="25">
        <f>B7/'Tab 1-2 FH'!I9</f>
        <v>39.263868783851812</v>
      </c>
      <c r="D7" s="25">
        <f t="shared" si="0"/>
        <v>95.088532347511574</v>
      </c>
      <c r="E7" s="25">
        <f>'Tab 1-2 FH'!J9</f>
        <v>1.3753937579258286</v>
      </c>
      <c r="F7" s="25">
        <f>'Tab 1-2 FH'!G9</f>
        <v>136.40498565164083</v>
      </c>
      <c r="G7" s="25">
        <f t="shared" si="1"/>
        <v>95.8386850761011</v>
      </c>
      <c r="H7" s="48">
        <f t="shared" si="2"/>
        <v>0.28784775421718251</v>
      </c>
    </row>
    <row r="8" spans="1:8">
      <c r="A8" s="2">
        <v>2006</v>
      </c>
      <c r="B8" s="76">
        <f>'Tab 1-2 FH'!AK10</f>
        <v>0.38925446159416377</v>
      </c>
      <c r="C8" s="25">
        <f>B8/'Tab 1-2 FH'!I10</f>
        <v>38.515712025759029</v>
      </c>
      <c r="D8" s="25">
        <f t="shared" si="0"/>
        <v>93.491439977647602</v>
      </c>
      <c r="E8" s="25">
        <f>'Tab 1-2 FH'!J10</f>
        <v>1.357614543003516</v>
      </c>
      <c r="F8" s="25">
        <f>'Tab 1-2 FH'!G10</f>
        <v>134.33241218651165</v>
      </c>
      <c r="G8" s="25">
        <f t="shared" si="1"/>
        <v>94.599813247564185</v>
      </c>
      <c r="H8" s="48">
        <f t="shared" si="2"/>
        <v>0.28671942533334782</v>
      </c>
    </row>
    <row r="9" spans="1:8">
      <c r="A9" s="2">
        <v>2007</v>
      </c>
      <c r="B9" s="76">
        <f>'Tab 1-2 FH'!AK11</f>
        <v>0.38315134351681979</v>
      </c>
      <c r="C9" s="25">
        <f>B9/'Tab 1-2 FH'!I11</f>
        <v>37.806901867911847</v>
      </c>
      <c r="D9" s="25">
        <f t="shared" si="0"/>
        <v>92.025588320950618</v>
      </c>
      <c r="E9" s="25">
        <f>'Tab 1-2 FH'!J11</f>
        <v>1.3408532467128036</v>
      </c>
      <c r="F9" s="25">
        <f>'Tab 1-2 FH'!G11</f>
        <v>132.30674503824775</v>
      </c>
      <c r="G9" s="25">
        <f t="shared" si="1"/>
        <v>93.431870912930265</v>
      </c>
      <c r="H9" s="48">
        <f t="shared" si="2"/>
        <v>0.28575188556700171</v>
      </c>
    </row>
    <row r="10" spans="1:8">
      <c r="A10" s="2">
        <v>2008</v>
      </c>
      <c r="B10" s="76">
        <f>'Tab 1-2 FH'!AK12</f>
        <v>0.37745731039083991</v>
      </c>
      <c r="C10" s="25">
        <f>B10/'Tab 1-2 FH'!I12</f>
        <v>37.12461483323527</v>
      </c>
      <c r="D10" s="25">
        <f t="shared" si="0"/>
        <v>90.657991006720451</v>
      </c>
      <c r="E10" s="25">
        <f>'Tab 1-2 FH'!J12</f>
        <v>1.3250844650740354</v>
      </c>
      <c r="F10" s="25">
        <f>'Tab 1-2 FH'!G12</f>
        <v>130.32798420684918</v>
      </c>
      <c r="G10" s="25">
        <f t="shared" si="1"/>
        <v>92.333087899845509</v>
      </c>
      <c r="H10" s="48">
        <f t="shared" si="2"/>
        <v>0.28485528307038943</v>
      </c>
    </row>
    <row r="11" spans="1:8">
      <c r="A11" s="2">
        <v>2009</v>
      </c>
      <c r="B11" s="76">
        <f>'Tab 1-2 FH'!AK13</f>
        <v>0.3720426734989028</v>
      </c>
      <c r="C11" s="25">
        <f>B11/'Tab 1-2 FH'!I13</f>
        <v>36.456854975827184</v>
      </c>
      <c r="D11" s="25">
        <f t="shared" si="0"/>
        <v>89.357499297749172</v>
      </c>
      <c r="E11" s="25">
        <f>'Tab 1-2 FH'!J13</f>
        <v>1.3102841534003502</v>
      </c>
      <c r="F11" s="25">
        <f>'Tab 1-2 FH'!G13</f>
        <v>128.3961296923159</v>
      </c>
      <c r="G11" s="25">
        <f t="shared" si="1"/>
        <v>91.301788752711417</v>
      </c>
      <c r="H11" s="48">
        <f t="shared" si="2"/>
        <v>0.28394045103377447</v>
      </c>
    </row>
    <row r="12" spans="1:8">
      <c r="A12" s="2">
        <v>2010</v>
      </c>
      <c r="B12" s="76">
        <f>'Tab 1-2 FH'!AK14</f>
        <v>0.36689916416336266</v>
      </c>
      <c r="C12" s="25">
        <f>B12/'Tab 1-2 FH'!I14</f>
        <v>35.803599212910648</v>
      </c>
      <c r="D12" s="25">
        <f t="shared" si="0"/>
        <v>88.122127216595004</v>
      </c>
      <c r="E12" s="25">
        <f>'Tab 1-2 FH'!J14</f>
        <v>1.296429626297684</v>
      </c>
      <c r="F12" s="25">
        <f>'Tab 1-2 FH'!G14</f>
        <v>126.51118149464791</v>
      </c>
      <c r="G12" s="25">
        <f t="shared" si="1"/>
        <v>90.336392732685027</v>
      </c>
      <c r="H12" s="48">
        <f t="shared" si="2"/>
        <v>0.28300738946482229</v>
      </c>
    </row>
    <row r="13" spans="1:8">
      <c r="A13" s="2">
        <v>2011</v>
      </c>
      <c r="B13" s="76">
        <f>'Tab 1-2 FH'!AK15</f>
        <v>0.36201887748366868</v>
      </c>
      <c r="C13" s="25">
        <f>B13/'Tab 1-2 FH'!I15</f>
        <v>35.164819329963009</v>
      </c>
      <c r="D13" s="25">
        <f t="shared" si="0"/>
        <v>86.949976158082478</v>
      </c>
      <c r="E13" s="25">
        <f>'Tab 1-2 FH'!J15</f>
        <v>1.283499557664767</v>
      </c>
      <c r="F13" s="25">
        <f>'Tab 1-2 FH'!G15</f>
        <v>124.67313961384524</v>
      </c>
      <c r="G13" s="25">
        <f t="shared" si="1"/>
        <v>89.435413817678693</v>
      </c>
      <c r="H13" s="48">
        <f t="shared" si="2"/>
        <v>0.28205609836152606</v>
      </c>
    </row>
    <row r="14" spans="1:8">
      <c r="A14" s="2">
        <v>2012</v>
      </c>
      <c r="B14" s="76">
        <f>'Tab 1-2 FH'!AK16</f>
        <v>0.35739426989147355</v>
      </c>
      <c r="C14" s="25">
        <f>B14/'Tab 1-2 FH'!I16</f>
        <v>34.540481981610839</v>
      </c>
      <c r="D14" s="25">
        <f t="shared" si="0"/>
        <v>85.839234302086325</v>
      </c>
      <c r="E14" s="25">
        <f>'Tab 1-2 FH'!J16</f>
        <v>1.2714739806931259</v>
      </c>
      <c r="F14" s="25">
        <f>'Tab 1-2 FH'!G16</f>
        <v>122.88200404990786</v>
      </c>
      <c r="G14" s="25">
        <f t="shared" si="1"/>
        <v>88.597460702360223</v>
      </c>
      <c r="H14" s="48">
        <f t="shared" si="2"/>
        <v>0.28108657771875534</v>
      </c>
    </row>
    <row r="15" spans="1:8">
      <c r="A15" s="2">
        <v>2013</v>
      </c>
      <c r="B15" s="76">
        <f>'Tab 1-2 FH'!AK17</f>
        <v>0.35301815634002826</v>
      </c>
      <c r="C15" s="25">
        <f>B15/'Tab 1-2 FH'!I17</f>
        <v>33.93054869307862</v>
      </c>
      <c r="D15" s="25">
        <f t="shared" si="0"/>
        <v>84.788175938478219</v>
      </c>
      <c r="E15" s="25">
        <f>'Tab 1-2 FH'!J17</f>
        <v>1.2603342878670829</v>
      </c>
      <c r="F15" s="25">
        <f>'Tab 1-2 FH'!G17</f>
        <v>121.13777480283582</v>
      </c>
      <c r="G15" s="25">
        <f t="shared" si="1"/>
        <v>87.821236798152853</v>
      </c>
      <c r="H15" s="48">
        <f t="shared" si="2"/>
        <v>0.28009882753999799</v>
      </c>
    </row>
    <row r="16" spans="1:8">
      <c r="A16" s="2">
        <v>2014</v>
      </c>
      <c r="B16" s="76">
        <f>'Tab 1-2 FH'!AK18</f>
        <v>0.3488837070857167</v>
      </c>
      <c r="C16" s="25">
        <f>B16/'Tab 1-2 FH'!I18</f>
        <v>33.334975858132523</v>
      </c>
      <c r="D16" s="25">
        <f t="shared" si="0"/>
        <v>83.795160694113207</v>
      </c>
      <c r="E16" s="25">
        <f>'Tab 1-2 FH'!J18</f>
        <v>1.2500632309637563</v>
      </c>
      <c r="F16" s="25">
        <f>'Tab 1-2 FH'!G18</f>
        <v>119.44045187262905</v>
      </c>
      <c r="G16" s="25">
        <f t="shared" si="1"/>
        <v>87.105540233235232</v>
      </c>
      <c r="H16" s="48">
        <f t="shared" si="2"/>
        <v>0.2790928478207772</v>
      </c>
    </row>
    <row r="17" spans="1:8">
      <c r="A17" s="2">
        <v>2015</v>
      </c>
      <c r="B17" s="76">
        <f>'Tab 1-2 FH'!AK19</f>
        <v>0.34498444414884022</v>
      </c>
      <c r="C17" s="25">
        <f>B17/'Tab 1-2 FH'!I19</f>
        <v>32.753714741931176</v>
      </c>
      <c r="D17" s="25">
        <f t="shared" si="0"/>
        <v>82.858632682778222</v>
      </c>
      <c r="E17" s="25">
        <f>'Tab 1-2 FH'!J19</f>
        <v>1.2406449210530592</v>
      </c>
      <c r="F17" s="25">
        <f>'Tab 1-2 FH'!G19</f>
        <v>117.79003525928761</v>
      </c>
      <c r="G17" s="25">
        <f t="shared" si="1"/>
        <v>86.449263852541435</v>
      </c>
      <c r="H17" s="48">
        <f t="shared" si="2"/>
        <v>0.27806863857228181</v>
      </c>
    </row>
    <row r="18" spans="1:8">
      <c r="A18" s="2">
        <v>2016</v>
      </c>
      <c r="B18" s="76">
        <f>'Tab 1-2 FH'!AK20</f>
        <v>0.34131423732955368</v>
      </c>
      <c r="C18" s="25">
        <f>B18/'Tab 1-2 FH'!I20</f>
        <v>32.186711476868616</v>
      </c>
      <c r="D18" s="25">
        <f t="shared" si="0"/>
        <v>81.977119548296457</v>
      </c>
      <c r="E18" s="25">
        <f>'Tab 1-2 FH'!J20</f>
        <v>1.232064828497702</v>
      </c>
      <c r="F18" s="25">
        <f>'Tab 1-2 FH'!G20</f>
        <v>116.18652496281146</v>
      </c>
      <c r="G18" s="25">
        <f t="shared" si="1"/>
        <v>85.851395217760967</v>
      </c>
      <c r="H18" s="48">
        <f t="shared" si="2"/>
        <v>0.27702619978668619</v>
      </c>
    </row>
    <row r="19" spans="1:8">
      <c r="A19" s="2">
        <v>2017</v>
      </c>
      <c r="B19" s="76">
        <f>'Tab 1-2 FH'!AK21</f>
        <v>0.33786729992531583</v>
      </c>
      <c r="C19" s="25">
        <f>B19/'Tab 1-2 FH'!I21</f>
        <v>31.63390706543683</v>
      </c>
      <c r="D19" s="25">
        <f t="shared" si="0"/>
        <v>81.149231435941317</v>
      </c>
      <c r="E19" s="25">
        <f>'Tab 1-2 FH'!J21</f>
        <v>1.2243097829531884</v>
      </c>
      <c r="F19" s="25">
        <f>'Tab 1-2 FH'!G21</f>
        <v>114.62992098320062</v>
      </c>
      <c r="G19" s="25">
        <f t="shared" si="1"/>
        <v>85.311016607338672</v>
      </c>
      <c r="H19" s="48">
        <f t="shared" si="2"/>
        <v>0.27596553146078573</v>
      </c>
    </row>
    <row r="20" spans="1:8">
      <c r="A20" s="2">
        <v>2018</v>
      </c>
      <c r="B20" s="76">
        <f>'Tab 1-2 FH'!AK22</f>
        <v>0.33463818404805951</v>
      </c>
      <c r="C20" s="25">
        <f>B20/'Tab 1-2 FH'!I22</f>
        <v>31.095237380317201</v>
      </c>
      <c r="D20" s="25">
        <f t="shared" si="0"/>
        <v>80.373659867710629</v>
      </c>
      <c r="E20" s="25">
        <f>'Tab 1-2 FH'!J22</f>
        <v>1.2173679733678202</v>
      </c>
      <c r="F20" s="25">
        <f>'Tab 1-2 FH'!G22</f>
        <v>113.12022332045508</v>
      </c>
      <c r="G20" s="25">
        <f t="shared" si="1"/>
        <v>84.827305016474938</v>
      </c>
      <c r="H20" s="48">
        <f t="shared" si="2"/>
        <v>0.27488663359714544</v>
      </c>
    </row>
    <row r="21" spans="1:8">
      <c r="A21" s="10" t="s">
        <v>19</v>
      </c>
    </row>
    <row r="22" spans="1:8">
      <c r="A22" s="10" t="s">
        <v>19</v>
      </c>
    </row>
    <row r="23" spans="1:8">
      <c r="A23" s="10" t="s">
        <v>19</v>
      </c>
    </row>
    <row r="24" spans="1:8">
      <c r="A24" s="10" t="s">
        <v>86</v>
      </c>
    </row>
    <row r="25" spans="1:8">
      <c r="A25" s="10" t="s">
        <v>19</v>
      </c>
    </row>
    <row r="26" spans="1:8">
      <c r="A26" s="10" t="s">
        <v>19</v>
      </c>
    </row>
    <row r="27" spans="1:8">
      <c r="A27" s="10" t="s">
        <v>19</v>
      </c>
    </row>
    <row r="28" spans="1:8">
      <c r="A28" s="10" t="s">
        <v>19</v>
      </c>
    </row>
  </sheetData>
  <mergeCells count="2">
    <mergeCell ref="B1:D1"/>
    <mergeCell ref="E1:G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81A20-4AD3-534B-B912-B7193054669C}">
  <dimension ref="A1:H14"/>
  <sheetViews>
    <sheetView showGridLines="0" zoomScale="245" zoomScaleNormal="245" workbookViewId="0">
      <selection sqref="A1:D10"/>
    </sheetView>
  </sheetViews>
  <sheetFormatPr baseColWidth="10" defaultRowHeight="16"/>
  <cols>
    <col min="1" max="1" width="19.83203125" customWidth="1"/>
    <col min="3" max="3" width="12.1640625" bestFit="1" customWidth="1"/>
    <col min="5" max="5" width="5.5" style="69" customWidth="1"/>
    <col min="6" max="6" width="12.1640625" bestFit="1" customWidth="1"/>
    <col min="7" max="7" width="12.5" bestFit="1" customWidth="1"/>
    <col min="8" max="8" width="12.1640625" bestFit="1" customWidth="1"/>
  </cols>
  <sheetData>
    <row r="1" spans="1:8" ht="32" customHeight="1">
      <c r="A1" s="112" t="str">
        <f>Legende!B47</f>
        <v>(12) Rhein-Neckar-Kreis, MFH: Minderung der CO2-Emission je qm Nutzfläche 2002 - 2018 [4.2.3.24.3.]</v>
      </c>
      <c r="B1" s="112"/>
      <c r="C1" s="112"/>
      <c r="D1" s="112"/>
      <c r="E1" s="65"/>
      <c r="F1" s="158" t="s">
        <v>75</v>
      </c>
      <c r="G1" s="159"/>
      <c r="H1" s="160"/>
    </row>
    <row r="2" spans="1:8" ht="19">
      <c r="A2" s="3"/>
      <c r="B2" s="2" t="s">
        <v>76</v>
      </c>
      <c r="C2" s="4" t="s">
        <v>46</v>
      </c>
      <c r="D2" s="4" t="s">
        <v>47</v>
      </c>
      <c r="E2" s="66"/>
      <c r="F2" s="44"/>
      <c r="G2" s="60"/>
      <c r="H2" s="64"/>
    </row>
    <row r="3" spans="1:8">
      <c r="A3" s="47" t="s">
        <v>45</v>
      </c>
      <c r="B3" s="47"/>
      <c r="C3" s="47"/>
      <c r="D3" s="47"/>
      <c r="E3" s="67"/>
      <c r="F3" s="7"/>
      <c r="G3" s="16"/>
      <c r="H3" s="61"/>
    </row>
    <row r="4" spans="1:8">
      <c r="A4" s="3">
        <v>2012</v>
      </c>
      <c r="B4" s="6">
        <f>'Tab 1-2 FH'!CB16</f>
        <v>0.35739426989147355</v>
      </c>
      <c r="C4" s="46">
        <f>'Tab 1-2 FH'!BY16</f>
        <v>10.347112992857143</v>
      </c>
      <c r="D4" s="3"/>
      <c r="E4" s="67"/>
      <c r="F4" s="7"/>
      <c r="G4" s="16"/>
      <c r="H4" s="61"/>
    </row>
    <row r="5" spans="1:8">
      <c r="A5" s="3">
        <v>2018</v>
      </c>
      <c r="B5" s="6">
        <f>'Tab 1-2 FH'!CB22</f>
        <v>0.33463818404805951</v>
      </c>
      <c r="C5" s="11">
        <f>'Tab 1-2 FH'!BY22</f>
        <v>10.761718264285715</v>
      </c>
      <c r="D5" s="3"/>
      <c r="E5" s="67"/>
      <c r="F5" s="7"/>
      <c r="G5" s="16"/>
      <c r="H5" s="61"/>
    </row>
    <row r="6" spans="1:8" s="59" customFormat="1">
      <c r="A6" s="3">
        <v>2030</v>
      </c>
      <c r="B6" s="6" t="s">
        <v>19</v>
      </c>
      <c r="C6" s="11" t="s">
        <v>19</v>
      </c>
      <c r="D6" s="3"/>
      <c r="E6" s="67"/>
      <c r="F6" s="70">
        <f>G6*H6</f>
        <v>0.82921054285714391</v>
      </c>
      <c r="G6" s="71">
        <f>(C5-C4)/(A5-A4)</f>
        <v>6.9100878571428659E-2</v>
      </c>
      <c r="H6" s="61">
        <f>A6-A5</f>
        <v>12</v>
      </c>
    </row>
    <row r="7" spans="1:8">
      <c r="A7" s="3" t="s">
        <v>73</v>
      </c>
      <c r="B7" s="45">
        <f>B4-B5</f>
        <v>2.2756085843414042E-2</v>
      </c>
      <c r="C7" s="6">
        <f>C5-C4</f>
        <v>0.41460527142857195</v>
      </c>
      <c r="D7" s="3" t="s">
        <v>19</v>
      </c>
      <c r="E7" s="67"/>
      <c r="F7" s="7"/>
      <c r="G7" s="16"/>
      <c r="H7" s="61"/>
    </row>
    <row r="8" spans="1:8">
      <c r="A8" s="3" t="s">
        <v>44</v>
      </c>
      <c r="B8" s="45">
        <f>B7/(A5-A4)</f>
        <v>3.7926809739023404E-3</v>
      </c>
      <c r="C8" s="6">
        <f>C7/(A5-A4)</f>
        <v>6.9100878571428659E-2</v>
      </c>
      <c r="D8" s="3" t="s">
        <v>19</v>
      </c>
      <c r="E8" s="67"/>
      <c r="F8" s="7"/>
      <c r="G8" s="16"/>
      <c r="H8" s="61"/>
    </row>
    <row r="9" spans="1:8" ht="20">
      <c r="A9" s="49" t="s">
        <v>48</v>
      </c>
      <c r="B9" s="3"/>
      <c r="C9" s="3"/>
      <c r="D9" s="48">
        <f>B8/C5*1000</f>
        <v>0.35242336593115331</v>
      </c>
      <c r="E9" s="68"/>
      <c r="F9" s="7"/>
      <c r="G9" s="16"/>
      <c r="H9" s="61"/>
    </row>
    <row r="10" spans="1:8" ht="20">
      <c r="A10" s="49" t="s">
        <v>48</v>
      </c>
      <c r="B10" s="3"/>
      <c r="C10" s="3"/>
      <c r="D10" s="48" t="s">
        <v>19</v>
      </c>
      <c r="E10" s="68"/>
      <c r="F10" s="8" t="s">
        <v>19</v>
      </c>
      <c r="G10" s="62"/>
      <c r="H10" s="63"/>
    </row>
    <row r="11" spans="1:8">
      <c r="F11" t="s">
        <v>19</v>
      </c>
    </row>
    <row r="12" spans="1:8">
      <c r="A12" t="s">
        <v>19</v>
      </c>
    </row>
    <row r="13" spans="1:8">
      <c r="A13" t="s">
        <v>19</v>
      </c>
    </row>
    <row r="14" spans="1:8">
      <c r="A14" t="s">
        <v>19</v>
      </c>
    </row>
  </sheetData>
  <mergeCells count="2">
    <mergeCell ref="A1:D1"/>
    <mergeCell ref="F1:H1"/>
  </mergeCells>
  <pageMargins left="0.7" right="0.7" top="0.78740157499999996" bottom="0.78740157499999996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175B-96FD-1D4D-8BE2-3358261AA2BC}">
  <dimension ref="A1:I53"/>
  <sheetViews>
    <sheetView topLeftCell="A27" zoomScale="273" zoomScaleNormal="273" workbookViewId="0">
      <selection activeCell="B32" sqref="B32"/>
    </sheetView>
  </sheetViews>
  <sheetFormatPr baseColWidth="10" defaultRowHeight="16"/>
  <cols>
    <col min="1" max="1" width="16" customWidth="1"/>
    <col min="8" max="8" width="33.33203125" customWidth="1"/>
    <col min="9" max="9" width="19.5" customWidth="1"/>
  </cols>
  <sheetData>
    <row r="1" spans="1:1">
      <c r="A1" t="s">
        <v>25</v>
      </c>
    </row>
    <row r="2" spans="1:1">
      <c r="A2" t="s">
        <v>28</v>
      </c>
    </row>
    <row r="3" spans="1:1">
      <c r="A3" t="s">
        <v>27</v>
      </c>
    </row>
    <row r="4" spans="1:1">
      <c r="A4" t="s">
        <v>26</v>
      </c>
    </row>
    <row r="5" spans="1:1">
      <c r="A5" t="s">
        <v>31</v>
      </c>
    </row>
    <row r="7" spans="1:1">
      <c r="A7" t="s">
        <v>39</v>
      </c>
    </row>
    <row r="8" spans="1:1">
      <c r="A8" t="s">
        <v>40</v>
      </c>
    </row>
    <row r="9" spans="1:1">
      <c r="A9" t="s">
        <v>41</v>
      </c>
    </row>
    <row r="10" spans="1:1">
      <c r="A10" t="s">
        <v>42</v>
      </c>
    </row>
    <row r="11" spans="1:1">
      <c r="A11" t="s">
        <v>43</v>
      </c>
    </row>
    <row r="13" spans="1:1">
      <c r="A13" t="s">
        <v>49</v>
      </c>
    </row>
    <row r="14" spans="1:1">
      <c r="A14" t="s">
        <v>50</v>
      </c>
    </row>
    <row r="15" spans="1:1">
      <c r="A15" t="s">
        <v>51</v>
      </c>
    </row>
    <row r="16" spans="1:1">
      <c r="A16" t="s">
        <v>52</v>
      </c>
    </row>
    <row r="17" spans="1:2">
      <c r="A17" t="s">
        <v>53</v>
      </c>
    </row>
    <row r="19" spans="1:2">
      <c r="A19" t="s">
        <v>60</v>
      </c>
    </row>
    <row r="20" spans="1:2">
      <c r="A20" t="s">
        <v>11</v>
      </c>
    </row>
    <row r="21" spans="1:2">
      <c r="A21" t="s">
        <v>12</v>
      </c>
    </row>
    <row r="22" spans="1:2">
      <c r="A22" t="s">
        <v>13</v>
      </c>
    </row>
    <row r="23" spans="1:2">
      <c r="A23" t="s">
        <v>14</v>
      </c>
    </row>
    <row r="24" spans="1:2">
      <c r="A24" t="s">
        <v>61</v>
      </c>
    </row>
    <row r="26" spans="1:2">
      <c r="A26" t="s">
        <v>49</v>
      </c>
    </row>
    <row r="27" spans="1:2">
      <c r="A27" t="s">
        <v>50</v>
      </c>
    </row>
    <row r="28" spans="1:2">
      <c r="A28" t="s">
        <v>51</v>
      </c>
    </row>
    <row r="29" spans="1:2" s="89" customFormat="1">
      <c r="A29" s="91" t="s">
        <v>90</v>
      </c>
      <c r="B29" s="42"/>
    </row>
    <row r="30" spans="1:2" s="89" customFormat="1">
      <c r="A30" s="89" t="s">
        <v>91</v>
      </c>
      <c r="B30" s="92" t="s">
        <v>102</v>
      </c>
    </row>
    <row r="31" spans="1:2" s="89" customFormat="1">
      <c r="A31" s="89" t="s">
        <v>87</v>
      </c>
      <c r="B31" s="90" t="s">
        <v>117</v>
      </c>
    </row>
    <row r="32" spans="1:2" s="89" customFormat="1">
      <c r="A32" s="89" t="s">
        <v>89</v>
      </c>
      <c r="B32" s="90" t="s">
        <v>92</v>
      </c>
    </row>
    <row r="33" spans="1:9" s="89" customFormat="1">
      <c r="A33" s="89" t="s">
        <v>88</v>
      </c>
      <c r="B33" s="90" t="s">
        <v>93</v>
      </c>
    </row>
    <row r="34" spans="1:9" s="89" customFormat="1">
      <c r="A34" s="89" t="s">
        <v>94</v>
      </c>
      <c r="B34" s="90" t="s">
        <v>45</v>
      </c>
    </row>
    <row r="35" spans="1:9" s="89" customFormat="1">
      <c r="A35" s="89" t="s">
        <v>95</v>
      </c>
      <c r="B35" s="93" t="s">
        <v>116</v>
      </c>
    </row>
    <row r="36" spans="1:9" s="89" customFormat="1">
      <c r="A36" s="89">
        <v>1</v>
      </c>
      <c r="B36" s="115" t="str">
        <f>CONCATENATE("(",A36,") ",Regionaler_Bezug,", ",Gegenstand,": Basisdaten zur Berechnung des Heizenergieverbrauchs nach Destatis ",Von_bis,", co2online Verbrauchstichprobe 2019, N = ",Stichprobenumfang," ",Konto)</f>
        <v>(1) Rhein-Neckar-Kreis, MFH: Basisdaten zur Berechnung des Heizenergieverbrauchs nach Destatis 2002 - 2018, co2online Verbrauchstichprobe 2019, N = 203.682 [4.2.3.24.3.]</v>
      </c>
      <c r="C36" s="115"/>
      <c r="D36" s="115"/>
      <c r="E36" s="115"/>
      <c r="F36" s="115"/>
      <c r="G36" s="115"/>
      <c r="H36" s="115"/>
      <c r="I36" s="115"/>
    </row>
    <row r="37" spans="1:9" s="89" customFormat="1">
      <c r="A37" s="89">
        <v>2</v>
      </c>
      <c r="B37" s="115" t="str">
        <f>CONCATENATE("(",A37,") ",Regionaler_Bezug,", ",Gegenstand," Anteile einzelner Energieträger am Heizenergieverbrauch ",Von_bis,", co2online Verbrauchstichprobe 2019, N = ",Stichprobenumfang,", Anteile in Prozent ",Konto)</f>
        <v>(2) Rhein-Neckar-Kreis, MFH Anteile einzelner Energieträger am Heizenergieverbrauch 2002 - 2018, co2online Verbrauchstichprobe 2019, N = 203.682, Anteile in Prozent [4.2.3.24.3.]</v>
      </c>
      <c r="C37" s="115"/>
      <c r="D37" s="115"/>
      <c r="E37" s="115"/>
      <c r="F37" s="115"/>
      <c r="G37" s="115"/>
      <c r="H37" s="115"/>
      <c r="I37" s="115"/>
    </row>
    <row r="38" spans="1:9" s="89" customFormat="1" ht="16" customHeight="1">
      <c r="A38" s="89">
        <v>3</v>
      </c>
      <c r="B38" s="115" t="str">
        <f>CONCATENATE("(",A38,") ","CO2-Emissionen aus Beheizung von Wohnraum, Emissionskennwerte ",Von_bis,", Angaben in g/kWh, Quelle: BISK0 / Ifeu 2016, angepasst an IINAS 4/2017 Version 4.95")</f>
        <v>(3) CO2-Emissionen aus Beheizung von Wohnraum, Emissionskennwerte 2002 - 2018, Angaben in g/kWh, Quelle: BISK0 / Ifeu 2016, angepasst an IINAS 4/2017 Version 4.95</v>
      </c>
      <c r="C38" s="115"/>
      <c r="D38" s="115"/>
      <c r="E38" s="115"/>
      <c r="F38" s="115"/>
      <c r="G38" s="115"/>
      <c r="H38" s="115"/>
      <c r="I38" s="115"/>
    </row>
    <row r="39" spans="1:9" s="89" customFormat="1">
      <c r="A39" s="89">
        <v>4</v>
      </c>
      <c r="B39" s="115" t="str">
        <f>CONCATENATE("(",A39,") ",Regionaler_Bezug,", ",Gegenstand,": ",Thema," aus Beheizung von Wohnraum nach Energieträgern ",Von_bis,", Angaben in Mio. t, Quelle: co2online 2019, eigene Daten, N = ",Stichprobenumfang," ",Konto)</f>
        <v>(4) Rhein-Neckar-Kreis, MFH: CO2-Emission aus Beheizung von Wohnraum nach Energieträgern 2002 - 2018, Angaben in Mio. t, Quelle: co2online 2019, eigene Daten, N = 203.682 [4.2.3.24.3.]</v>
      </c>
      <c r="C39" s="115"/>
      <c r="D39" s="115"/>
      <c r="E39" s="115"/>
      <c r="F39" s="115"/>
      <c r="G39" s="115"/>
      <c r="H39" s="115"/>
      <c r="I39" s="115"/>
    </row>
    <row r="40" spans="1:9" s="102" customFormat="1">
      <c r="A40" s="102">
        <v>5</v>
      </c>
      <c r="B40" s="115" t="str">
        <f>CONCATENATE("(",A40,") ",Regionaler_Bezug,", ",Gegenstand,": ",Thema," aus Beheizung von Wohnraum ",Von_bis,", Angaben in Mio. t, Quelle: co2online 2019, eigene Daten, N = ",Stichprobenumfang," ",Konto)</f>
        <v>(5) Rhein-Neckar-Kreis, MFH: CO2-Emission aus Beheizung von Wohnraum 2002 - 2018, Angaben in Mio. t, Quelle: co2online 2019, eigene Daten, N = 203.682 [4.2.3.24.3.]</v>
      </c>
      <c r="C40" s="115"/>
      <c r="D40" s="115"/>
      <c r="E40" s="115"/>
      <c r="F40" s="115"/>
      <c r="G40" s="115"/>
      <c r="H40" s="115"/>
      <c r="I40" s="115"/>
    </row>
    <row r="41" spans="1:9" s="89" customFormat="1">
      <c r="A41" s="89">
        <v>6</v>
      </c>
      <c r="B41" s="115" t="str">
        <f>CONCATENATE("(",A41,") ",Regionaler_Bezug,", ",Gegenstand," konstante Anteile einzelner Energieträger am Heizenergieverbrauch ",Von_bis,", co2online Verbrauchstichprobe 2019, N = ",Stichprobenumfang,", Anteile in Prozent ",Konto)</f>
        <v>(6) Rhein-Neckar-Kreis, MFH konstante Anteile einzelner Energieträger am Heizenergieverbrauch 2002 - 2018, co2online Verbrauchstichprobe 2019, N = 203.682, Anteile in Prozent [4.2.3.24.3.]</v>
      </c>
      <c r="C41" s="115"/>
      <c r="D41" s="115"/>
      <c r="E41" s="115"/>
      <c r="F41" s="115"/>
      <c r="G41" s="115"/>
      <c r="H41" s="115"/>
      <c r="I41" s="115"/>
    </row>
    <row r="42" spans="1:9" s="89" customFormat="1">
      <c r="A42" s="89">
        <v>7</v>
      </c>
      <c r="B42" s="115" t="str">
        <f>CONCATENATE("(",A42,") ",Regionaler_Bezug,", ",Gegenstand,": ",Thema," nach Energieträgern bei konstanten Anteilen der ET am HEV ",Von_bis,", Angaben in Mio. t, Quelle: co2online 2019, N = ",Stichprobenumfang," ",Konto)</f>
        <v>(7) Rhein-Neckar-Kreis, MFH: CO2-Emission nach Energieträgern bei konstanten Anteilen der ET am HEV 2002 - 2018, Angaben in Mio. t, Quelle: co2online 2019, N = 203.682 [4.2.3.24.3.]</v>
      </c>
      <c r="C42" s="115"/>
      <c r="D42" s="115"/>
      <c r="E42" s="115"/>
      <c r="F42" s="115"/>
      <c r="G42" s="115"/>
      <c r="H42" s="115"/>
      <c r="I42" s="115"/>
    </row>
    <row r="43" spans="1:9" s="89" customFormat="1" ht="16" customHeight="1">
      <c r="A43" s="89">
        <v>8</v>
      </c>
      <c r="B43" s="115" t="str">
        <f>CONCATENATE("(",A43,") ","CO2-Emissionen aus Beheizung von Wohnraum, konstante Emissionskennwerte ",Von_bis,", Angaben in g/kWh, Quelle: BISK0 / Ifeu 2016, angepasst an IINAS 4/2017 V. 4.95")</f>
        <v>(8) CO2-Emissionen aus Beheizung von Wohnraum, konstante Emissionskennwerte 2002 - 2018, Angaben in g/kWh, Quelle: BISK0 / Ifeu 2016, angepasst an IINAS 4/2017 V. 4.95</v>
      </c>
      <c r="C43" s="115"/>
      <c r="D43" s="115"/>
      <c r="E43" s="115"/>
      <c r="F43" s="115"/>
      <c r="G43" s="115"/>
      <c r="H43" s="115"/>
      <c r="I43" s="115"/>
    </row>
    <row r="44" spans="1:9" s="89" customFormat="1">
      <c r="A44" s="89">
        <v>9</v>
      </c>
      <c r="B44" s="115" t="str">
        <f>CONCATENATE("(",A44,") ",Regionaler_Bezug,", ",Gegenstand,": ",Thema," nach ET bei konstanten Emissionskennwerten ",Von_bis,", Angaben in Mio. t, Quelle: co2online 2019, N = ",Stichprobenumfang," ",Konto)</f>
        <v>(9) Rhein-Neckar-Kreis, MFH: CO2-Emission nach ET bei konstanten Emissionskennwerten 2002 - 2018, Angaben in Mio. t, Quelle: co2online 2019, N = 203.682 [4.2.3.24.3.]</v>
      </c>
      <c r="C44" s="115"/>
      <c r="D44" s="115"/>
      <c r="E44" s="115"/>
      <c r="F44" s="115"/>
      <c r="G44" s="115"/>
      <c r="H44" s="115"/>
      <c r="I44" s="115"/>
    </row>
    <row r="45" spans="1:9" s="89" customFormat="1">
      <c r="A45" s="89">
        <v>10</v>
      </c>
      <c r="B45" s="115" t="str">
        <f>CONCATENATE("(",A45,") ",Regionaler_Bezug,", ",Gegenstand,": Vergleich der Kennwerte (Verbrauch, Emission) 2002, 2012, 2018 ",Konto)</f>
        <v>(10) Rhein-Neckar-Kreis, MFH: Vergleich der Kennwerte (Verbrauch, Emission) 2002, 2012, 2018 [4.2.3.24.3.]</v>
      </c>
      <c r="C45" s="115"/>
      <c r="D45" s="115"/>
      <c r="E45" s="115"/>
      <c r="F45" s="115"/>
      <c r="G45" s="115"/>
      <c r="H45" s="115"/>
      <c r="I45" s="115"/>
    </row>
    <row r="46" spans="1:9" s="89" customFormat="1">
      <c r="A46" s="89">
        <v>11</v>
      </c>
      <c r="B46" s="115" t="str">
        <f>CONCATENATE("(",A46,") ",Regionaler_Bezug,", ",Gegenstand,": Effizienzsteigerung, Flächenwachstum                                                             und Emissionsminderung, Veränderung ",Von_bis," ",Konto)</f>
        <v>(11) Rhein-Neckar-Kreis, MFH: Effizienzsteigerung, Flächenwachstum                                                             und Emissionsminderung, Veränderung 2002 - 2018 [4.2.3.24.3.]</v>
      </c>
      <c r="C46" s="115"/>
      <c r="D46" s="115"/>
      <c r="E46" s="115"/>
      <c r="F46" s="115"/>
      <c r="G46" s="115"/>
      <c r="H46" s="115"/>
      <c r="I46" s="115"/>
    </row>
    <row r="47" spans="1:9" s="89" customFormat="1">
      <c r="A47" s="89">
        <v>12</v>
      </c>
      <c r="B47" s="115" t="str">
        <f>CONCATENATE("(",A47,") ",Regionaler_Bezug,", ",Gegenstand,": Minderung der CO2-Emission je qm Nutzfläche ",Von_bis," ",Konto)</f>
        <v>(12) Rhein-Neckar-Kreis, MFH: Minderung der CO2-Emission je qm Nutzfläche 2002 - 2018 [4.2.3.24.3.]</v>
      </c>
      <c r="C47" s="115"/>
      <c r="D47" s="115"/>
      <c r="E47" s="115"/>
      <c r="F47" s="115"/>
      <c r="G47" s="115"/>
      <c r="H47" s="115"/>
      <c r="I47" s="115"/>
    </row>
    <row r="48" spans="1:9" s="89" customFormat="1">
      <c r="A48" s="91" t="s">
        <v>96</v>
      </c>
      <c r="B48" s="91"/>
    </row>
    <row r="49" spans="1:1" s="89" customFormat="1">
      <c r="A49" s="89" t="s">
        <v>97</v>
      </c>
    </row>
    <row r="50" spans="1:1" s="89" customFormat="1">
      <c r="A50" s="89" t="s">
        <v>98</v>
      </c>
    </row>
    <row r="51" spans="1:1" s="89" customFormat="1">
      <c r="A51" s="89" t="s">
        <v>99</v>
      </c>
    </row>
    <row r="52" spans="1:1" s="89" customFormat="1">
      <c r="A52" s="89" t="s">
        <v>100</v>
      </c>
    </row>
    <row r="53" spans="1:1" s="89" customFormat="1">
      <c r="A53" s="89" t="s">
        <v>101</v>
      </c>
    </row>
  </sheetData>
  <mergeCells count="12">
    <mergeCell ref="B36:I36"/>
    <mergeCell ref="B37:I37"/>
    <mergeCell ref="B44:I44"/>
    <mergeCell ref="B45:I45"/>
    <mergeCell ref="B46:I46"/>
    <mergeCell ref="B47:I47"/>
    <mergeCell ref="B38:I38"/>
    <mergeCell ref="B39:I39"/>
    <mergeCell ref="B41:I41"/>
    <mergeCell ref="B42:I42"/>
    <mergeCell ref="B43:I43"/>
    <mergeCell ref="B40:I4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Arbeitsblätter</vt:lpstr>
      </vt:variant>
      <vt:variant>
        <vt:i4>4</vt:i4>
      </vt:variant>
      <vt:variant>
        <vt:lpstr>Diagramme</vt:lpstr>
      </vt:variant>
      <vt:variant>
        <vt:i4>1</vt:i4>
      </vt:variant>
      <vt:variant>
        <vt:lpstr>Benannte Bereiche</vt:lpstr>
      </vt:variant>
      <vt:variant>
        <vt:i4>6</vt:i4>
      </vt:variant>
    </vt:vector>
  </HeadingPairs>
  <TitlesOfParts>
    <vt:vector size="11" baseType="lpstr">
      <vt:lpstr>Tab 1-2 FH</vt:lpstr>
      <vt:lpstr>Kennwerte</vt:lpstr>
      <vt:lpstr>Resüme 2012 2018</vt:lpstr>
      <vt:lpstr>Legende</vt:lpstr>
      <vt:lpstr>Dia 1-2 FH Fläche SV</vt:lpstr>
      <vt:lpstr>Gegenstand</vt:lpstr>
      <vt:lpstr>Konto</vt:lpstr>
      <vt:lpstr>Regionaler_Bezug</vt:lpstr>
      <vt:lpstr>Stichprobenumfang</vt:lpstr>
      <vt:lpstr>Thema</vt:lpstr>
      <vt:lpstr>Von_bis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Hengstenberg</dc:creator>
  <cp:lastModifiedBy>Johannes Hengstenberg</cp:lastModifiedBy>
  <cp:lastPrinted>2019-06-29T14:11:25Z</cp:lastPrinted>
  <dcterms:created xsi:type="dcterms:W3CDTF">2019-06-20T06:08:59Z</dcterms:created>
  <dcterms:modified xsi:type="dcterms:W3CDTF">2019-07-24T18:23:10Z</dcterms:modified>
</cp:coreProperties>
</file>