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hengstenberg/Dropbox/arbeit/AAA entwicklung hev 2018/Berechnung/2 Bundesländer/2.3. 1-2 FH MFH/2.3.1. Bundesländer/2.3.1.1. Baden-Württemberg/2.3.1.1.3. CO2-Bilanz/"/>
    </mc:Choice>
  </mc:AlternateContent>
  <xr:revisionPtr revIDLastSave="0" documentId="13_ncr:1_{6D1B8CEC-ED60-0444-9E5F-06713A6EF712}" xr6:coauthVersionLast="43" xr6:coauthVersionMax="43" xr10:uidLastSave="{00000000-0000-0000-0000-000000000000}"/>
  <bookViews>
    <workbookView xWindow="0" yWindow="460" windowWidth="33600" windowHeight="20540" activeTab="3" xr2:uid="{9D10CFD2-D063-E342-A5C3-DCE49BDD2AF7}"/>
  </bookViews>
  <sheets>
    <sheet name="Dia Emis je qm" sheetId="16" r:id="rId1"/>
    <sheet name="Tab 1-2 FH + MFH" sheetId="10" r:id="rId2"/>
    <sheet name="Resüme 2012 2018" sheetId="15" r:id="rId3"/>
    <sheet name="Dia 1-2 FH + MFH Fläche SV" sheetId="8" r:id="rId4"/>
    <sheet name="Legende" sheetId="5" r:id="rId5"/>
  </sheets>
  <externalReferences>
    <externalReference r:id="rId6"/>
    <externalReference r:id="rId7"/>
  </externalReferences>
  <definedNames>
    <definedName name="Gegenstand">Legende!$B$35</definedName>
    <definedName name="Konto">Legende!$B$36</definedName>
    <definedName name="Regionaler_bezug">Legende!$B$32</definedName>
    <definedName name="Stichprobenumfang">Legende!$B$31</definedName>
    <definedName name="Thema">Legende!$B$34</definedName>
    <definedName name="Von_Bis">Legende!$B$33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5" l="1"/>
  <c r="B48" i="5"/>
  <c r="B46" i="5" l="1"/>
  <c r="B39" i="5" l="1"/>
  <c r="B40" i="5"/>
  <c r="B38" i="5"/>
  <c r="M100" i="10" s="1"/>
  <c r="B37" i="5"/>
  <c r="BZ27" i="10" l="1"/>
  <c r="BZ25" i="10"/>
  <c r="CA25" i="10"/>
  <c r="CB25" i="10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6" i="10"/>
  <c r="BC6" i="10"/>
  <c r="BD6" i="10"/>
  <c r="BC7" i="10"/>
  <c r="BD7" i="10"/>
  <c r="BC8" i="10"/>
  <c r="BD8" i="10"/>
  <c r="BD104" i="10" s="1"/>
  <c r="BC9" i="10"/>
  <c r="BD9" i="10"/>
  <c r="BC10" i="10"/>
  <c r="BD10" i="10"/>
  <c r="BC11" i="10"/>
  <c r="BC107" i="10" s="1"/>
  <c r="BD11" i="10"/>
  <c r="BC12" i="10"/>
  <c r="BD12" i="10"/>
  <c r="BD108" i="10" s="1"/>
  <c r="BC13" i="10"/>
  <c r="BC109" i="10" s="1"/>
  <c r="BD13" i="10"/>
  <c r="BD109" i="10" s="1"/>
  <c r="BC14" i="10"/>
  <c r="BD14" i="10"/>
  <c r="BC15" i="10"/>
  <c r="BD15" i="10"/>
  <c r="BC16" i="10"/>
  <c r="BD16" i="10"/>
  <c r="BD112" i="10" s="1"/>
  <c r="BC17" i="10"/>
  <c r="BC113" i="10" s="1"/>
  <c r="BD17" i="10"/>
  <c r="BD113" i="10" s="1"/>
  <c r="BC18" i="10"/>
  <c r="BD18" i="10"/>
  <c r="BC19" i="10"/>
  <c r="BD19" i="10"/>
  <c r="BC20" i="10"/>
  <c r="BD20" i="10"/>
  <c r="BD116" i="10" s="1"/>
  <c r="BC21" i="10"/>
  <c r="BC117" i="10" s="1"/>
  <c r="BD21" i="10"/>
  <c r="BD117" i="10" s="1"/>
  <c r="BC22" i="10"/>
  <c r="BD22" i="10"/>
  <c r="BB6" i="10"/>
  <c r="BB7" i="10"/>
  <c r="BB8" i="10"/>
  <c r="BB104" i="10" s="1"/>
  <c r="BB9" i="10"/>
  <c r="BB105" i="10" s="1"/>
  <c r="BB10" i="10"/>
  <c r="BB11" i="10"/>
  <c r="BB12" i="10"/>
  <c r="BB108" i="10" s="1"/>
  <c r="BB13" i="10"/>
  <c r="BB109" i="10" s="1"/>
  <c r="BB14" i="10"/>
  <c r="BB15" i="10"/>
  <c r="BB16" i="10"/>
  <c r="BB112" i="10" s="1"/>
  <c r="BB17" i="10"/>
  <c r="BB18" i="10"/>
  <c r="BB19" i="10"/>
  <c r="BB115" i="10" s="1"/>
  <c r="BB20" i="10"/>
  <c r="BB116" i="10" s="1"/>
  <c r="BB21" i="10"/>
  <c r="BB117" i="10" s="1"/>
  <c r="BB22" i="10"/>
  <c r="BA6" i="10"/>
  <c r="BA7" i="10"/>
  <c r="BA8" i="10"/>
  <c r="BA104" i="10" s="1"/>
  <c r="BA9" i="10"/>
  <c r="BA10" i="10"/>
  <c r="BA11" i="10"/>
  <c r="BA12" i="10"/>
  <c r="BA108" i="10" s="1"/>
  <c r="BA13" i="10"/>
  <c r="BA109" i="10" s="1"/>
  <c r="BA14" i="10"/>
  <c r="BA15" i="10"/>
  <c r="BA16" i="10"/>
  <c r="BA17" i="10"/>
  <c r="BA113" i="10" s="1"/>
  <c r="BA18" i="10"/>
  <c r="BA19" i="10"/>
  <c r="BA20" i="10"/>
  <c r="BA116" i="10" s="1"/>
  <c r="BA21" i="10"/>
  <c r="BA117" i="10" s="1"/>
  <c r="BA22" i="10"/>
  <c r="AZ6" i="10"/>
  <c r="AZ7" i="10"/>
  <c r="AZ103" i="10" s="1"/>
  <c r="AZ8" i="10"/>
  <c r="AZ9" i="10"/>
  <c r="AZ105" i="10" s="1"/>
  <c r="AZ10" i="10"/>
  <c r="AZ11" i="10"/>
  <c r="AZ12" i="10"/>
  <c r="AZ108" i="10" s="1"/>
  <c r="AZ13" i="10"/>
  <c r="AZ109" i="10" s="1"/>
  <c r="AZ14" i="10"/>
  <c r="AZ15" i="10"/>
  <c r="AZ111" i="10" s="1"/>
  <c r="AZ16" i="10"/>
  <c r="AZ17" i="10"/>
  <c r="AZ113" i="10" s="1"/>
  <c r="AZ18" i="10"/>
  <c r="AZ19" i="10"/>
  <c r="AZ20" i="10"/>
  <c r="AZ116" i="10" s="1"/>
  <c r="AZ21" i="10"/>
  <c r="AZ117" i="10" s="1"/>
  <c r="AZ22" i="10"/>
  <c r="AY7" i="10"/>
  <c r="AY8" i="10"/>
  <c r="AY9" i="10"/>
  <c r="AY10" i="10"/>
  <c r="AY11" i="10"/>
  <c r="AY12" i="10"/>
  <c r="AY13" i="10"/>
  <c r="AY14" i="10"/>
  <c r="AY15" i="10"/>
  <c r="AY16" i="10"/>
  <c r="AY17" i="10"/>
  <c r="AY18" i="10"/>
  <c r="AY19" i="10"/>
  <c r="AY20" i="10"/>
  <c r="AY21" i="10"/>
  <c r="AY22" i="10"/>
  <c r="AY6" i="10"/>
  <c r="AY102" i="10" s="1"/>
  <c r="AP7" i="10"/>
  <c r="AP103" i="10" s="1"/>
  <c r="AP8" i="10"/>
  <c r="AP9" i="10"/>
  <c r="AP10" i="10"/>
  <c r="AP11" i="10"/>
  <c r="AP107" i="10" s="1"/>
  <c r="AP12" i="10"/>
  <c r="AP108" i="10" s="1"/>
  <c r="AP13" i="10"/>
  <c r="AP109" i="10" s="1"/>
  <c r="AP14" i="10"/>
  <c r="AP110" i="10" s="1"/>
  <c r="AP15" i="10"/>
  <c r="AP16" i="10"/>
  <c r="AP17" i="10"/>
  <c r="AP18" i="10"/>
  <c r="AP19" i="10"/>
  <c r="AP20" i="10"/>
  <c r="AP21" i="10"/>
  <c r="AP22" i="10"/>
  <c r="AP118" i="10" s="1"/>
  <c r="AP6" i="10"/>
  <c r="AP102" i="10" s="1"/>
  <c r="AP115" i="10"/>
  <c r="AP116" i="10"/>
  <c r="AP117" i="10"/>
  <c r="AD100" i="10"/>
  <c r="V100" i="10"/>
  <c r="B100" i="10"/>
  <c r="AZ102" i="10"/>
  <c r="BA102" i="10"/>
  <c r="BB102" i="10"/>
  <c r="BC102" i="10"/>
  <c r="BD102" i="10"/>
  <c r="BA103" i="10"/>
  <c r="BB103" i="10"/>
  <c r="BC103" i="10"/>
  <c r="BD103" i="10"/>
  <c r="AZ104" i="10"/>
  <c r="BC104" i="10"/>
  <c r="BA105" i="10"/>
  <c r="BC105" i="10"/>
  <c r="BD105" i="10"/>
  <c r="AZ106" i="10"/>
  <c r="BA106" i="10"/>
  <c r="BB106" i="10"/>
  <c r="BC106" i="10"/>
  <c r="BD106" i="10"/>
  <c r="AZ107" i="10"/>
  <c r="BA107" i="10"/>
  <c r="BB107" i="10"/>
  <c r="BD107" i="10"/>
  <c r="BC108" i="10"/>
  <c r="AZ110" i="10"/>
  <c r="BA110" i="10"/>
  <c r="BB110" i="10"/>
  <c r="BC110" i="10"/>
  <c r="BD110" i="10"/>
  <c r="BA111" i="10"/>
  <c r="BB111" i="10"/>
  <c r="BC111" i="10"/>
  <c r="BD111" i="10"/>
  <c r="AZ112" i="10"/>
  <c r="BA112" i="10"/>
  <c r="BC112" i="10"/>
  <c r="BB113" i="10"/>
  <c r="AZ114" i="10"/>
  <c r="BA114" i="10"/>
  <c r="BB114" i="10"/>
  <c r="BC114" i="10"/>
  <c r="BD114" i="10"/>
  <c r="AZ115" i="10"/>
  <c r="BA115" i="10"/>
  <c r="BC115" i="10"/>
  <c r="BD115" i="10"/>
  <c r="BC116" i="10"/>
  <c r="AZ118" i="10"/>
  <c r="BA118" i="10"/>
  <c r="BB118" i="10"/>
  <c r="BC118" i="10"/>
  <c r="BD118" i="10"/>
  <c r="AQ102" i="10"/>
  <c r="AR102" i="10"/>
  <c r="AS102" i="10"/>
  <c r="AT102" i="10"/>
  <c r="AU102" i="10"/>
  <c r="AQ103" i="10"/>
  <c r="AR103" i="10"/>
  <c r="AS103" i="10"/>
  <c r="AT103" i="10"/>
  <c r="AU103" i="10"/>
  <c r="AQ104" i="10"/>
  <c r="AR104" i="10"/>
  <c r="AS104" i="10"/>
  <c r="AT104" i="10"/>
  <c r="AU104" i="10"/>
  <c r="AQ105" i="10"/>
  <c r="AR105" i="10"/>
  <c r="AS105" i="10"/>
  <c r="AT105" i="10"/>
  <c r="AU105" i="10"/>
  <c r="AQ106" i="10"/>
  <c r="AR106" i="10"/>
  <c r="AS106" i="10"/>
  <c r="AT106" i="10"/>
  <c r="AU106" i="10"/>
  <c r="AQ107" i="10"/>
  <c r="AR107" i="10"/>
  <c r="AS107" i="10"/>
  <c r="AT107" i="10"/>
  <c r="AU107" i="10"/>
  <c r="AQ108" i="10"/>
  <c r="AR108" i="10"/>
  <c r="AS108" i="10"/>
  <c r="AT108" i="10"/>
  <c r="AU108" i="10"/>
  <c r="AQ109" i="10"/>
  <c r="AR109" i="10"/>
  <c r="AS109" i="10"/>
  <c r="AT109" i="10"/>
  <c r="AU109" i="10"/>
  <c r="AQ110" i="10"/>
  <c r="AR110" i="10"/>
  <c r="AS110" i="10"/>
  <c r="AT110" i="10"/>
  <c r="AU110" i="10"/>
  <c r="AQ111" i="10"/>
  <c r="AR111" i="10"/>
  <c r="AS111" i="10"/>
  <c r="AT111" i="10"/>
  <c r="AU111" i="10"/>
  <c r="AQ112" i="10"/>
  <c r="AR112" i="10"/>
  <c r="AS112" i="10"/>
  <c r="AT112" i="10"/>
  <c r="AU112" i="10"/>
  <c r="AQ113" i="10"/>
  <c r="AR113" i="10"/>
  <c r="AS113" i="10"/>
  <c r="AT113" i="10"/>
  <c r="AU113" i="10"/>
  <c r="AQ114" i="10"/>
  <c r="AR114" i="10"/>
  <c r="AS114" i="10"/>
  <c r="AT114" i="10"/>
  <c r="AU114" i="10"/>
  <c r="AQ115" i="10"/>
  <c r="AR115" i="10"/>
  <c r="AS115" i="10"/>
  <c r="AT115" i="10"/>
  <c r="AU115" i="10"/>
  <c r="AQ116" i="10"/>
  <c r="AR116" i="10"/>
  <c r="AS116" i="10"/>
  <c r="AT116" i="10"/>
  <c r="AU116" i="10"/>
  <c r="AQ117" i="10"/>
  <c r="AR117" i="10"/>
  <c r="AS117" i="10"/>
  <c r="AT117" i="10"/>
  <c r="AU117" i="10"/>
  <c r="AQ118" i="10"/>
  <c r="AR118" i="10"/>
  <c r="AS118" i="10"/>
  <c r="AT118" i="10"/>
  <c r="AU118" i="10"/>
  <c r="AP104" i="10"/>
  <c r="AP105" i="10"/>
  <c r="AP106" i="10"/>
  <c r="AP111" i="10"/>
  <c r="AP112" i="10"/>
  <c r="AP113" i="10"/>
  <c r="AP114" i="10"/>
  <c r="AF102" i="10"/>
  <c r="AG102" i="10"/>
  <c r="AH102" i="10"/>
  <c r="AI102" i="10"/>
  <c r="AJ102" i="10"/>
  <c r="AF103" i="10"/>
  <c r="AG103" i="10"/>
  <c r="AH103" i="10"/>
  <c r="AI103" i="10"/>
  <c r="AJ103" i="10"/>
  <c r="AF104" i="10"/>
  <c r="AG104" i="10"/>
  <c r="AH104" i="10"/>
  <c r="AI104" i="10"/>
  <c r="AJ104" i="10"/>
  <c r="AF105" i="10"/>
  <c r="AG105" i="10"/>
  <c r="AH105" i="10"/>
  <c r="AI105" i="10"/>
  <c r="AJ105" i="10"/>
  <c r="AF106" i="10"/>
  <c r="AG106" i="10"/>
  <c r="AH106" i="10"/>
  <c r="AI106" i="10"/>
  <c r="AJ106" i="10"/>
  <c r="AF107" i="10"/>
  <c r="AG107" i="10"/>
  <c r="AH107" i="10"/>
  <c r="AI107" i="10"/>
  <c r="AJ107" i="10"/>
  <c r="AF108" i="10"/>
  <c r="AG108" i="10"/>
  <c r="AH108" i="10"/>
  <c r="AI108" i="10"/>
  <c r="AJ108" i="10"/>
  <c r="AF109" i="10"/>
  <c r="AG109" i="10"/>
  <c r="AH109" i="10"/>
  <c r="AI109" i="10"/>
  <c r="AJ109" i="10"/>
  <c r="AF110" i="10"/>
  <c r="AG110" i="10"/>
  <c r="AH110" i="10"/>
  <c r="AI110" i="10"/>
  <c r="AJ110" i="10"/>
  <c r="AF111" i="10"/>
  <c r="AG111" i="10"/>
  <c r="AH111" i="10"/>
  <c r="AI111" i="10"/>
  <c r="AJ111" i="10"/>
  <c r="AF112" i="10"/>
  <c r="AG112" i="10"/>
  <c r="AH112" i="10"/>
  <c r="AI112" i="10"/>
  <c r="AJ112" i="10"/>
  <c r="AF113" i="10"/>
  <c r="AG113" i="10"/>
  <c r="AH113" i="10"/>
  <c r="AI113" i="10"/>
  <c r="AJ113" i="10"/>
  <c r="AF114" i="10"/>
  <c r="AG114" i="10"/>
  <c r="AH114" i="10"/>
  <c r="AI114" i="10"/>
  <c r="AJ114" i="10"/>
  <c r="AF115" i="10"/>
  <c r="AG115" i="10"/>
  <c r="AH115" i="10"/>
  <c r="AI115" i="10"/>
  <c r="AJ115" i="10"/>
  <c r="AF116" i="10"/>
  <c r="AG116" i="10"/>
  <c r="AH116" i="10"/>
  <c r="AI116" i="10"/>
  <c r="AJ116" i="10"/>
  <c r="AF117" i="10"/>
  <c r="AG117" i="10"/>
  <c r="AH117" i="10"/>
  <c r="AI117" i="10"/>
  <c r="AJ117" i="10"/>
  <c r="AF118" i="10"/>
  <c r="AG118" i="10"/>
  <c r="AH118" i="10"/>
  <c r="AI118" i="10"/>
  <c r="AJ118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02" i="10"/>
  <c r="AB102" i="10"/>
  <c r="AB103" i="10"/>
  <c r="AB104" i="10"/>
  <c r="AB105" i="10"/>
  <c r="AB106" i="10"/>
  <c r="AB107" i="10"/>
  <c r="AB108" i="10"/>
  <c r="AB109" i="10"/>
  <c r="AB110" i="10"/>
  <c r="AB111" i="10"/>
  <c r="AB112" i="10"/>
  <c r="AB113" i="10"/>
  <c r="AB114" i="10"/>
  <c r="AB115" i="10"/>
  <c r="AB116" i="10"/>
  <c r="AB117" i="10"/>
  <c r="AB118" i="10"/>
  <c r="AA102" i="10"/>
  <c r="AA103" i="10"/>
  <c r="AA104" i="10"/>
  <c r="AA105" i="10"/>
  <c r="AA106" i="10"/>
  <c r="AA107" i="10"/>
  <c r="AA108" i="10"/>
  <c r="AA109" i="10"/>
  <c r="AA110" i="10"/>
  <c r="AA111" i="10"/>
  <c r="AA112" i="10"/>
  <c r="AA113" i="10"/>
  <c r="AA114" i="10"/>
  <c r="AA115" i="10"/>
  <c r="AA116" i="10"/>
  <c r="AA117" i="10"/>
  <c r="AA118" i="10"/>
  <c r="X102" i="10"/>
  <c r="Y102" i="10"/>
  <c r="Z102" i="10"/>
  <c r="X103" i="10"/>
  <c r="Y103" i="10"/>
  <c r="Z103" i="10"/>
  <c r="X104" i="10"/>
  <c r="Y104" i="10"/>
  <c r="Z104" i="10"/>
  <c r="X105" i="10"/>
  <c r="Y105" i="10"/>
  <c r="Z105" i="10"/>
  <c r="X106" i="10"/>
  <c r="Y106" i="10"/>
  <c r="Z106" i="10"/>
  <c r="X107" i="10"/>
  <c r="Y107" i="10"/>
  <c r="Z107" i="10"/>
  <c r="X108" i="10"/>
  <c r="Y108" i="10"/>
  <c r="Z108" i="10"/>
  <c r="X109" i="10"/>
  <c r="Y109" i="10"/>
  <c r="Z109" i="10"/>
  <c r="X110" i="10"/>
  <c r="Y110" i="10"/>
  <c r="Z110" i="10"/>
  <c r="X111" i="10"/>
  <c r="Y111" i="10"/>
  <c r="Z111" i="10"/>
  <c r="X112" i="10"/>
  <c r="Y112" i="10"/>
  <c r="Z112" i="10"/>
  <c r="X113" i="10"/>
  <c r="Y113" i="10"/>
  <c r="Z113" i="10"/>
  <c r="X114" i="10"/>
  <c r="Y114" i="10"/>
  <c r="Z114" i="10"/>
  <c r="X115" i="10"/>
  <c r="Y115" i="10"/>
  <c r="Z115" i="10"/>
  <c r="X116" i="10"/>
  <c r="Y116" i="10"/>
  <c r="Z116" i="10"/>
  <c r="X117" i="10"/>
  <c r="Y117" i="10"/>
  <c r="Z117" i="10"/>
  <c r="X118" i="10"/>
  <c r="Y118" i="10"/>
  <c r="Z118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02" i="10"/>
  <c r="O102" i="10"/>
  <c r="P102" i="10"/>
  <c r="Q102" i="10"/>
  <c r="R102" i="10"/>
  <c r="S102" i="10"/>
  <c r="O103" i="10"/>
  <c r="P103" i="10"/>
  <c r="Q103" i="10"/>
  <c r="R103" i="10"/>
  <c r="S103" i="10"/>
  <c r="O104" i="10"/>
  <c r="P104" i="10"/>
  <c r="Q104" i="10"/>
  <c r="R104" i="10"/>
  <c r="S104" i="10"/>
  <c r="O105" i="10"/>
  <c r="P105" i="10"/>
  <c r="Q105" i="10"/>
  <c r="R105" i="10"/>
  <c r="S105" i="10"/>
  <c r="O106" i="10"/>
  <c r="P106" i="10"/>
  <c r="Q106" i="10"/>
  <c r="R106" i="10"/>
  <c r="S106" i="10"/>
  <c r="O107" i="10"/>
  <c r="P107" i="10"/>
  <c r="Q107" i="10"/>
  <c r="R107" i="10"/>
  <c r="S107" i="10"/>
  <c r="O108" i="10"/>
  <c r="P108" i="10"/>
  <c r="Q108" i="10"/>
  <c r="R108" i="10"/>
  <c r="S108" i="10"/>
  <c r="O109" i="10"/>
  <c r="P109" i="10"/>
  <c r="Q109" i="10"/>
  <c r="R109" i="10"/>
  <c r="S109" i="10"/>
  <c r="O110" i="10"/>
  <c r="P110" i="10"/>
  <c r="Q110" i="10"/>
  <c r="R110" i="10"/>
  <c r="S110" i="10"/>
  <c r="O111" i="10"/>
  <c r="P111" i="10"/>
  <c r="Q111" i="10"/>
  <c r="R111" i="10"/>
  <c r="S111" i="10"/>
  <c r="O112" i="10"/>
  <c r="P112" i="10"/>
  <c r="Q112" i="10"/>
  <c r="R112" i="10"/>
  <c r="S112" i="10"/>
  <c r="O113" i="10"/>
  <c r="P113" i="10"/>
  <c r="Q113" i="10"/>
  <c r="R113" i="10"/>
  <c r="S113" i="10"/>
  <c r="O114" i="10"/>
  <c r="P114" i="10"/>
  <c r="Q114" i="10"/>
  <c r="R114" i="10"/>
  <c r="S114" i="10"/>
  <c r="O115" i="10"/>
  <c r="P115" i="10"/>
  <c r="Q115" i="10"/>
  <c r="R115" i="10"/>
  <c r="S115" i="10"/>
  <c r="O116" i="10"/>
  <c r="P116" i="10"/>
  <c r="Q116" i="10"/>
  <c r="R116" i="10"/>
  <c r="S116" i="10"/>
  <c r="O117" i="10"/>
  <c r="P117" i="10"/>
  <c r="Q117" i="10"/>
  <c r="R117" i="10"/>
  <c r="S117" i="10"/>
  <c r="O118" i="10"/>
  <c r="P118" i="10"/>
  <c r="Q118" i="10"/>
  <c r="R118" i="10"/>
  <c r="S118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02" i="10"/>
  <c r="C105" i="10"/>
  <c r="D105" i="10"/>
  <c r="E105" i="10"/>
  <c r="F105" i="10"/>
  <c r="G105" i="10"/>
  <c r="H105" i="10"/>
  <c r="I105" i="10"/>
  <c r="C106" i="10"/>
  <c r="D106" i="10"/>
  <c r="E106" i="10"/>
  <c r="F106" i="10"/>
  <c r="G106" i="10"/>
  <c r="H106" i="10"/>
  <c r="I106" i="10"/>
  <c r="C107" i="10"/>
  <c r="D107" i="10"/>
  <c r="E107" i="10"/>
  <c r="F107" i="10"/>
  <c r="G107" i="10"/>
  <c r="H107" i="10"/>
  <c r="I107" i="10"/>
  <c r="C108" i="10"/>
  <c r="D108" i="10"/>
  <c r="E108" i="10"/>
  <c r="F108" i="10"/>
  <c r="G108" i="10"/>
  <c r="H108" i="10"/>
  <c r="I108" i="10"/>
  <c r="C109" i="10"/>
  <c r="D109" i="10"/>
  <c r="E109" i="10"/>
  <c r="F109" i="10"/>
  <c r="G109" i="10"/>
  <c r="H109" i="10"/>
  <c r="I109" i="10"/>
  <c r="C110" i="10"/>
  <c r="D110" i="10"/>
  <c r="E110" i="10"/>
  <c r="F110" i="10"/>
  <c r="G110" i="10"/>
  <c r="H110" i="10"/>
  <c r="I110" i="10"/>
  <c r="C111" i="10"/>
  <c r="D111" i="10"/>
  <c r="E111" i="10"/>
  <c r="F111" i="10"/>
  <c r="G111" i="10"/>
  <c r="H111" i="10"/>
  <c r="I111" i="10"/>
  <c r="C112" i="10"/>
  <c r="D112" i="10"/>
  <c r="E112" i="10"/>
  <c r="F112" i="10"/>
  <c r="G112" i="10"/>
  <c r="H112" i="10"/>
  <c r="I112" i="10"/>
  <c r="C113" i="10"/>
  <c r="D113" i="10"/>
  <c r="E113" i="10"/>
  <c r="F113" i="10"/>
  <c r="G113" i="10"/>
  <c r="H113" i="10"/>
  <c r="I113" i="10"/>
  <c r="C114" i="10"/>
  <c r="D114" i="10"/>
  <c r="E114" i="10"/>
  <c r="F114" i="10"/>
  <c r="G114" i="10"/>
  <c r="H114" i="10"/>
  <c r="I114" i="10"/>
  <c r="C115" i="10"/>
  <c r="D115" i="10"/>
  <c r="E115" i="10"/>
  <c r="F115" i="10"/>
  <c r="G115" i="10"/>
  <c r="H115" i="10"/>
  <c r="I115" i="10"/>
  <c r="C116" i="10"/>
  <c r="D116" i="10"/>
  <c r="E116" i="10"/>
  <c r="F116" i="10"/>
  <c r="G116" i="10"/>
  <c r="H116" i="10"/>
  <c r="I116" i="10"/>
  <c r="C117" i="10"/>
  <c r="D117" i="10"/>
  <c r="E117" i="10"/>
  <c r="F117" i="10"/>
  <c r="G117" i="10"/>
  <c r="H117" i="10"/>
  <c r="I117" i="10"/>
  <c r="C118" i="10"/>
  <c r="D118" i="10"/>
  <c r="E118" i="10"/>
  <c r="F118" i="10"/>
  <c r="G118" i="10"/>
  <c r="H118" i="10"/>
  <c r="I118" i="10"/>
  <c r="C119" i="10"/>
  <c r="D119" i="10"/>
  <c r="E119" i="10"/>
  <c r="F119" i="10"/>
  <c r="G119" i="10"/>
  <c r="H119" i="10"/>
  <c r="I119" i="10"/>
  <c r="C120" i="10"/>
  <c r="D120" i="10"/>
  <c r="E120" i="10"/>
  <c r="F120" i="10"/>
  <c r="G120" i="10"/>
  <c r="H120" i="10"/>
  <c r="I120" i="10"/>
  <c r="I104" i="10"/>
  <c r="H104" i="10"/>
  <c r="G104" i="10"/>
  <c r="F104" i="10"/>
  <c r="E104" i="10"/>
  <c r="D104" i="10"/>
  <c r="C104" i="10"/>
  <c r="BO118" i="10"/>
  <c r="BG118" i="10"/>
  <c r="AX118" i="10"/>
  <c r="AO118" i="10"/>
  <c r="AD118" i="10"/>
  <c r="V118" i="10"/>
  <c r="BO117" i="10"/>
  <c r="BG117" i="10"/>
  <c r="AX117" i="10"/>
  <c r="AO117" i="10"/>
  <c r="AD117" i="10"/>
  <c r="V117" i="10"/>
  <c r="BO116" i="10"/>
  <c r="BG116" i="10"/>
  <c r="AX116" i="10"/>
  <c r="AO116" i="10"/>
  <c r="AD116" i="10"/>
  <c r="V116" i="10"/>
  <c r="BO115" i="10"/>
  <c r="BG115" i="10"/>
  <c r="AX115" i="10"/>
  <c r="AO115" i="10"/>
  <c r="AD115" i="10"/>
  <c r="V115" i="10"/>
  <c r="BO114" i="10"/>
  <c r="BG114" i="10"/>
  <c r="AX114" i="10"/>
  <c r="AO114" i="10"/>
  <c r="AD114" i="10"/>
  <c r="V114" i="10"/>
  <c r="BO113" i="10"/>
  <c r="BG113" i="10"/>
  <c r="AX113" i="10"/>
  <c r="AO113" i="10"/>
  <c r="AD113" i="10"/>
  <c r="V113" i="10"/>
  <c r="BO112" i="10"/>
  <c r="BG112" i="10"/>
  <c r="AX112" i="10"/>
  <c r="AO112" i="10"/>
  <c r="AD112" i="10"/>
  <c r="V112" i="10"/>
  <c r="BO111" i="10"/>
  <c r="BG111" i="10"/>
  <c r="AX111" i="10"/>
  <c r="AO111" i="10"/>
  <c r="AD111" i="10"/>
  <c r="V111" i="10"/>
  <c r="BO110" i="10"/>
  <c r="BG110" i="10"/>
  <c r="AX110" i="10"/>
  <c r="AO110" i="10"/>
  <c r="AD110" i="10"/>
  <c r="V110" i="10"/>
  <c r="BO109" i="10"/>
  <c r="BG109" i="10"/>
  <c r="AX109" i="10"/>
  <c r="AO109" i="10"/>
  <c r="AD109" i="10"/>
  <c r="V109" i="10"/>
  <c r="BO108" i="10"/>
  <c r="BG108" i="10"/>
  <c r="AX108" i="10"/>
  <c r="AO108" i="10"/>
  <c r="AD108" i="10"/>
  <c r="V108" i="10"/>
  <c r="BO107" i="10"/>
  <c r="BG107" i="10"/>
  <c r="AX107" i="10"/>
  <c r="AO107" i="10"/>
  <c r="AD107" i="10"/>
  <c r="V107" i="10"/>
  <c r="BO106" i="10"/>
  <c r="BG106" i="10"/>
  <c r="AX106" i="10"/>
  <c r="AO106" i="10"/>
  <c r="AD106" i="10"/>
  <c r="V106" i="10"/>
  <c r="BO105" i="10"/>
  <c r="BG105" i="10"/>
  <c r="AX105" i="10"/>
  <c r="AO105" i="10"/>
  <c r="AD105" i="10"/>
  <c r="V105" i="10"/>
  <c r="BO104" i="10"/>
  <c r="BG104" i="10"/>
  <c r="AX104" i="10"/>
  <c r="AO104" i="10"/>
  <c r="AD104" i="10"/>
  <c r="V104" i="10"/>
  <c r="BO103" i="10"/>
  <c r="BG103" i="10"/>
  <c r="AX103" i="10"/>
  <c r="AO103" i="10"/>
  <c r="AD103" i="10"/>
  <c r="V103" i="10"/>
  <c r="BO102" i="10"/>
  <c r="BG102" i="10"/>
  <c r="AX102" i="10"/>
  <c r="AO102" i="10"/>
  <c r="AD102" i="10"/>
  <c r="V102" i="10"/>
  <c r="BU101" i="10"/>
  <c r="BT101" i="10"/>
  <c r="BS101" i="10"/>
  <c r="BR101" i="10"/>
  <c r="BQ101" i="10"/>
  <c r="BP101" i="10"/>
  <c r="BO101" i="10"/>
  <c r="BM101" i="10"/>
  <c r="BL101" i="10"/>
  <c r="BK101" i="10"/>
  <c r="BJ101" i="10"/>
  <c r="BI101" i="10"/>
  <c r="BH101" i="10"/>
  <c r="BG101" i="10"/>
  <c r="BE101" i="10"/>
  <c r="BD101" i="10"/>
  <c r="BC101" i="10"/>
  <c r="BB101" i="10"/>
  <c r="BA101" i="10"/>
  <c r="AZ101" i="10"/>
  <c r="AY101" i="10"/>
  <c r="AX101" i="10"/>
  <c r="AV101" i="10"/>
  <c r="AU101" i="10"/>
  <c r="AT101" i="10"/>
  <c r="AS101" i="10"/>
  <c r="AR101" i="10"/>
  <c r="AQ101" i="10"/>
  <c r="AP101" i="10"/>
  <c r="AO101" i="10"/>
  <c r="AJ101" i="10"/>
  <c r="AI101" i="10"/>
  <c r="AH101" i="10"/>
  <c r="AG101" i="10"/>
  <c r="AF101" i="10"/>
  <c r="AE101" i="10"/>
  <c r="AD101" i="10"/>
  <c r="AB101" i="10"/>
  <c r="AA101" i="10"/>
  <c r="Z101" i="10"/>
  <c r="Y101" i="10"/>
  <c r="X101" i="10"/>
  <c r="W101" i="10"/>
  <c r="V101" i="10"/>
  <c r="AJ18" i="10"/>
  <c r="AJ20" i="10"/>
  <c r="AH13" i="10"/>
  <c r="AG17" i="10"/>
  <c r="F12" i="10"/>
  <c r="C12" i="10" s="1"/>
  <c r="F13" i="10"/>
  <c r="F14" i="10"/>
  <c r="C14" i="10" s="1"/>
  <c r="F15" i="10"/>
  <c r="F16" i="10"/>
  <c r="F17" i="10"/>
  <c r="F18" i="10"/>
  <c r="F19" i="10"/>
  <c r="F20" i="10"/>
  <c r="C20" i="10" s="1"/>
  <c r="F21" i="10"/>
  <c r="F22" i="10"/>
  <c r="F7" i="10"/>
  <c r="F8" i="10"/>
  <c r="F9" i="10"/>
  <c r="F10" i="10"/>
  <c r="F11" i="10"/>
  <c r="F6" i="10"/>
  <c r="C6" i="10" s="1"/>
  <c r="O31" i="10"/>
  <c r="O6" i="10" s="1"/>
  <c r="AF6" i="10" s="1"/>
  <c r="P31" i="10"/>
  <c r="P6" i="10" s="1"/>
  <c r="AG6" i="10" s="1"/>
  <c r="Q31" i="10"/>
  <c r="Q6" i="10" s="1"/>
  <c r="AH6" i="10" s="1"/>
  <c r="R31" i="10"/>
  <c r="S31" i="10"/>
  <c r="S6" i="10" s="1"/>
  <c r="AJ6" i="10" s="1"/>
  <c r="O32" i="10"/>
  <c r="O7" i="10" s="1"/>
  <c r="AF7" i="10" s="1"/>
  <c r="P32" i="10"/>
  <c r="P7" i="10" s="1"/>
  <c r="AG7" i="10" s="1"/>
  <c r="Q32" i="10"/>
  <c r="Q7" i="10" s="1"/>
  <c r="AH7" i="10" s="1"/>
  <c r="R32" i="10"/>
  <c r="S32" i="10"/>
  <c r="O33" i="10"/>
  <c r="O8" i="10" s="1"/>
  <c r="AF8" i="10" s="1"/>
  <c r="P33" i="10"/>
  <c r="Q33" i="10"/>
  <c r="R33" i="10"/>
  <c r="R8" i="10" s="1"/>
  <c r="AI8" i="10" s="1"/>
  <c r="S33" i="10"/>
  <c r="S8" i="10" s="1"/>
  <c r="AJ8" i="10" s="1"/>
  <c r="O34" i="10"/>
  <c r="O9" i="10" s="1"/>
  <c r="AF9" i="10" s="1"/>
  <c r="P34" i="10"/>
  <c r="P9" i="10" s="1"/>
  <c r="AG9" i="10" s="1"/>
  <c r="Q34" i="10"/>
  <c r="Q9" i="10" s="1"/>
  <c r="AH9" i="10" s="1"/>
  <c r="R34" i="10"/>
  <c r="S34" i="10"/>
  <c r="O35" i="10"/>
  <c r="P35" i="10"/>
  <c r="Q35" i="10"/>
  <c r="Q10" i="10" s="1"/>
  <c r="AH10" i="10" s="1"/>
  <c r="R35" i="10"/>
  <c r="R10" i="10" s="1"/>
  <c r="AI10" i="10" s="1"/>
  <c r="S35" i="10"/>
  <c r="S10" i="10" s="1"/>
  <c r="AJ10" i="10" s="1"/>
  <c r="O36" i="10"/>
  <c r="P36" i="10"/>
  <c r="Q36" i="10"/>
  <c r="R36" i="10"/>
  <c r="S36" i="10"/>
  <c r="S11" i="10" s="1"/>
  <c r="AJ11" i="10" s="1"/>
  <c r="O37" i="10"/>
  <c r="O12" i="10" s="1"/>
  <c r="AF12" i="10" s="1"/>
  <c r="P37" i="10"/>
  <c r="P12" i="10" s="1"/>
  <c r="AG12" i="10" s="1"/>
  <c r="Q37" i="10"/>
  <c r="Q12" i="10" s="1"/>
  <c r="AH12" i="10" s="1"/>
  <c r="R37" i="10"/>
  <c r="R12" i="10" s="1"/>
  <c r="AI12" i="10" s="1"/>
  <c r="S37" i="10"/>
  <c r="S12" i="10" s="1"/>
  <c r="AJ12" i="10" s="1"/>
  <c r="O38" i="10"/>
  <c r="P38" i="10"/>
  <c r="Q38" i="10"/>
  <c r="Q13" i="10" s="1"/>
  <c r="R38" i="10"/>
  <c r="R13" i="10" s="1"/>
  <c r="AI13" i="10" s="1"/>
  <c r="S38" i="10"/>
  <c r="S13" i="10" s="1"/>
  <c r="AJ13" i="10" s="1"/>
  <c r="O39" i="10"/>
  <c r="P39" i="10"/>
  <c r="P14" i="10" s="1"/>
  <c r="AG14" i="10" s="1"/>
  <c r="Q39" i="10"/>
  <c r="Q14" i="10" s="1"/>
  <c r="AH14" i="10" s="1"/>
  <c r="R39" i="10"/>
  <c r="S39" i="10"/>
  <c r="O40" i="10"/>
  <c r="O15" i="10" s="1"/>
  <c r="AF15" i="10" s="1"/>
  <c r="P40" i="10"/>
  <c r="P15" i="10" s="1"/>
  <c r="AG15" i="10" s="1"/>
  <c r="Q40" i="10"/>
  <c r="Q15" i="10" s="1"/>
  <c r="AH15" i="10" s="1"/>
  <c r="R40" i="10"/>
  <c r="S40" i="10"/>
  <c r="S15" i="10" s="1"/>
  <c r="AJ15" i="10" s="1"/>
  <c r="O41" i="10"/>
  <c r="P41" i="10"/>
  <c r="Q41" i="10"/>
  <c r="R41" i="10"/>
  <c r="R16" i="10" s="1"/>
  <c r="AI16" i="10" s="1"/>
  <c r="S41" i="10"/>
  <c r="S16" i="10" s="1"/>
  <c r="AJ16" i="10" s="1"/>
  <c r="O42" i="10"/>
  <c r="O17" i="10" s="1"/>
  <c r="AF17" i="10" s="1"/>
  <c r="P42" i="10"/>
  <c r="P17" i="10" s="1"/>
  <c r="Q42" i="10"/>
  <c r="Q17" i="10" s="1"/>
  <c r="AH17" i="10" s="1"/>
  <c r="R42" i="10"/>
  <c r="S42" i="10"/>
  <c r="O43" i="10"/>
  <c r="P43" i="10"/>
  <c r="P18" i="10" s="1"/>
  <c r="AG18" i="10" s="1"/>
  <c r="Q43" i="10"/>
  <c r="Q18" i="10" s="1"/>
  <c r="AH18" i="10" s="1"/>
  <c r="R43" i="10"/>
  <c r="R18" i="10" s="1"/>
  <c r="AI18" i="10" s="1"/>
  <c r="S43" i="10"/>
  <c r="S18" i="10" s="1"/>
  <c r="O44" i="10"/>
  <c r="O19" i="10" s="1"/>
  <c r="AF19" i="10" s="1"/>
  <c r="P44" i="10"/>
  <c r="Q44" i="10"/>
  <c r="R44" i="10"/>
  <c r="R19" i="10" s="1"/>
  <c r="AI19" i="10" s="1"/>
  <c r="S44" i="10"/>
  <c r="S19" i="10" s="1"/>
  <c r="AJ19" i="10" s="1"/>
  <c r="O45" i="10"/>
  <c r="O20" i="10" s="1"/>
  <c r="AF20" i="10" s="1"/>
  <c r="P45" i="10"/>
  <c r="P20" i="10" s="1"/>
  <c r="AG20" i="10" s="1"/>
  <c r="Q45" i="10"/>
  <c r="Q20" i="10" s="1"/>
  <c r="AH20" i="10" s="1"/>
  <c r="R45" i="10"/>
  <c r="R20" i="10" s="1"/>
  <c r="AI20" i="10" s="1"/>
  <c r="S45" i="10"/>
  <c r="O46" i="10"/>
  <c r="P46" i="10"/>
  <c r="Q46" i="10"/>
  <c r="Q21" i="10" s="1"/>
  <c r="AH21" i="10" s="1"/>
  <c r="R46" i="10"/>
  <c r="R21" i="10" s="1"/>
  <c r="AI21" i="10" s="1"/>
  <c r="S46" i="10"/>
  <c r="S21" i="10" s="1"/>
  <c r="AJ21" i="10" s="1"/>
  <c r="O47" i="10"/>
  <c r="O22" i="10" s="1"/>
  <c r="AF22" i="10" s="1"/>
  <c r="P47" i="10"/>
  <c r="P22" i="10" s="1"/>
  <c r="AG22" i="10" s="1"/>
  <c r="Q47" i="10"/>
  <c r="R47" i="10"/>
  <c r="S47" i="10"/>
  <c r="S22" i="10" s="1"/>
  <c r="AJ22" i="10" s="1"/>
  <c r="N32" i="10"/>
  <c r="N7" i="10" s="1"/>
  <c r="AE7" i="10" s="1"/>
  <c r="N33" i="10"/>
  <c r="N8" i="10" s="1"/>
  <c r="AE8" i="10" s="1"/>
  <c r="N34" i="10"/>
  <c r="N9" i="10" s="1"/>
  <c r="AE9" i="10" s="1"/>
  <c r="N35" i="10"/>
  <c r="N36" i="10"/>
  <c r="N37" i="10"/>
  <c r="N38" i="10"/>
  <c r="N13" i="10" s="1"/>
  <c r="AE13" i="10" s="1"/>
  <c r="N39" i="10"/>
  <c r="N14" i="10" s="1"/>
  <c r="AE14" i="10" s="1"/>
  <c r="N40" i="10"/>
  <c r="N15" i="10" s="1"/>
  <c r="AE15" i="10" s="1"/>
  <c r="N41" i="10"/>
  <c r="N16" i="10" s="1"/>
  <c r="AE16" i="10" s="1"/>
  <c r="N42" i="10"/>
  <c r="N17" i="10" s="1"/>
  <c r="AE17" i="10" s="1"/>
  <c r="N43" i="10"/>
  <c r="N18" i="10" s="1"/>
  <c r="AE18" i="10" s="1"/>
  <c r="N44" i="10"/>
  <c r="N19" i="10" s="1"/>
  <c r="AE19" i="10" s="1"/>
  <c r="N45" i="10"/>
  <c r="N20" i="10" s="1"/>
  <c r="AE20" i="10" s="1"/>
  <c r="N46" i="10"/>
  <c r="N21" i="10" s="1"/>
  <c r="AE21" i="10" s="1"/>
  <c r="N47" i="10"/>
  <c r="N22" i="10" s="1"/>
  <c r="AE22" i="10" s="1"/>
  <c r="N31" i="10"/>
  <c r="N6" i="10" s="1"/>
  <c r="AE6" i="10" s="1"/>
  <c r="N12" i="10"/>
  <c r="AE12" i="10" s="1"/>
  <c r="R6" i="10"/>
  <c r="AI6" i="10" s="1"/>
  <c r="R7" i="10"/>
  <c r="AI7" i="10" s="1"/>
  <c r="S7" i="10"/>
  <c r="AJ7" i="10" s="1"/>
  <c r="R9" i="10"/>
  <c r="AI9" i="10" s="1"/>
  <c r="S9" i="10"/>
  <c r="AJ9" i="10" s="1"/>
  <c r="R11" i="10"/>
  <c r="AI11" i="10" s="1"/>
  <c r="R14" i="10"/>
  <c r="AI14" i="10" s="1"/>
  <c r="S14" i="10"/>
  <c r="AJ14" i="10" s="1"/>
  <c r="R15" i="10"/>
  <c r="AI15" i="10" s="1"/>
  <c r="R17" i="10"/>
  <c r="AI17" i="10" s="1"/>
  <c r="S17" i="10"/>
  <c r="AJ17" i="10" s="1"/>
  <c r="S20" i="10"/>
  <c r="R22" i="10"/>
  <c r="AI22" i="10" s="1"/>
  <c r="P8" i="10"/>
  <c r="AG8" i="10" s="1"/>
  <c r="Q8" i="10"/>
  <c r="AH8" i="10" s="1"/>
  <c r="O10" i="10"/>
  <c r="AF10" i="10" s="1"/>
  <c r="P10" i="10"/>
  <c r="AG10" i="10" s="1"/>
  <c r="O11" i="10"/>
  <c r="AF11" i="10" s="1"/>
  <c r="P11" i="10"/>
  <c r="AG11" i="10" s="1"/>
  <c r="Q11" i="10"/>
  <c r="AH11" i="10" s="1"/>
  <c r="O13" i="10"/>
  <c r="AF13" i="10" s="1"/>
  <c r="P13" i="10"/>
  <c r="AG13" i="10" s="1"/>
  <c r="O14" i="10"/>
  <c r="AF14" i="10" s="1"/>
  <c r="O16" i="10"/>
  <c r="AF16" i="10" s="1"/>
  <c r="P16" i="10"/>
  <c r="AG16" i="10" s="1"/>
  <c r="Q16" i="10"/>
  <c r="AH16" i="10" s="1"/>
  <c r="O18" i="10"/>
  <c r="AF18" i="10" s="1"/>
  <c r="P19" i="10"/>
  <c r="AG19" i="10" s="1"/>
  <c r="Q19" i="10"/>
  <c r="AH19" i="10" s="1"/>
  <c r="O21" i="10"/>
  <c r="AF21" i="10" s="1"/>
  <c r="P21" i="10"/>
  <c r="AG21" i="10" s="1"/>
  <c r="Q22" i="10"/>
  <c r="AH22" i="10" s="1"/>
  <c r="N10" i="10"/>
  <c r="AE10" i="10" s="1"/>
  <c r="N11" i="10"/>
  <c r="AE11" i="10" s="1"/>
  <c r="C21" i="10"/>
  <c r="AD2" i="10"/>
  <c r="V2" i="10"/>
  <c r="A1" i="15"/>
  <c r="B45" i="5"/>
  <c r="BX2" i="10" s="1"/>
  <c r="B44" i="5"/>
  <c r="BO2" i="10" s="1"/>
  <c r="B43" i="5"/>
  <c r="BG2" i="10" s="1"/>
  <c r="B42" i="5"/>
  <c r="AX2" i="10" s="1"/>
  <c r="B41" i="5"/>
  <c r="AO100" i="10" s="1"/>
  <c r="M2" i="10"/>
  <c r="B2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6" i="10"/>
  <c r="D13" i="10"/>
  <c r="D14" i="10"/>
  <c r="D15" i="10"/>
  <c r="D16" i="10"/>
  <c r="C15" i="10" s="1"/>
  <c r="D17" i="10"/>
  <c r="C16" i="10" s="1"/>
  <c r="D18" i="10"/>
  <c r="D19" i="10"/>
  <c r="D20" i="10"/>
  <c r="D21" i="10"/>
  <c r="D22" i="10"/>
  <c r="D7" i="10"/>
  <c r="D8" i="10"/>
  <c r="C7" i="10" s="1"/>
  <c r="D9" i="10"/>
  <c r="C8" i="10" s="1"/>
  <c r="D10" i="10"/>
  <c r="D11" i="10"/>
  <c r="D12" i="10"/>
  <c r="D6" i="10"/>
  <c r="BG100" i="10" l="1"/>
  <c r="AO2" i="10"/>
  <c r="AX100" i="10"/>
  <c r="BO100" i="10"/>
  <c r="BE102" i="10"/>
  <c r="C11" i="10"/>
  <c r="C19" i="10"/>
  <c r="C13" i="10"/>
  <c r="C10" i="10"/>
  <c r="C9" i="10"/>
  <c r="C18" i="10"/>
  <c r="C17" i="10"/>
  <c r="C22" i="10"/>
  <c r="C22" i="15" l="1"/>
  <c r="C21" i="15"/>
  <c r="B22" i="15"/>
  <c r="B21" i="15"/>
  <c r="C19" i="15"/>
  <c r="C18" i="15"/>
  <c r="B19" i="15"/>
  <c r="B18" i="15"/>
  <c r="C11" i="15"/>
  <c r="C12" i="15"/>
  <c r="C13" i="15"/>
  <c r="C14" i="15"/>
  <c r="C15" i="15"/>
  <c r="B12" i="15"/>
  <c r="B13" i="15"/>
  <c r="B14" i="15"/>
  <c r="B15" i="15"/>
  <c r="B11" i="15"/>
  <c r="T46" i="10"/>
  <c r="M27" i="10"/>
  <c r="D16" i="15" l="1"/>
  <c r="D23" i="15"/>
  <c r="T34" i="10"/>
  <c r="T47" i="10"/>
  <c r="T45" i="10"/>
  <c r="T35" i="10"/>
  <c r="T31" i="10"/>
  <c r="T36" i="10"/>
  <c r="T33" i="10"/>
  <c r="T32" i="10"/>
  <c r="T38" i="10"/>
  <c r="T43" i="10"/>
  <c r="T39" i="10"/>
  <c r="T44" i="10"/>
  <c r="T42" i="10"/>
  <c r="T41" i="10"/>
  <c r="T40" i="10"/>
  <c r="T37" i="10"/>
  <c r="T15" i="10" l="1"/>
  <c r="T16" i="10"/>
  <c r="T17" i="10"/>
  <c r="T18" i="10"/>
  <c r="T19" i="10"/>
  <c r="T20" i="10"/>
  <c r="T21" i="10"/>
  <c r="T22" i="10"/>
  <c r="T7" i="10"/>
  <c r="T8" i="10"/>
  <c r="T9" i="10"/>
  <c r="T10" i="10"/>
  <c r="T11" i="10"/>
  <c r="T12" i="10"/>
  <c r="T13" i="10"/>
  <c r="T14" i="10"/>
  <c r="I22" i="10"/>
  <c r="G22" i="10" s="1"/>
  <c r="BX22" i="10" s="1"/>
  <c r="I21" i="10"/>
  <c r="G21" i="10" s="1"/>
  <c r="I20" i="10"/>
  <c r="G20" i="10" s="1"/>
  <c r="I19" i="10"/>
  <c r="G19" i="10" s="1"/>
  <c r="I18" i="10"/>
  <c r="G18" i="10" s="1"/>
  <c r="I17" i="10"/>
  <c r="G17" i="10" s="1"/>
  <c r="I16" i="10"/>
  <c r="G16" i="10" s="1"/>
  <c r="BX16" i="10" s="1"/>
  <c r="I15" i="10"/>
  <c r="G15" i="10" s="1"/>
  <c r="I14" i="10"/>
  <c r="G14" i="10" s="1"/>
  <c r="I13" i="10"/>
  <c r="G13" i="10" s="1"/>
  <c r="I12" i="10"/>
  <c r="G12" i="10" s="1"/>
  <c r="I11" i="10"/>
  <c r="G11" i="10" s="1"/>
  <c r="I10" i="10"/>
  <c r="G10" i="10" s="1"/>
  <c r="I9" i="10"/>
  <c r="G9" i="10" s="1"/>
  <c r="I8" i="10"/>
  <c r="G8" i="10" s="1"/>
  <c r="I7" i="10"/>
  <c r="G7" i="10" s="1"/>
  <c r="I6" i="10"/>
  <c r="G6" i="10" s="1"/>
  <c r="BX6" i="10" s="1"/>
  <c r="BX23" i="10" l="1"/>
  <c r="BY22" i="10"/>
  <c r="BY6" i="10"/>
  <c r="BY16" i="10"/>
  <c r="C4" i="15" s="1"/>
  <c r="H6" i="15"/>
  <c r="C5" i="15" l="1"/>
  <c r="C7" i="15" s="1"/>
  <c r="C8" i="15" s="1"/>
  <c r="BY23" i="10"/>
  <c r="G6" i="15" l="1"/>
  <c r="F6" i="15" s="1"/>
  <c r="AQ21" i="10"/>
  <c r="AR21" i="10"/>
  <c r="AS21" i="10"/>
  <c r="AT21" i="10"/>
  <c r="AU21" i="10"/>
  <c r="AQ22" i="10"/>
  <c r="AR22" i="10"/>
  <c r="AS22" i="10"/>
  <c r="AT22" i="10"/>
  <c r="AU22" i="10"/>
  <c r="AQ15" i="10"/>
  <c r="AR15" i="10"/>
  <c r="AS15" i="10"/>
  <c r="AT15" i="10"/>
  <c r="AU15" i="10"/>
  <c r="AQ16" i="10"/>
  <c r="AR16" i="10"/>
  <c r="AS16" i="10"/>
  <c r="AT16" i="10"/>
  <c r="AU16" i="10"/>
  <c r="AQ17" i="10"/>
  <c r="AR17" i="10"/>
  <c r="AS17" i="10"/>
  <c r="AT17" i="10"/>
  <c r="AU17" i="10"/>
  <c r="AQ18" i="10"/>
  <c r="AR18" i="10"/>
  <c r="AS18" i="10"/>
  <c r="AT18" i="10"/>
  <c r="AU18" i="10"/>
  <c r="AQ19" i="10"/>
  <c r="AR19" i="10"/>
  <c r="AS19" i="10"/>
  <c r="AT19" i="10"/>
  <c r="AU19" i="10"/>
  <c r="AQ20" i="10"/>
  <c r="AR20" i="10"/>
  <c r="AS20" i="10"/>
  <c r="AT20" i="10"/>
  <c r="AU20" i="10"/>
  <c r="AQ7" i="10"/>
  <c r="AR7" i="10"/>
  <c r="AS7" i="10"/>
  <c r="AT7" i="10"/>
  <c r="AU7" i="10"/>
  <c r="AQ8" i="10"/>
  <c r="AR8" i="10"/>
  <c r="AS8" i="10"/>
  <c r="AT8" i="10"/>
  <c r="AU8" i="10"/>
  <c r="AQ9" i="10"/>
  <c r="AR9" i="10"/>
  <c r="AS9" i="10"/>
  <c r="AT9" i="10"/>
  <c r="AU9" i="10"/>
  <c r="AQ10" i="10"/>
  <c r="AR10" i="10"/>
  <c r="AS10" i="10"/>
  <c r="AT10" i="10"/>
  <c r="AU10" i="10"/>
  <c r="AQ11" i="10"/>
  <c r="AR11" i="10"/>
  <c r="AS11" i="10"/>
  <c r="AT11" i="10"/>
  <c r="AU11" i="10"/>
  <c r="AQ12" i="10"/>
  <c r="AR12" i="10"/>
  <c r="AS12" i="10"/>
  <c r="AT12" i="10"/>
  <c r="AU12" i="10"/>
  <c r="AQ13" i="10"/>
  <c r="AR13" i="10"/>
  <c r="AS13" i="10"/>
  <c r="AT13" i="10"/>
  <c r="AU13" i="10"/>
  <c r="AQ14" i="10"/>
  <c r="AR14" i="10"/>
  <c r="AS14" i="10"/>
  <c r="AT14" i="10"/>
  <c r="AU14" i="10"/>
  <c r="AU6" i="10"/>
  <c r="AT6" i="10"/>
  <c r="AS6" i="10"/>
  <c r="AR6" i="10"/>
  <c r="AQ6" i="10"/>
  <c r="AV102" i="10" l="1"/>
  <c r="AV10" i="10"/>
  <c r="AV106" i="10" s="1"/>
  <c r="AV16" i="10"/>
  <c r="AV112" i="10" s="1"/>
  <c r="AV21" i="10"/>
  <c r="AV117" i="10" s="1"/>
  <c r="AV7" i="10"/>
  <c r="AV103" i="10" s="1"/>
  <c r="AV17" i="10"/>
  <c r="AV113" i="10" s="1"/>
  <c r="AV14" i="10"/>
  <c r="AV110" i="10" s="1"/>
  <c r="AV22" i="10"/>
  <c r="AV118" i="10" s="1"/>
  <c r="AV13" i="10"/>
  <c r="AV109" i="10" s="1"/>
  <c r="AV12" i="10"/>
  <c r="AV108" i="10" s="1"/>
  <c r="AV8" i="10"/>
  <c r="AV104" i="10" s="1"/>
  <c r="AV18" i="10"/>
  <c r="AV114" i="10" s="1"/>
  <c r="AV20" i="10"/>
  <c r="AV116" i="10" s="1"/>
  <c r="AV11" i="10"/>
  <c r="AV107" i="10" s="1"/>
  <c r="AV9" i="10"/>
  <c r="AV105" i="10" s="1"/>
  <c r="AV19" i="10"/>
  <c r="AV115" i="10" s="1"/>
  <c r="AV15" i="10"/>
  <c r="AV111" i="10" s="1"/>
  <c r="AV6" i="10"/>
  <c r="T6" i="10" l="1"/>
  <c r="BM22" i="10"/>
  <c r="BL22" i="10"/>
  <c r="BK22" i="10"/>
  <c r="BJ22" i="10"/>
  <c r="BI22" i="10"/>
  <c r="BH22" i="10"/>
  <c r="BM21" i="10"/>
  <c r="BL21" i="10"/>
  <c r="BK21" i="10"/>
  <c r="BJ21" i="10"/>
  <c r="BJ117" i="10" s="1"/>
  <c r="BI21" i="10"/>
  <c r="BH21" i="10"/>
  <c r="BM20" i="10"/>
  <c r="BL20" i="10"/>
  <c r="BK20" i="10"/>
  <c r="BJ20" i="10"/>
  <c r="BI20" i="10"/>
  <c r="BH20" i="10"/>
  <c r="BM19" i="10"/>
  <c r="BL19" i="10"/>
  <c r="BK19" i="10"/>
  <c r="BJ19" i="10"/>
  <c r="BI19" i="10"/>
  <c r="BH19" i="10"/>
  <c r="BM18" i="10"/>
  <c r="BL18" i="10"/>
  <c r="BK18" i="10"/>
  <c r="BJ18" i="10"/>
  <c r="BI18" i="10"/>
  <c r="BH18" i="10"/>
  <c r="BM17" i="10"/>
  <c r="BL17" i="10"/>
  <c r="BK17" i="10"/>
  <c r="BJ17" i="10"/>
  <c r="BI17" i="10"/>
  <c r="BH17" i="10"/>
  <c r="BM16" i="10"/>
  <c r="BL16" i="10"/>
  <c r="BK16" i="10"/>
  <c r="BJ16" i="10"/>
  <c r="BI16" i="10"/>
  <c r="BH16" i="10"/>
  <c r="BM15" i="10"/>
  <c r="BL15" i="10"/>
  <c r="BK15" i="10"/>
  <c r="BJ15" i="10"/>
  <c r="BI15" i="10"/>
  <c r="BH15" i="10"/>
  <c r="BM14" i="10"/>
  <c r="BL14" i="10"/>
  <c r="BK14" i="10"/>
  <c r="BJ14" i="10"/>
  <c r="BI14" i="10"/>
  <c r="BH14" i="10"/>
  <c r="BM13" i="10"/>
  <c r="BL13" i="10"/>
  <c r="BK13" i="10"/>
  <c r="BJ13" i="10"/>
  <c r="BI13" i="10"/>
  <c r="BH13" i="10"/>
  <c r="BM12" i="10"/>
  <c r="BL12" i="10"/>
  <c r="BK12" i="10"/>
  <c r="BJ12" i="10"/>
  <c r="BI12" i="10"/>
  <c r="BH12" i="10"/>
  <c r="BM11" i="10"/>
  <c r="BL11" i="10"/>
  <c r="BK11" i="10"/>
  <c r="BJ11" i="10"/>
  <c r="BI11" i="10"/>
  <c r="BH11" i="10"/>
  <c r="BM10" i="10"/>
  <c r="BL10" i="10"/>
  <c r="BK10" i="10"/>
  <c r="BJ10" i="10"/>
  <c r="BI10" i="10"/>
  <c r="BH10" i="10"/>
  <c r="BM9" i="10"/>
  <c r="BL9" i="10"/>
  <c r="BK9" i="10"/>
  <c r="BJ9" i="10"/>
  <c r="BI9" i="10"/>
  <c r="BH9" i="10"/>
  <c r="BM8" i="10"/>
  <c r="BL8" i="10"/>
  <c r="BK8" i="10"/>
  <c r="BJ8" i="10"/>
  <c r="BI8" i="10"/>
  <c r="BH8" i="10"/>
  <c r="BM7" i="10"/>
  <c r="BL7" i="10"/>
  <c r="BK7" i="10"/>
  <c r="BJ7" i="10"/>
  <c r="BI7" i="10"/>
  <c r="BH7" i="10"/>
  <c r="BM6" i="10"/>
  <c r="BL6" i="10"/>
  <c r="BK6" i="10"/>
  <c r="BJ6" i="10"/>
  <c r="BI6" i="10"/>
  <c r="BH6" i="10"/>
  <c r="AY103" i="10" l="1"/>
  <c r="BE103" i="10" s="1"/>
  <c r="BT10" i="10"/>
  <c r="BT106" i="10" s="1"/>
  <c r="BL106" i="10"/>
  <c r="BP16" i="10"/>
  <c r="BP112" i="10" s="1"/>
  <c r="BH112" i="10"/>
  <c r="BP20" i="10"/>
  <c r="BP116" i="10" s="1"/>
  <c r="BH116" i="10"/>
  <c r="BU10" i="10"/>
  <c r="BU106" i="10" s="1"/>
  <c r="BM106" i="10"/>
  <c r="BQ16" i="10"/>
  <c r="BQ112" i="10" s="1"/>
  <c r="BI112" i="10"/>
  <c r="BQ20" i="10"/>
  <c r="BQ116" i="10" s="1"/>
  <c r="BI116" i="10"/>
  <c r="BT9" i="10"/>
  <c r="BT105" i="10" s="1"/>
  <c r="BL105" i="10"/>
  <c r="BR16" i="10"/>
  <c r="BR112" i="10" s="1"/>
  <c r="BJ112" i="10"/>
  <c r="BP19" i="10"/>
  <c r="BP115" i="10" s="1"/>
  <c r="BH115" i="10"/>
  <c r="BU22" i="10"/>
  <c r="BU118" i="10" s="1"/>
  <c r="BM118" i="10"/>
  <c r="BQ7" i="10"/>
  <c r="BQ103" i="10" s="1"/>
  <c r="BI103" i="10"/>
  <c r="BU9" i="10"/>
  <c r="BU105" i="10" s="1"/>
  <c r="BM105" i="10"/>
  <c r="BS12" i="10"/>
  <c r="BS108" i="10" s="1"/>
  <c r="BK108" i="10"/>
  <c r="BQ15" i="10"/>
  <c r="BQ111" i="10" s="1"/>
  <c r="BI111" i="10"/>
  <c r="BU17" i="10"/>
  <c r="BU113" i="10" s="1"/>
  <c r="BM113" i="10"/>
  <c r="BQ19" i="10"/>
  <c r="BQ115" i="10" s="1"/>
  <c r="BI115" i="10"/>
  <c r="BT8" i="10"/>
  <c r="BT104" i="10" s="1"/>
  <c r="BL104" i="10"/>
  <c r="BP14" i="10"/>
  <c r="BP110" i="10" s="1"/>
  <c r="BH110" i="10"/>
  <c r="BP18" i="10"/>
  <c r="BP114" i="10" s="1"/>
  <c r="BH114" i="10"/>
  <c r="BT20" i="10"/>
  <c r="BT116" i="10" s="1"/>
  <c r="BL116" i="10"/>
  <c r="BP8" i="10"/>
  <c r="BP104" i="10" s="1"/>
  <c r="BH104" i="10"/>
  <c r="BP12" i="10"/>
  <c r="BP108" i="10" s="1"/>
  <c r="BH108" i="10"/>
  <c r="BR17" i="10"/>
  <c r="BR113" i="10" s="1"/>
  <c r="BJ113" i="10"/>
  <c r="BT18" i="10"/>
  <c r="BT114" i="10" s="1"/>
  <c r="BL114" i="10"/>
  <c r="BU6" i="10"/>
  <c r="BU102" i="10" s="1"/>
  <c r="BM102" i="10"/>
  <c r="BQ12" i="10"/>
  <c r="BQ108" i="10" s="1"/>
  <c r="BI108" i="10"/>
  <c r="BR12" i="10"/>
  <c r="BR108" i="10" s="1"/>
  <c r="BJ108" i="10"/>
  <c r="BU12" i="10"/>
  <c r="BU108" i="10" s="1"/>
  <c r="BM108" i="10"/>
  <c r="BU20" i="10"/>
  <c r="BU116" i="10" s="1"/>
  <c r="BM116" i="10"/>
  <c r="BT6" i="10"/>
  <c r="BT102" i="10" s="1"/>
  <c r="BL102" i="10"/>
  <c r="BR13" i="10"/>
  <c r="BR109" i="10" s="1"/>
  <c r="BJ109" i="10"/>
  <c r="BS22" i="10"/>
  <c r="BS118" i="10" s="1"/>
  <c r="BK118" i="10"/>
  <c r="BS9" i="10"/>
  <c r="BS105" i="10" s="1"/>
  <c r="BK105" i="10"/>
  <c r="BU14" i="10"/>
  <c r="BU110" i="10" s="1"/>
  <c r="BM110" i="10"/>
  <c r="BS17" i="10"/>
  <c r="BS113" i="10" s="1"/>
  <c r="BK113" i="10"/>
  <c r="BS21" i="10"/>
  <c r="BS117" i="10" s="1"/>
  <c r="BK117" i="10"/>
  <c r="BR8" i="10"/>
  <c r="BR104" i="10" s="1"/>
  <c r="BJ104" i="10"/>
  <c r="BT13" i="10"/>
  <c r="BT109" i="10" s="1"/>
  <c r="BL109" i="10"/>
  <c r="BS20" i="10"/>
  <c r="BS116" i="10" s="1"/>
  <c r="BK116" i="10"/>
  <c r="BR6" i="10"/>
  <c r="BR102" i="10" s="1"/>
  <c r="BJ102" i="10"/>
  <c r="BP9" i="10"/>
  <c r="BP105" i="10" s="1"/>
  <c r="BH105" i="10"/>
  <c r="BT11" i="10"/>
  <c r="BT107" i="10" s="1"/>
  <c r="BL107" i="10"/>
  <c r="BR14" i="10"/>
  <c r="BR110" i="10" s="1"/>
  <c r="BJ110" i="10"/>
  <c r="BP17" i="10"/>
  <c r="BP113" i="10" s="1"/>
  <c r="BH113" i="10"/>
  <c r="BT19" i="10"/>
  <c r="BT115" i="10" s="1"/>
  <c r="BL115" i="10"/>
  <c r="BQ22" i="10"/>
  <c r="BQ118" i="10" s="1"/>
  <c r="BI118" i="10"/>
  <c r="BR9" i="10"/>
  <c r="BR105" i="10" s="1"/>
  <c r="BJ105" i="10"/>
  <c r="BT14" i="10"/>
  <c r="BT110" i="10" s="1"/>
  <c r="BL110" i="10"/>
  <c r="BQ8" i="10"/>
  <c r="BQ104" i="10" s="1"/>
  <c r="BI104" i="10"/>
  <c r="BS13" i="10"/>
  <c r="BS109" i="10" s="1"/>
  <c r="BK109" i="10"/>
  <c r="BU18" i="10"/>
  <c r="BU114" i="10" s="1"/>
  <c r="BM114" i="10"/>
  <c r="BT22" i="10"/>
  <c r="BT118" i="10" s="1"/>
  <c r="BL118" i="10"/>
  <c r="BP7" i="10"/>
  <c r="BP103" i="10" s="1"/>
  <c r="BH103" i="10"/>
  <c r="BP11" i="10"/>
  <c r="BP107" i="10" s="1"/>
  <c r="BH107" i="10"/>
  <c r="BP15" i="10"/>
  <c r="BP111" i="10" s="1"/>
  <c r="BH111" i="10"/>
  <c r="BT17" i="10"/>
  <c r="BT113" i="10" s="1"/>
  <c r="BL113" i="10"/>
  <c r="BR20" i="10"/>
  <c r="BR116" i="10" s="1"/>
  <c r="BJ116" i="10"/>
  <c r="BT21" i="10"/>
  <c r="BT117" i="10" s="1"/>
  <c r="BL117" i="10"/>
  <c r="BS8" i="10"/>
  <c r="BS104" i="10" s="1"/>
  <c r="BK104" i="10"/>
  <c r="BQ11" i="10"/>
  <c r="BQ107" i="10" s="1"/>
  <c r="BI107" i="10"/>
  <c r="BU13" i="10"/>
  <c r="BU109" i="10" s="1"/>
  <c r="BM109" i="10"/>
  <c r="BS16" i="10"/>
  <c r="BS112" i="10" s="1"/>
  <c r="BK112" i="10"/>
  <c r="BU21" i="10"/>
  <c r="BU117" i="10" s="1"/>
  <c r="BM117" i="10"/>
  <c r="BP6" i="10"/>
  <c r="BP102" i="10" s="1"/>
  <c r="BH102" i="10"/>
  <c r="BR7" i="10"/>
  <c r="BR103" i="10" s="1"/>
  <c r="BJ103" i="10"/>
  <c r="BP10" i="10"/>
  <c r="BP106" i="10" s="1"/>
  <c r="BH106" i="10"/>
  <c r="BR11" i="10"/>
  <c r="BR107" i="10" s="1"/>
  <c r="BJ107" i="10"/>
  <c r="BT12" i="10"/>
  <c r="BT108" i="10" s="1"/>
  <c r="BL108" i="10"/>
  <c r="BR15" i="10"/>
  <c r="BR111" i="10" s="1"/>
  <c r="BJ111" i="10"/>
  <c r="BT16" i="10"/>
  <c r="BT112" i="10" s="1"/>
  <c r="BL112" i="10"/>
  <c r="BR19" i="10"/>
  <c r="BR115" i="10" s="1"/>
  <c r="BJ115" i="10"/>
  <c r="BR21" i="10"/>
  <c r="BR117" i="10" s="1"/>
  <c r="BQ6" i="10"/>
  <c r="BQ102" i="10" s="1"/>
  <c r="BI102" i="10"/>
  <c r="BS7" i="10"/>
  <c r="BS103" i="10" s="1"/>
  <c r="BK103" i="10"/>
  <c r="BU8" i="10"/>
  <c r="BU104" i="10" s="1"/>
  <c r="BM104" i="10"/>
  <c r="BQ10" i="10"/>
  <c r="BQ106" i="10" s="1"/>
  <c r="BI106" i="10"/>
  <c r="BS11" i="10"/>
  <c r="BS107" i="10" s="1"/>
  <c r="BK107" i="10"/>
  <c r="BQ14" i="10"/>
  <c r="BQ110" i="10" s="1"/>
  <c r="BI110" i="10"/>
  <c r="BS15" i="10"/>
  <c r="BS111" i="10" s="1"/>
  <c r="BK111" i="10"/>
  <c r="BU16" i="10"/>
  <c r="BU112" i="10" s="1"/>
  <c r="BM112" i="10"/>
  <c r="BQ18" i="10"/>
  <c r="BQ114" i="10" s="1"/>
  <c r="BI114" i="10"/>
  <c r="BS19" i="10"/>
  <c r="BS115" i="10" s="1"/>
  <c r="BK115" i="10"/>
  <c r="BP22" i="10"/>
  <c r="BP118" i="10" s="1"/>
  <c r="BH118" i="10"/>
  <c r="BT7" i="10"/>
  <c r="BT103" i="10" s="1"/>
  <c r="BL103" i="10"/>
  <c r="BR10" i="10"/>
  <c r="BR106" i="10" s="1"/>
  <c r="BJ106" i="10"/>
  <c r="BP13" i="10"/>
  <c r="BP109" i="10" s="1"/>
  <c r="BH109" i="10"/>
  <c r="BT15" i="10"/>
  <c r="BT111" i="10" s="1"/>
  <c r="BL111" i="10"/>
  <c r="BR18" i="10"/>
  <c r="BR114" i="10" s="1"/>
  <c r="BJ114" i="10"/>
  <c r="BP21" i="10"/>
  <c r="BP117" i="10" s="1"/>
  <c r="BH117" i="10"/>
  <c r="BS6" i="10"/>
  <c r="BS102" i="10" s="1"/>
  <c r="BK102" i="10"/>
  <c r="BU7" i="10"/>
  <c r="BU103" i="10" s="1"/>
  <c r="BM103" i="10"/>
  <c r="BQ9" i="10"/>
  <c r="BQ105" i="10" s="1"/>
  <c r="BI105" i="10"/>
  <c r="BS10" i="10"/>
  <c r="BS106" i="10" s="1"/>
  <c r="BK106" i="10"/>
  <c r="BU11" i="10"/>
  <c r="BU107" i="10" s="1"/>
  <c r="BM107" i="10"/>
  <c r="BQ13" i="10"/>
  <c r="BQ109" i="10" s="1"/>
  <c r="BI109" i="10"/>
  <c r="BS14" i="10"/>
  <c r="BS110" i="10" s="1"/>
  <c r="BK110" i="10"/>
  <c r="BU15" i="10"/>
  <c r="BU111" i="10" s="1"/>
  <c r="BM111" i="10"/>
  <c r="BQ17" i="10"/>
  <c r="BQ113" i="10" s="1"/>
  <c r="BI113" i="10"/>
  <c r="BS18" i="10"/>
  <c r="BS114" i="10" s="1"/>
  <c r="BK114" i="10"/>
  <c r="BU19" i="10"/>
  <c r="BU115" i="10" s="1"/>
  <c r="BM115" i="10"/>
  <c r="BQ21" i="10"/>
  <c r="BQ117" i="10" s="1"/>
  <c r="BI117" i="10"/>
  <c r="BR22" i="10"/>
  <c r="BR118" i="10" s="1"/>
  <c r="BJ118" i="10"/>
  <c r="BV6" i="10"/>
  <c r="CA6" i="10" s="1"/>
  <c r="AK18" i="10"/>
  <c r="AM18" i="10" s="1"/>
  <c r="AK22" i="10"/>
  <c r="AK11" i="10"/>
  <c r="AM11" i="10" s="1"/>
  <c r="AK7" i="10"/>
  <c r="AM7" i="10" s="1"/>
  <c r="AK15" i="10"/>
  <c r="AM15" i="10" s="1"/>
  <c r="AK8" i="10"/>
  <c r="AM8" i="10" s="1"/>
  <c r="AK12" i="10"/>
  <c r="AM12" i="10" s="1"/>
  <c r="AK16" i="10"/>
  <c r="AK19" i="10"/>
  <c r="AM19" i="10" s="1"/>
  <c r="AK9" i="10"/>
  <c r="AM9" i="10" s="1"/>
  <c r="AK13" i="10"/>
  <c r="AM13" i="10" s="1"/>
  <c r="AK20" i="10"/>
  <c r="AM20" i="10" s="1"/>
  <c r="AK6" i="10"/>
  <c r="AK17" i="10"/>
  <c r="AM17" i="10" s="1"/>
  <c r="AK10" i="10"/>
  <c r="AM10" i="10" s="1"/>
  <c r="AK14" i="10"/>
  <c r="AM14" i="10" s="1"/>
  <c r="AK21" i="10"/>
  <c r="AM21" i="10" s="1"/>
  <c r="BV8" i="10"/>
  <c r="BV14" i="10"/>
  <c r="BV13" i="10"/>
  <c r="BV16" i="10" l="1"/>
  <c r="BV21" i="10"/>
  <c r="BV18" i="10"/>
  <c r="BV17" i="10"/>
  <c r="BV9" i="10"/>
  <c r="BV12" i="10"/>
  <c r="BV22" i="10"/>
  <c r="BV10" i="10"/>
  <c r="BV20" i="10"/>
  <c r="BV15" i="10"/>
  <c r="BV19" i="10"/>
  <c r="BV11" i="10"/>
  <c r="BV7" i="10"/>
  <c r="AY104" i="10"/>
  <c r="BE104" i="10" s="1"/>
  <c r="AM6" i="10"/>
  <c r="AN7" i="10" s="1"/>
  <c r="AM22" i="10"/>
  <c r="AN22" i="10" s="1"/>
  <c r="AM16" i="10"/>
  <c r="AN16" i="10" s="1"/>
  <c r="CB16" i="10"/>
  <c r="B4" i="15" s="1"/>
  <c r="CB6" i="10"/>
  <c r="BZ6" i="10" s="1"/>
  <c r="AN14" i="10"/>
  <c r="AN13" i="10"/>
  <c r="AN18" i="10"/>
  <c r="AN10" i="10"/>
  <c r="AN11" i="10"/>
  <c r="AN15" i="10"/>
  <c r="AN9" i="10"/>
  <c r="AN19" i="10"/>
  <c r="AN20" i="10"/>
  <c r="AN21" i="10"/>
  <c r="AN12" i="10"/>
  <c r="AN8" i="10"/>
  <c r="CB22" i="10"/>
  <c r="CA22" i="10"/>
  <c r="CA23" i="10" s="1"/>
  <c r="AY105" i="10" l="1"/>
  <c r="BE105" i="10" s="1"/>
  <c r="CB23" i="10"/>
  <c r="CB24" i="10" s="1"/>
  <c r="B5" i="15"/>
  <c r="B7" i="15" s="1"/>
  <c r="B8" i="15" s="1"/>
  <c r="D9" i="15" s="1"/>
  <c r="AN17" i="10"/>
  <c r="AY106" i="10" l="1"/>
  <c r="BE106" i="10" s="1"/>
  <c r="CA24" i="10"/>
  <c r="AY107" i="10" l="1"/>
  <c r="BE107" i="10" s="1"/>
  <c r="AY108" i="10" l="1"/>
  <c r="BE108" i="10" s="1"/>
  <c r="AY109" i="10" l="1"/>
  <c r="BE109" i="10" s="1"/>
  <c r="AY110" i="10" l="1"/>
  <c r="BE110" i="10" s="1"/>
  <c r="AY111" i="10" l="1"/>
  <c r="BE111" i="10" s="1"/>
  <c r="AY112" i="10" l="1"/>
  <c r="BE112" i="10" s="1"/>
  <c r="AY113" i="10" l="1"/>
  <c r="BE113" i="10" s="1"/>
  <c r="AY114" i="10" l="1"/>
  <c r="BE114" i="10" s="1"/>
  <c r="AY115" i="10" l="1"/>
  <c r="BE115" i="10" s="1"/>
  <c r="AY116" i="10" l="1"/>
  <c r="BE116" i="10" s="1"/>
  <c r="AY117" i="10" l="1"/>
  <c r="BE117" i="10" s="1"/>
  <c r="AY118" i="10" l="1"/>
  <c r="BE118" i="10" s="1"/>
  <c r="BV24" i="10" l="1"/>
  <c r="BZ22" i="10" l="1"/>
  <c r="BZ23" i="10" s="1"/>
  <c r="BE24" i="10"/>
</calcChain>
</file>

<file path=xl/sharedStrings.xml><?xml version="1.0" encoding="utf-8"?>
<sst xmlns="http://schemas.openxmlformats.org/spreadsheetml/2006/main" count="277" uniqueCount="99">
  <si>
    <t>A</t>
  </si>
  <si>
    <t>B</t>
  </si>
  <si>
    <t>C</t>
  </si>
  <si>
    <t>D</t>
  </si>
  <si>
    <t>E</t>
  </si>
  <si>
    <t>F</t>
  </si>
  <si>
    <t>G</t>
  </si>
  <si>
    <t>H</t>
  </si>
  <si>
    <t xml:space="preserve">HEV </t>
  </si>
  <si>
    <t>TWh</t>
  </si>
  <si>
    <t>Erdgas</t>
  </si>
  <si>
    <t>Wärme</t>
  </si>
  <si>
    <t>Flüssiggas</t>
  </si>
  <si>
    <t>Heizöl</t>
  </si>
  <si>
    <t>Holzpellets</t>
  </si>
  <si>
    <t>Strom</t>
  </si>
  <si>
    <t>Gesamt</t>
  </si>
  <si>
    <t>* Fern- und Nahwärme</t>
  </si>
  <si>
    <t>**  Strom-Direktheizung &amp; Wärmepumpe, Anteile 2002 - 2009 geschätzt</t>
  </si>
  <si>
    <t xml:space="preserve"> </t>
  </si>
  <si>
    <t>Jahr</t>
  </si>
  <si>
    <t>Wärme*</t>
  </si>
  <si>
    <t>Heizöl**</t>
  </si>
  <si>
    <t>Holzpellets*</t>
  </si>
  <si>
    <t>Strom**</t>
  </si>
  <si>
    <t>Legende</t>
  </si>
  <si>
    <t xml:space="preserve"> 1-2 Familienhäuser</t>
  </si>
  <si>
    <t xml:space="preserve"> Mehrfamilienhäuser</t>
  </si>
  <si>
    <t xml:space="preserve"> Alle Wohngebäude</t>
  </si>
  <si>
    <t>kg/qm</t>
  </si>
  <si>
    <t>Flächenbezo-gene Emission</t>
  </si>
  <si>
    <t xml:space="preserve"> Emission pro Kopf</t>
  </si>
  <si>
    <t>Veränderung Emission</t>
  </si>
  <si>
    <t>SV</t>
  </si>
  <si>
    <t>Fläche</t>
  </si>
  <si>
    <t>t CO2</t>
  </si>
  <si>
    <t>Veränder-ung Fläche</t>
  </si>
  <si>
    <t>Veränder-ung SV</t>
  </si>
  <si>
    <t>(1) Bereinigter, flächenbezogener HEV von MFH [AN] 2019 05 01, Quelle: co2online 2019</t>
  </si>
  <si>
    <t>Effizienzsteigerung</t>
  </si>
  <si>
    <t xml:space="preserve">Flächenwachstum </t>
  </si>
  <si>
    <t>Minderung ohne Energieträgerwechsel</t>
  </si>
  <si>
    <t>Minderung ohne Dekarbonisierung</t>
  </si>
  <si>
    <t>Minderung der CO2-Emission</t>
  </si>
  <si>
    <t>Differenz/a</t>
  </si>
  <si>
    <t>MFH</t>
  </si>
  <si>
    <r>
      <t>Mio. m</t>
    </r>
    <r>
      <rPr>
        <vertAlign val="superscript"/>
        <sz val="12"/>
        <color rgb="FF000000"/>
        <rFont val="Calibri"/>
        <family val="2"/>
      </rPr>
      <t>2</t>
    </r>
    <r>
      <rPr>
        <vertAlign val="subscript"/>
        <sz val="12"/>
        <color rgb="FF000000"/>
        <rFont val="Calibri"/>
        <family val="2"/>
      </rPr>
      <t>[AN]</t>
    </r>
  </si>
  <si>
    <r>
      <t>kg/(m</t>
    </r>
    <r>
      <rPr>
        <vertAlign val="superscript"/>
        <sz val="12"/>
        <color rgb="FF000000"/>
        <rFont val="Calibri"/>
        <family val="2"/>
      </rPr>
      <t>2</t>
    </r>
    <r>
      <rPr>
        <vertAlign val="subscript"/>
        <sz val="12"/>
        <color rgb="FF000000"/>
        <rFont val="Calibri"/>
        <family val="2"/>
      </rPr>
      <t>[AN]</t>
    </r>
    <r>
      <rPr>
        <sz val="12"/>
        <color rgb="FF000000"/>
        <rFont val="Calibri"/>
        <family val="2"/>
      </rPr>
      <t>*a)</t>
    </r>
  </si>
  <si>
    <r>
      <t>Differenz/(m</t>
    </r>
    <r>
      <rPr>
        <vertAlign val="superscript"/>
        <sz val="12"/>
        <color rgb="FF000000"/>
        <rFont val="Calibri"/>
        <family val="2"/>
      </rPr>
      <t>2</t>
    </r>
    <r>
      <rPr>
        <vertAlign val="subscript"/>
        <sz val="12"/>
        <color rgb="FF000000"/>
        <rFont val="Calibri"/>
        <family val="2"/>
      </rPr>
      <t>[AN]</t>
    </r>
    <r>
      <rPr>
        <sz val="12"/>
        <color rgb="FF000000"/>
        <rFont val="Calibri"/>
        <family val="2"/>
      </rPr>
      <t>*a)</t>
    </r>
  </si>
  <si>
    <t xml:space="preserve"> 1-2 FH</t>
  </si>
  <si>
    <t xml:space="preserve"> MFH</t>
  </si>
  <si>
    <t xml:space="preserve"> 1-2 FH + MFH</t>
  </si>
  <si>
    <t xml:space="preserve"> Anzahl 1-2 FH</t>
  </si>
  <si>
    <t>Nutzfläche 1-2 FH</t>
  </si>
  <si>
    <r>
      <t>SV</t>
    </r>
    <r>
      <rPr>
        <vertAlign val="subscript"/>
        <sz val="11"/>
        <color rgb="FF000000"/>
        <rFont val="Calibri"/>
        <family val="2"/>
      </rPr>
      <t>emp</t>
    </r>
    <r>
      <rPr>
        <vertAlign val="superscript"/>
        <sz val="11"/>
        <color rgb="FF000000"/>
        <rFont val="Calibri"/>
        <family val="2"/>
      </rPr>
      <t>(1)</t>
    </r>
  </si>
  <si>
    <r>
      <t>HEV</t>
    </r>
    <r>
      <rPr>
        <vertAlign val="subscript"/>
        <sz val="11"/>
        <color rgb="FF000000"/>
        <rFont val="Calibri"/>
        <family val="2"/>
      </rPr>
      <t>est</t>
    </r>
  </si>
  <si>
    <r>
      <t>kWh/(m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>[AN]</t>
    </r>
    <r>
      <rPr>
        <sz val="11"/>
        <color rgb="FF000000"/>
        <rFont val="Calibri"/>
        <family val="2"/>
      </rPr>
      <t>*a)</t>
    </r>
  </si>
  <si>
    <r>
      <t>Mrd. m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>[AN]</t>
    </r>
  </si>
  <si>
    <t xml:space="preserve">Erdgas </t>
  </si>
  <si>
    <t xml:space="preserve">Strom </t>
  </si>
  <si>
    <r>
      <t>SV</t>
    </r>
    <r>
      <rPr>
        <vertAlign val="subscript"/>
        <sz val="11"/>
        <color rgb="FF000000"/>
        <rFont val="Calibri"/>
        <family val="2"/>
      </rPr>
      <t>est</t>
    </r>
    <r>
      <rPr>
        <vertAlign val="superscript"/>
        <sz val="11"/>
        <color rgb="FF000000"/>
        <rFont val="Calibri"/>
        <family val="2"/>
      </rPr>
      <t>(3)</t>
    </r>
  </si>
  <si>
    <r>
      <t>Fläche</t>
    </r>
    <r>
      <rPr>
        <vertAlign val="subscript"/>
        <sz val="12"/>
        <color rgb="FF000000"/>
        <rFont val="Calibri"/>
        <family val="2"/>
      </rPr>
      <t>est</t>
    </r>
    <r>
      <rPr>
        <vertAlign val="superscript"/>
        <sz val="12"/>
        <color rgb="FF000000"/>
        <rFont val="Calibri"/>
        <family val="2"/>
      </rPr>
      <t>(4)</t>
    </r>
  </si>
  <si>
    <r>
      <t>1.000 m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>[AN]</t>
    </r>
  </si>
  <si>
    <r>
      <t>Fläche</t>
    </r>
    <r>
      <rPr>
        <vertAlign val="subscript"/>
        <sz val="12"/>
        <color rgb="FF000000"/>
        <rFont val="Calibri"/>
        <family val="2"/>
      </rPr>
      <t>Destatis</t>
    </r>
    <r>
      <rPr>
        <vertAlign val="superscript"/>
        <sz val="12"/>
        <color rgb="FF000000"/>
        <rFont val="Calibri"/>
        <family val="2"/>
      </rPr>
      <t>(2)</t>
    </r>
  </si>
  <si>
    <t>(2) Fläche [AN] nach Destatis</t>
  </si>
  <si>
    <t>(3) Polynomische Schätzung des flächenbezogenen Heizenergieverbrauchs</t>
  </si>
  <si>
    <r>
      <t>Mio m</t>
    </r>
    <r>
      <rPr>
        <vertAlign val="superscript"/>
        <sz val="11"/>
        <color rgb="FF000000"/>
        <rFont val="Calibri"/>
        <family val="2"/>
      </rPr>
      <t>2</t>
    </r>
    <r>
      <rPr>
        <vertAlign val="subscript"/>
        <sz val="11"/>
        <color rgb="FF000000"/>
        <rFont val="Calibri"/>
        <family val="2"/>
      </rPr>
      <t>[AN]</t>
    </r>
  </si>
  <si>
    <t>(4) Polynomische Schätzung der Nutzflächenentwicklung (Glättung um den "Zensus-Knick")</t>
  </si>
  <si>
    <t>Differenz 2012 / 2018</t>
  </si>
  <si>
    <t>Abgeleitete Kennwerte</t>
  </si>
  <si>
    <t>Nebenrechnung</t>
  </si>
  <si>
    <t>1.000 t/a</t>
  </si>
  <si>
    <t>Endstand</t>
  </si>
  <si>
    <t>Gesamt in %</t>
  </si>
  <si>
    <t xml:space="preserve">  </t>
  </si>
  <si>
    <t>MFH + 1-2 FH</t>
  </si>
  <si>
    <t>1-2 FH</t>
  </si>
  <si>
    <t>Variablen für Überschriften</t>
  </si>
  <si>
    <t>Stichprobenumfang</t>
  </si>
  <si>
    <t>69.866</t>
  </si>
  <si>
    <t>Regionaler Bezug</t>
  </si>
  <si>
    <t>BW</t>
  </si>
  <si>
    <t>Von_Bis</t>
  </si>
  <si>
    <t>2002 - 2018</t>
  </si>
  <si>
    <t>Thema</t>
  </si>
  <si>
    <t>CO2-Emission</t>
  </si>
  <si>
    <t>Gegenstand</t>
  </si>
  <si>
    <t>Konto</t>
  </si>
  <si>
    <t>Achsenbeschriftung für Szenarium</t>
  </si>
  <si>
    <t>1)</t>
  </si>
  <si>
    <t>2)</t>
  </si>
  <si>
    <t>3)</t>
  </si>
  <si>
    <t>4)</t>
  </si>
  <si>
    <t>5)</t>
  </si>
  <si>
    <t>1-2 FH + MFH</t>
  </si>
  <si>
    <t>[2.3.1.1.3.]</t>
  </si>
  <si>
    <t>Ohne Energie-träger-wechsel</t>
  </si>
  <si>
    <t>Ohne Dekarboni-sierung Energie-träger</t>
  </si>
  <si>
    <t>Prozent Änderung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</si>
</sst>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* #,##0.0\ _€_-;\-* #,##0.0\ _€_-;_-* &quot;-&quot;??\ _€_-;_-@_-"/>
    <numFmt numFmtId="165" formatCode="_-* #,##0.0\ _€_-;\-* #,##0.0\ _€_-;_-* &quot;-&quot;?\ _€_-;_-@_-"/>
    <numFmt numFmtId="166" formatCode="_-* #,##0\ _€_-;\-* #,##0\ _€_-;_-* &quot;-&quot;?\ _€_-;_-@_-"/>
    <numFmt numFmtId="167" formatCode="_-* #,##0\ _€_-;\-* #,##0\ _€_-;_-* &quot;-&quot;??\ _€_-;_-@_-"/>
    <numFmt numFmtId="168" formatCode="_-* #,##0.0_-;\-* #,##0.0_-;_-* &quot;-&quot;??_-;_-@_-"/>
    <numFmt numFmtId="169" formatCode="_-* #,##0_-;\-* #,##0_-;_-* &quot;-&quot;??_-;_-@_-"/>
    <numFmt numFmtId="170" formatCode="_-* #,##0.00\ _€_-;\-* #,##0.00\ _€_-;_-* &quot;-&quot;?\ _€_-;_-@_-"/>
    <numFmt numFmtId="171" formatCode="_-* #,##0.000_-;\-* #,##0.000_-;_-* &quot;-&quot;??_-;_-@_-"/>
    <numFmt numFmtId="172" formatCode="_-* #,##0.00\ _€_-;\-* #,##0.00\ _€_-;_-* &quot;-&quot;??\ _€_-;_-@_-"/>
    <numFmt numFmtId="173" formatCode="_-* #,##0.0000_-;\-* #,##0.0000_-;_-* &quot;-&quot;??_-;_-@_-"/>
    <numFmt numFmtId="174" formatCode="_-* #,##0.000\ _€_-;\-* #,##0.000\ _€_-;_-* &quot;-&quot;???\ _€_-;_-@_-"/>
  </numFmts>
  <fonts count="16"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 (Textkörper)"/>
    </font>
    <font>
      <sz val="12"/>
      <color theme="1"/>
      <name val="Calibri (Textkörper)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7"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64" fontId="0" fillId="0" borderId="1" xfId="1" applyNumberFormat="1" applyFont="1" applyBorder="1"/>
    <xf numFmtId="165" fontId="0" fillId="0" borderId="1" xfId="0" applyNumberFormat="1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167" fontId="0" fillId="0" borderId="0" xfId="1" applyNumberFormat="1" applyFont="1"/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167" fontId="0" fillId="0" borderId="0" xfId="1" applyNumberFormat="1" applyFont="1" applyBorder="1"/>
    <xf numFmtId="0" fontId="0" fillId="0" borderId="1" xfId="0" applyFill="1" applyBorder="1" applyAlignment="1">
      <alignment horizontal="center" vertical="center" wrapText="1"/>
    </xf>
    <xf numFmtId="167" fontId="0" fillId="0" borderId="1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167" fontId="5" fillId="0" borderId="13" xfId="1" applyNumberFormat="1" applyFont="1" applyBorder="1" applyAlignment="1">
      <alignment horizontal="center" vertical="center"/>
    </xf>
    <xf numFmtId="167" fontId="0" fillId="0" borderId="13" xfId="1" applyNumberFormat="1" applyFont="1" applyBorder="1"/>
    <xf numFmtId="167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8" fontId="0" fillId="0" borderId="1" xfId="1" applyNumberFormat="1" applyFont="1" applyBorder="1"/>
    <xf numFmtId="0" fontId="0" fillId="0" borderId="14" xfId="0" applyBorder="1" applyAlignment="1">
      <alignment horizontal="center"/>
    </xf>
    <xf numFmtId="43" fontId="0" fillId="0" borderId="1" xfId="1" applyFont="1" applyFill="1" applyBorder="1" applyAlignment="1">
      <alignment horizontal="center" vertical="center" wrapText="1"/>
    </xf>
    <xf numFmtId="168" fontId="0" fillId="0" borderId="1" xfId="0" applyNumberFormat="1" applyBorder="1"/>
    <xf numFmtId="0" fontId="6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1" applyNumberFormat="1" applyFont="1" applyFill="1" applyBorder="1"/>
    <xf numFmtId="167" fontId="0" fillId="2" borderId="1" xfId="0" applyNumberFormat="1" applyFill="1" applyBorder="1" applyAlignment="1">
      <alignment horizontal="center"/>
    </xf>
    <xf numFmtId="170" fontId="0" fillId="0" borderId="0" xfId="0" applyNumberFormat="1" applyFill="1" applyBorder="1"/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/>
    <xf numFmtId="166" fontId="0" fillId="3" borderId="1" xfId="0" applyNumberFormat="1" applyFill="1" applyBorder="1"/>
    <xf numFmtId="0" fontId="0" fillId="2" borderId="0" xfId="0" applyFill="1"/>
    <xf numFmtId="0" fontId="0" fillId="0" borderId="2" xfId="0" applyBorder="1"/>
    <xf numFmtId="170" fontId="0" fillId="0" borderId="1" xfId="0" applyNumberFormat="1" applyBorder="1"/>
    <xf numFmtId="166" fontId="0" fillId="0" borderId="1" xfId="0" applyNumberFormat="1" applyBorder="1"/>
    <xf numFmtId="0" fontId="0" fillId="4" borderId="1" xfId="0" applyFill="1" applyBorder="1"/>
    <xf numFmtId="0" fontId="4" fillId="0" borderId="14" xfId="0" applyFont="1" applyBorder="1" applyAlignment="1">
      <alignment horizontal="center" vertical="center"/>
    </xf>
    <xf numFmtId="171" fontId="0" fillId="0" borderId="1" xfId="1" applyNumberFormat="1" applyFont="1" applyBorder="1"/>
    <xf numFmtId="0" fontId="4" fillId="0" borderId="1" xfId="0" applyFont="1" applyBorder="1"/>
    <xf numFmtId="0" fontId="0" fillId="0" borderId="14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9" fontId="4" fillId="5" borderId="1" xfId="1" applyNumberFormat="1" applyFont="1" applyFill="1" applyBorder="1" applyAlignment="1">
      <alignment vertical="center" wrapText="1"/>
    </xf>
    <xf numFmtId="169" fontId="4" fillId="0" borderId="1" xfId="1" applyNumberFormat="1" applyFont="1" applyBorder="1"/>
    <xf numFmtId="172" fontId="1" fillId="0" borderId="1" xfId="1" applyNumberFormat="1" applyFont="1" applyBorder="1"/>
    <xf numFmtId="170" fontId="0" fillId="0" borderId="0" xfId="0" applyNumberFormat="1"/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8" fontId="0" fillId="0" borderId="0" xfId="1" applyNumberFormat="1" applyFont="1" applyFill="1" applyBorder="1"/>
    <xf numFmtId="0" fontId="0" fillId="0" borderId="0" xfId="0" applyFill="1"/>
    <xf numFmtId="167" fontId="0" fillId="0" borderId="5" xfId="0" applyNumberFormat="1" applyBorder="1"/>
    <xf numFmtId="167" fontId="0" fillId="0" borderId="0" xfId="0" applyNumberFormat="1" applyBorder="1"/>
    <xf numFmtId="170" fontId="0" fillId="2" borderId="1" xfId="0" applyNumberFormat="1" applyFill="1" applyBorder="1"/>
    <xf numFmtId="169" fontId="0" fillId="0" borderId="1" xfId="1" applyNumberFormat="1" applyFont="1" applyBorder="1"/>
    <xf numFmtId="43" fontId="0" fillId="0" borderId="1" xfId="1" applyFont="1" applyBorder="1"/>
    <xf numFmtId="167" fontId="0" fillId="0" borderId="1" xfId="1" applyNumberFormat="1" applyFont="1" applyFill="1" applyBorder="1"/>
    <xf numFmtId="173" fontId="0" fillId="0" borderId="1" xfId="1" applyNumberFormat="1" applyFont="1" applyFill="1" applyBorder="1"/>
    <xf numFmtId="172" fontId="0" fillId="0" borderId="1" xfId="0" applyNumberFormat="1" applyBorder="1"/>
    <xf numFmtId="170" fontId="0" fillId="3" borderId="1" xfId="0" applyNumberFormat="1" applyFill="1" applyBorder="1"/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/>
    <xf numFmtId="164" fontId="0" fillId="0" borderId="1" xfId="1" applyNumberFormat="1" applyFont="1" applyBorder="1" applyAlignment="1">
      <alignment horizontal="center"/>
    </xf>
    <xf numFmtId="0" fontId="0" fillId="2" borderId="0" xfId="0" applyFill="1" applyAlignment="1">
      <alignment horizontal="left"/>
    </xf>
    <xf numFmtId="49" fontId="0" fillId="6" borderId="0" xfId="0" applyNumberFormat="1" applyFill="1"/>
    <xf numFmtId="0" fontId="0" fillId="6" borderId="0" xfId="0" applyFill="1"/>
    <xf numFmtId="0" fontId="13" fillId="6" borderId="0" xfId="0" applyFont="1" applyFill="1" applyAlignment="1">
      <alignment horizontal="left" vertical="center" readingOrder="1"/>
    </xf>
    <xf numFmtId="0" fontId="0" fillId="7" borderId="0" xfId="0" applyFill="1"/>
    <xf numFmtId="169" fontId="0" fillId="0" borderId="1" xfId="1" applyNumberFormat="1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0" xfId="0" applyAlignment="1">
      <alignment horizontal="center" wrapText="1"/>
    </xf>
    <xf numFmtId="171" fontId="0" fillId="0" borderId="0" xfId="0" applyNumberFormat="1"/>
    <xf numFmtId="171" fontId="0" fillId="0" borderId="0" xfId="1" applyNumberFormat="1" applyFont="1"/>
    <xf numFmtId="174" fontId="0" fillId="0" borderId="0" xfId="0" applyNumberFormat="1"/>
    <xf numFmtId="0" fontId="0" fillId="0" borderId="0" xfId="0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6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9" fillId="3" borderId="10" xfId="0" applyFont="1" applyFill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/>
    <xf numFmtId="0" fontId="0" fillId="0" borderId="3" xfId="0" applyBorder="1" applyAlignment="1">
      <alignment horizontal="left"/>
    </xf>
    <xf numFmtId="0" fontId="0" fillId="0" borderId="3" xfId="0" applyBorder="1"/>
    <xf numFmtId="0" fontId="3" fillId="0" borderId="1" xfId="0" applyFont="1" applyBorder="1" applyAlignment="1">
      <alignment horizontal="left" wrapText="1"/>
    </xf>
    <xf numFmtId="0" fontId="0" fillId="0" borderId="8" xfId="0" applyBorder="1" applyAlignment="1">
      <alignment vertical="center"/>
    </xf>
    <xf numFmtId="0" fontId="0" fillId="0" borderId="8" xfId="0" applyBorder="1" applyAlignment="1"/>
    <xf numFmtId="0" fontId="3" fillId="0" borderId="1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2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Legende!$B$48</c:f>
          <c:strCache>
            <c:ptCount val="1"/>
            <c:pt idx="0">
              <c:v>(Abbildung 1) BW, 1-2 FH + MFH: Flächenbezogene CO2-Emission 2002 - 2018 [2.3.1.1.3.]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>
                <a:noFill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8238693196252249E-2"/>
                  <c:y val="4.89008012033271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bg2">
                          <a:lumMod val="50000"/>
                        </a:schemeClr>
                      </a:solidFill>
                    </a:defRPr>
                  </a:pPr>
                  <a:endParaRPr lang="de-DE"/>
                </a:p>
              </c:txPr>
            </c:trendlineLbl>
          </c:trendline>
          <c:cat>
            <c:numRef>
              <c:f>'Tab 1-2 FH + MFH'!$AD$6:$AD$22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1-2 FH + MFH'!$AM$6:$AM$22</c:f>
              <c:numCache>
                <c:formatCode>_-* #,##0.0_-;\-* #,##0.0_-;_-* "-"??_-;_-@_-</c:formatCode>
                <c:ptCount val="17"/>
                <c:pt idx="0">
                  <c:v>41.638232256305784</c:v>
                </c:pt>
                <c:pt idx="1">
                  <c:v>41.148617354164806</c:v>
                </c:pt>
                <c:pt idx="2">
                  <c:v>40.762055449634808</c:v>
                </c:pt>
                <c:pt idx="3">
                  <c:v>40.368482235461371</c:v>
                </c:pt>
                <c:pt idx="4">
                  <c:v>39.968641512287867</c:v>
                </c:pt>
                <c:pt idx="5">
                  <c:v>39.563298581665109</c:v>
                </c:pt>
                <c:pt idx="6">
                  <c:v>39.153222705992974</c:v>
                </c:pt>
                <c:pt idx="7">
                  <c:v>38.73918452537044</c:v>
                </c:pt>
                <c:pt idx="8">
                  <c:v>38.32195357027458</c:v>
                </c:pt>
                <c:pt idx="9">
                  <c:v>37.902295871958614</c:v>
                </c:pt>
                <c:pt idx="10">
                  <c:v>37.48097167216936</c:v>
                </c:pt>
                <c:pt idx="11">
                  <c:v>37.058733233497954</c:v>
                </c:pt>
                <c:pt idx="12">
                  <c:v>36.636322751399057</c:v>
                </c:pt>
                <c:pt idx="13">
                  <c:v>36.214470368641251</c:v>
                </c:pt>
                <c:pt idx="14">
                  <c:v>35.793892292686614</c:v>
                </c:pt>
                <c:pt idx="15">
                  <c:v>35.375289016241219</c:v>
                </c:pt>
                <c:pt idx="16">
                  <c:v>34.959343640971134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30-C548-A768-5004E612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36320"/>
        <c:axId val="1650837952"/>
      </c:lineChart>
      <c:catAx>
        <c:axId val="16508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0837952"/>
        <c:crosses val="autoZero"/>
        <c:auto val="1"/>
        <c:lblAlgn val="ctr"/>
        <c:lblOffset val="100"/>
        <c:noMultiLvlLbl val="0"/>
      </c:catAx>
      <c:valAx>
        <c:axId val="1650837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>
                    <a:effectLst/>
                  </a:rPr>
                  <a:t>kg/m</a:t>
                </a:r>
                <a:r>
                  <a:rPr lang="de-DE" sz="1400" b="1" baseline="30000">
                    <a:effectLst/>
                  </a:rPr>
                  <a:t>2</a:t>
                </a:r>
                <a:endParaRPr lang="de-DE" sz="1400">
                  <a:effectLst/>
                </a:endParaRP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08363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 1-2 FH + MFH'!$AM$6:$AM$22</c:f>
              <c:numCache>
                <c:formatCode>_-* #,##0.0_-;\-* #,##0.0_-;_-* "-"??_-;_-@_-</c:formatCode>
                <c:ptCount val="17"/>
                <c:pt idx="0">
                  <c:v>41.638232256305784</c:v>
                </c:pt>
                <c:pt idx="1">
                  <c:v>41.148617354164806</c:v>
                </c:pt>
                <c:pt idx="2">
                  <c:v>40.762055449634808</c:v>
                </c:pt>
                <c:pt idx="3">
                  <c:v>40.368482235461371</c:v>
                </c:pt>
                <c:pt idx="4">
                  <c:v>39.968641512287867</c:v>
                </c:pt>
                <c:pt idx="5">
                  <c:v>39.563298581665109</c:v>
                </c:pt>
                <c:pt idx="6">
                  <c:v>39.153222705992974</c:v>
                </c:pt>
                <c:pt idx="7">
                  <c:v>38.73918452537044</c:v>
                </c:pt>
                <c:pt idx="8">
                  <c:v>38.32195357027458</c:v>
                </c:pt>
                <c:pt idx="9">
                  <c:v>37.902295871958614</c:v>
                </c:pt>
                <c:pt idx="10">
                  <c:v>37.48097167216936</c:v>
                </c:pt>
                <c:pt idx="11">
                  <c:v>37.058733233497954</c:v>
                </c:pt>
                <c:pt idx="12">
                  <c:v>36.636322751399057</c:v>
                </c:pt>
                <c:pt idx="13">
                  <c:v>36.214470368641251</c:v>
                </c:pt>
                <c:pt idx="14">
                  <c:v>35.793892292686614</c:v>
                </c:pt>
                <c:pt idx="15">
                  <c:v>35.375289016241219</c:v>
                </c:pt>
                <c:pt idx="16">
                  <c:v>34.959343640971134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D-544F-9B9A-9ACA93A76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36320"/>
        <c:axId val="1650837952"/>
      </c:lineChart>
      <c:catAx>
        <c:axId val="165083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0837952"/>
        <c:crosses val="autoZero"/>
        <c:auto val="1"/>
        <c:lblAlgn val="ctr"/>
        <c:lblOffset val="100"/>
        <c:noMultiLvlLbl val="0"/>
      </c:catAx>
      <c:valAx>
        <c:axId val="16508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08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Legende!$B$47</c:f>
          <c:strCache>
            <c:ptCount val="1"/>
            <c:pt idx="0">
              <c:v>(Abbildung 2) BW, 1-2 FH + MFH: Effizienzsteigerung, Flächenwachstum                                                             und Emissionsminderung, Veränderung 2002 - 2018 [2.3.1.1.3.]</c:v>
            </c:pt>
          </c:strCache>
        </c:strRef>
      </c:tx>
      <c:layout>
        <c:manualLayout>
          <c:xMode val="edge"/>
          <c:yMode val="edge"/>
          <c:x val="0.10770805993271176"/>
          <c:y val="3.1614951292833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0953228774476"/>
          <c:y val="0.1463608820206766"/>
          <c:w val="0.55309910822530906"/>
          <c:h val="0.8047590564842366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B69-0543-80B5-9495FE52728D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69-0543-80B5-9495FE52728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69-0543-80B5-9495FE52728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69-0543-80B5-9495FE52728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69-0543-80B5-9495FE52728D}"/>
              </c:ext>
            </c:extLst>
          </c:dPt>
          <c:dLbls>
            <c:dLbl>
              <c:idx val="0"/>
              <c:layout>
                <c:manualLayout>
                  <c:x val="3.3313144851266925E-6"/>
                  <c:y val="3.7716177094165304E-2"/>
                </c:manualLayout>
              </c:layout>
              <c:tx>
                <c:rich>
                  <a:bodyPr rot="-5400000" vert="horz" wrap="square" lIns="38100" tIns="19050" rIns="38100" bIns="19050" anchor="t" anchorCtr="0">
                    <a:noAutofit/>
                  </a:bodyPr>
                  <a:lstStyle/>
                  <a:p>
                    <a:pPr algn="r">
                      <a:defRPr sz="1600" b="1">
                        <a:solidFill>
                          <a:schemeClr val="bg1"/>
                        </a:solidFill>
                      </a:defRPr>
                    </a:pPr>
                    <a:r>
                      <a:rPr lang="en-US" sz="1600">
                        <a:solidFill>
                          <a:schemeClr val="bg1"/>
                        </a:solidFill>
                      </a:rPr>
                      <a:t>Effizienz-</a:t>
                    </a:r>
                  </a:p>
                  <a:p>
                    <a:pPr algn="r">
                      <a:defRPr sz="1600" b="1">
                        <a:solidFill>
                          <a:schemeClr val="bg1"/>
                        </a:solidFill>
                      </a:defRPr>
                    </a:pPr>
                    <a:r>
                      <a:rPr lang="en-US" sz="1600">
                        <a:solidFill>
                          <a:schemeClr val="bg1"/>
                        </a:solidFill>
                      </a:rPr>
                      <a:t>steigerung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109926070609251"/>
                      <c:h val="0.104482483336058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FB69-0543-80B5-9495FE52728D}"/>
                </c:ext>
              </c:extLst>
            </c:dLbl>
            <c:dLbl>
              <c:idx val="1"/>
              <c:layout>
                <c:manualLayout>
                  <c:x val="1.365946400654399E-3"/>
                  <c:y val="-0.20765111498564462"/>
                </c:manualLayout>
              </c:layout>
              <c:tx>
                <c:rich>
                  <a:bodyPr rot="-5400000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Flächen-</a:t>
                    </a:r>
                  </a:p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wachstum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33415448444362"/>
                      <c:h val="0.117921432733804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FB69-0543-80B5-9495FE52728D}"/>
                </c:ext>
              </c:extLst>
            </c:dLbl>
            <c:dLbl>
              <c:idx val="2"/>
              <c:layout>
                <c:manualLayout>
                  <c:x val="-1.3601971966236877E-3"/>
                  <c:y val="0.29632021716314838"/>
                </c:manualLayout>
              </c:layout>
              <c:tx>
                <c:rich>
                  <a:bodyPr rot="-5400000" vert="horz" wrap="square" lIns="38100" tIns="19050" rIns="38100" bIns="19050" anchor="t" anchorCtr="0">
                    <a:noAutofit/>
                  </a:bodyPr>
                  <a:lstStyle/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Emissionsminderung</a:t>
                    </a:r>
                    <a:r>
                      <a:rPr lang="en-US" sz="1600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 </a:t>
                    </a:r>
                  </a:p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ohne </a:t>
                    </a: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ET Wechsel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593906746406154"/>
                      <c:h val="9.5924314956433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FB69-0543-80B5-9495FE52728D}"/>
                </c:ext>
              </c:extLst>
            </c:dLbl>
            <c:dLbl>
              <c:idx val="3"/>
              <c:layout>
                <c:manualLayout>
                  <c:x val="-1.3647643213209714E-3"/>
                  <c:y val="0.2049329158773936"/>
                </c:manualLayout>
              </c:layout>
              <c:tx>
                <c:rich>
                  <a:bodyPr rot="-5400000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EM ohne </a:t>
                    </a:r>
                    <a:r>
                      <a:rPr lang="en-US" sz="1600" baseline="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 Dekarbonisierung</a:t>
                    </a:r>
                    <a:endParaRPr lang="en-US" sz="1600">
                      <a:solidFill>
                        <a:schemeClr val="bg2">
                          <a:lumMod val="50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931266170307974"/>
                      <c:h val="0.107904852384654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FB69-0543-80B5-9495FE52728D}"/>
                </c:ext>
              </c:extLst>
            </c:dLbl>
            <c:dLbl>
              <c:idx val="4"/>
              <c:layout>
                <c:manualLayout>
                  <c:x val="1.3670747491090346E-3"/>
                  <c:y val="0.23373725927344235"/>
                </c:manualLayout>
              </c:layout>
              <c:tx>
                <c:rich>
                  <a:bodyPr rot="-5400000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600" b="1">
                        <a:solidFill>
                          <a:schemeClr val="bg2">
                            <a:lumMod val="50000"/>
                          </a:schemeClr>
                        </a:solidFill>
                      </a:defRPr>
                    </a:pPr>
                    <a:r>
                      <a:rPr lang="en-US" sz="1600">
                        <a:solidFill>
                          <a:schemeClr val="bg2">
                            <a:lumMod val="50000"/>
                          </a:schemeClr>
                        </a:solidFill>
                      </a:rPr>
                      <a:t>Emissions-minderung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08637647120517"/>
                      <c:h val="0.111438677577835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FB69-0543-80B5-9495FE5272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wrap="square" lIns="38100" tIns="19050" rIns="38100" bIns="19050" anchor="t">
                <a:spAutoFit/>
              </a:bodyPr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[1]Legende!$A$48:$A$52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'Tab 1-2 FH + MFH'!$BX$23:$CB$23</c:f>
              <c:numCache>
                <c:formatCode>_(* #,##0.00_);_(* \(#,##0.00\);_(* "-"??_);_(@_)</c:formatCode>
                <c:ptCount val="5"/>
                <c:pt idx="0">
                  <c:v>-0.15276417676228293</c:v>
                </c:pt>
                <c:pt idx="1">
                  <c:v>6.6866611006015431E-2</c:v>
                </c:pt>
                <c:pt idx="2" formatCode="_-* #,##0.000_-;\-* #,##0.000_-;_-* &quot;-&quot;??_-;_-@_-">
                  <c:v>-0.10715218773200497</c:v>
                </c:pt>
                <c:pt idx="3" formatCode="_-* #,##0.000_-;\-* #,##0.000_-;_-* &quot;-&quot;??_-;_-@_-">
                  <c:v>-6.9169595542048601E-2</c:v>
                </c:pt>
                <c:pt idx="4" formatCode="_-* #,##0.000_-;\-* #,##0.000_-;_-* &quot;-&quot;??_-;_-@_-">
                  <c:v>-0.10426176972032131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B69-0543-80B5-9495FE52728D}"/>
            </c:ext>
          </c:extLst>
        </c:ser>
        <c:ser>
          <c:idx val="1"/>
          <c:order val="1"/>
          <c:spPr>
            <a:noFill/>
            <a:ln w="19050"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FB69-0543-80B5-9495FE52728D}"/>
              </c:ext>
            </c:extLst>
          </c:dPt>
          <c:cat>
            <c:strRef>
              <c:f>[1]Legende!$A$48:$A$52</c:f>
              <c:strCache>
                <c:ptCount val="5"/>
                <c:pt idx="0">
                  <c:v>1)</c:v>
                </c:pt>
                <c:pt idx="1">
                  <c:v>2)</c:v>
                </c:pt>
                <c:pt idx="2">
                  <c:v>3)</c:v>
                </c:pt>
                <c:pt idx="3">
                  <c:v>4)</c:v>
                </c:pt>
                <c:pt idx="4">
                  <c:v>5)</c:v>
                </c:pt>
              </c:strCache>
            </c:strRef>
          </c:cat>
          <c:val>
            <c:numRef>
              <c:f>'Tab 1-2 FH + MFH'!$BX$24:$CB$24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_-* #,##0.000_-;\-* #,##0.000_-;_-* &quot;-&quot;??_-;_-@_-">
                  <c:v>2.8904180116836602E-3</c:v>
                </c:pt>
                <c:pt idx="3" formatCode="_-* #,##0.000_-;\-* #,##0.000_-;_-* &quot;-&quot;??_-;_-@_-">
                  <c:v>-3.5092174178272706E-2</c:v>
                </c:pt>
                <c:pt idx="4" formatCode="_-* #,##0.000_-;\-* #,##0.0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B69-0543-80B5-9495FE527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1976928"/>
        <c:axId val="2082018864"/>
      </c:barChart>
      <c:catAx>
        <c:axId val="20819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 b="1"/>
            </a:pPr>
            <a:endParaRPr lang="de-DE"/>
          </a:p>
        </c:txPr>
        <c:crossAx val="2082018864"/>
        <c:crosses val="autoZero"/>
        <c:auto val="1"/>
        <c:lblAlgn val="ctr"/>
        <c:lblOffset val="100"/>
        <c:noMultiLvlLbl val="0"/>
      </c:catAx>
      <c:valAx>
        <c:axId val="2082018864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>
                    <a:solidFill>
                      <a:schemeClr val="tx1"/>
                    </a:solidFill>
                  </a:defRPr>
                </a:pPr>
                <a:r>
                  <a:rPr lang="de-DE" sz="1400">
                    <a:solidFill>
                      <a:schemeClr val="tx1"/>
                    </a:solidFill>
                  </a:rPr>
                  <a:t>Veränderung in Prozent 2002 - 2018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1976928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5F87B0-B0E1-C043-9098-F4D227F2FA45}">
  <sheetPr/>
  <sheetViews>
    <sheetView zoomScale="16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03EA66-68D0-5F40-816F-9C725B07061B}">
  <sheetPr/>
  <sheetViews>
    <sheetView tabSelected="1" zoomScale="16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133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D5CC1A-F71D-2F42-9B83-6D2F819F8A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384175</xdr:colOff>
      <xdr:row>4</xdr:row>
      <xdr:rowOff>333375</xdr:rowOff>
    </xdr:from>
    <xdr:to>
      <xdr:col>40</xdr:col>
      <xdr:colOff>549275</xdr:colOff>
      <xdr:row>18</xdr:row>
      <xdr:rowOff>3175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6FC7B9-6610-A64B-99E9-71752396E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1133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C214E0-2A22-9542-AFD3-AC044A9EEA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5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6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7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9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10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11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12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13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14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15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0.25218</cdr:x>
      <cdr:y>0.77207</cdr:y>
    </cdr:from>
    <cdr:to>
      <cdr:x>0.39949</cdr:x>
      <cdr:y>0.81766</cdr:y>
    </cdr:to>
    <cdr:sp macro="" textlink="">
      <cdr:nvSpPr>
        <cdr:cNvPr id="16" name="Textfeld 1">
          <a:extLst xmlns:a="http://schemas.openxmlformats.org/drawingml/2006/main">
            <a:ext uri="{FF2B5EF4-FFF2-40B4-BE49-F238E27FC236}">
              <a16:creationId xmlns:a16="http://schemas.microsoft.com/office/drawing/2014/main" id="{DAA4A216-9422-554C-B946-4004C987212A}"/>
            </a:ext>
          </a:extLst>
        </cdr:cNvPr>
        <cdr:cNvSpPr txBox="1"/>
      </cdr:nvSpPr>
      <cdr:spPr>
        <a:xfrm xmlns:a="http://schemas.openxmlformats.org/drawingml/2006/main">
          <a:off x="2348023" y="4646133"/>
          <a:ext cx="137160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200" b="1"/>
            <a:t> </a:t>
          </a:r>
        </a:p>
      </cdr:txBody>
    </cdr:sp>
  </cdr:relSizeAnchor>
  <cdr:relSizeAnchor xmlns:cdr="http://schemas.openxmlformats.org/drawingml/2006/chartDrawing">
    <cdr:from>
      <cdr:x>0.73037</cdr:x>
      <cdr:y>0.82331</cdr:y>
    </cdr:from>
    <cdr:to>
      <cdr:x>0.88898</cdr:x>
      <cdr:y>0.8773</cdr:y>
    </cdr:to>
    <cdr:sp macro="" textlink="">
      <cdr:nvSpPr>
        <cdr:cNvPr id="17" name="Textfeld 2">
          <a:extLst xmlns:a="http://schemas.openxmlformats.org/drawingml/2006/main">
            <a:ext uri="{FF2B5EF4-FFF2-40B4-BE49-F238E27FC236}">
              <a16:creationId xmlns:a16="http://schemas.microsoft.com/office/drawing/2014/main" id="{F330FA94-5C2C-274C-99D6-565428C92350}"/>
            </a:ext>
          </a:extLst>
        </cdr:cNvPr>
        <cdr:cNvSpPr txBox="1"/>
      </cdr:nvSpPr>
      <cdr:spPr>
        <a:xfrm xmlns:a="http://schemas.openxmlformats.org/drawingml/2006/main">
          <a:off x="6800407" y="4954477"/>
          <a:ext cx="1476744" cy="324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200" b="1"/>
        </a:p>
      </cdr:txBody>
    </cdr:sp>
  </cdr:relSizeAnchor>
  <cdr:relSizeAnchor xmlns:cdr="http://schemas.openxmlformats.org/drawingml/2006/chartDrawing">
    <cdr:from>
      <cdr:x>0.67047</cdr:x>
      <cdr:y>0.12113</cdr:y>
    </cdr:from>
    <cdr:to>
      <cdr:x>0.99417</cdr:x>
      <cdr:y>0.71054</cdr:y>
    </cdr:to>
    <cdr:sp macro="" textlink="">
      <cdr:nvSpPr>
        <cdr:cNvPr id="18" name="Textfeld 1">
          <a:extLst xmlns:a="http://schemas.openxmlformats.org/drawingml/2006/main">
            <a:ext uri="{FF2B5EF4-FFF2-40B4-BE49-F238E27FC236}">
              <a16:creationId xmlns:a16="http://schemas.microsoft.com/office/drawing/2014/main" id="{2B1B989B-BF3A-3E40-AA67-D13507317C3B}"/>
            </a:ext>
          </a:extLst>
        </cdr:cNvPr>
        <cdr:cNvSpPr txBox="1"/>
      </cdr:nvSpPr>
      <cdr:spPr>
        <a:xfrm xmlns:a="http://schemas.openxmlformats.org/drawingml/2006/main">
          <a:off x="6239164" y="728134"/>
          <a:ext cx="3012229" cy="3543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400">
              <a:effectLst/>
              <a:latin typeface="+mn-lt"/>
              <a:ea typeface="+mn-ea"/>
              <a:cs typeface="+mn-cs"/>
            </a:rPr>
            <a:t>1) Emissionsminderung [EM] durch Senkung des flächenbezogenen Heizenergieverbrauchs (effizientere</a:t>
          </a:r>
          <a:r>
            <a:rPr lang="de-DE" sz="1400" baseline="0">
              <a:effectLst/>
              <a:latin typeface="+mn-lt"/>
              <a:ea typeface="+mn-ea"/>
              <a:cs typeface="+mn-cs"/>
            </a:rPr>
            <a:t> Nutzung von Heizenergie)</a:t>
          </a:r>
          <a:endParaRPr lang="de-DE" sz="1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de-DE" sz="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de-DE" sz="1400">
              <a:effectLst/>
              <a:latin typeface="+mn-lt"/>
              <a:ea typeface="+mn-ea"/>
              <a:cs typeface="+mn-cs"/>
            </a:rPr>
            <a:t>2) Zunahme der Emission durch Wachstum der Nutzflächen (Zahl der und Fläche je Gebäude)</a:t>
          </a:r>
        </a:p>
        <a:p xmlns:a="http://schemas.openxmlformats.org/drawingml/2006/main">
          <a:endParaRPr lang="de-DE" sz="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de-DE" sz="1400">
              <a:effectLst/>
              <a:latin typeface="+mn-lt"/>
              <a:ea typeface="+mn-ea"/>
              <a:cs typeface="+mn-cs"/>
            </a:rPr>
            <a:t>3) Emissionsminderung mit (gesamte Fläche) und ohne (graue Fläche) Energieträgerwechsel</a:t>
          </a:r>
        </a:p>
        <a:p xmlns:a="http://schemas.openxmlformats.org/drawingml/2006/main">
          <a:endParaRPr lang="de-DE" sz="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de-DE" sz="1400">
              <a:effectLst/>
              <a:latin typeface="+mn-lt"/>
              <a:ea typeface="+mn-ea"/>
              <a:cs typeface="+mn-cs"/>
            </a:rPr>
            <a:t>4) Emissionsminderung ohne (graue Fläche) und mit Dekarbonisierung des Energieträgers (Fläche insgesamt)</a:t>
          </a:r>
        </a:p>
        <a:p xmlns:a="http://schemas.openxmlformats.org/drawingml/2006/main">
          <a:endParaRPr lang="de-DE" sz="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>
              <a:effectLst/>
              <a:latin typeface="+mn-lt"/>
              <a:ea typeface="+mn-ea"/>
              <a:cs typeface="+mn-cs"/>
            </a:rPr>
            <a:t>5) Veränderung der CO</a:t>
          </a:r>
          <a:r>
            <a:rPr lang="de-DE" sz="1400" baseline="-25000">
              <a:effectLst/>
              <a:latin typeface="+mn-lt"/>
              <a:ea typeface="+mn-ea"/>
              <a:cs typeface="+mn-cs"/>
            </a:rPr>
            <a:t>2</a:t>
          </a:r>
          <a:r>
            <a:rPr lang="de-DE" sz="1400">
              <a:effectLst/>
              <a:latin typeface="+mn-lt"/>
              <a:ea typeface="+mn-ea"/>
              <a:cs typeface="+mn-cs"/>
            </a:rPr>
            <a:t>-Emission insgesamt</a:t>
          </a:r>
        </a:p>
        <a:p xmlns:a="http://schemas.openxmlformats.org/drawingml/2006/main">
          <a:endParaRPr lang="de-DE" sz="1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de-DE" sz="1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de-DE" sz="1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de-DE" sz="14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de-DE" sz="14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anneshengstenberg/Dropbox/arbeit/AAA%20entwicklung%20hev%202018/Berechnung/2%20Bundesla&#776;nder/2.1.%201-2%20FH/2.1.1.%20Einzelne%20Bundesla&#776;nder/2.1.1.1.%20Baden%20Wu&#776;rttemberg/2.1.1.1.3.%20CO2%20Emission/CO2-Bilanz/2.1.1.1.3.%20CO2-Bilanz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anneshengstenberg/Dropbox/arbeit/AAA%20entwicklung%20hev%202018/Berechnung/2%20Bundesla&#776;nder/2.2.%20MFH/2.2.1.%20Bundesla&#776;nder/2.2.1.1.%20Baden%20Wu&#776;rttemberg/2.2.1.1.3.%20CO2%20Emission/CO2-Bilanz/2.2.1.1.3.%20CO2-Bilanz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1-2 FH"/>
      <sheetName val="Resüme 2012 2018"/>
      <sheetName val="Dia 1-2 FH Fläche SV"/>
      <sheetName val="Legende"/>
    </sheetNames>
    <sheetDataSet>
      <sheetData sheetId="0">
        <row r="6">
          <cell r="D6">
            <v>307015.2</v>
          </cell>
          <cell r="H6">
            <v>306847.75464396283</v>
          </cell>
          <cell r="J6">
            <v>43.849815699829037</v>
          </cell>
        </row>
        <row r="7">
          <cell r="D7">
            <v>310477.2</v>
          </cell>
          <cell r="J7">
            <v>43.683446165664257</v>
          </cell>
        </row>
        <row r="8">
          <cell r="D8">
            <v>314270.39999999997</v>
          </cell>
          <cell r="J8">
            <v>43.50800858835597</v>
          </cell>
        </row>
        <row r="9">
          <cell r="D9">
            <v>317716.8</v>
          </cell>
          <cell r="J9">
            <v>43.324367885588956</v>
          </cell>
        </row>
        <row r="10">
          <cell r="D10">
            <v>321340.79999999999</v>
          </cell>
          <cell r="J10">
            <v>43.133373392972864</v>
          </cell>
        </row>
        <row r="11">
          <cell r="D11">
            <v>324309.59999999998</v>
          </cell>
          <cell r="J11">
            <v>42.935858864042146</v>
          </cell>
        </row>
        <row r="12">
          <cell r="D12">
            <v>326630.39999999997</v>
          </cell>
          <cell r="J12">
            <v>42.732642470256152</v>
          </cell>
        </row>
        <row r="13">
          <cell r="D13">
            <v>328726.8</v>
          </cell>
          <cell r="J13">
            <v>42.524526800999006</v>
          </cell>
        </row>
        <row r="14">
          <cell r="D14">
            <v>336499.20000000001</v>
          </cell>
          <cell r="J14">
            <v>42.312298863579763</v>
          </cell>
        </row>
        <row r="15">
          <cell r="D15">
            <v>338954.39999999997</v>
          </cell>
          <cell r="J15">
            <v>42.096730083232274</v>
          </cell>
        </row>
        <row r="16">
          <cell r="D16">
            <v>341593.2</v>
          </cell>
          <cell r="J16">
            <v>41.878576303115231</v>
          </cell>
        </row>
        <row r="17">
          <cell r="D17">
            <v>344176.8</v>
          </cell>
          <cell r="J17">
            <v>41.658577784312222</v>
          </cell>
        </row>
        <row r="18">
          <cell r="D18">
            <v>346879.2</v>
          </cell>
          <cell r="J18">
            <v>41.437459205831615</v>
          </cell>
        </row>
        <row r="19">
          <cell r="D19">
            <v>349557.6</v>
          </cell>
          <cell r="J19">
            <v>41.215929664606676</v>
          </cell>
        </row>
        <row r="20">
          <cell r="D20">
            <v>352092</v>
          </cell>
          <cell r="J20">
            <v>40.99468267549549</v>
          </cell>
        </row>
        <row r="21">
          <cell r="D21">
            <v>354574.8</v>
          </cell>
          <cell r="J21">
            <v>40.774396171281012</v>
          </cell>
        </row>
        <row r="22">
          <cell r="D22">
            <v>359626.16999999993</v>
          </cell>
          <cell r="J22">
            <v>40.555732502670999</v>
          </cell>
        </row>
        <row r="30">
          <cell r="N30">
            <v>11.141287804307586</v>
          </cell>
          <cell r="O30">
            <v>0.39636979089390872</v>
          </cell>
          <cell r="P30">
            <v>0.20904497104092595</v>
          </cell>
          <cell r="Q30">
            <v>32.086464633977599</v>
          </cell>
          <cell r="R30">
            <v>1.6648499609020227E-2</v>
          </cell>
          <cell r="S30">
            <v>0</v>
          </cell>
        </row>
        <row r="31">
          <cell r="N31">
            <v>11.177203114213778</v>
          </cell>
          <cell r="O31">
            <v>0.43160467888007775</v>
          </cell>
          <cell r="P31">
            <v>0.22868245065123563</v>
          </cell>
          <cell r="Q31">
            <v>31.703254598755017</v>
          </cell>
          <cell r="R31">
            <v>8.5987989670897699E-2</v>
          </cell>
          <cell r="S31">
            <v>5.6713333493247926E-2</v>
          </cell>
        </row>
        <row r="32">
          <cell r="N32">
            <v>11.173436208760879</v>
          </cell>
          <cell r="O32">
            <v>0.46515505493329762</v>
          </cell>
          <cell r="P32">
            <v>0.24742304950362018</v>
          </cell>
          <cell r="Q32">
            <v>31.209670203991536</v>
          </cell>
          <cell r="R32">
            <v>0.15471166320970242</v>
          </cell>
          <cell r="S32">
            <v>0.25761240795694174</v>
          </cell>
        </row>
        <row r="33">
          <cell r="N33">
            <v>11.167223245348211</v>
          </cell>
          <cell r="O33">
            <v>0.49832652711314623</v>
          </cell>
          <cell r="P33">
            <v>0.26595474964543353</v>
          </cell>
          <cell r="Q33">
            <v>30.713224252969454</v>
          </cell>
          <cell r="R33">
            <v>0.22283612980574574</v>
          </cell>
          <cell r="S33">
            <v>0.45680298070697317</v>
          </cell>
        </row>
        <row r="34">
          <cell r="N34">
            <v>11.1587606904162</v>
          </cell>
          <cell r="O34">
            <v>0.5311095959546166</v>
          </cell>
          <cell r="P34">
            <v>0.2842720289520877</v>
          </cell>
          <cell r="Q34">
            <v>30.214718868654071</v>
          </cell>
          <cell r="R34">
            <v>0.29032803887218767</v>
          </cell>
          <cell r="S34">
            <v>0.65418417012370522</v>
          </cell>
        </row>
        <row r="35">
          <cell r="N35">
            <v>11.148244175566891</v>
          </cell>
          <cell r="O35">
            <v>0.56349731263835201</v>
          </cell>
          <cell r="P35">
            <v>0.30237079064692413</v>
          </cell>
          <cell r="Q35">
            <v>29.714916790392376</v>
          </cell>
          <cell r="R35">
            <v>0.35715930348846292</v>
          </cell>
          <cell r="S35">
            <v>0.84967049130914685</v>
          </cell>
        </row>
        <row r="36">
          <cell r="N36">
            <v>11.13586842392627</v>
          </cell>
          <cell r="O36">
            <v>0.59548521580756408</v>
          </cell>
          <cell r="P36">
            <v>0.32024832809755566</v>
          </cell>
          <cell r="Q36">
            <v>29.214542029780873</v>
          </cell>
          <cell r="R36">
            <v>0.42330697671747486</v>
          </cell>
          <cell r="S36">
            <v>1.0431914959264161</v>
          </cell>
        </row>
        <row r="37">
          <cell r="N37">
            <v>11.121827176506558</v>
          </cell>
          <cell r="O37">
            <v>0.62707126838494887</v>
          </cell>
          <cell r="P37">
            <v>0.3379032896122065</v>
          </cell>
          <cell r="Q37">
            <v>28.714280526533301</v>
          </cell>
          <cell r="R37">
            <v>0.48875312792278885</v>
          </cell>
          <cell r="S37">
            <v>1.234691412039199</v>
          </cell>
        </row>
        <row r="38">
          <cell r="N38">
            <v>11.106313118568556</v>
          </cell>
          <cell r="O38">
            <v>0.65825579438960713</v>
          </cell>
          <cell r="P38">
            <v>0.3553356432360551</v>
          </cell>
          <cell r="Q38">
            <v>28.214780804348511</v>
          </cell>
          <cell r="R38">
            <v>0.55348471908582764</v>
          </cell>
          <cell r="S38">
            <v>1.4241287839512151</v>
          </cell>
        </row>
        <row r="39">
          <cell r="N39">
            <v>11.089517805983892</v>
          </cell>
          <cell r="O39">
            <v>0.68904141575395794</v>
          </cell>
          <cell r="P39">
            <v>0.3725466415475735</v>
          </cell>
          <cell r="Q39">
            <v>27.716654626778112</v>
          </cell>
          <cell r="R39">
            <v>0.61749348112306324</v>
          </cell>
          <cell r="S39">
            <v>1.6114761120456746</v>
          </cell>
        </row>
        <row r="40">
          <cell r="N40">
            <v>11.07163159159739</v>
          </cell>
          <cell r="O40">
            <v>0.71943298914065967</v>
          </cell>
          <cell r="P40">
            <v>0.38953878645487011</v>
          </cell>
          <cell r="Q40">
            <v>27.220477653094363</v>
          </cell>
          <cell r="R40">
            <v>0.68077579020321277</v>
          </cell>
          <cell r="S40">
            <v>1.7967194926247438</v>
          </cell>
        </row>
        <row r="41">
          <cell r="N41">
            <v>11.052843551589341</v>
          </cell>
          <cell r="O41">
            <v>0.74943754275952457</v>
          </cell>
          <cell r="P41">
            <v>0.40631579399202944</v>
          </cell>
          <cell r="Q41">
            <v>26.726790094157881</v>
          </cell>
          <cell r="R41">
            <v>0.74333254406443061</v>
          </cell>
          <cell r="S41">
            <v>1.9798582577490031</v>
          </cell>
        </row>
        <row r="42">
          <cell r="N42">
            <v>11.033341411837831</v>
          </cell>
          <cell r="O42">
            <v>0.77906421318443908</v>
          </cell>
          <cell r="P42">
            <v>0.42288255911545486</v>
          </cell>
          <cell r="Q42">
            <v>26.236097368285478</v>
          </cell>
          <cell r="R42">
            <v>0.80516903833150377</v>
          </cell>
          <cell r="S42">
            <v>2.1609046150769133</v>
          </cell>
        </row>
        <row r="43">
          <cell r="N43">
            <v>11.013311474281034</v>
          </cell>
          <cell r="O43">
            <v>0.80832418217027779</v>
          </cell>
          <cell r="P43">
            <v>0.43924512050020803</v>
          </cell>
          <cell r="Q43">
            <v>25.748870757117846</v>
          </cell>
          <cell r="R43">
            <v>0.86629484283304425</v>
          </cell>
          <cell r="S43">
            <v>2.3398832877042706</v>
          </cell>
        </row>
        <row r="44">
          <cell r="N44">
            <v>10.99293854327953</v>
          </cell>
          <cell r="O44">
            <v>0.83723061346982375</v>
          </cell>
          <cell r="P44">
            <v>0.45541062533635157</v>
          </cell>
          <cell r="Q44">
            <v>25.265548061487429</v>
          </cell>
          <cell r="R44">
            <v>0.92672367791868471</v>
          </cell>
          <cell r="S44">
            <v>2.5168311540036736</v>
          </cell>
        </row>
        <row r="45">
          <cell r="N45">
            <v>10.972405851978621</v>
          </cell>
          <cell r="O45">
            <v>0.86579858965068524</v>
          </cell>
          <cell r="P45">
            <v>0.47138729412528962</v>
          </cell>
          <cell r="Q45">
            <v>24.786534257286164</v>
          </cell>
          <cell r="R45">
            <v>0.98647329077627077</v>
          </cell>
          <cell r="S45">
            <v>2.691796887463985</v>
          </cell>
        </row>
        <row r="46">
          <cell r="N46">
            <v>10.951894988670617</v>
          </cell>
          <cell r="O46">
            <v>0.8940450489122117</v>
          </cell>
          <cell r="P46">
            <v>0.48718438547610837</v>
          </cell>
          <cell r="Q46">
            <v>24.312202151333228</v>
          </cell>
          <cell r="R46">
            <v>1.0455653317490556</v>
          </cell>
          <cell r="S46">
            <v>2.8648405965297861</v>
          </cell>
        </row>
      </sheetData>
      <sheetData sheetId="1">
        <row r="4">
          <cell r="B4">
            <v>12.936157500426416</v>
          </cell>
          <cell r="C4">
            <v>340.80316826625386</v>
          </cell>
        </row>
        <row r="5">
          <cell r="B5">
            <v>12.487230759470132</v>
          </cell>
          <cell r="C5">
            <v>358.51885111455101</v>
          </cell>
        </row>
        <row r="6">
          <cell r="B6" t="str">
            <v xml:space="preserve"> </v>
          </cell>
          <cell r="C6" t="str">
            <v xml:space="preserve"> </v>
          </cell>
        </row>
        <row r="7">
          <cell r="B7">
            <v>0.44892674095628493</v>
          </cell>
          <cell r="C7">
            <v>17.715682848297149</v>
          </cell>
        </row>
        <row r="8">
          <cell r="B8">
            <v>7.4821123492714151E-2</v>
          </cell>
          <cell r="C8">
            <v>2.952613808049525</v>
          </cell>
        </row>
      </sheetData>
      <sheetData sheetId="2" refreshError="1"/>
      <sheetData sheetId="3">
        <row r="37">
          <cell r="B37" t="str">
            <v>(2) BW, 1-2 FH Anteile einzelner Energieträger am Heizenergieverbrauch 2002 - 2018, co2online Verbrauchstichprobe 2019, N = 203.682, Anteile in Prozent [2.1.1.1.3.]</v>
          </cell>
        </row>
        <row r="48">
          <cell r="A48" t="str">
            <v>1)</v>
          </cell>
        </row>
        <row r="49">
          <cell r="A49" t="str">
            <v>2)</v>
          </cell>
        </row>
        <row r="50">
          <cell r="A50" t="str">
            <v>3)</v>
          </cell>
        </row>
        <row r="51">
          <cell r="A51" t="str">
            <v>4)</v>
          </cell>
        </row>
        <row r="52">
          <cell r="A52" t="str">
            <v>5)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MFH"/>
      <sheetName val="Resüme 2012 2018"/>
      <sheetName val="Dia MFH Fläche SV"/>
      <sheetName val="Legende"/>
    </sheetNames>
    <sheetDataSet>
      <sheetData sheetId="0">
        <row r="6">
          <cell r="D6">
            <v>200133.6</v>
          </cell>
          <cell r="H6">
            <v>199059.60448916411</v>
          </cell>
          <cell r="J6">
            <v>26.702718564658316</v>
          </cell>
        </row>
        <row r="7">
          <cell r="D7">
            <v>201447.6</v>
          </cell>
          <cell r="H7">
            <v>200838.87699690406</v>
          </cell>
          <cell r="J7">
            <v>26.387171101291703</v>
          </cell>
        </row>
        <row r="8">
          <cell r="D8">
            <v>202851.6</v>
          </cell>
          <cell r="H8">
            <v>202662.81575851396</v>
          </cell>
          <cell r="J8">
            <v>26.083922833509643</v>
          </cell>
        </row>
        <row r="9">
          <cell r="D9">
            <v>204217.19999999998</v>
          </cell>
          <cell r="H9">
            <v>204531.42077399383</v>
          </cell>
          <cell r="J9">
            <v>25.793056901812943</v>
          </cell>
        </row>
        <row r="10">
          <cell r="D10">
            <v>205645.19999999998</v>
          </cell>
          <cell r="H10">
            <v>206444.69204334368</v>
          </cell>
          <cell r="J10">
            <v>25.514678099380813</v>
          </cell>
        </row>
        <row r="11">
          <cell r="D11">
            <v>207020.4</v>
          </cell>
          <cell r="H11">
            <v>208402.6295665635</v>
          </cell>
          <cell r="J11">
            <v>25.248912872070932</v>
          </cell>
        </row>
        <row r="12">
          <cell r="D12">
            <v>208308</v>
          </cell>
          <cell r="H12">
            <v>210405.23334365329</v>
          </cell>
          <cell r="J12">
            <v>24.9959093184194</v>
          </cell>
        </row>
        <row r="13">
          <cell r="D13">
            <v>209485.19999999998</v>
          </cell>
          <cell r="H13">
            <v>212452.50337461304</v>
          </cell>
          <cell r="J13">
            <v>24.755837189640772</v>
          </cell>
        </row>
        <row r="14">
          <cell r="D14">
            <v>217239.6</v>
          </cell>
          <cell r="H14">
            <v>214544.43965944275</v>
          </cell>
          <cell r="J14">
            <v>24.528887889628038</v>
          </cell>
        </row>
        <row r="15">
          <cell r="D15">
            <v>218481.6</v>
          </cell>
          <cell r="H15">
            <v>216681.04219814244</v>
          </cell>
          <cell r="J15">
            <v>24.315274474952631</v>
          </cell>
        </row>
        <row r="16">
          <cell r="D16">
            <v>220274.4</v>
          </cell>
          <cell r="H16">
            <v>218862.31099071211</v>
          </cell>
          <cell r="J16">
            <v>24.115231654864417</v>
          </cell>
        </row>
        <row r="17">
          <cell r="D17">
            <v>221823.6</v>
          </cell>
          <cell r="H17">
            <v>221088.24603715172</v>
          </cell>
          <cell r="J17">
            <v>23.929015791291711</v>
          </cell>
        </row>
        <row r="18">
          <cell r="D18">
            <v>223758</v>
          </cell>
          <cell r="H18">
            <v>223358.84733746131</v>
          </cell>
          <cell r="J18">
            <v>23.756904898841263</v>
          </cell>
        </row>
        <row r="19">
          <cell r="D19">
            <v>225837.6</v>
          </cell>
          <cell r="H19">
            <v>225674.11489164087</v>
          </cell>
          <cell r="J19">
            <v>23.599198644798278</v>
          </cell>
        </row>
        <row r="20">
          <cell r="D20">
            <v>227859.6</v>
          </cell>
          <cell r="H20">
            <v>228034.04869969038</v>
          </cell>
          <cell r="J20">
            <v>23.456218349126377</v>
          </cell>
        </row>
        <row r="21">
          <cell r="D21">
            <v>229989.6</v>
          </cell>
          <cell r="H21">
            <v>230438.64876160989</v>
          </cell>
          <cell r="J21">
            <v>23.328306984467645</v>
          </cell>
        </row>
        <row r="22">
          <cell r="D22">
            <v>231994.58999999985</v>
          </cell>
          <cell r="H22">
            <v>232887.91507739935</v>
          </cell>
          <cell r="J22">
            <v>23.215829176142591</v>
          </cell>
        </row>
        <row r="30">
          <cell r="N30">
            <v>10.531600941316544</v>
          </cell>
          <cell r="O30">
            <v>3.5230363199176189</v>
          </cell>
          <cell r="P30">
            <v>6.841381040536948E-2</v>
          </cell>
          <cell r="Q30">
            <v>12.579667493018782</v>
          </cell>
          <cell r="R30">
            <v>0</v>
          </cell>
          <cell r="S30">
            <v>0</v>
          </cell>
        </row>
        <row r="31">
          <cell r="N31">
            <v>10.508585036001509</v>
          </cell>
          <cell r="O31">
            <v>3.5651626743823419</v>
          </cell>
          <cell r="P31">
            <v>7.1992610125748632E-2</v>
          </cell>
          <cell r="Q31">
            <v>12.241430780782109</v>
          </cell>
          <cell r="R31">
            <v>0</v>
          </cell>
          <cell r="S31">
            <v>0</v>
          </cell>
        </row>
        <row r="32">
          <cell r="N32">
            <v>10.477918917325157</v>
          </cell>
          <cell r="O32">
            <v>3.6036021193353092</v>
          </cell>
          <cell r="P32">
            <v>7.5437326854285794E-2</v>
          </cell>
          <cell r="Q32">
            <v>11.901089545951786</v>
          </cell>
          <cell r="R32">
            <v>2.2756471270391911E-2</v>
          </cell>
          <cell r="S32">
            <v>3.1184527727170707E-3</v>
          </cell>
        </row>
        <row r="33">
          <cell r="N33">
            <v>10.448353616876641</v>
          </cell>
          <cell r="O33">
            <v>3.6413257115243431</v>
          </cell>
          <cell r="P33">
            <v>7.8808074490089267E-2</v>
          </cell>
          <cell r="Q33">
            <v>11.568824346166942</v>
          </cell>
          <cell r="R33">
            <v>4.7816212034936093E-2</v>
          </cell>
          <cell r="S33">
            <v>7.9289407199948734E-3</v>
          </cell>
        </row>
        <row r="34">
          <cell r="N34">
            <v>10.421920506355809</v>
          </cell>
          <cell r="O34">
            <v>3.6790927660945916</v>
          </cell>
          <cell r="P34">
            <v>8.2124018614371935E-2</v>
          </cell>
          <cell r="Q34">
            <v>11.246564033617235</v>
          </cell>
          <cell r="R34">
            <v>7.2340440843255735E-2</v>
          </cell>
          <cell r="S34">
            <v>1.2636333855549322E-2</v>
          </cell>
        </row>
        <row r="35">
          <cell r="N35">
            <v>10.398798420257421</v>
          </cell>
          <cell r="O35">
            <v>3.7170350499746445</v>
          </cell>
          <cell r="P35">
            <v>8.5391704245634775E-2</v>
          </cell>
          <cell r="Q35">
            <v>10.934073536676877</v>
          </cell>
          <cell r="R35">
            <v>9.6366405185879855E-2</v>
          </cell>
          <cell r="S35">
            <v>1.7247755730469608E-2</v>
          </cell>
        </row>
        <row r="36">
          <cell r="N36">
            <v>10.379176895439256</v>
          </cell>
          <cell r="O36">
            <v>3.7552891108269018</v>
          </cell>
          <cell r="P36">
            <v>8.8617835761030689E-2</v>
          </cell>
          <cell r="Q36">
            <v>10.631123079801659</v>
          </cell>
          <cell r="R36">
            <v>0.11993195282395389</v>
          </cell>
          <cell r="S36">
            <v>2.1770443766601935E-2</v>
          </cell>
        </row>
        <row r="37">
          <cell r="N37">
            <v>10.363256537451507</v>
          </cell>
          <cell r="O37">
            <v>3.7939966040571402</v>
          </cell>
          <cell r="P37">
            <v>9.1809294575587189E-2</v>
          </cell>
          <cell r="Q37">
            <v>10.337487345922797</v>
          </cell>
          <cell r="R37">
            <v>0.14307563803975432</v>
          </cell>
          <cell r="S37">
            <v>2.6211769593981221E-2</v>
          </cell>
        </row>
        <row r="38">
          <cell r="N38">
            <v>10.351249386866218</v>
          </cell>
          <cell r="O38">
            <v>3.8333046198240921</v>
          </cell>
          <cell r="P38">
            <v>9.497315682142965E-2</v>
          </cell>
          <cell r="Q38">
            <v>10.052944638840826</v>
          </cell>
          <cell r="R38">
            <v>0.16583682788720336</v>
          </cell>
          <cell r="S38">
            <v>3.0579259388262815E-2</v>
          </cell>
        </row>
        <row r="39">
          <cell r="N39">
            <v>10.343379285606645</v>
          </cell>
          <cell r="O39">
            <v>3.873366010049009</v>
          </cell>
          <cell r="P39">
            <v>9.8116711027003922E-2</v>
          </cell>
          <cell r="Q39">
            <v>9.7772760456194359</v>
          </cell>
          <cell r="R39">
            <v>0.1882558084423836</v>
          </cell>
          <cell r="S39">
            <v>3.488061420815422E-2</v>
          </cell>
        </row>
        <row r="40">
          <cell r="N40">
            <v>10.339882243276666</v>
          </cell>
          <cell r="O40">
            <v>3.9143397154252288</v>
          </cell>
          <cell r="P40">
            <v>0.1012474757962992</v>
          </cell>
          <cell r="Q40">
            <v>9.5102645989793206</v>
          </cell>
          <cell r="R40">
            <v>0.21037389105405224</v>
          </cell>
          <cell r="S40">
            <v>3.9123730332846732E-2</v>
          </cell>
        </row>
        <row r="41">
          <cell r="N41">
            <v>10.341006803490197</v>
          </cell>
          <cell r="O41">
            <v>3.9563910924277588</v>
          </cell>
          <cell r="P41">
            <v>0.10437321748807114</v>
          </cell>
          <cell r="Q41">
            <v>9.2516944396920806</v>
          </cell>
          <cell r="R41">
            <v>0.23223351859415647</v>
          </cell>
          <cell r="S41">
            <v>4.331671959944728E-2</v>
          </cell>
        </row>
        <row r="42">
          <cell r="N42">
            <v>10.347014410200579</v>
          </cell>
          <cell r="O42">
            <v>3.999692240322831</v>
          </cell>
          <cell r="P42">
            <v>0.1075019678950645</v>
          </cell>
          <cell r="Q42">
            <v>9.0013499789740337</v>
          </cell>
          <cell r="R42">
            <v>0.25387837170834698</v>
          </cell>
          <cell r="S42">
            <v>4.7467929740409955E-2</v>
          </cell>
        </row>
        <row r="43">
          <cell r="N43">
            <v>10.358179774029987</v>
          </cell>
          <cell r="O43">
            <v>4.0444223281774843</v>
          </cell>
          <cell r="P43">
            <v>0.11064204192323621</v>
          </cell>
          <cell r="Q43">
            <v>8.7590150608801114</v>
          </cell>
          <cell r="R43">
            <v>0.27535347506649388</v>
          </cell>
          <cell r="S43">
            <v>5.1585964720967908E-2</v>
          </cell>
        </row>
        <row r="44">
          <cell r="N44">
            <v>10.374791238598814</v>
          </cell>
          <cell r="O44">
            <v>4.0907679218691273</v>
          </cell>
          <cell r="P44">
            <v>0.11380205527097796</v>
          </cell>
          <cell r="Q44">
            <v>8.5244721246976933</v>
          </cell>
          <cell r="R44">
            <v>0.29670530361319986</v>
          </cell>
          <cell r="S44">
            <v>5.5679705076564917E-2</v>
          </cell>
        </row>
        <row r="45">
          <cell r="N45">
            <v>10.397151146855101</v>
          </cell>
          <cell r="O45">
            <v>4.1389233110951116</v>
          </cell>
          <cell r="P45">
            <v>0.11699094210833955</v>
          </cell>
          <cell r="Q45">
            <v>8.2975013673404927</v>
          </cell>
          <cell r="R45">
            <v>0.31798188881831613</v>
          </cell>
          <cell r="S45">
            <v>5.9758328250287152E-2</v>
          </cell>
        </row>
        <row r="46">
          <cell r="N46">
            <v>10.425576207403896</v>
          </cell>
          <cell r="O46">
            <v>4.1890908363823041</v>
          </cell>
          <cell r="P46">
            <v>0.1202179727562514</v>
          </cell>
          <cell r="Q46">
            <v>8.0778799057423889</v>
          </cell>
          <cell r="R46">
            <v>0.3392329249274561</v>
          </cell>
          <cell r="S46">
            <v>6.3831328930294876E-2</v>
          </cell>
        </row>
      </sheetData>
      <sheetData sheetId="1">
        <row r="4">
          <cell r="B4">
            <v>6.7679665774011335</v>
          </cell>
          <cell r="C4">
            <v>218.8623109907121</v>
          </cell>
        </row>
        <row r="5">
          <cell r="B5">
            <v>6.3815739936086731</v>
          </cell>
          <cell r="C5">
            <v>232.88791507739933</v>
          </cell>
        </row>
        <row r="7">
          <cell r="B7">
            <v>0.38639258379246044</v>
          </cell>
          <cell r="C7">
            <v>14.025604086687224</v>
          </cell>
        </row>
        <row r="8">
          <cell r="B8">
            <v>6.4398763965410069E-2</v>
          </cell>
          <cell r="C8">
            <v>2.3376006811145373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95EE-3108-7945-BFAF-2FABC5048580}">
  <sheetPr>
    <tabColor rgb="FFC00000"/>
  </sheetPr>
  <dimension ref="A2:CH420"/>
  <sheetViews>
    <sheetView showGridLines="0" topLeftCell="AD4" zoomScale="200" zoomScaleNormal="225" workbookViewId="0">
      <selection activeCell="AM6" sqref="AM6:AM22"/>
    </sheetView>
  </sheetViews>
  <sheetFormatPr baseColWidth="10" defaultRowHeight="16"/>
  <cols>
    <col min="1" max="1" width="3.33203125" style="39" customWidth="1"/>
    <col min="2" max="2" width="10.83203125" style="39"/>
    <col min="3" max="3" width="12.5" style="39" customWidth="1"/>
    <col min="4" max="4" width="12.83203125" style="39" customWidth="1"/>
    <col min="5" max="5" width="10.83203125" style="39"/>
    <col min="6" max="6" width="14.5" style="39" bestFit="1" customWidth="1"/>
    <col min="7" max="7" width="11.83203125" style="39" customWidth="1"/>
    <col min="8" max="8" width="12.1640625" style="39" customWidth="1"/>
    <col min="9" max="10" width="10.83203125" style="39"/>
    <col min="12" max="20" width="10.83203125" style="39"/>
    <col min="21" max="21" width="3.33203125" style="39" customWidth="1"/>
    <col min="22" max="30" width="10.83203125" style="39"/>
    <col min="31" max="31" width="14" style="39" bestFit="1" customWidth="1"/>
    <col min="32" max="38" width="10.83203125" style="39"/>
    <col min="39" max="39" width="14.5" style="39" customWidth="1"/>
    <col min="40" max="79" width="10.83203125" style="39"/>
    <col min="80" max="80" width="13.6640625" style="39" customWidth="1"/>
    <col min="81" max="84" width="10.83203125" style="39"/>
    <col min="85" max="85" width="13.5" style="39" bestFit="1" customWidth="1"/>
    <col min="86" max="16384" width="10.83203125" style="39"/>
  </cols>
  <sheetData>
    <row r="2" spans="2:80" ht="33" customHeight="1">
      <c r="B2" s="104" t="str">
        <f>Legende!B37</f>
        <v>(Tabelle 1) BW, 1-2 FH + MFH: Basisdaten zur Berechnung des Heizenergieverbrauchs nach Destatis 2002 - 2018, co2online Verbrauchstichprobe 2019, N = 69.866 [2.3.1.1.3.]</v>
      </c>
      <c r="C2" s="119"/>
      <c r="D2" s="119"/>
      <c r="E2" s="119"/>
      <c r="F2" s="119"/>
      <c r="G2" s="120"/>
      <c r="H2" s="120"/>
      <c r="I2" s="120"/>
      <c r="J2" s="106"/>
      <c r="M2" s="127" t="str">
        <f>Legende!B38</f>
        <v>(Tabelle 2) BW, 1-2 FH + MFH Anteile einzelner Energieträger am Heizenergieverbrauch 2002 - 2018, co2online Verbrauchstichprobe 2019, N = 69.866, Anteile in Prozent [2.3.1.1.3.]</v>
      </c>
      <c r="N2" s="127"/>
      <c r="O2" s="127"/>
      <c r="P2" s="127"/>
      <c r="Q2" s="127"/>
      <c r="R2" s="127"/>
      <c r="S2" s="127"/>
      <c r="T2" s="127"/>
      <c r="V2" s="142" t="str">
        <f>Legende!B39</f>
        <v>(Tabelle 3) CO2-Emissionen aus Beheizung von Wohnraum, Emissionskennwerte 2002 - 2018, Angaben in g/kWh, Quelle: BISK0 / Ifeu 2016, angepasst an IINAS 4/2017 V. 4.95</v>
      </c>
      <c r="W2" s="143"/>
      <c r="X2" s="143"/>
      <c r="Y2" s="143"/>
      <c r="Z2" s="143"/>
      <c r="AA2" s="143"/>
      <c r="AB2" s="143"/>
      <c r="AC2" s="15"/>
      <c r="AD2" s="113" t="str">
        <f>Legende!B40</f>
        <v>(Tabelle4) BW, 1-2 FH + MFH: CO2-Emission aus Beheizung von Wohnraum nach Energieträgern 2002 - 2018, Angaben in Mio. t, Quelle: co2online 2019, eigene Daten, N = 69.866 [2.3.1.1.3.]</v>
      </c>
      <c r="AE2" s="114"/>
      <c r="AF2" s="114"/>
      <c r="AG2" s="114"/>
      <c r="AH2" s="114"/>
      <c r="AI2" s="114"/>
      <c r="AJ2" s="114"/>
      <c r="AK2" s="114"/>
      <c r="AM2" s="36" t="s">
        <v>69</v>
      </c>
      <c r="AN2" s="36"/>
      <c r="AO2" s="115" t="str">
        <f>Legende!B41</f>
        <v>(5) BW, 1-2 FH + MFH konstante Anteile einzelner Energieträger am Heizenergieverbrauch 2002 - 2018, co2online Verbrauchstichprobe 2019, N = 69.866, Anteile in Prozent [2.3.1.1.3.]</v>
      </c>
      <c r="AP2" s="116"/>
      <c r="AQ2" s="116"/>
      <c r="AR2" s="116"/>
      <c r="AS2" s="116"/>
      <c r="AT2" s="116"/>
      <c r="AU2" s="116"/>
      <c r="AV2" s="117"/>
      <c r="AW2" s="36"/>
      <c r="AX2" s="140" t="str">
        <f>Legende!B42</f>
        <v>(6) BW, 1-2 FH + MFH: CO2-Emission nach Energieträgern bei konstanten Anteilen der ET am HEV 2002 - 2018, Angaben in Mio. t, Quelle: co2online 2019, N = 69.866 [2.3.1.1.3.]</v>
      </c>
      <c r="AY2" s="141"/>
      <c r="AZ2" s="141"/>
      <c r="BA2" s="141"/>
      <c r="BB2" s="141"/>
      <c r="BC2" s="141"/>
      <c r="BD2" s="141"/>
      <c r="BE2" s="141"/>
      <c r="BF2" s="36"/>
      <c r="BG2" s="118" t="str">
        <f>Legende!B43</f>
        <v>(7) CO2-Emissionen aus Beheizung von Wohnraum, konstante Emissionskennwerte 2002 - 2018, Angaben in g/kWh, Quelle: BISK0 / Ifeu 2016, angepasst an IINAS 4/2017 V. 4.95</v>
      </c>
      <c r="BH2" s="105"/>
      <c r="BI2" s="105"/>
      <c r="BJ2" s="105"/>
      <c r="BK2" s="105"/>
      <c r="BL2" s="105"/>
      <c r="BM2" s="106"/>
      <c r="BN2" s="36"/>
      <c r="BO2" s="138" t="str">
        <f>Legende!B44</f>
        <v>(8) BW, 1-2 FH + MFH: CO2-Emission nach ET bei konstanten Emissionskennwerten 2002 - 2018, Angaben in Mio. t, Quelle: co2online 2019, N = 69.866 [2.3.1.1.3.]</v>
      </c>
      <c r="BP2" s="139"/>
      <c r="BQ2" s="139"/>
      <c r="BR2" s="139"/>
      <c r="BS2" s="139"/>
      <c r="BT2" s="139"/>
      <c r="BU2" s="139"/>
      <c r="BV2" s="139"/>
      <c r="BW2" s="36"/>
      <c r="BX2" s="128" t="str">
        <f>Legende!B45</f>
        <v>(9) BW, 1-2 FH + MFH: Vergleich der Kennwerte (Verbrauch, Emission) 2002, 2012, 2018 [2.3.1.1.3.]</v>
      </c>
      <c r="BY2" s="129"/>
      <c r="BZ2" s="129"/>
      <c r="CA2" s="129"/>
      <c r="CB2" s="129"/>
    </row>
    <row r="3" spans="2:80" ht="17">
      <c r="B3" s="2" t="s">
        <v>0</v>
      </c>
      <c r="C3" s="2" t="s">
        <v>1</v>
      </c>
      <c r="D3" s="2" t="s">
        <v>2</v>
      </c>
      <c r="E3" s="2" t="s">
        <v>19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M3" s="13" t="s">
        <v>19</v>
      </c>
      <c r="N3" s="13"/>
      <c r="O3" s="13"/>
      <c r="P3" s="13"/>
      <c r="Q3" s="13"/>
      <c r="R3" s="13"/>
      <c r="S3" s="13"/>
      <c r="T3" s="13"/>
      <c r="V3" s="3"/>
      <c r="W3" s="3"/>
      <c r="X3" s="3"/>
      <c r="Y3" s="3"/>
      <c r="Z3" s="3"/>
      <c r="AA3" s="3"/>
      <c r="AB3" s="3"/>
      <c r="AC3" s="16"/>
      <c r="AM3" s="121" t="s">
        <v>30</v>
      </c>
      <c r="AO3" s="30" t="s">
        <v>19</v>
      </c>
      <c r="AP3" s="30"/>
      <c r="AQ3" s="30"/>
      <c r="AR3" s="30"/>
      <c r="AS3" s="30"/>
      <c r="AT3" s="30"/>
      <c r="AU3" s="30"/>
      <c r="AV3" s="30"/>
      <c r="AX3" s="44"/>
      <c r="AY3" s="44"/>
      <c r="AZ3" s="44"/>
      <c r="BA3" s="44"/>
      <c r="BB3" s="44"/>
      <c r="BC3" s="44"/>
      <c r="BD3" s="44"/>
      <c r="BE3" s="44"/>
      <c r="BG3" s="40"/>
      <c r="BH3" s="40"/>
      <c r="BI3" s="40"/>
      <c r="BJ3" s="40"/>
      <c r="BK3" s="40"/>
      <c r="BL3" s="40"/>
      <c r="BM3" s="40"/>
      <c r="BO3" s="40"/>
      <c r="BP3" s="40"/>
      <c r="BQ3" s="40"/>
      <c r="BR3" s="40"/>
      <c r="BS3" s="40"/>
      <c r="BT3" s="40"/>
      <c r="BU3" s="40"/>
      <c r="BV3" s="40"/>
      <c r="BX3" s="121" t="s">
        <v>37</v>
      </c>
      <c r="BY3" s="121" t="s">
        <v>36</v>
      </c>
      <c r="BZ3" s="121" t="s">
        <v>96</v>
      </c>
      <c r="CA3" s="121" t="s">
        <v>97</v>
      </c>
      <c r="CB3" s="121" t="s">
        <v>32</v>
      </c>
    </row>
    <row r="4" spans="2:80" ht="54" customHeight="1">
      <c r="B4" s="3"/>
      <c r="C4" s="56" t="s">
        <v>54</v>
      </c>
      <c r="D4" s="4" t="s">
        <v>63</v>
      </c>
      <c r="E4" s="4" t="s">
        <v>19</v>
      </c>
      <c r="F4" s="25" t="s">
        <v>8</v>
      </c>
      <c r="G4" s="56" t="s">
        <v>60</v>
      </c>
      <c r="H4" s="4" t="s">
        <v>61</v>
      </c>
      <c r="I4" s="4" t="s">
        <v>61</v>
      </c>
      <c r="J4" s="56" t="s">
        <v>55</v>
      </c>
      <c r="M4" s="14"/>
      <c r="N4" s="14"/>
      <c r="O4" s="14"/>
      <c r="P4" s="14"/>
      <c r="Q4" s="14"/>
      <c r="R4" s="14"/>
      <c r="S4" s="14"/>
      <c r="T4" s="14"/>
      <c r="V4" s="122" t="s">
        <v>19</v>
      </c>
      <c r="W4" s="105"/>
      <c r="X4" s="105"/>
      <c r="Y4" s="105"/>
      <c r="Z4" s="105"/>
      <c r="AA4" s="105"/>
      <c r="AB4" s="106"/>
      <c r="AC4" s="37"/>
      <c r="AM4" s="121"/>
      <c r="AO4" s="31"/>
      <c r="AP4" s="31"/>
      <c r="AQ4" s="31"/>
      <c r="AR4" s="31"/>
      <c r="AS4" s="31"/>
      <c r="AT4" s="31"/>
      <c r="AU4" s="31"/>
      <c r="AV4" s="31"/>
      <c r="AX4" s="44"/>
      <c r="AY4" s="44"/>
      <c r="AZ4" s="44"/>
      <c r="BA4" s="44"/>
      <c r="BB4" s="44"/>
      <c r="BC4" s="44"/>
      <c r="BD4" s="44"/>
      <c r="BE4" s="44"/>
      <c r="BG4" s="40"/>
      <c r="BH4" s="40"/>
      <c r="BI4" s="40"/>
      <c r="BJ4" s="40"/>
      <c r="BK4" s="40"/>
      <c r="BL4" s="40"/>
      <c r="BM4" s="40"/>
      <c r="BO4" s="40"/>
      <c r="BP4" s="40"/>
      <c r="BQ4" s="40"/>
      <c r="BR4" s="40"/>
      <c r="BS4" s="40"/>
      <c r="BT4" s="40"/>
      <c r="BU4" s="40"/>
      <c r="BV4" s="40"/>
      <c r="BX4" s="121"/>
      <c r="BY4" s="121"/>
      <c r="BZ4" s="121"/>
      <c r="CA4" s="121"/>
      <c r="CB4" s="121"/>
    </row>
    <row r="5" spans="2:80" ht="34">
      <c r="B5" s="3"/>
      <c r="C5" s="82" t="s">
        <v>56</v>
      </c>
      <c r="D5" s="83" t="s">
        <v>62</v>
      </c>
      <c r="E5" s="84" t="s">
        <v>19</v>
      </c>
      <c r="F5" s="85" t="s">
        <v>9</v>
      </c>
      <c r="G5" s="82" t="s">
        <v>56</v>
      </c>
      <c r="H5" s="83" t="s">
        <v>66</v>
      </c>
      <c r="I5" s="83" t="s">
        <v>57</v>
      </c>
      <c r="J5" s="85" t="s">
        <v>9</v>
      </c>
      <c r="M5" s="9"/>
      <c r="N5" s="9" t="s">
        <v>10</v>
      </c>
      <c r="O5" s="9" t="s">
        <v>11</v>
      </c>
      <c r="P5" s="9" t="s">
        <v>12</v>
      </c>
      <c r="Q5" s="9" t="s">
        <v>13</v>
      </c>
      <c r="R5" s="9" t="s">
        <v>14</v>
      </c>
      <c r="S5" s="9" t="s">
        <v>15</v>
      </c>
      <c r="T5" s="9" t="s">
        <v>16</v>
      </c>
      <c r="U5" s="36"/>
      <c r="V5" s="38" t="s">
        <v>20</v>
      </c>
      <c r="W5" s="53" t="s">
        <v>10</v>
      </c>
      <c r="X5" s="53" t="s">
        <v>11</v>
      </c>
      <c r="Y5" s="53" t="s">
        <v>12</v>
      </c>
      <c r="Z5" s="53" t="s">
        <v>13</v>
      </c>
      <c r="AA5" s="53" t="s">
        <v>14</v>
      </c>
      <c r="AB5" s="53" t="s">
        <v>15</v>
      </c>
      <c r="AC5" s="17"/>
      <c r="AD5" s="19" t="s">
        <v>20</v>
      </c>
      <c r="AE5" s="38" t="s">
        <v>10</v>
      </c>
      <c r="AF5" s="38" t="s">
        <v>21</v>
      </c>
      <c r="AG5" s="38" t="s">
        <v>12</v>
      </c>
      <c r="AH5" s="38" t="s">
        <v>13</v>
      </c>
      <c r="AI5" s="38" t="s">
        <v>14</v>
      </c>
      <c r="AJ5" s="38" t="s">
        <v>24</v>
      </c>
      <c r="AK5" s="19" t="s">
        <v>16</v>
      </c>
      <c r="AM5" s="28" t="s">
        <v>29</v>
      </c>
      <c r="AO5" s="19" t="s">
        <v>20</v>
      </c>
      <c r="AP5" s="19" t="s">
        <v>10</v>
      </c>
      <c r="AQ5" s="19" t="s">
        <v>11</v>
      </c>
      <c r="AR5" s="19" t="s">
        <v>12</v>
      </c>
      <c r="AS5" s="19" t="s">
        <v>13</v>
      </c>
      <c r="AT5" s="19" t="s">
        <v>14</v>
      </c>
      <c r="AU5" s="19" t="s">
        <v>15</v>
      </c>
      <c r="AV5" s="19" t="s">
        <v>16</v>
      </c>
      <c r="AW5" s="72"/>
      <c r="AX5" s="19" t="s">
        <v>20</v>
      </c>
      <c r="AY5" s="19" t="s">
        <v>10</v>
      </c>
      <c r="AZ5" s="19" t="s">
        <v>21</v>
      </c>
      <c r="BA5" s="19" t="s">
        <v>12</v>
      </c>
      <c r="BB5" s="19" t="s">
        <v>22</v>
      </c>
      <c r="BC5" s="19" t="s">
        <v>23</v>
      </c>
      <c r="BD5" s="19" t="s">
        <v>24</v>
      </c>
      <c r="BE5" s="19" t="s">
        <v>16</v>
      </c>
      <c r="BG5" s="38" t="s">
        <v>20</v>
      </c>
      <c r="BH5" s="38" t="s">
        <v>10</v>
      </c>
      <c r="BI5" s="38" t="s">
        <v>21</v>
      </c>
      <c r="BJ5" s="38" t="s">
        <v>12</v>
      </c>
      <c r="BK5" s="38" t="s">
        <v>22</v>
      </c>
      <c r="BL5" s="38" t="s">
        <v>23</v>
      </c>
      <c r="BM5" s="38" t="s">
        <v>24</v>
      </c>
      <c r="BO5" s="19" t="s">
        <v>20</v>
      </c>
      <c r="BP5" s="19" t="s">
        <v>10</v>
      </c>
      <c r="BQ5" s="19" t="s">
        <v>21</v>
      </c>
      <c r="BR5" s="19" t="s">
        <v>12</v>
      </c>
      <c r="BS5" s="19" t="s">
        <v>22</v>
      </c>
      <c r="BT5" s="19" t="s">
        <v>23</v>
      </c>
      <c r="BU5" s="19" t="s">
        <v>24</v>
      </c>
      <c r="BV5" s="19" t="s">
        <v>16</v>
      </c>
      <c r="BX5" s="19" t="s">
        <v>33</v>
      </c>
      <c r="BY5" s="19" t="s">
        <v>34</v>
      </c>
      <c r="BZ5" s="19" t="s">
        <v>35</v>
      </c>
      <c r="CA5" s="19" t="s">
        <v>35</v>
      </c>
      <c r="CB5" s="19" t="s">
        <v>35</v>
      </c>
    </row>
    <row r="6" spans="2:80">
      <c r="B6" s="2">
        <v>2002</v>
      </c>
      <c r="C6" s="26">
        <f>F6/D7*1000000</f>
        <v>137.81816052765436</v>
      </c>
      <c r="D6" s="76">
        <f>'[1]Tab 1-2 FH'!$D6+'[2]Tab MFH'!$D6</f>
        <v>507148.80000000005</v>
      </c>
      <c r="E6" s="20"/>
      <c r="F6" s="6">
        <f>'[1]Tab 1-2 FH'!$J6+'[2]Tab MFH'!J6</f>
        <v>70.552534264487349</v>
      </c>
      <c r="G6" s="26">
        <f>J6/I6</f>
        <v>139.45741842020095</v>
      </c>
      <c r="H6" s="78">
        <f>'[1]Tab 1-2 FH'!$H$6+'[2]Tab MFH'!$H6</f>
        <v>505907.35913312691</v>
      </c>
      <c r="I6" s="79">
        <f>H6/1000000</f>
        <v>0.5059073591331269</v>
      </c>
      <c r="J6" s="5">
        <v>70.552534264487349</v>
      </c>
      <c r="L6"/>
      <c r="M6" s="2">
        <v>2002</v>
      </c>
      <c r="N6" s="26">
        <f>N31/$J6*100</f>
        <v>30.718795535220323</v>
      </c>
      <c r="O6" s="26">
        <f t="shared" ref="O6:Q6" si="0">O31/$J6*100</f>
        <v>5.5553016651655023</v>
      </c>
      <c r="P6" s="26">
        <f t="shared" si="0"/>
        <v>0.39326550681532985</v>
      </c>
      <c r="Q6" s="26">
        <f t="shared" si="0"/>
        <v>63.309039983669443</v>
      </c>
      <c r="R6" s="26">
        <f>R31/$J6*100</f>
        <v>2.3597309129404664E-2</v>
      </c>
      <c r="S6" s="26">
        <f t="shared" ref="S6" si="1">S31/$J6*100</f>
        <v>0</v>
      </c>
      <c r="T6" s="24">
        <f>SUM(N6:S6)</f>
        <v>100</v>
      </c>
      <c r="V6" s="2">
        <v>2002</v>
      </c>
      <c r="W6" s="58">
        <v>258.82352941176475</v>
      </c>
      <c r="X6" s="59">
        <v>270</v>
      </c>
      <c r="Y6" s="59">
        <v>279.35294117647067</v>
      </c>
      <c r="Z6" s="59">
        <v>320.58823529411774</v>
      </c>
      <c r="AA6" s="59">
        <v>27.000000000000021</v>
      </c>
      <c r="AB6" s="59">
        <v>721.02197802197782</v>
      </c>
      <c r="AC6" s="18"/>
      <c r="AD6" s="2">
        <v>2002</v>
      </c>
      <c r="AE6" s="46">
        <f>W6*N6*$J6/100000</f>
        <v>5.6094535576909523</v>
      </c>
      <c r="AF6" s="46">
        <f t="shared" ref="AF6:AJ21" si="2">X6*O6*$J6/100000</f>
        <v>1.0582396499191122</v>
      </c>
      <c r="AG6" s="46">
        <f t="shared" si="2"/>
        <v>7.7508926652262194E-2</v>
      </c>
      <c r="AH6" s="46">
        <f t="shared" si="2"/>
        <v>14.319436476007667</v>
      </c>
      <c r="AI6" s="46">
        <f t="shared" si="2"/>
        <v>4.4950948944354652E-4</v>
      </c>
      <c r="AJ6" s="46">
        <f>AB6*S6*$J6/100000</f>
        <v>0</v>
      </c>
      <c r="AK6" s="46">
        <f>SUM(AE6:AJ6)</f>
        <v>21.065088119759437</v>
      </c>
      <c r="AM6" s="26">
        <f>AK6/I6</f>
        <v>41.638232256305784</v>
      </c>
      <c r="AO6" s="32">
        <v>2002</v>
      </c>
      <c r="AP6" s="33">
        <f>N$6</f>
        <v>30.718795535220323</v>
      </c>
      <c r="AQ6" s="33">
        <f t="shared" ref="AQ6:AU6" si="3">O$6</f>
        <v>5.5553016651655023</v>
      </c>
      <c r="AR6" s="33">
        <f t="shared" si="3"/>
        <v>0.39326550681532985</v>
      </c>
      <c r="AS6" s="33">
        <f t="shared" si="3"/>
        <v>63.309039983669443</v>
      </c>
      <c r="AT6" s="33">
        <f t="shared" si="3"/>
        <v>2.3597309129404664E-2</v>
      </c>
      <c r="AU6" s="33">
        <f t="shared" si="3"/>
        <v>0</v>
      </c>
      <c r="AV6" s="34">
        <f>SUM(AP6:AU6)</f>
        <v>100</v>
      </c>
      <c r="AX6" s="32">
        <v>2002</v>
      </c>
      <c r="AY6" s="75">
        <f t="shared" ref="AY6:BD6" si="4">AP6/100*W6*$J6/1000</f>
        <v>5.6094535576909523</v>
      </c>
      <c r="AZ6" s="75">
        <f t="shared" si="4"/>
        <v>1.0582396499191125</v>
      </c>
      <c r="BA6" s="75">
        <f t="shared" si="4"/>
        <v>7.7508926652262194E-2</v>
      </c>
      <c r="BB6" s="75">
        <f t="shared" si="4"/>
        <v>14.319436476007668</v>
      </c>
      <c r="BC6" s="75">
        <f t="shared" si="4"/>
        <v>4.4950948944354646E-4</v>
      </c>
      <c r="BD6" s="75">
        <f t="shared" si="4"/>
        <v>0</v>
      </c>
      <c r="BE6" s="75">
        <f>SUM(AY6:BD6)</f>
        <v>21.065088119759437</v>
      </c>
      <c r="BG6" s="41">
        <v>2002</v>
      </c>
      <c r="BH6" s="43">
        <f>W$6</f>
        <v>258.82352941176475</v>
      </c>
      <c r="BI6" s="43">
        <f t="shared" ref="BI6:BM21" si="5">X$6</f>
        <v>270</v>
      </c>
      <c r="BJ6" s="43">
        <f t="shared" si="5"/>
        <v>279.35294117647067</v>
      </c>
      <c r="BK6" s="43">
        <f t="shared" si="5"/>
        <v>320.58823529411774</v>
      </c>
      <c r="BL6" s="43">
        <f t="shared" si="5"/>
        <v>27.000000000000021</v>
      </c>
      <c r="BM6" s="43">
        <f t="shared" si="5"/>
        <v>721.02197802197782</v>
      </c>
      <c r="BO6" s="41">
        <v>2002</v>
      </c>
      <c r="BP6" s="42">
        <f t="shared" ref="BP6:BU22" si="6">$J6*N6*BH6/100000</f>
        <v>5.6094535576909514</v>
      </c>
      <c r="BQ6" s="42">
        <f t="shared" ref="BQ6" si="7">$J6*O6*BI6/100000</f>
        <v>1.0582396499191125</v>
      </c>
      <c r="BR6" s="42">
        <f t="shared" ref="BR6" si="8">$J6*P6*BJ6/100000</f>
        <v>7.7508926652262194E-2</v>
      </c>
      <c r="BS6" s="42">
        <f t="shared" ref="BS6" si="9">$J6*Q6*BK6/100000</f>
        <v>14.319436476007667</v>
      </c>
      <c r="BT6" s="42">
        <f t="shared" ref="BT6" si="10">$J6*R6*BL6/100000</f>
        <v>4.4950948944354652E-4</v>
      </c>
      <c r="BU6" s="42">
        <f t="shared" ref="BU6" si="11">$J6*S6*BM6/100000</f>
        <v>0</v>
      </c>
      <c r="BV6" s="42">
        <f t="shared" ref="BV6:BV21" si="12">SUM(BP6:BU6)</f>
        <v>21.065088119759437</v>
      </c>
      <c r="BX6" s="29">
        <f>G6</f>
        <v>139.45741842020095</v>
      </c>
      <c r="BY6" s="29">
        <f>I6*1000</f>
        <v>505.90735913312687</v>
      </c>
      <c r="BZ6" s="80">
        <f>CB6</f>
        <v>21.065088119759437</v>
      </c>
      <c r="CA6" s="80">
        <f>BV6</f>
        <v>21.065088119759437</v>
      </c>
      <c r="CB6" s="80">
        <f>AK6</f>
        <v>21.065088119759437</v>
      </c>
    </row>
    <row r="7" spans="2:80">
      <c r="B7" s="2">
        <v>2003</v>
      </c>
      <c r="C7" s="26">
        <f t="shared" ref="C7:C21" si="13">F7/D8*1000000</f>
        <v>135.50113371110874</v>
      </c>
      <c r="D7" s="76">
        <f>'[1]Tab 1-2 FH'!$D7+'[2]Tab MFH'!$D7</f>
        <v>511924.80000000005</v>
      </c>
      <c r="E7" s="20"/>
      <c r="F7" s="6">
        <f>'[1]Tab 1-2 FH'!$J7+'[2]Tab MFH'!J7</f>
        <v>70.070617266955963</v>
      </c>
      <c r="G7" s="26">
        <f t="shared" ref="G7:G22" si="14">J7/I7</f>
        <v>138.01942556668166</v>
      </c>
      <c r="H7" s="78">
        <f>'[1]Tab 1-2 FH'!$H$6+'[2]Tab MFH'!$H7</f>
        <v>507686.63164086686</v>
      </c>
      <c r="I7" s="79">
        <f t="shared" ref="I7:I22" si="15">H7/1000000</f>
        <v>0.50768663164086691</v>
      </c>
      <c r="J7" s="5">
        <v>70.070617266955963</v>
      </c>
      <c r="L7"/>
      <c r="M7" s="2">
        <v>2003</v>
      </c>
      <c r="N7" s="26">
        <f t="shared" ref="N7:Q22" si="16">N32/$J7*100</f>
        <v>30.948475974739146</v>
      </c>
      <c r="O7" s="26">
        <f t="shared" si="16"/>
        <v>5.703913436405851</v>
      </c>
      <c r="P7" s="26">
        <f t="shared" si="16"/>
        <v>0.42910291432351511</v>
      </c>
      <c r="Q7" s="26">
        <f t="shared" si="16"/>
        <v>62.71485409086106</v>
      </c>
      <c r="R7" s="26">
        <f t="shared" ref="R7:S7" si="17">R32/$J7*100</f>
        <v>0.12271618693367509</v>
      </c>
      <c r="S7" s="26">
        <f t="shared" si="17"/>
        <v>8.0937396736753028E-2</v>
      </c>
      <c r="T7" s="24">
        <f t="shared" ref="T7:T22" si="18">SUM(N7:S7)</f>
        <v>100</v>
      </c>
      <c r="V7" s="2">
        <v>2003</v>
      </c>
      <c r="W7" s="58">
        <v>258.16911764705884</v>
      </c>
      <c r="X7" s="59">
        <v>270</v>
      </c>
      <c r="Y7" s="59">
        <v>278.43382352941182</v>
      </c>
      <c r="Z7" s="59">
        <v>320.55147058823536</v>
      </c>
      <c r="AA7" s="59">
        <v>27.000000000000021</v>
      </c>
      <c r="AB7" s="59">
        <v>710.62051282051266</v>
      </c>
      <c r="AC7" s="18"/>
      <c r="AD7" s="2">
        <v>2003</v>
      </c>
      <c r="AE7" s="46">
        <f t="shared" ref="AE7:AE22" si="19">W7*N7*$J7/100000</f>
        <v>5.5986007922221246</v>
      </c>
      <c r="AF7" s="46">
        <f t="shared" si="2"/>
        <v>1.0791271853808533</v>
      </c>
      <c r="AG7" s="46">
        <f t="shared" si="2"/>
        <v>8.3718106812074006E-2</v>
      </c>
      <c r="AH7" s="46">
        <f t="shared" si="2"/>
        <v>14.086533522947953</v>
      </c>
      <c r="AI7" s="46">
        <f t="shared" si="2"/>
        <v>2.3216757211142395E-3</v>
      </c>
      <c r="AJ7" s="46">
        <f t="shared" si="2"/>
        <v>4.0301658130732596E-2</v>
      </c>
      <c r="AK7" s="46">
        <f t="shared" ref="AK7:AK22" si="20">SUM(AE7:AJ7)</f>
        <v>20.890602941214851</v>
      </c>
      <c r="AL7"/>
      <c r="AM7" s="26">
        <f t="shared" ref="AM7:AM22" si="21">AK7/I7</f>
        <v>41.148617354164806</v>
      </c>
      <c r="AN7" s="61">
        <f>AM7-AM6</f>
        <v>-0.48961490214097836</v>
      </c>
      <c r="AO7" s="32">
        <v>2003</v>
      </c>
      <c r="AP7" s="33">
        <f t="shared" ref="AP7:AP22" si="22">N$6</f>
        <v>30.718795535220323</v>
      </c>
      <c r="AQ7" s="33">
        <f t="shared" ref="AQ7:AQ14" si="23">O$6</f>
        <v>5.5553016651655023</v>
      </c>
      <c r="AR7" s="33">
        <f t="shared" ref="AR7:AR14" si="24">P$6</f>
        <v>0.39326550681532985</v>
      </c>
      <c r="AS7" s="33">
        <f t="shared" ref="AS7:AS14" si="25">Q$6</f>
        <v>63.309039983669443</v>
      </c>
      <c r="AT7" s="33">
        <f t="shared" ref="AT7:AT14" si="26">R$6</f>
        <v>2.3597309129404664E-2</v>
      </c>
      <c r="AU7" s="33">
        <f t="shared" ref="AU7:AU14" si="27">S$6</f>
        <v>0</v>
      </c>
      <c r="AV7" s="34">
        <f t="shared" ref="AV7:AV22" si="28">SUM(AP7:AU7)</f>
        <v>100</v>
      </c>
      <c r="AX7" s="32">
        <v>2003</v>
      </c>
      <c r="AY7" s="75">
        <f t="shared" ref="AY7:BB22" si="29">AP7/100*W7*$J7/1000</f>
        <v>5.5570514412396212</v>
      </c>
      <c r="AZ7" s="75">
        <f t="shared" si="29"/>
        <v>1.0510112253121968</v>
      </c>
      <c r="BA7" s="75">
        <f t="shared" si="29"/>
        <v>7.6726217898040433E-2</v>
      </c>
      <c r="BB7" s="75">
        <f t="shared" si="29"/>
        <v>14.219995038871781</v>
      </c>
      <c r="BC7" s="75">
        <f t="shared" ref="BC7:BC22" si="30">AT7/100*AA7*$J7/1000</f>
        <v>4.4643906446487156E-4</v>
      </c>
      <c r="BD7" s="75">
        <f t="shared" ref="BD7:BD22" si="31">AU7/100*AB7*$J7/1000</f>
        <v>0</v>
      </c>
      <c r="BE7" s="75">
        <f t="shared" ref="BE7:BE22" si="32">SUM(AY7:BD7)</f>
        <v>20.905230362386106</v>
      </c>
      <c r="BG7" s="41">
        <v>2003</v>
      </c>
      <c r="BH7" s="43">
        <f t="shared" ref="BH7:BM22" si="33">W$6</f>
        <v>258.82352941176475</v>
      </c>
      <c r="BI7" s="43">
        <f t="shared" si="5"/>
        <v>270</v>
      </c>
      <c r="BJ7" s="43">
        <f t="shared" si="5"/>
        <v>279.35294117647067</v>
      </c>
      <c r="BK7" s="43">
        <f t="shared" si="5"/>
        <v>320.58823529411774</v>
      </c>
      <c r="BL7" s="43">
        <f t="shared" si="5"/>
        <v>27.000000000000021</v>
      </c>
      <c r="BM7" s="43">
        <f t="shared" si="5"/>
        <v>721.02197802197782</v>
      </c>
      <c r="BO7" s="41">
        <v>2003</v>
      </c>
      <c r="BP7" s="42">
        <f t="shared" si="6"/>
        <v>5.6127922271145447</v>
      </c>
      <c r="BQ7" s="42">
        <f t="shared" si="6"/>
        <v>1.0791271853808533</v>
      </c>
      <c r="BR7" s="42">
        <f t="shared" si="6"/>
        <v>8.3994462566464603E-2</v>
      </c>
      <c r="BS7" s="42">
        <f t="shared" si="6"/>
        <v>14.088149136381025</v>
      </c>
      <c r="BT7" s="42">
        <f t="shared" si="6"/>
        <v>2.3216757211142395E-3</v>
      </c>
      <c r="BU7" s="42">
        <f t="shared" si="6"/>
        <v>4.0891559895521699E-2</v>
      </c>
      <c r="BV7" s="42">
        <f t="shared" si="12"/>
        <v>20.907276247059521</v>
      </c>
      <c r="BX7" s="3"/>
      <c r="BY7" s="29" t="s">
        <v>19</v>
      </c>
      <c r="BZ7" s="3"/>
      <c r="CA7" s="3"/>
      <c r="CB7" s="3"/>
    </row>
    <row r="8" spans="2:80">
      <c r="B8" s="2">
        <v>2004</v>
      </c>
      <c r="C8" s="26">
        <f t="shared" si="13"/>
        <v>133.33473470183128</v>
      </c>
      <c r="D8" s="76">
        <f>'[1]Tab 1-2 FH'!$D8+'[2]Tab MFH'!$D8</f>
        <v>517122</v>
      </c>
      <c r="E8" s="20"/>
      <c r="F8" s="6">
        <f>'[1]Tab 1-2 FH'!$J8+'[2]Tab MFH'!J8</f>
        <v>69.59193142186561</v>
      </c>
      <c r="G8" s="26">
        <f t="shared" si="14"/>
        <v>136.58584426794712</v>
      </c>
      <c r="H8" s="78">
        <f>'[1]Tab 1-2 FH'!$H$6+'[2]Tab MFH'!$H8</f>
        <v>509510.57040247682</v>
      </c>
      <c r="I8" s="79">
        <f t="shared" si="15"/>
        <v>0.50951057040247683</v>
      </c>
      <c r="J8" s="5">
        <v>69.59193142186561</v>
      </c>
      <c r="L8"/>
      <c r="M8" s="2">
        <v>2004</v>
      </c>
      <c r="N8" s="26">
        <f t="shared" si="16"/>
        <v>31.111875592065026</v>
      </c>
      <c r="O8" s="26">
        <f t="shared" si="16"/>
        <v>5.8465932632388657</v>
      </c>
      <c r="P8" s="26">
        <f t="shared" si="16"/>
        <v>0.46393363391616416</v>
      </c>
      <c r="Q8" s="26">
        <f t="shared" si="16"/>
        <v>61.947928257093935</v>
      </c>
      <c r="R8" s="26">
        <f t="shared" ref="R8:S8" si="34">R33/$J8*100</f>
        <v>0.25501251489096377</v>
      </c>
      <c r="S8" s="26">
        <f t="shared" si="34"/>
        <v>0.3746567387950635</v>
      </c>
      <c r="T8" s="24">
        <f t="shared" si="18"/>
        <v>100.00000000000001</v>
      </c>
      <c r="V8" s="2">
        <v>2004</v>
      </c>
      <c r="W8" s="58">
        <v>257.51470588235298</v>
      </c>
      <c r="X8" s="59">
        <v>270</v>
      </c>
      <c r="Y8" s="59">
        <v>277.51470588235298</v>
      </c>
      <c r="Z8" s="59">
        <v>320.51470588235304</v>
      </c>
      <c r="AA8" s="59">
        <v>27.000000000000021</v>
      </c>
      <c r="AB8" s="59">
        <v>700.2190476190475</v>
      </c>
      <c r="AC8" s="18"/>
      <c r="AD8" s="2">
        <v>2004</v>
      </c>
      <c r="AE8" s="46">
        <f t="shared" si="19"/>
        <v>5.5755423472484216</v>
      </c>
      <c r="AF8" s="46">
        <f t="shared" si="2"/>
        <v>1.0985644370525238</v>
      </c>
      <c r="AG8" s="46">
        <f t="shared" si="2"/>
        <v>8.9598502386030079E-2</v>
      </c>
      <c r="AH8" s="46">
        <f t="shared" si="2"/>
        <v>13.817632481617867</v>
      </c>
      <c r="AI8" s="46">
        <f t="shared" si="2"/>
        <v>4.7916396309625508E-3</v>
      </c>
      <c r="AJ8" s="46">
        <f t="shared" si="2"/>
        <v>0.1825687149850162</v>
      </c>
      <c r="AK8" s="46">
        <f t="shared" si="20"/>
        <v>20.768698122920821</v>
      </c>
      <c r="AL8"/>
      <c r="AM8" s="26">
        <f t="shared" si="21"/>
        <v>40.762055449634808</v>
      </c>
      <c r="AN8" s="61">
        <f t="shared" ref="AN8:AN22" si="35">AM8-AM7</f>
        <v>-0.38656190452999795</v>
      </c>
      <c r="AO8" s="32">
        <v>2004</v>
      </c>
      <c r="AP8" s="33">
        <f t="shared" si="22"/>
        <v>30.718795535220323</v>
      </c>
      <c r="AQ8" s="33">
        <f t="shared" si="23"/>
        <v>5.5553016651655023</v>
      </c>
      <c r="AR8" s="33">
        <f t="shared" si="24"/>
        <v>0.39326550681532985</v>
      </c>
      <c r="AS8" s="33">
        <f t="shared" si="25"/>
        <v>63.309039983669443</v>
      </c>
      <c r="AT8" s="33">
        <f t="shared" si="26"/>
        <v>2.3597309129404664E-2</v>
      </c>
      <c r="AU8" s="33">
        <f t="shared" si="27"/>
        <v>0</v>
      </c>
      <c r="AV8" s="34">
        <f t="shared" si="28"/>
        <v>100</v>
      </c>
      <c r="AX8" s="32">
        <v>2004</v>
      </c>
      <c r="AY8" s="75">
        <f t="shared" si="29"/>
        <v>5.5050986834997975</v>
      </c>
      <c r="AZ8" s="75">
        <f t="shared" si="29"/>
        <v>1.0438312657769284</v>
      </c>
      <c r="BA8" s="75">
        <f t="shared" si="29"/>
        <v>7.5950519373432696E-2</v>
      </c>
      <c r="BB8" s="75">
        <f t="shared" si="29"/>
        <v>14.121231683938037</v>
      </c>
      <c r="BC8" s="75">
        <f t="shared" si="30"/>
        <v>4.4338922604200535E-4</v>
      </c>
      <c r="BD8" s="75">
        <f t="shared" si="31"/>
        <v>0</v>
      </c>
      <c r="BE8" s="75">
        <f t="shared" si="32"/>
        <v>20.746555541814239</v>
      </c>
      <c r="BG8" s="41">
        <v>2004</v>
      </c>
      <c r="BH8" s="43">
        <f t="shared" si="33"/>
        <v>258.82352941176475</v>
      </c>
      <c r="BI8" s="43">
        <f t="shared" si="5"/>
        <v>270</v>
      </c>
      <c r="BJ8" s="43">
        <f t="shared" si="5"/>
        <v>279.35294117647067</v>
      </c>
      <c r="BK8" s="43">
        <f t="shared" si="5"/>
        <v>320.58823529411774</v>
      </c>
      <c r="BL8" s="43">
        <f t="shared" si="5"/>
        <v>27.000000000000021</v>
      </c>
      <c r="BM8" s="43">
        <f t="shared" si="5"/>
        <v>721.02197802197782</v>
      </c>
      <c r="BO8" s="41">
        <v>2004</v>
      </c>
      <c r="BP8" s="42">
        <f t="shared" si="6"/>
        <v>5.6038801502810927</v>
      </c>
      <c r="BQ8" s="42">
        <f t="shared" si="6"/>
        <v>1.0985644370525236</v>
      </c>
      <c r="BR8" s="42">
        <f t="shared" si="6"/>
        <v>9.0191995724923285E-2</v>
      </c>
      <c r="BS8" s="42">
        <f t="shared" si="6"/>
        <v>13.82080239042301</v>
      </c>
      <c r="BT8" s="42">
        <f t="shared" si="6"/>
        <v>4.7916396309625508E-3</v>
      </c>
      <c r="BU8" s="42">
        <f t="shared" si="6"/>
        <v>0.18799268093467136</v>
      </c>
      <c r="BV8" s="42">
        <f t="shared" si="12"/>
        <v>20.806223294047182</v>
      </c>
      <c r="BX8" s="3"/>
      <c r="BY8" s="29" t="s">
        <v>19</v>
      </c>
      <c r="BZ8" s="3"/>
      <c r="CA8" s="3"/>
      <c r="CB8" s="3"/>
    </row>
    <row r="9" spans="2:80">
      <c r="B9" s="2">
        <v>2005</v>
      </c>
      <c r="C9" s="26">
        <f t="shared" si="13"/>
        <v>131.15609292732995</v>
      </c>
      <c r="D9" s="76">
        <f>'[1]Tab 1-2 FH'!$D9+'[2]Tab MFH'!$D9</f>
        <v>521934</v>
      </c>
      <c r="E9" s="20"/>
      <c r="F9" s="6">
        <f>'[1]Tab 1-2 FH'!$J9+'[2]Tab MFH'!J9</f>
        <v>69.117424787401902</v>
      </c>
      <c r="G9" s="26">
        <f t="shared" si="14"/>
        <v>135.15885689109527</v>
      </c>
      <c r="H9" s="78">
        <f>'[1]Tab 1-2 FH'!$H$6+'[2]Tab MFH'!$H9</f>
        <v>511379.17541795666</v>
      </c>
      <c r="I9" s="79">
        <f t="shared" si="15"/>
        <v>0.51137917541795663</v>
      </c>
      <c r="J9" s="5">
        <v>69.117424787401902</v>
      </c>
      <c r="L9"/>
      <c r="M9" s="2">
        <v>2005</v>
      </c>
      <c r="N9" s="26">
        <f t="shared" si="16"/>
        <v>31.273701137899952</v>
      </c>
      <c r="O9" s="26">
        <f t="shared" si="16"/>
        <v>5.9893033505959377</v>
      </c>
      <c r="P9" s="26">
        <f t="shared" si="16"/>
        <v>0.49880739219665343</v>
      </c>
      <c r="Q9" s="26">
        <f t="shared" si="16"/>
        <v>61.174224487083585</v>
      </c>
      <c r="R9" s="26">
        <f t="shared" ref="R9:S9" si="36">R34/$J9*100</f>
        <v>0.39158337086947415</v>
      </c>
      <c r="S9" s="26">
        <f t="shared" si="36"/>
        <v>0.67238026135440621</v>
      </c>
      <c r="T9" s="24">
        <f t="shared" si="18"/>
        <v>100</v>
      </c>
      <c r="V9" s="2">
        <v>2005</v>
      </c>
      <c r="W9" s="58">
        <v>256.86029411764713</v>
      </c>
      <c r="X9" s="59">
        <v>270</v>
      </c>
      <c r="Y9" s="58">
        <v>276.5955882352942</v>
      </c>
      <c r="Z9" s="58">
        <v>320.47794117647067</v>
      </c>
      <c r="AA9" s="59">
        <v>27.000000000000021</v>
      </c>
      <c r="AB9" s="59">
        <v>689.81758241758234</v>
      </c>
      <c r="AC9" s="18"/>
      <c r="AD9" s="2">
        <v>2005</v>
      </c>
      <c r="AE9" s="46">
        <f t="shared" si="19"/>
        <v>5.5521834303536837</v>
      </c>
      <c r="AF9" s="46">
        <f t="shared" si="2"/>
        <v>1.1177061044321221</v>
      </c>
      <c r="AG9" s="46">
        <f t="shared" si="2"/>
        <v>9.5359876143426184E-2</v>
      </c>
      <c r="AH9" s="46">
        <f t="shared" si="2"/>
        <v>13.550463883774707</v>
      </c>
      <c r="AI9" s="46">
        <f t="shared" si="2"/>
        <v>7.3076132296984158E-3</v>
      </c>
      <c r="AJ9" s="46">
        <f t="shared" si="2"/>
        <v>0.32058025051102895</v>
      </c>
      <c r="AK9" s="46">
        <f t="shared" si="20"/>
        <v>20.643601158444667</v>
      </c>
      <c r="AL9"/>
      <c r="AM9" s="26">
        <f t="shared" si="21"/>
        <v>40.368482235461371</v>
      </c>
      <c r="AN9" s="61">
        <f t="shared" si="35"/>
        <v>-0.39357321417343627</v>
      </c>
      <c r="AO9" s="32">
        <v>2005</v>
      </c>
      <c r="AP9" s="33">
        <f t="shared" si="22"/>
        <v>30.718795535220323</v>
      </c>
      <c r="AQ9" s="33">
        <f t="shared" si="23"/>
        <v>5.5553016651655023</v>
      </c>
      <c r="AR9" s="33">
        <f t="shared" si="24"/>
        <v>0.39326550681532985</v>
      </c>
      <c r="AS9" s="33">
        <f t="shared" si="25"/>
        <v>63.309039983669443</v>
      </c>
      <c r="AT9" s="33">
        <f t="shared" si="26"/>
        <v>2.3597309129404664E-2</v>
      </c>
      <c r="AU9" s="33">
        <f t="shared" si="27"/>
        <v>0</v>
      </c>
      <c r="AV9" s="34">
        <f t="shared" si="28"/>
        <v>100</v>
      </c>
      <c r="AX9" s="32">
        <v>2005</v>
      </c>
      <c r="AY9" s="75">
        <f t="shared" si="29"/>
        <v>5.4536681417722965</v>
      </c>
      <c r="AZ9" s="75">
        <f t="shared" si="29"/>
        <v>1.036713991536194</v>
      </c>
      <c r="BA9" s="75">
        <f t="shared" si="29"/>
        <v>7.518282729580443E-2</v>
      </c>
      <c r="BB9" s="75">
        <f t="shared" si="29"/>
        <v>14.023338538542374</v>
      </c>
      <c r="BC9" s="75">
        <f t="shared" si="30"/>
        <v>4.4036601451290914E-4</v>
      </c>
      <c r="BD9" s="75">
        <f t="shared" si="31"/>
        <v>0</v>
      </c>
      <c r="BE9" s="75">
        <f t="shared" si="32"/>
        <v>20.58934386516118</v>
      </c>
      <c r="BG9" s="41">
        <v>2005</v>
      </c>
      <c r="BH9" s="43">
        <f t="shared" si="33"/>
        <v>258.82352941176475</v>
      </c>
      <c r="BI9" s="43">
        <f t="shared" si="5"/>
        <v>270</v>
      </c>
      <c r="BJ9" s="43">
        <f t="shared" si="5"/>
        <v>279.35294117647067</v>
      </c>
      <c r="BK9" s="43">
        <f t="shared" si="5"/>
        <v>320.58823529411774</v>
      </c>
      <c r="BL9" s="43">
        <f t="shared" si="5"/>
        <v>27.000000000000021</v>
      </c>
      <c r="BM9" s="43">
        <f t="shared" si="5"/>
        <v>721.02197802197782</v>
      </c>
      <c r="BO9" s="41">
        <v>2005</v>
      </c>
      <c r="BP9" s="42">
        <f t="shared" si="6"/>
        <v>5.5946198937523155</v>
      </c>
      <c r="BQ9" s="42">
        <f t="shared" si="6"/>
        <v>1.1177061044321221</v>
      </c>
      <c r="BR9" s="42">
        <f t="shared" si="6"/>
        <v>9.6310508930564587E-2</v>
      </c>
      <c r="BS9" s="42">
        <f t="shared" si="6"/>
        <v>13.55512734501726</v>
      </c>
      <c r="BT9" s="42">
        <f t="shared" si="6"/>
        <v>7.3076132296984158E-3</v>
      </c>
      <c r="BU9" s="42">
        <f t="shared" si="6"/>
        <v>0.33508192923722685</v>
      </c>
      <c r="BV9" s="42">
        <f t="shared" si="12"/>
        <v>20.706153394599188</v>
      </c>
      <c r="BX9" s="3"/>
      <c r="BY9" s="29" t="s">
        <v>19</v>
      </c>
      <c r="BZ9" s="3"/>
      <c r="CA9" s="3"/>
      <c r="CB9" s="3"/>
    </row>
    <row r="10" spans="2:80">
      <c r="B10" s="2">
        <v>2006</v>
      </c>
      <c r="C10" s="26">
        <f t="shared" si="13"/>
        <v>129.2004055715914</v>
      </c>
      <c r="D10" s="76">
        <f>'[1]Tab 1-2 FH'!$D10+'[2]Tab MFH'!$D10</f>
        <v>526986</v>
      </c>
      <c r="E10" s="20"/>
      <c r="F10" s="6">
        <f>'[1]Tab 1-2 FH'!$J10+'[2]Tab MFH'!J10</f>
        <v>68.648051492353673</v>
      </c>
      <c r="G10" s="26">
        <f t="shared" si="14"/>
        <v>133.74062278803314</v>
      </c>
      <c r="H10" s="78">
        <f>'[1]Tab 1-2 FH'!$H$6+'[2]Tab MFH'!$H10</f>
        <v>513292.44668730651</v>
      </c>
      <c r="I10" s="79">
        <f t="shared" si="15"/>
        <v>0.51329244668730656</v>
      </c>
      <c r="J10" s="5">
        <v>68.648051492353673</v>
      </c>
      <c r="L10"/>
      <c r="M10" s="2">
        <v>2006</v>
      </c>
      <c r="N10" s="26">
        <f t="shared" si="16"/>
        <v>31.436698824839571</v>
      </c>
      <c r="O10" s="26">
        <f t="shared" si="16"/>
        <v>6.1330252942695092</v>
      </c>
      <c r="P10" s="26">
        <f t="shared" si="16"/>
        <v>0.5337311687677988</v>
      </c>
      <c r="Q10" s="26">
        <f t="shared" si="16"/>
        <v>60.396882360003254</v>
      </c>
      <c r="R10" s="26">
        <f t="shared" ref="R10:S10" si="37">R35/$J10*100</f>
        <v>0.52830119986120661</v>
      </c>
      <c r="S10" s="26">
        <f t="shared" si="37"/>
        <v>0.97136115225867403</v>
      </c>
      <c r="T10" s="24">
        <f t="shared" si="18"/>
        <v>100.00000000000003</v>
      </c>
      <c r="V10" s="2">
        <v>2006</v>
      </c>
      <c r="W10" s="58">
        <v>256.20588235294116</v>
      </c>
      <c r="X10" s="59">
        <v>270</v>
      </c>
      <c r="Y10" s="58">
        <v>275.67647058823536</v>
      </c>
      <c r="Z10" s="58">
        <v>320.44117647058835</v>
      </c>
      <c r="AA10" s="59">
        <v>27.000000000000021</v>
      </c>
      <c r="AB10" s="59">
        <v>679.41611721611719</v>
      </c>
      <c r="AC10" s="18"/>
      <c r="AD10" s="2">
        <v>2006</v>
      </c>
      <c r="AE10" s="46">
        <f t="shared" si="19"/>
        <v>5.5290974677964986</v>
      </c>
      <c r="AF10" s="46">
        <f t="shared" si="2"/>
        <v>1.136754637753286</v>
      </c>
      <c r="AG10" s="46">
        <f t="shared" si="2"/>
        <v>0.10100676923060078</v>
      </c>
      <c r="AH10" s="46">
        <f t="shared" si="2"/>
        <v>13.285902271183707</v>
      </c>
      <c r="AI10" s="46">
        <f t="shared" si="2"/>
        <v>9.7920489523169799E-3</v>
      </c>
      <c r="AJ10" s="46">
        <f t="shared" si="2"/>
        <v>0.45304859769367956</v>
      </c>
      <c r="AK10" s="46">
        <f t="shared" si="20"/>
        <v>20.515601792610088</v>
      </c>
      <c r="AL10"/>
      <c r="AM10" s="26">
        <f t="shared" si="21"/>
        <v>39.968641512287867</v>
      </c>
      <c r="AN10" s="61">
        <f t="shared" si="35"/>
        <v>-0.39984072317350439</v>
      </c>
      <c r="AO10" s="32">
        <v>2006</v>
      </c>
      <c r="AP10" s="33">
        <f t="shared" si="22"/>
        <v>30.718795535220323</v>
      </c>
      <c r="AQ10" s="33">
        <f t="shared" si="23"/>
        <v>5.5553016651655023</v>
      </c>
      <c r="AR10" s="33">
        <f t="shared" si="24"/>
        <v>0.39326550681532985</v>
      </c>
      <c r="AS10" s="33">
        <f t="shared" si="25"/>
        <v>63.309039983669443</v>
      </c>
      <c r="AT10" s="33">
        <f t="shared" si="26"/>
        <v>2.3597309129404664E-2</v>
      </c>
      <c r="AU10" s="33">
        <f t="shared" si="27"/>
        <v>0</v>
      </c>
      <c r="AV10" s="34">
        <f t="shared" si="28"/>
        <v>100</v>
      </c>
      <c r="AX10" s="32">
        <v>2006</v>
      </c>
      <c r="AY10" s="75">
        <f t="shared" si="29"/>
        <v>5.4028323887920786</v>
      </c>
      <c r="AZ10" s="75">
        <f t="shared" si="29"/>
        <v>1.0296737138677667</v>
      </c>
      <c r="BA10" s="75">
        <f t="shared" si="29"/>
        <v>7.4424130756606879E-2</v>
      </c>
      <c r="BB10" s="75">
        <f t="shared" si="29"/>
        <v>13.926508873287624</v>
      </c>
      <c r="BC10" s="75">
        <f t="shared" si="30"/>
        <v>4.3737550889301724E-4</v>
      </c>
      <c r="BD10" s="75">
        <f t="shared" si="31"/>
        <v>0</v>
      </c>
      <c r="BE10" s="75">
        <f t="shared" si="32"/>
        <v>20.433876482212966</v>
      </c>
      <c r="BG10" s="41">
        <v>2006</v>
      </c>
      <c r="BH10" s="43">
        <f t="shared" si="33"/>
        <v>258.82352941176475</v>
      </c>
      <c r="BI10" s="43">
        <f t="shared" si="5"/>
        <v>270</v>
      </c>
      <c r="BJ10" s="43">
        <f t="shared" si="5"/>
        <v>279.35294117647067</v>
      </c>
      <c r="BK10" s="43">
        <f t="shared" si="5"/>
        <v>320.58823529411774</v>
      </c>
      <c r="BL10" s="43">
        <f t="shared" si="5"/>
        <v>27.000000000000021</v>
      </c>
      <c r="BM10" s="43">
        <f t="shared" si="5"/>
        <v>721.02197802197782</v>
      </c>
      <c r="BO10" s="41">
        <v>2006</v>
      </c>
      <c r="BP10" s="42">
        <f t="shared" si="6"/>
        <v>5.5855880744586397</v>
      </c>
      <c r="BQ10" s="42">
        <f t="shared" si="6"/>
        <v>1.1367546377532862</v>
      </c>
      <c r="BR10" s="42">
        <f t="shared" si="6"/>
        <v>0.10235381352312453</v>
      </c>
      <c r="BS10" s="42">
        <f t="shared" si="6"/>
        <v>13.291999518669334</v>
      </c>
      <c r="BT10" s="42">
        <f t="shared" si="6"/>
        <v>9.7920489523169781E-3</v>
      </c>
      <c r="BU10" s="42">
        <f t="shared" si="6"/>
        <v>0.4807922387647342</v>
      </c>
      <c r="BV10" s="42">
        <f t="shared" si="12"/>
        <v>20.607280332121437</v>
      </c>
      <c r="BX10" s="3"/>
      <c r="BY10" s="29" t="s">
        <v>19</v>
      </c>
      <c r="BZ10" s="3"/>
      <c r="CA10" s="3"/>
      <c r="CB10" s="3"/>
    </row>
    <row r="11" spans="2:80">
      <c r="B11" s="2">
        <v>2007</v>
      </c>
      <c r="C11" s="26">
        <f t="shared" si="13"/>
        <v>127.46284756546379</v>
      </c>
      <c r="D11" s="76">
        <f>'[1]Tab 1-2 FH'!$D11+'[2]Tab MFH'!$D11</f>
        <v>531330</v>
      </c>
      <c r="E11" s="20"/>
      <c r="F11" s="6">
        <f>'[1]Tab 1-2 FH'!$J11+'[2]Tab MFH'!J11</f>
        <v>68.184771736113078</v>
      </c>
      <c r="G11" s="26">
        <f t="shared" si="14"/>
        <v>132.33327684090273</v>
      </c>
      <c r="H11" s="78">
        <f>'[1]Tab 1-2 FH'!$H$6+'[2]Tab MFH'!$H11</f>
        <v>515250.38421052636</v>
      </c>
      <c r="I11" s="79">
        <f t="shared" si="15"/>
        <v>0.51525038421052638</v>
      </c>
      <c r="J11" s="5">
        <v>68.184771736113078</v>
      </c>
      <c r="L11"/>
      <c r="M11" s="2">
        <v>2007</v>
      </c>
      <c r="N11" s="26">
        <f t="shared" si="16"/>
        <v>31.600960224982661</v>
      </c>
      <c r="O11" s="26">
        <f t="shared" si="16"/>
        <v>6.2778421832654958</v>
      </c>
      <c r="P11" s="26">
        <f t="shared" si="16"/>
        <v>0.56869369071626008</v>
      </c>
      <c r="Q11" s="26">
        <f t="shared" si="16"/>
        <v>59.615936655750524</v>
      </c>
      <c r="R11" s="26">
        <f t="shared" ref="R11:S11" si="38">R36/$J11*100</f>
        <v>0.66514222622841079</v>
      </c>
      <c r="S11" s="26">
        <f t="shared" si="38"/>
        <v>1.2714250190566612</v>
      </c>
      <c r="T11" s="24">
        <f t="shared" si="18"/>
        <v>100.00000000000001</v>
      </c>
      <c r="V11" s="2">
        <v>2007</v>
      </c>
      <c r="W11" s="58">
        <v>255.5514705882353</v>
      </c>
      <c r="X11" s="59">
        <v>270</v>
      </c>
      <c r="Y11" s="58">
        <v>274.75735294117652</v>
      </c>
      <c r="Z11" s="58">
        <v>320.40441176470597</v>
      </c>
      <c r="AA11" s="59">
        <v>27.000000000000021</v>
      </c>
      <c r="AB11" s="59">
        <v>669.01465201465203</v>
      </c>
      <c r="AC11" s="18"/>
      <c r="AD11" s="2">
        <v>2007</v>
      </c>
      <c r="AE11" s="46">
        <f t="shared" si="19"/>
        <v>5.5063784221902505</v>
      </c>
      <c r="AF11" s="46">
        <f t="shared" si="2"/>
        <v>1.1557437379055089</v>
      </c>
      <c r="AG11" s="46">
        <f t="shared" si="2"/>
        <v>0.10654059666654593</v>
      </c>
      <c r="AH11" s="46">
        <f t="shared" si="2"/>
        <v>13.02411583457385</v>
      </c>
      <c r="AI11" s="46">
        <f t="shared" si="2"/>
        <v>1.2245194134207263E-2</v>
      </c>
      <c r="AJ11" s="46">
        <f t="shared" si="2"/>
        <v>0.57998100936836128</v>
      </c>
      <c r="AK11" s="46">
        <f t="shared" si="20"/>
        <v>20.385004794838721</v>
      </c>
      <c r="AL11"/>
      <c r="AM11" s="26">
        <f t="shared" si="21"/>
        <v>39.563298581665109</v>
      </c>
      <c r="AN11" s="61">
        <f t="shared" si="35"/>
        <v>-0.4053429306227585</v>
      </c>
      <c r="AO11" s="32">
        <v>2007</v>
      </c>
      <c r="AP11" s="33">
        <f t="shared" si="22"/>
        <v>30.718795535220323</v>
      </c>
      <c r="AQ11" s="33">
        <f t="shared" si="23"/>
        <v>5.5553016651655023</v>
      </c>
      <c r="AR11" s="33">
        <f t="shared" si="24"/>
        <v>0.39326550681532985</v>
      </c>
      <c r="AS11" s="33">
        <f t="shared" si="25"/>
        <v>63.309039983669443</v>
      </c>
      <c r="AT11" s="33">
        <f t="shared" si="26"/>
        <v>2.3597309129404664E-2</v>
      </c>
      <c r="AU11" s="33">
        <f t="shared" si="27"/>
        <v>0</v>
      </c>
      <c r="AV11" s="34">
        <f t="shared" si="28"/>
        <v>100</v>
      </c>
      <c r="AX11" s="32">
        <v>2007</v>
      </c>
      <c r="AY11" s="75">
        <f t="shared" si="29"/>
        <v>5.3526637066264717</v>
      </c>
      <c r="AZ11" s="75">
        <f t="shared" si="29"/>
        <v>1.0227248351043086</v>
      </c>
      <c r="BA11" s="75">
        <f t="shared" si="29"/>
        <v>7.3675411611664049E-2</v>
      </c>
      <c r="BB11" s="75">
        <f t="shared" si="29"/>
        <v>13.830937101337032</v>
      </c>
      <c r="BC11" s="75">
        <f t="shared" si="30"/>
        <v>4.3442382687523801E-4</v>
      </c>
      <c r="BD11" s="75">
        <f t="shared" si="31"/>
        <v>0</v>
      </c>
      <c r="BE11" s="75">
        <f t="shared" si="32"/>
        <v>20.280435478506352</v>
      </c>
      <c r="BG11" s="41">
        <v>2007</v>
      </c>
      <c r="BH11" s="43">
        <f t="shared" si="33"/>
        <v>258.82352941176475</v>
      </c>
      <c r="BI11" s="43">
        <f t="shared" si="5"/>
        <v>270</v>
      </c>
      <c r="BJ11" s="43">
        <f t="shared" si="5"/>
        <v>279.35294117647067</v>
      </c>
      <c r="BK11" s="43">
        <f t="shared" si="5"/>
        <v>320.58823529411774</v>
      </c>
      <c r="BL11" s="43">
        <f t="shared" si="5"/>
        <v>27.000000000000021</v>
      </c>
      <c r="BM11" s="43">
        <f t="shared" si="5"/>
        <v>721.02197802197782</v>
      </c>
      <c r="BO11" s="41">
        <v>2007</v>
      </c>
      <c r="BP11" s="42">
        <f t="shared" si="6"/>
        <v>5.5768816130368819</v>
      </c>
      <c r="BQ11" s="42">
        <f t="shared" si="6"/>
        <v>1.1557437379055089</v>
      </c>
      <c r="BR11" s="42">
        <f t="shared" si="6"/>
        <v>0.10832259342616249</v>
      </c>
      <c r="BS11" s="42">
        <f t="shared" si="6"/>
        <v>13.031588075442796</v>
      </c>
      <c r="BT11" s="42">
        <f t="shared" si="6"/>
        <v>1.2245194134207263E-2</v>
      </c>
      <c r="BU11" s="42">
        <f t="shared" si="6"/>
        <v>0.6250671092638499</v>
      </c>
      <c r="BV11" s="42">
        <f t="shared" si="12"/>
        <v>20.509848323209404</v>
      </c>
      <c r="BX11" s="3"/>
      <c r="BY11" s="29" t="s">
        <v>19</v>
      </c>
      <c r="BZ11" s="3"/>
      <c r="CA11" s="3"/>
      <c r="CB11" s="3"/>
    </row>
    <row r="12" spans="2:80">
      <c r="B12" s="2">
        <v>2008</v>
      </c>
      <c r="C12" s="26">
        <f t="shared" si="13"/>
        <v>125.83991399053822</v>
      </c>
      <c r="D12" s="76">
        <f>'[1]Tab 1-2 FH'!$D12+'[2]Tab MFH'!$D12</f>
        <v>534938.39999999991</v>
      </c>
      <c r="E12" s="20"/>
      <c r="F12" s="6">
        <f>'[1]Tab 1-2 FH'!$J12+'[2]Tab MFH'!J12</f>
        <v>67.72855178867556</v>
      </c>
      <c r="G12" s="26">
        <f t="shared" si="14"/>
        <v>130.93892807110686</v>
      </c>
      <c r="H12" s="78">
        <f>'[1]Tab 1-2 FH'!$H$6+'[2]Tab MFH'!$H12</f>
        <v>517252.9879876161</v>
      </c>
      <c r="I12" s="79">
        <f t="shared" si="15"/>
        <v>0.5172529879876161</v>
      </c>
      <c r="J12" s="5">
        <v>67.72855178867556</v>
      </c>
      <c r="L12"/>
      <c r="M12" s="2">
        <v>2008</v>
      </c>
      <c r="N12" s="26">
        <f t="shared" si="16"/>
        <v>31.766581081633159</v>
      </c>
      <c r="O12" s="26">
        <f t="shared" si="16"/>
        <v>6.4238407757626517</v>
      </c>
      <c r="P12" s="26">
        <f t="shared" si="16"/>
        <v>0.60368360619066141</v>
      </c>
      <c r="Q12" s="26">
        <f t="shared" si="16"/>
        <v>58.831414606217614</v>
      </c>
      <c r="R12" s="26">
        <f t="shared" ref="R12:S12" si="39">R37/$J12*100</f>
        <v>0.80208260060900938</v>
      </c>
      <c r="S12" s="26">
        <f t="shared" si="39"/>
        <v>1.5723973295869043</v>
      </c>
      <c r="T12" s="24">
        <f t="shared" si="18"/>
        <v>100</v>
      </c>
      <c r="V12" s="2">
        <v>2008</v>
      </c>
      <c r="W12" s="58">
        <v>254.89705882352942</v>
      </c>
      <c r="X12" s="59">
        <v>270</v>
      </c>
      <c r="Y12" s="58">
        <v>273.83823529411768</v>
      </c>
      <c r="Z12" s="58">
        <v>320.36764705882359</v>
      </c>
      <c r="AA12" s="59">
        <v>27.000000000000021</v>
      </c>
      <c r="AB12" s="59">
        <v>658.61318681318687</v>
      </c>
      <c r="AC12" s="18"/>
      <c r="AD12" s="2">
        <v>2008</v>
      </c>
      <c r="AE12" s="46">
        <f t="shared" si="19"/>
        <v>5.4841217723612159</v>
      </c>
      <c r="AF12" s="46">
        <f t="shared" si="2"/>
        <v>1.1747090681913057</v>
      </c>
      <c r="AG12" s="46">
        <f t="shared" si="2"/>
        <v>0.11196318878251084</v>
      </c>
      <c r="AH12" s="46">
        <f t="shared" si="2"/>
        <v>12.765261976650818</v>
      </c>
      <c r="AI12" s="46">
        <f t="shared" si="2"/>
        <v>1.4667451097618585E-2</v>
      </c>
      <c r="AJ12" s="46">
        <f t="shared" si="2"/>
        <v>0.7013979769359715</v>
      </c>
      <c r="AK12" s="46">
        <f t="shared" si="20"/>
        <v>20.25212143401944</v>
      </c>
      <c r="AL12"/>
      <c r="AM12" s="26">
        <f t="shared" si="21"/>
        <v>39.153222705992974</v>
      </c>
      <c r="AN12" s="61">
        <f t="shared" si="35"/>
        <v>-0.41007587567213477</v>
      </c>
      <c r="AO12" s="32">
        <v>2008</v>
      </c>
      <c r="AP12" s="33">
        <f t="shared" si="22"/>
        <v>30.718795535220323</v>
      </c>
      <c r="AQ12" s="33">
        <f t="shared" si="23"/>
        <v>5.5553016651655023</v>
      </c>
      <c r="AR12" s="33">
        <f t="shared" si="24"/>
        <v>0.39326550681532985</v>
      </c>
      <c r="AS12" s="33">
        <f t="shared" si="25"/>
        <v>63.309039983669443</v>
      </c>
      <c r="AT12" s="33">
        <f t="shared" si="26"/>
        <v>2.3597309129404664E-2</v>
      </c>
      <c r="AU12" s="33">
        <f t="shared" si="27"/>
        <v>0</v>
      </c>
      <c r="AV12" s="34">
        <f t="shared" si="28"/>
        <v>100</v>
      </c>
      <c r="AX12" s="32">
        <v>2008</v>
      </c>
      <c r="AY12" s="75">
        <f t="shared" si="29"/>
        <v>5.3032340805733709</v>
      </c>
      <c r="AZ12" s="75">
        <f t="shared" si="29"/>
        <v>1.0158818486333687</v>
      </c>
      <c r="BA12" s="75">
        <f t="shared" si="29"/>
        <v>7.2937644371459345E-2</v>
      </c>
      <c r="BB12" s="75">
        <f t="shared" si="29"/>
        <v>13.736818777707782</v>
      </c>
      <c r="BC12" s="75">
        <f t="shared" si="30"/>
        <v>4.3151712482995336E-4</v>
      </c>
      <c r="BD12" s="75">
        <f t="shared" si="31"/>
        <v>0</v>
      </c>
      <c r="BE12" s="75">
        <f t="shared" si="32"/>
        <v>20.129303868410812</v>
      </c>
      <c r="BG12" s="41">
        <v>2008</v>
      </c>
      <c r="BH12" s="43">
        <f t="shared" si="33"/>
        <v>258.82352941176475</v>
      </c>
      <c r="BI12" s="43">
        <f t="shared" si="5"/>
        <v>270</v>
      </c>
      <c r="BJ12" s="43">
        <f t="shared" si="5"/>
        <v>279.35294117647067</v>
      </c>
      <c r="BK12" s="43">
        <f t="shared" si="5"/>
        <v>320.58823529411774</v>
      </c>
      <c r="BL12" s="43">
        <f t="shared" si="5"/>
        <v>27.000000000000021</v>
      </c>
      <c r="BM12" s="43">
        <f t="shared" si="5"/>
        <v>721.02197802197782</v>
      </c>
      <c r="BO12" s="41">
        <v>2008</v>
      </c>
      <c r="BP12" s="42">
        <f t="shared" si="6"/>
        <v>5.5685999650122548</v>
      </c>
      <c r="BQ12" s="42">
        <f t="shared" si="6"/>
        <v>1.1747090681913055</v>
      </c>
      <c r="BR12" s="42">
        <f t="shared" si="6"/>
        <v>0.11421796542143688</v>
      </c>
      <c r="BS12" s="42">
        <f t="shared" si="6"/>
        <v>12.774051461601463</v>
      </c>
      <c r="BT12" s="42">
        <f t="shared" si="6"/>
        <v>1.4667451097618587E-2</v>
      </c>
      <c r="BU12" s="42">
        <f t="shared" si="6"/>
        <v>0.76786096427558204</v>
      </c>
      <c r="BV12" s="42">
        <f t="shared" si="12"/>
        <v>20.414106875599661</v>
      </c>
      <c r="BX12" s="3"/>
      <c r="BY12" s="29" t="s">
        <v>19</v>
      </c>
      <c r="BZ12" s="3"/>
      <c r="CA12" s="3"/>
      <c r="CB12" s="3"/>
    </row>
    <row r="13" spans="2:80">
      <c r="B13" s="2">
        <v>2009</v>
      </c>
      <c r="C13" s="26">
        <f t="shared" si="13"/>
        <v>121.50198611807549</v>
      </c>
      <c r="D13" s="76">
        <f>'[1]Tab 1-2 FH'!$D13+'[2]Tab MFH'!$D13</f>
        <v>538212</v>
      </c>
      <c r="E13" s="20"/>
      <c r="F13" s="6">
        <f>'[1]Tab 1-2 FH'!$J13+'[2]Tab MFH'!J13</f>
        <v>67.280363990639785</v>
      </c>
      <c r="G13" s="26">
        <f t="shared" si="14"/>
        <v>129.55965831280812</v>
      </c>
      <c r="H13" s="78">
        <f>'[1]Tab 1-2 FH'!$H$6+'[2]Tab MFH'!$H13</f>
        <v>519300.25801857584</v>
      </c>
      <c r="I13" s="79">
        <f t="shared" si="15"/>
        <v>0.51930025801857582</v>
      </c>
      <c r="J13" s="5">
        <v>67.280363990639785</v>
      </c>
      <c r="L13"/>
      <c r="M13" s="2">
        <v>2009</v>
      </c>
      <c r="N13" s="26">
        <f t="shared" si="16"/>
        <v>31.933661531538572</v>
      </c>
      <c r="O13" s="26">
        <f t="shared" si="16"/>
        <v>6.5711117036423277</v>
      </c>
      <c r="P13" s="26">
        <f t="shared" si="16"/>
        <v>0.63868944622174806</v>
      </c>
      <c r="Q13" s="26">
        <f t="shared" si="16"/>
        <v>58.043336207112496</v>
      </c>
      <c r="R13" s="26">
        <f t="shared" ref="R13:S13" si="40">R38/$J13*100</f>
        <v>0.93909831708170433</v>
      </c>
      <c r="S13" s="26">
        <f t="shared" si="40"/>
        <v>1.8741027944031339</v>
      </c>
      <c r="T13" s="24">
        <f t="shared" si="18"/>
        <v>99.999999999999972</v>
      </c>
      <c r="V13" s="2">
        <v>2009</v>
      </c>
      <c r="W13" s="58">
        <v>254.24264705882354</v>
      </c>
      <c r="X13" s="59">
        <v>270</v>
      </c>
      <c r="Y13" s="58">
        <v>272.91911764705884</v>
      </c>
      <c r="Z13" s="58">
        <v>320.33088235294127</v>
      </c>
      <c r="AA13" s="59">
        <v>27.000000000000021</v>
      </c>
      <c r="AB13" s="59">
        <v>648.21172161172171</v>
      </c>
      <c r="AC13" s="18"/>
      <c r="AD13" s="2">
        <v>2009</v>
      </c>
      <c r="AE13" s="46">
        <f t="shared" si="19"/>
        <v>5.462424555717118</v>
      </c>
      <c r="AF13" s="46">
        <f t="shared" si="2"/>
        <v>1.193688325559364</v>
      </c>
      <c r="AG13" s="46">
        <f t="shared" si="2"/>
        <v>0.11727677931837012</v>
      </c>
      <c r="AH13" s="46">
        <f t="shared" si="2"/>
        <v>12.509487260026106</v>
      </c>
      <c r="AI13" s="46">
        <f t="shared" si="2"/>
        <v>1.705937668098868E-2</v>
      </c>
      <c r="AJ13" s="46">
        <f t="shared" si="2"/>
        <v>0.81733222215214119</v>
      </c>
      <c r="AK13" s="46">
        <f t="shared" si="20"/>
        <v>20.11726851945409</v>
      </c>
      <c r="AL13"/>
      <c r="AM13" s="26">
        <f t="shared" si="21"/>
        <v>38.73918452537044</v>
      </c>
      <c r="AN13" s="61">
        <f t="shared" si="35"/>
        <v>-0.4140381806225335</v>
      </c>
      <c r="AO13" s="32">
        <v>2009</v>
      </c>
      <c r="AP13" s="33">
        <f t="shared" si="22"/>
        <v>30.718795535220323</v>
      </c>
      <c r="AQ13" s="33">
        <f t="shared" si="23"/>
        <v>5.5553016651655023</v>
      </c>
      <c r="AR13" s="33">
        <f t="shared" si="24"/>
        <v>0.39326550681532985</v>
      </c>
      <c r="AS13" s="33">
        <f t="shared" si="25"/>
        <v>63.309039983669443</v>
      </c>
      <c r="AT13" s="33">
        <f t="shared" si="26"/>
        <v>2.3597309129404664E-2</v>
      </c>
      <c r="AU13" s="33">
        <f t="shared" si="27"/>
        <v>0</v>
      </c>
      <c r="AV13" s="34">
        <f t="shared" si="28"/>
        <v>100</v>
      </c>
      <c r="AX13" s="32">
        <v>2009</v>
      </c>
      <c r="AY13" s="75">
        <f t="shared" si="29"/>
        <v>5.2546151930594558</v>
      </c>
      <c r="AZ13" s="75">
        <f t="shared" si="29"/>
        <v>1.0091593388973843</v>
      </c>
      <c r="BA13" s="75">
        <f t="shared" si="29"/>
        <v>7.2211796091422489E-2</v>
      </c>
      <c r="BB13" s="75">
        <f t="shared" si="29"/>
        <v>13.644350598564507</v>
      </c>
      <c r="BC13" s="75">
        <f t="shared" si="30"/>
        <v>4.2866159780501843E-4</v>
      </c>
      <c r="BD13" s="75">
        <f t="shared" si="31"/>
        <v>0</v>
      </c>
      <c r="BE13" s="75">
        <f t="shared" si="32"/>
        <v>19.980765588210577</v>
      </c>
      <c r="BG13" s="41">
        <v>2009</v>
      </c>
      <c r="BH13" s="43">
        <f t="shared" si="33"/>
        <v>258.82352941176475</v>
      </c>
      <c r="BI13" s="43">
        <f t="shared" si="5"/>
        <v>270</v>
      </c>
      <c r="BJ13" s="43">
        <f t="shared" si="5"/>
        <v>279.35294117647067</v>
      </c>
      <c r="BK13" s="43">
        <f t="shared" si="5"/>
        <v>320.58823529411774</v>
      </c>
      <c r="BL13" s="43">
        <f t="shared" si="5"/>
        <v>27.000000000000021</v>
      </c>
      <c r="BM13" s="43">
        <f t="shared" si="5"/>
        <v>721.02197802197782</v>
      </c>
      <c r="BO13" s="41">
        <v>2009</v>
      </c>
      <c r="BP13" s="42">
        <f t="shared" si="6"/>
        <v>5.5608451965538528</v>
      </c>
      <c r="BQ13" s="42">
        <f t="shared" si="6"/>
        <v>1.1936883255593642</v>
      </c>
      <c r="BR13" s="42">
        <f t="shared" si="6"/>
        <v>0.12004147425340192</v>
      </c>
      <c r="BS13" s="42">
        <f t="shared" si="6"/>
        <v>12.519537347346223</v>
      </c>
      <c r="BT13" s="42">
        <f t="shared" si="6"/>
        <v>1.705937668098868E-2</v>
      </c>
      <c r="BU13" s="42">
        <f t="shared" si="6"/>
        <v>0.90913890611536063</v>
      </c>
      <c r="BV13" s="42">
        <f t="shared" si="12"/>
        <v>20.32031062650919</v>
      </c>
      <c r="BX13" s="3"/>
      <c r="BY13" s="29" t="s">
        <v>19</v>
      </c>
      <c r="BZ13" s="3"/>
      <c r="CA13" s="3"/>
      <c r="CB13" s="3"/>
    </row>
    <row r="14" spans="2:80">
      <c r="B14" s="2">
        <v>2010</v>
      </c>
      <c r="C14" s="26">
        <f t="shared" si="13"/>
        <v>119.90827064130735</v>
      </c>
      <c r="D14" s="76">
        <f>'[1]Tab 1-2 FH'!$D14+'[2]Tab MFH'!$D14</f>
        <v>553738.80000000005</v>
      </c>
      <c r="E14" s="20"/>
      <c r="F14" s="6">
        <f>'[1]Tab 1-2 FH'!$J14+'[2]Tab MFH'!J14</f>
        <v>66.841186753207808</v>
      </c>
      <c r="G14" s="26">
        <f t="shared" si="14"/>
        <v>128.19752095159285</v>
      </c>
      <c r="H14" s="78">
        <f>'[1]Tab 1-2 FH'!$H$6+'[2]Tab MFH'!$H14</f>
        <v>521392.19430340559</v>
      </c>
      <c r="I14" s="79">
        <f t="shared" si="15"/>
        <v>0.52139219430340555</v>
      </c>
      <c r="J14" s="5">
        <v>66.841186753207808</v>
      </c>
      <c r="L14"/>
      <c r="M14" s="2">
        <v>2010</v>
      </c>
      <c r="N14" s="26">
        <f t="shared" si="16"/>
        <v>32.102306299049957</v>
      </c>
      <c r="O14" s="26">
        <f t="shared" si="16"/>
        <v>6.7197496519586304</v>
      </c>
      <c r="P14" s="26">
        <f t="shared" si="16"/>
        <v>0.6736995884290965</v>
      </c>
      <c r="Q14" s="26">
        <f t="shared" si="16"/>
        <v>57.251714552110059</v>
      </c>
      <c r="R14" s="26">
        <f t="shared" ref="R14:S14" si="41">R39/$J14*100</f>
        <v>1.0761651339748388</v>
      </c>
      <c r="S14" s="26">
        <f t="shared" si="41"/>
        <v>2.1763647744774137</v>
      </c>
      <c r="T14" s="24">
        <f t="shared" si="18"/>
        <v>100</v>
      </c>
      <c r="V14" s="2">
        <v>2010</v>
      </c>
      <c r="W14" s="58">
        <v>253.58823529411768</v>
      </c>
      <c r="X14" s="59">
        <v>270</v>
      </c>
      <c r="Y14" s="58">
        <v>272</v>
      </c>
      <c r="Z14" s="58">
        <v>320.2941176470589</v>
      </c>
      <c r="AA14" s="59">
        <v>27.000000000000021</v>
      </c>
      <c r="AB14" s="59">
        <v>637.81025641025656</v>
      </c>
      <c r="AC14" s="18"/>
      <c r="AD14" s="55">
        <v>2010</v>
      </c>
      <c r="AE14" s="46">
        <f t="shared" si="19"/>
        <v>5.4413854094664309</v>
      </c>
      <c r="AF14" s="46">
        <f t="shared" si="2"/>
        <v>1.2127213118376989</v>
      </c>
      <c r="AG14" s="46">
        <f t="shared" si="2"/>
        <v>0.12248399361563586</v>
      </c>
      <c r="AH14" s="46">
        <f t="shared" si="2"/>
        <v>12.256927355186235</v>
      </c>
      <c r="AI14" s="46">
        <f t="shared" si="2"/>
        <v>1.9421681768271852E-2</v>
      </c>
      <c r="AJ14" s="46">
        <f t="shared" si="2"/>
        <v>0.92782771012441501</v>
      </c>
      <c r="AK14" s="46">
        <f t="shared" si="20"/>
        <v>19.980767461998688</v>
      </c>
      <c r="AL14"/>
      <c r="AM14" s="26">
        <f t="shared" si="21"/>
        <v>38.32195357027458</v>
      </c>
      <c r="AN14" s="61">
        <f t="shared" si="35"/>
        <v>-0.41723095509586017</v>
      </c>
      <c r="AO14" s="32">
        <v>2010</v>
      </c>
      <c r="AP14" s="33">
        <f t="shared" si="22"/>
        <v>30.718795535220323</v>
      </c>
      <c r="AQ14" s="33">
        <f t="shared" si="23"/>
        <v>5.5553016651655023</v>
      </c>
      <c r="AR14" s="33">
        <f t="shared" si="24"/>
        <v>0.39326550681532985</v>
      </c>
      <c r="AS14" s="33">
        <f t="shared" si="25"/>
        <v>63.309039983669443</v>
      </c>
      <c r="AT14" s="33">
        <f t="shared" si="26"/>
        <v>2.3597309129404664E-2</v>
      </c>
      <c r="AU14" s="33">
        <f t="shared" si="27"/>
        <v>0</v>
      </c>
      <c r="AV14" s="34">
        <f t="shared" si="28"/>
        <v>100</v>
      </c>
      <c r="AX14" s="32">
        <v>2010</v>
      </c>
      <c r="AY14" s="75">
        <f t="shared" si="29"/>
        <v>5.2068784175384053</v>
      </c>
      <c r="AZ14" s="75">
        <f t="shared" si="29"/>
        <v>1.0025719813936809</v>
      </c>
      <c r="BA14" s="75">
        <f t="shared" si="29"/>
        <v>7.1498826262216389E-2</v>
      </c>
      <c r="BB14" s="75">
        <f t="shared" si="29"/>
        <v>13.553730400512833</v>
      </c>
      <c r="BC14" s="75">
        <f t="shared" si="30"/>
        <v>4.2586347952576275E-4</v>
      </c>
      <c r="BD14" s="75">
        <f t="shared" si="31"/>
        <v>0</v>
      </c>
      <c r="BE14" s="75">
        <f t="shared" si="32"/>
        <v>19.83510548918666</v>
      </c>
      <c r="BG14" s="41">
        <v>2010</v>
      </c>
      <c r="BH14" s="43">
        <f t="shared" si="33"/>
        <v>258.82352941176475</v>
      </c>
      <c r="BI14" s="43">
        <f t="shared" si="5"/>
        <v>270</v>
      </c>
      <c r="BJ14" s="43">
        <f t="shared" si="5"/>
        <v>279.35294117647067</v>
      </c>
      <c r="BK14" s="43">
        <f t="shared" si="5"/>
        <v>320.58823529411774</v>
      </c>
      <c r="BL14" s="43">
        <f t="shared" si="5"/>
        <v>27.000000000000021</v>
      </c>
      <c r="BM14" s="43">
        <f t="shared" si="5"/>
        <v>721.02197802197782</v>
      </c>
      <c r="BO14" s="41">
        <v>2010</v>
      </c>
      <c r="BP14" s="42">
        <f t="shared" si="6"/>
        <v>5.5537220602301787</v>
      </c>
      <c r="BQ14" s="42">
        <f t="shared" si="6"/>
        <v>1.2127213118376989</v>
      </c>
      <c r="BR14" s="42">
        <f t="shared" si="6"/>
        <v>0.12579508773370565</v>
      </c>
      <c r="BS14" s="42">
        <f t="shared" si="6"/>
        <v>12.268182568551877</v>
      </c>
      <c r="BT14" s="42">
        <f t="shared" si="6"/>
        <v>1.9421681768271852E-2</v>
      </c>
      <c r="BU14" s="42">
        <f t="shared" si="6"/>
        <v>1.0488764708531113</v>
      </c>
      <c r="BV14" s="42">
        <f t="shared" si="12"/>
        <v>20.228719180974846</v>
      </c>
      <c r="BX14" s="3"/>
      <c r="BY14" s="29" t="s">
        <v>19</v>
      </c>
      <c r="BZ14" s="3"/>
      <c r="CA14" s="3"/>
      <c r="CB14" s="3"/>
    </row>
    <row r="15" spans="2:80">
      <c r="B15" s="2">
        <v>2011</v>
      </c>
      <c r="C15" s="26">
        <f t="shared" si="13"/>
        <v>118.19867270898857</v>
      </c>
      <c r="D15" s="76">
        <f>'[1]Tab 1-2 FH'!$D15+'[2]Tab MFH'!$D15</f>
        <v>557436</v>
      </c>
      <c r="E15" s="20"/>
      <c r="F15" s="6">
        <f>'[1]Tab 1-2 FH'!$J15+'[2]Tab MFH'!J15</f>
        <v>66.412004558184904</v>
      </c>
      <c r="G15" s="26">
        <f t="shared" si="14"/>
        <v>126.85453972881375</v>
      </c>
      <c r="H15" s="78">
        <f>'[1]Tab 1-2 FH'!$H$6+'[2]Tab MFH'!$H15</f>
        <v>523528.79684210528</v>
      </c>
      <c r="I15" s="79">
        <f t="shared" si="15"/>
        <v>0.52352879684210529</v>
      </c>
      <c r="J15" s="5">
        <v>66.412004558184904</v>
      </c>
      <c r="L15"/>
      <c r="M15" s="2">
        <v>2011</v>
      </c>
      <c r="N15" s="26">
        <f t="shared" si="16"/>
        <v>32.272624857773629</v>
      </c>
      <c r="O15" s="26">
        <f t="shared" si="16"/>
        <v>6.8698535093994177</v>
      </c>
      <c r="P15" s="26">
        <f t="shared" si="16"/>
        <v>0.70870222289739759</v>
      </c>
      <c r="Q15" s="26">
        <f t="shared" si="16"/>
        <v>56.456556193162868</v>
      </c>
      <c r="R15" s="26">
        <f t="shared" ref="R15:S15" si="42">R40/$J15*100</f>
        <v>1.2132584988599666</v>
      </c>
      <c r="S15" s="26">
        <f t="shared" si="42"/>
        <v>2.4790047179067187</v>
      </c>
      <c r="T15" s="24">
        <f>SUM(N15:S15)</f>
        <v>100</v>
      </c>
      <c r="V15" s="2">
        <v>2011</v>
      </c>
      <c r="W15" s="58">
        <v>252.9338235294118</v>
      </c>
      <c r="X15" s="59">
        <v>270</v>
      </c>
      <c r="Y15" s="58">
        <v>271.08088235294122</v>
      </c>
      <c r="Z15" s="58">
        <v>320.25735294117658</v>
      </c>
      <c r="AA15" s="59">
        <v>27.000000000000021</v>
      </c>
      <c r="AB15" s="59">
        <v>627.4087912087914</v>
      </c>
      <c r="AC15" s="18"/>
      <c r="AD15" s="2">
        <v>2011</v>
      </c>
      <c r="AE15" s="46">
        <f t="shared" si="19"/>
        <v>5.4211046106884044</v>
      </c>
      <c r="AF15" s="46">
        <f t="shared" si="2"/>
        <v>1.2318500049668013</v>
      </c>
      <c r="AG15" s="46">
        <f t="shared" si="2"/>
        <v>0.12758783690710992</v>
      </c>
      <c r="AH15" s="46">
        <f t="shared" si="2"/>
        <v>12.007706988502026</v>
      </c>
      <c r="AI15" s="46">
        <f t="shared" si="2"/>
        <v>2.1755230818267076E-2</v>
      </c>
      <c r="AJ15" s="46">
        <f t="shared" si="2"/>
        <v>1.0329386835173777</v>
      </c>
      <c r="AK15" s="46">
        <f t="shared" si="20"/>
        <v>19.842943355399989</v>
      </c>
      <c r="AL15"/>
      <c r="AM15" s="26">
        <f t="shared" si="21"/>
        <v>37.902295871958614</v>
      </c>
      <c r="AN15" s="61">
        <f t="shared" si="35"/>
        <v>-0.41965769831596589</v>
      </c>
      <c r="AO15" s="32">
        <v>2011</v>
      </c>
      <c r="AP15" s="33">
        <f t="shared" si="22"/>
        <v>30.718795535220323</v>
      </c>
      <c r="AQ15" s="33">
        <f t="shared" ref="AQ15:AU15" si="43">O$6</f>
        <v>5.5553016651655023</v>
      </c>
      <c r="AR15" s="33">
        <f t="shared" si="43"/>
        <v>0.39326550681532985</v>
      </c>
      <c r="AS15" s="33">
        <f t="shared" si="43"/>
        <v>63.309039983669443</v>
      </c>
      <c r="AT15" s="33">
        <f t="shared" si="43"/>
        <v>2.3597309129404664E-2</v>
      </c>
      <c r="AU15" s="33">
        <f t="shared" si="43"/>
        <v>0</v>
      </c>
      <c r="AV15" s="34">
        <f>SUM(AP15:AU15)</f>
        <v>100</v>
      </c>
      <c r="AX15" s="32">
        <v>2011</v>
      </c>
      <c r="AY15" s="75">
        <f t="shared" si="29"/>
        <v>5.1600948123891008</v>
      </c>
      <c r="AZ15" s="75">
        <f t="shared" si="29"/>
        <v>0.99613454267447166</v>
      </c>
      <c r="BA15" s="75">
        <f t="shared" si="29"/>
        <v>7.0799686700023859E-2</v>
      </c>
      <c r="BB15" s="75">
        <f t="shared" si="29"/>
        <v>13.465157159892883</v>
      </c>
      <c r="BC15" s="75">
        <f t="shared" si="30"/>
        <v>4.2312904239498895E-4</v>
      </c>
      <c r="BD15" s="75">
        <f t="shared" si="31"/>
        <v>0</v>
      </c>
      <c r="BE15" s="75">
        <f t="shared" si="32"/>
        <v>19.692609330698875</v>
      </c>
      <c r="BG15" s="41">
        <v>2011</v>
      </c>
      <c r="BH15" s="43">
        <f t="shared" si="33"/>
        <v>258.82352941176475</v>
      </c>
      <c r="BI15" s="43">
        <f t="shared" si="5"/>
        <v>270</v>
      </c>
      <c r="BJ15" s="43">
        <f t="shared" si="5"/>
        <v>279.35294117647067</v>
      </c>
      <c r="BK15" s="43">
        <f t="shared" si="5"/>
        <v>320.58823529411774</v>
      </c>
      <c r="BL15" s="43">
        <f t="shared" si="5"/>
        <v>27.000000000000021</v>
      </c>
      <c r="BM15" s="43">
        <f t="shared" si="5"/>
        <v>721.02197802197782</v>
      </c>
      <c r="BO15" s="41">
        <v>2011</v>
      </c>
      <c r="BP15" s="42">
        <f t="shared" si="6"/>
        <v>5.5473380707646101</v>
      </c>
      <c r="BQ15" s="42">
        <f t="shared" si="6"/>
        <v>1.2318500049668011</v>
      </c>
      <c r="BR15" s="42">
        <f t="shared" si="6"/>
        <v>0.13148119184568641</v>
      </c>
      <c r="BS15" s="42">
        <f t="shared" si="6"/>
        <v>12.020113068503921</v>
      </c>
      <c r="BT15" s="42">
        <f t="shared" si="6"/>
        <v>2.1755230818267083E-2</v>
      </c>
      <c r="BU15" s="42">
        <f t="shared" si="6"/>
        <v>1.1870593832933234</v>
      </c>
      <c r="BV15" s="42">
        <f t="shared" si="12"/>
        <v>20.139596950192608</v>
      </c>
      <c r="BX15" s="3"/>
      <c r="BY15" s="29" t="s">
        <v>19</v>
      </c>
      <c r="BZ15" s="3"/>
      <c r="CA15" s="3"/>
      <c r="CB15" s="3"/>
    </row>
    <row r="16" spans="2:80">
      <c r="B16" s="2">
        <v>2012</v>
      </c>
      <c r="C16" s="26">
        <f t="shared" si="13"/>
        <v>116.5967514474895</v>
      </c>
      <c r="D16" s="76">
        <f>'[1]Tab 1-2 FH'!$D16+'[2]Tab MFH'!$D16</f>
        <v>561867.6</v>
      </c>
      <c r="E16" s="20"/>
      <c r="F16" s="6">
        <f>'[1]Tab 1-2 FH'!$J16+'[2]Tab MFH'!J16</f>
        <v>65.993807957979641</v>
      </c>
      <c r="G16" s="26">
        <f t="shared" si="14"/>
        <v>125.53270761195562</v>
      </c>
      <c r="H16" s="78">
        <f>'[1]Tab 1-2 FH'!$H$6+'[2]Tab MFH'!$H16</f>
        <v>525710.06563467497</v>
      </c>
      <c r="I16" s="79">
        <f t="shared" si="15"/>
        <v>0.52571006563467493</v>
      </c>
      <c r="J16" s="5">
        <v>65.993807957979641</v>
      </c>
      <c r="L16"/>
      <c r="M16" s="2">
        <v>2012</v>
      </c>
      <c r="N16" s="26">
        <f t="shared" si="16"/>
        <v>32.444731554977778</v>
      </c>
      <c r="O16" s="26">
        <f t="shared" si="16"/>
        <v>7.0215264855096091</v>
      </c>
      <c r="P16" s="26">
        <f t="shared" si="16"/>
        <v>0.74368532054351</v>
      </c>
      <c r="Q16" s="26">
        <f t="shared" si="16"/>
        <v>55.657861530677721</v>
      </c>
      <c r="R16" s="26">
        <f t="shared" ref="R16:S16" si="44">R41/$J16*100</f>
        <v>1.350353478351618</v>
      </c>
      <c r="S16" s="26">
        <f t="shared" si="44"/>
        <v>2.7818416299397821</v>
      </c>
      <c r="T16" s="24">
        <f t="shared" si="18"/>
        <v>100.00000000000003</v>
      </c>
      <c r="V16" s="2">
        <v>2012</v>
      </c>
      <c r="W16" s="58">
        <v>252.27941176470591</v>
      </c>
      <c r="X16" s="59">
        <v>270</v>
      </c>
      <c r="Y16" s="58">
        <v>270.16176470588238</v>
      </c>
      <c r="Z16" s="58">
        <v>320.2205882352942</v>
      </c>
      <c r="AA16" s="59">
        <v>27.000000000000021</v>
      </c>
      <c r="AB16" s="59">
        <v>617.00732600732624</v>
      </c>
      <c r="AC16" s="18"/>
      <c r="AD16" s="2">
        <v>2012</v>
      </c>
      <c r="AE16" s="46">
        <f t="shared" si="19"/>
        <v>5.4016841152538895</v>
      </c>
      <c r="AF16" s="46">
        <f t="shared" si="2"/>
        <v>1.2511186302327899</v>
      </c>
      <c r="AG16" s="46">
        <f t="shared" si="2"/>
        <v>0.13259168270317989</v>
      </c>
      <c r="AH16" s="46">
        <f t="shared" si="2"/>
        <v>11.761939890278009</v>
      </c>
      <c r="AI16" s="46">
        <f t="shared" si="2"/>
        <v>2.4061041393946176E-2</v>
      </c>
      <c r="AJ16" s="46">
        <f t="shared" si="2"/>
        <v>1.1327287179657346</v>
      </c>
      <c r="AK16" s="46">
        <f t="shared" si="20"/>
        <v>19.704124077827547</v>
      </c>
      <c r="AL16"/>
      <c r="AM16" s="26">
        <f t="shared" si="21"/>
        <v>37.48097167216936</v>
      </c>
      <c r="AN16" s="61">
        <f t="shared" si="35"/>
        <v>-0.42132419978925384</v>
      </c>
      <c r="AO16" s="32">
        <v>2012</v>
      </c>
      <c r="AP16" s="33">
        <f t="shared" si="22"/>
        <v>30.718795535220323</v>
      </c>
      <c r="AQ16" s="33">
        <f t="shared" ref="AQ16:AQ20" si="45">O$6</f>
        <v>5.5553016651655023</v>
      </c>
      <c r="AR16" s="33">
        <f t="shared" ref="AR16:AR20" si="46">P$6</f>
        <v>0.39326550681532985</v>
      </c>
      <c r="AS16" s="33">
        <f t="shared" ref="AS16:AS20" si="47">Q$6</f>
        <v>63.309039983669443</v>
      </c>
      <c r="AT16" s="33">
        <f t="shared" ref="AT16:AT20" si="48">R$6</f>
        <v>2.3597309129404664E-2</v>
      </c>
      <c r="AU16" s="33">
        <f t="shared" ref="AU16:AU20" si="49">S$6</f>
        <v>0</v>
      </c>
      <c r="AV16" s="34">
        <f t="shared" si="28"/>
        <v>100</v>
      </c>
      <c r="AX16" s="32">
        <v>2012</v>
      </c>
      <c r="AY16" s="75">
        <f t="shared" si="29"/>
        <v>5.1143351148138469</v>
      </c>
      <c r="AZ16" s="75">
        <f t="shared" si="29"/>
        <v>0.98986188034685707</v>
      </c>
      <c r="BA16" s="75">
        <f t="shared" si="29"/>
        <v>7.011532143683441E-2</v>
      </c>
      <c r="BB16" s="75">
        <f t="shared" si="29"/>
        <v>13.378830992072791</v>
      </c>
      <c r="BC16" s="75">
        <f t="shared" si="30"/>
        <v>4.2046459749297334E-4</v>
      </c>
      <c r="BD16" s="75">
        <f t="shared" si="31"/>
        <v>0</v>
      </c>
      <c r="BE16" s="75">
        <f t="shared" si="32"/>
        <v>19.553563773267822</v>
      </c>
      <c r="BG16" s="41">
        <v>2012</v>
      </c>
      <c r="BH16" s="43">
        <f t="shared" si="33"/>
        <v>258.82352941176475</v>
      </c>
      <c r="BI16" s="43">
        <f t="shared" si="5"/>
        <v>270</v>
      </c>
      <c r="BJ16" s="43">
        <f t="shared" si="5"/>
        <v>279.35294117647067</v>
      </c>
      <c r="BK16" s="43">
        <f t="shared" si="5"/>
        <v>320.58823529411774</v>
      </c>
      <c r="BL16" s="43">
        <f t="shared" si="5"/>
        <v>27.000000000000021</v>
      </c>
      <c r="BM16" s="43">
        <f t="shared" si="5"/>
        <v>721.02197802197782</v>
      </c>
      <c r="BO16" s="41">
        <v>2012</v>
      </c>
      <c r="BP16" s="42">
        <f t="shared" si="6"/>
        <v>5.5418035807909343</v>
      </c>
      <c r="BQ16" s="42">
        <f t="shared" si="6"/>
        <v>1.2511186302327899</v>
      </c>
      <c r="BR16" s="42">
        <f t="shared" si="6"/>
        <v>0.13710258584887081</v>
      </c>
      <c r="BS16" s="42">
        <f t="shared" si="6"/>
        <v>11.77544383963539</v>
      </c>
      <c r="BT16" s="42">
        <f t="shared" si="6"/>
        <v>2.4061041393946169E-2</v>
      </c>
      <c r="BU16" s="42">
        <f t="shared" si="6"/>
        <v>1.3236833119551246</v>
      </c>
      <c r="BV16" s="42">
        <f t="shared" si="12"/>
        <v>20.053212989857055</v>
      </c>
      <c r="BX16" s="29">
        <f>G16</f>
        <v>125.53270761195562</v>
      </c>
      <c r="BY16" s="29">
        <f>I16*1000</f>
        <v>525.71006563467495</v>
      </c>
      <c r="BZ16" s="3"/>
      <c r="CA16" s="3"/>
      <c r="CB16" s="6">
        <f>AK16</f>
        <v>19.704124077827547</v>
      </c>
    </row>
    <row r="17" spans="2:81">
      <c r="B17" s="2">
        <v>2013</v>
      </c>
      <c r="C17" s="26">
        <f t="shared" si="13"/>
        <v>114.93746565349041</v>
      </c>
      <c r="D17" s="76">
        <f>'[1]Tab 1-2 FH'!$D17+'[2]Tab MFH'!$D17</f>
        <v>566000.4</v>
      </c>
      <c r="E17" s="20"/>
      <c r="F17" s="6">
        <f>'[1]Tab 1-2 FH'!$J17+'[2]Tab MFH'!J17</f>
        <v>65.587593575603933</v>
      </c>
      <c r="G17" s="26">
        <f t="shared" si="14"/>
        <v>124.23398573119916</v>
      </c>
      <c r="H17" s="78">
        <f>'[1]Tab 1-2 FH'!$H$6+'[2]Tab MFH'!$H17</f>
        <v>527936.00068111462</v>
      </c>
      <c r="I17" s="79">
        <f t="shared" si="15"/>
        <v>0.52793600068111457</v>
      </c>
      <c r="J17" s="5">
        <v>65.587593575603933</v>
      </c>
      <c r="L17"/>
      <c r="M17" s="2">
        <v>2013</v>
      </c>
      <c r="N17" s="26">
        <f t="shared" si="16"/>
        <v>32.618745693754533</v>
      </c>
      <c r="O17" s="26">
        <f t="shared" si="16"/>
        <v>7.174876190209349</v>
      </c>
      <c r="P17" s="26">
        <f t="shared" si="16"/>
        <v>0.77863660433191639</v>
      </c>
      <c r="Q17" s="26">
        <f t="shared" si="16"/>
        <v>54.855625237076211</v>
      </c>
      <c r="R17" s="26">
        <f t="shared" ref="R17:S17" si="50">R42/$J17*100</f>
        <v>1.4874246934125364</v>
      </c>
      <c r="S17" s="26">
        <f t="shared" si="50"/>
        <v>3.0846915812154361</v>
      </c>
      <c r="T17" s="24">
        <f t="shared" si="18"/>
        <v>99.999999999999972</v>
      </c>
      <c r="V17" s="2">
        <v>2013</v>
      </c>
      <c r="W17" s="58">
        <v>251.62500000000006</v>
      </c>
      <c r="X17" s="59">
        <v>270</v>
      </c>
      <c r="Y17" s="58">
        <v>269.24264705882354</v>
      </c>
      <c r="Z17" s="58">
        <v>320.18382352941182</v>
      </c>
      <c r="AA17" s="59">
        <v>27.000000000000021</v>
      </c>
      <c r="AB17" s="59">
        <v>606.60586080586108</v>
      </c>
      <c r="AC17" s="18"/>
      <c r="AD17" s="2">
        <v>2013</v>
      </c>
      <c r="AE17" s="46">
        <f t="shared" si="19"/>
        <v>5.3832275955968889</v>
      </c>
      <c r="AF17" s="46">
        <f t="shared" si="2"/>
        <v>1.2705737315005663</v>
      </c>
      <c r="AG17" s="46">
        <f t="shared" si="2"/>
        <v>0.1374992612747562</v>
      </c>
      <c r="AH17" s="46">
        <f t="shared" si="2"/>
        <v>11.519728742841892</v>
      </c>
      <c r="AI17" s="46">
        <f t="shared" si="2"/>
        <v>2.6340283691781877E-2</v>
      </c>
      <c r="AJ17" s="46">
        <f t="shared" si="2"/>
        <v>1.2272697986953356</v>
      </c>
      <c r="AK17" s="46">
        <f t="shared" si="20"/>
        <v>19.56463941360122</v>
      </c>
      <c r="AL17"/>
      <c r="AM17" s="26">
        <f t="shared" si="21"/>
        <v>37.058733233497954</v>
      </c>
      <c r="AN17" s="61">
        <f t="shared" si="35"/>
        <v>-0.42223843867140687</v>
      </c>
      <c r="AO17" s="32">
        <v>2013</v>
      </c>
      <c r="AP17" s="33">
        <f t="shared" si="22"/>
        <v>30.718795535220323</v>
      </c>
      <c r="AQ17" s="33">
        <f t="shared" si="45"/>
        <v>5.5553016651655023</v>
      </c>
      <c r="AR17" s="33">
        <f t="shared" si="46"/>
        <v>0.39326550681532985</v>
      </c>
      <c r="AS17" s="33">
        <f t="shared" si="47"/>
        <v>63.309039983669443</v>
      </c>
      <c r="AT17" s="33">
        <f t="shared" si="48"/>
        <v>2.3597309129404664E-2</v>
      </c>
      <c r="AU17" s="33">
        <f t="shared" si="49"/>
        <v>0</v>
      </c>
      <c r="AV17" s="34">
        <f t="shared" si="28"/>
        <v>100</v>
      </c>
      <c r="AX17" s="32">
        <v>2013</v>
      </c>
      <c r="AY17" s="75">
        <f t="shared" si="29"/>
        <v>5.0696697347365811</v>
      </c>
      <c r="AZ17" s="75">
        <f t="shared" si="29"/>
        <v>0.98376894307282703</v>
      </c>
      <c r="BA17" s="75">
        <f t="shared" si="29"/>
        <v>6.9446666610731247E-2</v>
      </c>
      <c r="BB17" s="75">
        <f t="shared" si="29"/>
        <v>13.294953150742266</v>
      </c>
      <c r="BC17" s="75">
        <f t="shared" si="30"/>
        <v>4.178764945774663E-4</v>
      </c>
      <c r="BD17" s="75">
        <f t="shared" si="31"/>
        <v>0</v>
      </c>
      <c r="BE17" s="75">
        <f t="shared" si="32"/>
        <v>19.418256371656984</v>
      </c>
      <c r="BG17" s="41">
        <v>2013</v>
      </c>
      <c r="BH17" s="43">
        <f t="shared" si="33"/>
        <v>258.82352941176475</v>
      </c>
      <c r="BI17" s="43">
        <f t="shared" si="5"/>
        <v>270</v>
      </c>
      <c r="BJ17" s="43">
        <f t="shared" si="5"/>
        <v>279.35294117647067</v>
      </c>
      <c r="BK17" s="43">
        <f t="shared" si="5"/>
        <v>320.58823529411774</v>
      </c>
      <c r="BL17" s="43">
        <f t="shared" si="5"/>
        <v>27.000000000000021</v>
      </c>
      <c r="BM17" s="43">
        <f t="shared" si="5"/>
        <v>721.02197802197782</v>
      </c>
      <c r="BO17" s="41">
        <v>2013</v>
      </c>
      <c r="BP17" s="42">
        <f t="shared" si="6"/>
        <v>5.5372318566088214</v>
      </c>
      <c r="BQ17" s="42">
        <f t="shared" si="6"/>
        <v>1.2705737315005663</v>
      </c>
      <c r="BR17" s="42">
        <f t="shared" si="6"/>
        <v>0.14266247738347052</v>
      </c>
      <c r="BS17" s="42">
        <f t="shared" si="6"/>
        <v>11.534278865263669</v>
      </c>
      <c r="BT17" s="42">
        <f t="shared" si="6"/>
        <v>2.6340283691781874E-2</v>
      </c>
      <c r="BU17" s="42">
        <f t="shared" si="6"/>
        <v>1.45875362405235</v>
      </c>
      <c r="BV17" s="42">
        <f t="shared" si="12"/>
        <v>19.969840838500659</v>
      </c>
      <c r="BX17" s="3"/>
      <c r="BY17" s="29" t="s">
        <v>19</v>
      </c>
      <c r="BZ17" s="3"/>
      <c r="CA17" s="3"/>
      <c r="CB17" s="3"/>
    </row>
    <row r="18" spans="2:81">
      <c r="B18" s="2">
        <v>2014</v>
      </c>
      <c r="C18" s="26">
        <f t="shared" si="13"/>
        <v>113.30362871409577</v>
      </c>
      <c r="D18" s="76">
        <f>'[1]Tab 1-2 FH'!$D18+'[2]Tab MFH'!$D18</f>
        <v>570637.19999999995</v>
      </c>
      <c r="E18" s="20"/>
      <c r="F18" s="6">
        <f>'[1]Tab 1-2 FH'!$J18+'[2]Tab MFH'!J18</f>
        <v>65.194364104672871</v>
      </c>
      <c r="G18" s="26">
        <f t="shared" si="14"/>
        <v>122.9603023821966</v>
      </c>
      <c r="H18" s="78">
        <f>'[1]Tab 1-2 FH'!$H$6+'[2]Tab MFH'!$H18</f>
        <v>530206.60198142414</v>
      </c>
      <c r="I18" s="79">
        <f t="shared" si="15"/>
        <v>0.53020660198142411</v>
      </c>
      <c r="J18" s="5">
        <v>65.194364104672871</v>
      </c>
      <c r="L18"/>
      <c r="M18" s="2">
        <v>2014</v>
      </c>
      <c r="N18" s="26">
        <f t="shared" si="16"/>
        <v>32.79479156773607</v>
      </c>
      <c r="O18" s="26">
        <f t="shared" si="16"/>
        <v>7.3300146709533571</v>
      </c>
      <c r="P18" s="26">
        <f t="shared" si="16"/>
        <v>0.81354352372999605</v>
      </c>
      <c r="Q18" s="26">
        <f t="shared" si="16"/>
        <v>54.049836716995955</v>
      </c>
      <c r="R18" s="26">
        <f t="shared" ref="R18:S18" si="51">R43/$J18*100</f>
        <v>1.6244462609367527</v>
      </c>
      <c r="S18" s="26">
        <f t="shared" si="51"/>
        <v>3.3873672596478874</v>
      </c>
      <c r="T18" s="24">
        <f t="shared" si="18"/>
        <v>100.00000000000003</v>
      </c>
      <c r="V18" s="2">
        <v>2014</v>
      </c>
      <c r="W18" s="58">
        <v>250.97058823529412</v>
      </c>
      <c r="X18" s="59">
        <v>270</v>
      </c>
      <c r="Y18" s="58">
        <v>268.32352941176475</v>
      </c>
      <c r="Z18" s="58">
        <v>320.14705882352951</v>
      </c>
      <c r="AA18" s="59">
        <v>27.000000000000021</v>
      </c>
      <c r="AB18" s="59">
        <v>596.20439560439593</v>
      </c>
      <c r="AC18" s="18"/>
      <c r="AD18" s="2">
        <v>2014</v>
      </c>
      <c r="AE18" s="46">
        <f t="shared" si="19"/>
        <v>5.3658404773368753</v>
      </c>
      <c r="AF18" s="46">
        <f t="shared" si="2"/>
        <v>1.2902642424469632</v>
      </c>
      <c r="AG18" s="46">
        <f t="shared" si="2"/>
        <v>0.14231464823285203</v>
      </c>
      <c r="AH18" s="46">
        <f t="shared" si="2"/>
        <v>11.281165128674113</v>
      </c>
      <c r="AI18" s="46">
        <f t="shared" si="2"/>
        <v>2.8594280071075995E-2</v>
      </c>
      <c r="AJ18" s="46">
        <f t="shared" si="2"/>
        <v>1.3166414183521542</v>
      </c>
      <c r="AK18" s="46">
        <f t="shared" si="20"/>
        <v>19.424820195114034</v>
      </c>
      <c r="AL18"/>
      <c r="AM18" s="26">
        <f t="shared" si="21"/>
        <v>36.636322751399057</v>
      </c>
      <c r="AN18" s="61">
        <f t="shared" si="35"/>
        <v>-0.42241048209889698</v>
      </c>
      <c r="AO18" s="32">
        <v>2014</v>
      </c>
      <c r="AP18" s="33">
        <f t="shared" si="22"/>
        <v>30.718795535220323</v>
      </c>
      <c r="AQ18" s="33">
        <f t="shared" si="45"/>
        <v>5.5553016651655023</v>
      </c>
      <c r="AR18" s="33">
        <f t="shared" si="46"/>
        <v>0.39326550681532985</v>
      </c>
      <c r="AS18" s="33">
        <f t="shared" si="47"/>
        <v>63.309039983669443</v>
      </c>
      <c r="AT18" s="33">
        <f t="shared" si="48"/>
        <v>2.3597309129404664E-2</v>
      </c>
      <c r="AU18" s="33">
        <f t="shared" si="49"/>
        <v>0</v>
      </c>
      <c r="AV18" s="34">
        <f t="shared" si="28"/>
        <v>100</v>
      </c>
      <c r="AX18" s="32">
        <v>2014</v>
      </c>
      <c r="AY18" s="75">
        <f t="shared" si="29"/>
        <v>5.0261687487010729</v>
      </c>
      <c r="AZ18" s="75">
        <f t="shared" si="29"/>
        <v>0.97787077056925731</v>
      </c>
      <c r="BA18" s="75">
        <f t="shared" si="29"/>
        <v>6.8794650356177822E-2</v>
      </c>
      <c r="BB18" s="75">
        <f t="shared" si="29"/>
        <v>13.213726027206055</v>
      </c>
      <c r="BC18" s="75">
        <f t="shared" si="30"/>
        <v>4.1537112208369113E-4</v>
      </c>
      <c r="BD18" s="75">
        <f t="shared" si="31"/>
        <v>0</v>
      </c>
      <c r="BE18" s="75">
        <f t="shared" si="32"/>
        <v>19.286975567954649</v>
      </c>
      <c r="BG18" s="41">
        <v>2014</v>
      </c>
      <c r="BH18" s="43">
        <f t="shared" si="33"/>
        <v>258.82352941176475</v>
      </c>
      <c r="BI18" s="43">
        <f t="shared" si="5"/>
        <v>270</v>
      </c>
      <c r="BJ18" s="43">
        <f t="shared" si="5"/>
        <v>279.35294117647067</v>
      </c>
      <c r="BK18" s="43">
        <f t="shared" si="5"/>
        <v>320.58823529411774</v>
      </c>
      <c r="BL18" s="43">
        <f t="shared" si="5"/>
        <v>27.000000000000021</v>
      </c>
      <c r="BM18" s="43">
        <f t="shared" si="5"/>
        <v>721.02197802197782</v>
      </c>
      <c r="BO18" s="41">
        <v>2014</v>
      </c>
      <c r="BP18" s="42">
        <f t="shared" si="6"/>
        <v>5.5337391539393543</v>
      </c>
      <c r="BQ18" s="42">
        <f t="shared" si="6"/>
        <v>1.2902642424469632</v>
      </c>
      <c r="BR18" s="42">
        <f t="shared" si="6"/>
        <v>0.14816447757487983</v>
      </c>
      <c r="BS18" s="42">
        <f t="shared" si="6"/>
        <v>11.296711061327315</v>
      </c>
      <c r="BT18" s="42">
        <f t="shared" si="6"/>
        <v>2.8594280071075999E-2</v>
      </c>
      <c r="BU18" s="42">
        <f t="shared" si="6"/>
        <v>1.5922851404736154</v>
      </c>
      <c r="BV18" s="42">
        <f t="shared" si="12"/>
        <v>19.889758355833202</v>
      </c>
      <c r="BX18" s="3"/>
      <c r="BY18" s="29" t="s">
        <v>19</v>
      </c>
      <c r="BZ18" s="3"/>
      <c r="CA18" s="3"/>
      <c r="CB18" s="3"/>
    </row>
    <row r="19" spans="2:81">
      <c r="B19" s="2">
        <v>2015</v>
      </c>
      <c r="C19" s="26">
        <f t="shared" si="13"/>
        <v>111.7595473646507</v>
      </c>
      <c r="D19" s="76">
        <f>'[1]Tab 1-2 FH'!$D19+'[2]Tab MFH'!$D19</f>
        <v>575395.19999999995</v>
      </c>
      <c r="E19" s="20"/>
      <c r="F19" s="6">
        <f>'[1]Tab 1-2 FH'!$J19+'[2]Tab MFH'!J19</f>
        <v>64.815128309404955</v>
      </c>
      <c r="G19" s="26">
        <f t="shared" si="14"/>
        <v>121.71355209491824</v>
      </c>
      <c r="H19" s="78">
        <f>'[1]Tab 1-2 FH'!$H$6+'[2]Tab MFH'!$H19</f>
        <v>532521.86953560368</v>
      </c>
      <c r="I19" s="79">
        <f t="shared" si="15"/>
        <v>0.53252186953560365</v>
      </c>
      <c r="J19" s="5">
        <v>64.815128309404955</v>
      </c>
      <c r="L19"/>
      <c r="M19" s="2">
        <v>2015</v>
      </c>
      <c r="N19" s="26">
        <f t="shared" si="16"/>
        <v>32.972998443034676</v>
      </c>
      <c r="O19" s="26">
        <f t="shared" si="16"/>
        <v>7.4870584027581222</v>
      </c>
      <c r="P19" s="26">
        <f t="shared" si="16"/>
        <v>0.84839323282440116</v>
      </c>
      <c r="Q19" s="26">
        <f t="shared" si="16"/>
        <v>53.240480607041732</v>
      </c>
      <c r="R19" s="26">
        <f t="shared" ref="R19:S19" si="52">R44/$J19*100</f>
        <v>1.7613917424489307</v>
      </c>
      <c r="S19" s="26">
        <f t="shared" si="52"/>
        <v>3.6896775718921559</v>
      </c>
      <c r="T19" s="24">
        <f t="shared" si="18"/>
        <v>100.00000000000003</v>
      </c>
      <c r="V19" s="2">
        <v>2015</v>
      </c>
      <c r="W19" s="58">
        <v>250.31617647058823</v>
      </c>
      <c r="X19" s="59">
        <v>270</v>
      </c>
      <c r="Y19" s="58">
        <v>267.40441176470591</v>
      </c>
      <c r="Z19" s="58">
        <v>320.11029411764713</v>
      </c>
      <c r="AA19" s="59">
        <v>27.000000000000021</v>
      </c>
      <c r="AB19" s="59">
        <v>585.80293040293077</v>
      </c>
      <c r="AC19" s="18"/>
      <c r="AD19" s="2">
        <v>2015</v>
      </c>
      <c r="AE19" s="46">
        <f t="shared" si="19"/>
        <v>5.3496299747518528</v>
      </c>
      <c r="AF19" s="46">
        <f t="shared" si="2"/>
        <v>1.3102415577938957</v>
      </c>
      <c r="AG19" s="46">
        <f t="shared" si="2"/>
        <v>0.14704225320480444</v>
      </c>
      <c r="AH19" s="46">
        <f t="shared" si="2"/>
        <v>11.046329478577512</v>
      </c>
      <c r="AI19" s="46">
        <f t="shared" si="2"/>
        <v>3.0824504583287553E-2</v>
      </c>
      <c r="AJ19" s="46">
        <f t="shared" si="2"/>
        <v>1.4009296960392106</v>
      </c>
      <c r="AK19" s="46">
        <f t="shared" si="20"/>
        <v>19.28499746495056</v>
      </c>
      <c r="AL19"/>
      <c r="AM19" s="26">
        <f t="shared" si="21"/>
        <v>36.214470368641251</v>
      </c>
      <c r="AN19" s="61">
        <f t="shared" si="35"/>
        <v>-0.42185238275780534</v>
      </c>
      <c r="AO19" s="32">
        <v>2015</v>
      </c>
      <c r="AP19" s="33">
        <f t="shared" si="22"/>
        <v>30.718795535220323</v>
      </c>
      <c r="AQ19" s="33">
        <f t="shared" si="45"/>
        <v>5.5553016651655023</v>
      </c>
      <c r="AR19" s="33">
        <f t="shared" si="46"/>
        <v>0.39326550681532985</v>
      </c>
      <c r="AS19" s="33">
        <f t="shared" si="47"/>
        <v>63.309039983669443</v>
      </c>
      <c r="AT19" s="33">
        <f t="shared" si="48"/>
        <v>2.3597309129404664E-2</v>
      </c>
      <c r="AU19" s="33">
        <f t="shared" si="49"/>
        <v>0</v>
      </c>
      <c r="AV19" s="34">
        <f t="shared" si="28"/>
        <v>100</v>
      </c>
      <c r="AX19" s="32">
        <v>2015</v>
      </c>
      <c r="AY19" s="75">
        <f t="shared" si="29"/>
        <v>4.9839018937691586</v>
      </c>
      <c r="AZ19" s="75">
        <f t="shared" si="29"/>
        <v>0.9721824936079132</v>
      </c>
      <c r="BA19" s="75">
        <f t="shared" si="29"/>
        <v>6.8160192694304914E-2</v>
      </c>
      <c r="BB19" s="75">
        <f t="shared" si="29"/>
        <v>13.135353149677512</v>
      </c>
      <c r="BC19" s="75">
        <f t="shared" si="30"/>
        <v>4.1295490712434552E-4</v>
      </c>
      <c r="BD19" s="75">
        <f t="shared" si="31"/>
        <v>0</v>
      </c>
      <c r="BE19" s="75">
        <f t="shared" si="32"/>
        <v>19.160010684656012</v>
      </c>
      <c r="BG19" s="41">
        <v>2015</v>
      </c>
      <c r="BH19" s="43">
        <f t="shared" si="33"/>
        <v>258.82352941176475</v>
      </c>
      <c r="BI19" s="43">
        <f t="shared" si="5"/>
        <v>270</v>
      </c>
      <c r="BJ19" s="43">
        <f t="shared" si="5"/>
        <v>279.35294117647067</v>
      </c>
      <c r="BK19" s="43">
        <f t="shared" si="5"/>
        <v>320.58823529411774</v>
      </c>
      <c r="BL19" s="43">
        <f t="shared" si="5"/>
        <v>27.000000000000021</v>
      </c>
      <c r="BM19" s="43">
        <f t="shared" si="5"/>
        <v>721.02197802197782</v>
      </c>
      <c r="BO19" s="41">
        <v>2015</v>
      </c>
      <c r="BP19" s="42">
        <f t="shared" si="6"/>
        <v>5.5314447936805013</v>
      </c>
      <c r="BQ19" s="42">
        <f t="shared" si="6"/>
        <v>1.3102415577938957</v>
      </c>
      <c r="BR19" s="42">
        <f t="shared" si="6"/>
        <v>0.15361259613817282</v>
      </c>
      <c r="BS19" s="42">
        <f t="shared" si="6"/>
        <v>11.06282221812288</v>
      </c>
      <c r="BT19" s="42">
        <f t="shared" si="6"/>
        <v>3.0824504583287553E-2</v>
      </c>
      <c r="BU19" s="42">
        <f t="shared" si="6"/>
        <v>1.7243018907623857</v>
      </c>
      <c r="BV19" s="42">
        <f t="shared" si="12"/>
        <v>19.813247561081123</v>
      </c>
      <c r="BX19" s="3"/>
      <c r="BY19" s="29" t="s">
        <v>19</v>
      </c>
      <c r="BZ19" s="3"/>
      <c r="CA19" s="3"/>
      <c r="CB19" s="3"/>
    </row>
    <row r="20" spans="2:81">
      <c r="B20" s="2">
        <v>2016</v>
      </c>
      <c r="C20" s="26">
        <f t="shared" si="13"/>
        <v>110.25457763870305</v>
      </c>
      <c r="D20" s="76">
        <f>'[1]Tab 1-2 FH'!$D20+'[2]Tab MFH'!$D20</f>
        <v>579951.6</v>
      </c>
      <c r="E20" s="20"/>
      <c r="F20" s="6">
        <f>'[1]Tab 1-2 FH'!$J20+'[2]Tab MFH'!J20</f>
        <v>64.450901024621871</v>
      </c>
      <c r="G20" s="26">
        <f t="shared" si="14"/>
        <v>120.49559476827663</v>
      </c>
      <c r="H20" s="78">
        <f>'[1]Tab 1-2 FH'!$H$6+'[2]Tab MFH'!$H20</f>
        <v>534881.80334365321</v>
      </c>
      <c r="I20" s="79">
        <f t="shared" si="15"/>
        <v>0.53488180334365321</v>
      </c>
      <c r="J20" s="5">
        <v>64.450901024621871</v>
      </c>
      <c r="L20"/>
      <c r="M20" s="2">
        <v>2016</v>
      </c>
      <c r="N20" s="26">
        <f t="shared" si="16"/>
        <v>33.153500482041878</v>
      </c>
      <c r="O20" s="26">
        <f t="shared" si="16"/>
        <v>7.6461282262855121</v>
      </c>
      <c r="P20" s="26">
        <f t="shared" si="16"/>
        <v>0.88317257254460402</v>
      </c>
      <c r="Q20" s="26">
        <f t="shared" si="16"/>
        <v>52.427537317556641</v>
      </c>
      <c r="R20" s="26">
        <f t="shared" ref="R20:S20" si="53">R45/$J20*100</f>
        <v>1.8982341008149815</v>
      </c>
      <c r="S20" s="26">
        <f t="shared" si="53"/>
        <v>3.9914273007563916</v>
      </c>
      <c r="T20" s="24">
        <f t="shared" si="18"/>
        <v>99.999999999999986</v>
      </c>
      <c r="V20" s="2">
        <v>2016</v>
      </c>
      <c r="W20" s="58">
        <v>249.66176470588235</v>
      </c>
      <c r="X20" s="59">
        <v>270</v>
      </c>
      <c r="Y20" s="58">
        <v>266.48529411764707</v>
      </c>
      <c r="Z20" s="58">
        <v>320.07352941176481</v>
      </c>
      <c r="AA20" s="59">
        <v>27.000000000000021</v>
      </c>
      <c r="AB20" s="59">
        <v>575.40146520146561</v>
      </c>
      <c r="AC20" s="18"/>
      <c r="AD20" s="2">
        <v>2016</v>
      </c>
      <c r="AE20" s="46">
        <f t="shared" si="19"/>
        <v>5.3347051251021869</v>
      </c>
      <c r="AF20" s="46">
        <f t="shared" si="2"/>
        <v>1.3305596045415171</v>
      </c>
      <c r="AG20" s="46">
        <f t="shared" si="2"/>
        <v>0.15168680860713851</v>
      </c>
      <c r="AH20" s="46">
        <f t="shared" si="2"/>
        <v>10.81529101988705</v>
      </c>
      <c r="AI20" s="46">
        <f t="shared" si="2"/>
        <v>3.3032582501360909E-2</v>
      </c>
      <c r="AJ20" s="46">
        <f t="shared" si="2"/>
        <v>1.48022651756145</v>
      </c>
      <c r="AK20" s="46">
        <f t="shared" si="20"/>
        <v>19.145501658200704</v>
      </c>
      <c r="AL20"/>
      <c r="AM20" s="26">
        <f t="shared" si="21"/>
        <v>35.793892292686614</v>
      </c>
      <c r="AN20" s="61">
        <f t="shared" si="35"/>
        <v>-0.42057807595463714</v>
      </c>
      <c r="AO20" s="32">
        <v>2016</v>
      </c>
      <c r="AP20" s="33">
        <f t="shared" si="22"/>
        <v>30.718795535220323</v>
      </c>
      <c r="AQ20" s="33">
        <f t="shared" si="45"/>
        <v>5.5553016651655023</v>
      </c>
      <c r="AR20" s="33">
        <f t="shared" si="46"/>
        <v>0.39326550681532985</v>
      </c>
      <c r="AS20" s="33">
        <f t="shared" si="47"/>
        <v>63.309039983669443</v>
      </c>
      <c r="AT20" s="33">
        <f t="shared" si="48"/>
        <v>2.3597309129404664E-2</v>
      </c>
      <c r="AU20" s="33">
        <f t="shared" si="49"/>
        <v>0</v>
      </c>
      <c r="AV20" s="34">
        <f t="shared" si="28"/>
        <v>100</v>
      </c>
      <c r="AX20" s="32">
        <v>2016</v>
      </c>
      <c r="AY20" s="75">
        <f t="shared" si="29"/>
        <v>4.9429385614189343</v>
      </c>
      <c r="AZ20" s="75">
        <f t="shared" si="29"/>
        <v>0.96671933401544696</v>
      </c>
      <c r="BA20" s="75">
        <f t="shared" si="29"/>
        <v>6.7544205423197196E-2</v>
      </c>
      <c r="BB20" s="75">
        <f t="shared" si="29"/>
        <v>13.060039182572096</v>
      </c>
      <c r="BC20" s="75">
        <f t="shared" si="30"/>
        <v>4.1063431548960016E-4</v>
      </c>
      <c r="BD20" s="75">
        <f t="shared" si="31"/>
        <v>0</v>
      </c>
      <c r="BE20" s="75">
        <f t="shared" si="32"/>
        <v>19.037651917745162</v>
      </c>
      <c r="BG20" s="41">
        <v>2016</v>
      </c>
      <c r="BH20" s="43">
        <f t="shared" si="33"/>
        <v>258.82352941176475</v>
      </c>
      <c r="BI20" s="43">
        <f t="shared" si="5"/>
        <v>270</v>
      </c>
      <c r="BJ20" s="43">
        <f t="shared" si="5"/>
        <v>279.35294117647067</v>
      </c>
      <c r="BK20" s="43">
        <f t="shared" si="5"/>
        <v>320.58823529411774</v>
      </c>
      <c r="BL20" s="43">
        <f t="shared" si="5"/>
        <v>27.000000000000021</v>
      </c>
      <c r="BM20" s="43">
        <f t="shared" si="5"/>
        <v>721.02197802197782</v>
      </c>
      <c r="BO20" s="41">
        <v>2016</v>
      </c>
      <c r="BP20" s="42">
        <f t="shared" si="6"/>
        <v>5.5304712376626322</v>
      </c>
      <c r="BQ20" s="42">
        <f t="shared" si="6"/>
        <v>1.3305596045415171</v>
      </c>
      <c r="BR20" s="42">
        <f t="shared" si="6"/>
        <v>0.15901123648260052</v>
      </c>
      <c r="BS20" s="42">
        <f t="shared" si="6"/>
        <v>10.832682942041705</v>
      </c>
      <c r="BT20" s="42">
        <f t="shared" si="6"/>
        <v>3.3032582501360909E-2</v>
      </c>
      <c r="BU20" s="42">
        <f t="shared" si="6"/>
        <v>1.8548368680970508</v>
      </c>
      <c r="BV20" s="42">
        <f t="shared" si="12"/>
        <v>19.740594471326865</v>
      </c>
      <c r="BX20" s="3"/>
      <c r="BY20" s="29" t="s">
        <v>19</v>
      </c>
      <c r="BZ20" s="3"/>
      <c r="CA20" s="3"/>
      <c r="CB20" s="3"/>
    </row>
    <row r="21" spans="2:81">
      <c r="B21" s="2">
        <v>2017</v>
      </c>
      <c r="C21" s="26">
        <f t="shared" si="13"/>
        <v>108.35100369998626</v>
      </c>
      <c r="D21" s="76">
        <f>'[1]Tab 1-2 FH'!$D21+'[2]Tab MFH'!$D21</f>
        <v>584564.4</v>
      </c>
      <c r="E21" s="20"/>
      <c r="F21" s="6">
        <f>'[1]Tab 1-2 FH'!$J21+'[2]Tab MFH'!J21</f>
        <v>64.102703155748657</v>
      </c>
      <c r="G21" s="26">
        <f t="shared" si="14"/>
        <v>119.30825487009481</v>
      </c>
      <c r="H21" s="78">
        <f>'[1]Tab 1-2 FH'!$H$6+'[2]Tab MFH'!$H21</f>
        <v>537286.40340557275</v>
      </c>
      <c r="I21" s="79">
        <f t="shared" si="15"/>
        <v>0.53728640340557277</v>
      </c>
      <c r="J21" s="5">
        <v>64.102703155748657</v>
      </c>
      <c r="L21"/>
      <c r="M21" s="2">
        <v>2017</v>
      </c>
      <c r="N21" s="26">
        <f t="shared" si="16"/>
        <v>33.336436603792933</v>
      </c>
      <c r="O21" s="26">
        <f t="shared" si="16"/>
        <v>7.8073492292297804</v>
      </c>
      <c r="P21" s="26">
        <f t="shared" si="16"/>
        <v>0.91786805745782984</v>
      </c>
      <c r="Q21" s="26">
        <f t="shared" si="16"/>
        <v>51.610983618340157</v>
      </c>
      <c r="R21" s="26">
        <f t="shared" ref="R21:S21" si="54">R46/$J21*100</f>
        <v>2.0349456659030216</v>
      </c>
      <c r="S21" s="26">
        <f t="shared" si="54"/>
        <v>4.292416825276292</v>
      </c>
      <c r="T21" s="24">
        <f t="shared" si="18"/>
        <v>100.00000000000001</v>
      </c>
      <c r="V21" s="2">
        <v>2017</v>
      </c>
      <c r="W21" s="58">
        <v>249.00735294117649</v>
      </c>
      <c r="X21" s="59">
        <v>270</v>
      </c>
      <c r="Y21" s="58">
        <v>265.56617647058829</v>
      </c>
      <c r="Z21" s="58">
        <v>320.03676470588243</v>
      </c>
      <c r="AA21" s="59">
        <v>27.000000000000021</v>
      </c>
      <c r="AB21" s="59">
        <v>565</v>
      </c>
      <c r="AC21" s="18"/>
      <c r="AD21" s="2">
        <v>2017</v>
      </c>
      <c r="AE21" s="46">
        <f t="shared" si="19"/>
        <v>5.3211768218051771</v>
      </c>
      <c r="AF21" s="46">
        <f t="shared" si="2"/>
        <v>1.3512749132013653</v>
      </c>
      <c r="AG21" s="46">
        <f t="shared" si="2"/>
        <v>0.15625335851507346</v>
      </c>
      <c r="AH21" s="46">
        <f t="shared" si="2"/>
        <v>10.588107724719674</v>
      </c>
      <c r="AI21" s="46">
        <f t="shared" si="2"/>
        <v>3.5220289849053871E-2</v>
      </c>
      <c r="AJ21" s="46">
        <f t="shared" si="2"/>
        <v>1.5546286968785634</v>
      </c>
      <c r="AK21" s="46">
        <f t="shared" si="20"/>
        <v>19.006661804968907</v>
      </c>
      <c r="AL21"/>
      <c r="AM21" s="26">
        <f t="shared" si="21"/>
        <v>35.375289016241219</v>
      </c>
      <c r="AN21" s="61">
        <f t="shared" si="35"/>
        <v>-0.41860327644539552</v>
      </c>
      <c r="AO21" s="32">
        <v>2017</v>
      </c>
      <c r="AP21" s="33">
        <f t="shared" si="22"/>
        <v>30.718795535220323</v>
      </c>
      <c r="AQ21" s="33">
        <f t="shared" ref="AQ21:AU21" si="55">O$6</f>
        <v>5.5553016651655023</v>
      </c>
      <c r="AR21" s="33">
        <f t="shared" si="55"/>
        <v>0.39326550681532985</v>
      </c>
      <c r="AS21" s="33">
        <f t="shared" si="55"/>
        <v>63.309039983669443</v>
      </c>
      <c r="AT21" s="33">
        <f t="shared" si="55"/>
        <v>2.3597309129404664E-2</v>
      </c>
      <c r="AU21" s="33">
        <f t="shared" si="55"/>
        <v>0</v>
      </c>
      <c r="AV21" s="34">
        <f t="shared" si="28"/>
        <v>100</v>
      </c>
      <c r="AX21" s="32">
        <v>2017</v>
      </c>
      <c r="AY21" s="75">
        <f t="shared" si="29"/>
        <v>4.9033477914429726</v>
      </c>
      <c r="AZ21" s="75">
        <f t="shared" si="29"/>
        <v>0.96149660467339915</v>
      </c>
      <c r="BA21" s="75">
        <f t="shared" si="29"/>
        <v>6.6947592008180304E-2</v>
      </c>
      <c r="BB21" s="75">
        <f t="shared" si="29"/>
        <v>12.9879899258009</v>
      </c>
      <c r="BC21" s="75">
        <f t="shared" si="30"/>
        <v>4.0841585164709987E-4</v>
      </c>
      <c r="BD21" s="75">
        <f t="shared" si="31"/>
        <v>0</v>
      </c>
      <c r="BE21" s="75">
        <f t="shared" si="32"/>
        <v>18.9201903297771</v>
      </c>
      <c r="BG21" s="41">
        <v>2017</v>
      </c>
      <c r="BH21" s="43">
        <f t="shared" si="33"/>
        <v>258.82352941176475</v>
      </c>
      <c r="BI21" s="43">
        <f t="shared" si="5"/>
        <v>270</v>
      </c>
      <c r="BJ21" s="43">
        <f t="shared" si="5"/>
        <v>279.35294117647067</v>
      </c>
      <c r="BK21" s="43">
        <f t="shared" si="5"/>
        <v>320.58823529411774</v>
      </c>
      <c r="BL21" s="43">
        <f t="shared" si="5"/>
        <v>27.000000000000021</v>
      </c>
      <c r="BM21" s="43">
        <f t="shared" si="5"/>
        <v>721.02197802197782</v>
      </c>
      <c r="BO21" s="41">
        <v>2017</v>
      </c>
      <c r="BP21" s="42">
        <f t="shared" si="6"/>
        <v>5.5309441644040236</v>
      </c>
      <c r="BQ21" s="42">
        <f t="shared" si="6"/>
        <v>1.3512749132013651</v>
      </c>
      <c r="BR21" s="42">
        <f t="shared" si="6"/>
        <v>0.16436519081608858</v>
      </c>
      <c r="BS21" s="42">
        <f t="shared" si="6"/>
        <v>10.606352597306785</v>
      </c>
      <c r="BT21" s="42">
        <f t="shared" si="6"/>
        <v>3.5220289849053871E-2</v>
      </c>
      <c r="BU21" s="42">
        <f t="shared" si="6"/>
        <v>1.9839317842709943</v>
      </c>
      <c r="BV21" s="42">
        <f t="shared" si="12"/>
        <v>19.672088939848308</v>
      </c>
      <c r="BX21" s="3"/>
      <c r="BY21" s="29" t="s">
        <v>19</v>
      </c>
      <c r="BZ21" s="3"/>
      <c r="CA21" s="3"/>
      <c r="CB21" s="3"/>
    </row>
    <row r="22" spans="2:81">
      <c r="B22" s="21">
        <v>2018</v>
      </c>
      <c r="C22" s="26">
        <f>TREND(C6:C21,B6:B21,B22)</f>
        <v>105.35907056986434</v>
      </c>
      <c r="D22" s="76">
        <f>'[1]Tab 1-2 FH'!$D22+'[2]Tab MFH'!$D22</f>
        <v>591620.75999999978</v>
      </c>
      <c r="E22" s="22"/>
      <c r="F22" s="6">
        <f>'[1]Tab 1-2 FH'!$J22+'[2]Tab MFH'!J22</f>
        <v>63.77156167881359</v>
      </c>
      <c r="G22" s="26">
        <f t="shared" si="14"/>
        <v>118.15332070184571</v>
      </c>
      <c r="H22" s="78">
        <f>'[1]Tab 1-2 FH'!$H$6+'[2]Tab MFH'!$H22</f>
        <v>539735.66972136218</v>
      </c>
      <c r="I22" s="79">
        <f t="shared" si="15"/>
        <v>0.53973566972136222</v>
      </c>
      <c r="J22" s="5">
        <v>63.77156167881359</v>
      </c>
      <c r="L22"/>
      <c r="M22" s="2">
        <v>2018</v>
      </c>
      <c r="N22" s="26">
        <f t="shared" si="16"/>
        <v>33.52195027580234</v>
      </c>
      <c r="O22" s="26">
        <f t="shared" si="16"/>
        <v>7.9708505664261509</v>
      </c>
      <c r="P22" s="26">
        <f t="shared" si="16"/>
        <v>0.95246586760968888</v>
      </c>
      <c r="Q22" s="26">
        <f t="shared" si="16"/>
        <v>50.790793269590516</v>
      </c>
      <c r="R22" s="26">
        <f t="shared" ref="R22:S22" si="56">R47/$J22*100</f>
        <v>2.1714981101624398</v>
      </c>
      <c r="S22" s="26">
        <f t="shared" si="56"/>
        <v>4.5924419104088754</v>
      </c>
      <c r="T22" s="24">
        <f t="shared" si="18"/>
        <v>100.00000000000001</v>
      </c>
      <c r="V22" s="2">
        <v>2018</v>
      </c>
      <c r="W22" s="58">
        <v>248.35294117647061</v>
      </c>
      <c r="X22" s="59">
        <v>270</v>
      </c>
      <c r="Y22" s="58">
        <v>264.64705882352945</v>
      </c>
      <c r="Z22" s="58">
        <v>320</v>
      </c>
      <c r="AA22" s="59">
        <v>27.000000000000021</v>
      </c>
      <c r="AB22" s="59">
        <v>554.59853479853439</v>
      </c>
      <c r="AC22" s="18"/>
      <c r="AD22" s="2">
        <v>2018</v>
      </c>
      <c r="AE22" s="46">
        <f t="shared" si="19"/>
        <v>5.3091578464603879</v>
      </c>
      <c r="AF22" s="46">
        <f t="shared" ref="AF22" si="57">X22*O22*$J22/100000</f>
        <v>1.3724466890295191</v>
      </c>
      <c r="AG22" s="46">
        <f t="shared" ref="AG22" si="58">Y22*P22*$J22/100000</f>
        <v>0.16074724762866982</v>
      </c>
      <c r="AH22" s="46">
        <f t="shared" ref="AH22" si="59">Z22*Q22*$J22/100000</f>
        <v>10.364826258264198</v>
      </c>
      <c r="AI22" s="46">
        <f t="shared" ref="AI22:AJ22" si="60">AA22*R22*$J22/100000</f>
        <v>3.738955293026585E-2</v>
      </c>
      <c r="AJ22" s="46">
        <f t="shared" si="60"/>
        <v>1.6242371587657634</v>
      </c>
      <c r="AK22" s="46">
        <f t="shared" si="20"/>
        <v>18.868804753078802</v>
      </c>
      <c r="AL22"/>
      <c r="AM22" s="26">
        <f t="shared" si="21"/>
        <v>34.959343640971134</v>
      </c>
      <c r="AN22" s="61">
        <f t="shared" si="35"/>
        <v>-0.41594537527008413</v>
      </c>
      <c r="AO22" s="32">
        <v>2018</v>
      </c>
      <c r="AP22" s="33">
        <f t="shared" si="22"/>
        <v>30.718795535220323</v>
      </c>
      <c r="AQ22" s="33">
        <f t="shared" ref="AQ22" si="61">O$6</f>
        <v>5.5553016651655023</v>
      </c>
      <c r="AR22" s="33">
        <f t="shared" ref="AR22" si="62">P$6</f>
        <v>0.39326550681532985</v>
      </c>
      <c r="AS22" s="33">
        <f t="shared" ref="AS22" si="63">Q$6</f>
        <v>63.309039983669443</v>
      </c>
      <c r="AT22" s="33">
        <f t="shared" ref="AT22" si="64">R$6</f>
        <v>2.3597309129404664E-2</v>
      </c>
      <c r="AU22" s="33">
        <f t="shared" ref="AU22" si="65">S$6</f>
        <v>0</v>
      </c>
      <c r="AV22" s="34">
        <f t="shared" si="28"/>
        <v>100</v>
      </c>
      <c r="AX22" s="32">
        <v>2018</v>
      </c>
      <c r="AY22" s="75">
        <f t="shared" si="29"/>
        <v>4.8651982658465336</v>
      </c>
      <c r="AZ22" s="75">
        <f t="shared" si="29"/>
        <v>0.95652970951819782</v>
      </c>
      <c r="BA22" s="75">
        <f t="shared" si="29"/>
        <v>6.6371247472107417E-2</v>
      </c>
      <c r="BB22" s="75">
        <f t="shared" si="29"/>
        <v>12.919412314064166</v>
      </c>
      <c r="BC22" s="75">
        <f t="shared" si="30"/>
        <v>4.0630605874196268E-4</v>
      </c>
      <c r="BD22" s="75">
        <f t="shared" si="31"/>
        <v>0</v>
      </c>
      <c r="BE22" s="75">
        <f t="shared" si="32"/>
        <v>18.807917842959746</v>
      </c>
      <c r="BG22" s="41">
        <v>2018</v>
      </c>
      <c r="BH22" s="43">
        <f t="shared" si="33"/>
        <v>258.82352941176475</v>
      </c>
      <c r="BI22" s="43">
        <f t="shared" si="33"/>
        <v>270</v>
      </c>
      <c r="BJ22" s="43">
        <f t="shared" si="33"/>
        <v>279.35294117647067</v>
      </c>
      <c r="BK22" s="43">
        <f t="shared" si="33"/>
        <v>320.58823529411774</v>
      </c>
      <c r="BL22" s="43">
        <f t="shared" si="33"/>
        <v>27.000000000000021</v>
      </c>
      <c r="BM22" s="43">
        <f t="shared" si="33"/>
        <v>721.02197802197782</v>
      </c>
      <c r="BO22" s="41">
        <v>2018</v>
      </c>
      <c r="BP22" s="42">
        <f t="shared" si="6"/>
        <v>5.5329925448663451</v>
      </c>
      <c r="BQ22" s="42">
        <f t="shared" si="6"/>
        <v>1.3724466890295191</v>
      </c>
      <c r="BR22" s="42">
        <f t="shared" si="6"/>
        <v>0.16967963524973395</v>
      </c>
      <c r="BS22" s="42">
        <f t="shared" si="6"/>
        <v>10.38387924770954</v>
      </c>
      <c r="BT22" s="42">
        <f t="shared" si="6"/>
        <v>3.7389552930265843E-2</v>
      </c>
      <c r="BU22" s="42">
        <f t="shared" si="6"/>
        <v>2.111636824672662</v>
      </c>
      <c r="BV22" s="81">
        <f>SUM(BP22:BU22)</f>
        <v>19.608024494458064</v>
      </c>
      <c r="BX22" s="29">
        <f>G22</f>
        <v>118.15332070184571</v>
      </c>
      <c r="BY22" s="29">
        <f>I22*1000</f>
        <v>539.73566972136223</v>
      </c>
      <c r="BZ22" s="50">
        <f>BE22</f>
        <v>18.807917842959746</v>
      </c>
      <c r="CA22" s="50">
        <f>BV22</f>
        <v>19.608024494458064</v>
      </c>
      <c r="CB22" s="50">
        <f>AK22</f>
        <v>18.868804753078802</v>
      </c>
      <c r="CC22" s="39" t="s">
        <v>72</v>
      </c>
    </row>
    <row r="23" spans="2:81" ht="16" customHeight="1">
      <c r="B23" s="107" t="s">
        <v>38</v>
      </c>
      <c r="C23" s="108"/>
      <c r="D23" s="108"/>
      <c r="E23" s="108"/>
      <c r="F23" s="108"/>
      <c r="G23" s="108"/>
      <c r="H23" s="108"/>
      <c r="I23" s="108"/>
      <c r="J23" s="109"/>
      <c r="M23" s="123" t="s">
        <v>17</v>
      </c>
      <c r="N23" s="124"/>
      <c r="T23" s="10"/>
      <c r="V23" s="125" t="s">
        <v>19</v>
      </c>
      <c r="W23" s="126"/>
      <c r="X23" s="126"/>
      <c r="AB23" s="12" t="s">
        <v>19</v>
      </c>
      <c r="AC23" s="12"/>
      <c r="AO23" s="123" t="s">
        <v>17</v>
      </c>
      <c r="AP23" s="124"/>
      <c r="AV23" s="10"/>
      <c r="BX23" s="77">
        <f>-(1-BX22/BX6)</f>
        <v>-0.15276417676228293</v>
      </c>
      <c r="BY23" s="77">
        <f>-(1-BY22/BY6)</f>
        <v>6.6866611006015431E-2</v>
      </c>
      <c r="BZ23" s="50">
        <f>-(1-BZ22/BZ6)</f>
        <v>-0.10715218773200497</v>
      </c>
      <c r="CA23" s="50">
        <f>-(1-CA22/CA6)</f>
        <v>-6.9169595542048601E-2</v>
      </c>
      <c r="CB23" s="50">
        <f>-(1-CB22/CB6)</f>
        <v>-0.10426176972032131</v>
      </c>
      <c r="CC23" s="39" t="s">
        <v>98</v>
      </c>
    </row>
    <row r="24" spans="2:81" ht="16" customHeight="1">
      <c r="B24" s="110" t="s">
        <v>64</v>
      </c>
      <c r="C24" s="111"/>
      <c r="D24" s="111"/>
      <c r="E24" s="111"/>
      <c r="F24" s="111"/>
      <c r="G24" s="111"/>
      <c r="H24" s="111"/>
      <c r="I24" s="111"/>
      <c r="J24" s="112"/>
      <c r="M24" s="136" t="s">
        <v>18</v>
      </c>
      <c r="N24" s="137"/>
      <c r="O24" s="137"/>
      <c r="P24" s="137"/>
      <c r="Q24" s="137"/>
      <c r="R24" s="137"/>
      <c r="S24" s="137"/>
      <c r="T24" s="137"/>
      <c r="V24" s="136" t="s">
        <v>19</v>
      </c>
      <c r="W24" s="137"/>
      <c r="X24" s="137"/>
      <c r="Y24" s="137"/>
      <c r="AH24"/>
      <c r="AI24"/>
      <c r="AJ24"/>
      <c r="AK24"/>
      <c r="AO24" s="136" t="s">
        <v>18</v>
      </c>
      <c r="AP24" s="137"/>
      <c r="AQ24" s="137"/>
      <c r="AR24" s="137"/>
      <c r="AS24" s="137"/>
      <c r="AT24" s="137"/>
      <c r="AU24" s="137"/>
      <c r="AV24" s="137"/>
      <c r="BE24" s="35">
        <f>BE22/AK22-1</f>
        <v>-3.2268556973181761E-3</v>
      </c>
      <c r="BV24" s="35">
        <f>BV22/BB22-1</f>
        <v>0.51771799040058708</v>
      </c>
      <c r="BX24" s="39">
        <v>0</v>
      </c>
      <c r="BY24" s="39">
        <v>0</v>
      </c>
      <c r="BZ24" s="97">
        <v>2.8904180116836602E-3</v>
      </c>
      <c r="CA24" s="97">
        <f>-(CA23-CB23)</f>
        <v>-3.5092174178272706E-2</v>
      </c>
      <c r="CB24" s="98">
        <f>CB23-CB23</f>
        <v>0</v>
      </c>
      <c r="CC24" s="39" t="s">
        <v>73</v>
      </c>
    </row>
    <row r="25" spans="2:81" ht="16" customHeight="1">
      <c r="B25" s="110" t="s">
        <v>65</v>
      </c>
      <c r="C25" s="111"/>
      <c r="D25" s="111"/>
      <c r="E25" s="111"/>
      <c r="F25" s="111"/>
      <c r="G25" s="111"/>
      <c r="H25" s="111"/>
      <c r="I25" s="111"/>
      <c r="J25" s="112"/>
      <c r="V25" s="39" t="s">
        <v>19</v>
      </c>
      <c r="AH25"/>
      <c r="AI25"/>
      <c r="AJ25"/>
      <c r="AK25"/>
      <c r="BZ25" s="97">
        <f>CA25</f>
        <v>-0.10426176972032131</v>
      </c>
      <c r="CA25" s="97">
        <f>CB25</f>
        <v>-0.10426176972032131</v>
      </c>
      <c r="CB25" s="97">
        <f>CB23</f>
        <v>-0.10426176972032131</v>
      </c>
    </row>
    <row r="26" spans="2:81" ht="16" customHeight="1">
      <c r="B26" s="101" t="s">
        <v>67</v>
      </c>
      <c r="C26" s="102"/>
      <c r="D26" s="102"/>
      <c r="E26" s="102"/>
      <c r="F26" s="102"/>
      <c r="G26" s="102"/>
      <c r="H26" s="102"/>
      <c r="I26" s="102"/>
      <c r="J26" s="103"/>
      <c r="V26" s="39" t="s">
        <v>19</v>
      </c>
      <c r="AH26"/>
      <c r="AI26"/>
      <c r="AJ26"/>
      <c r="AK26"/>
    </row>
    <row r="27" spans="2:81" ht="33" customHeight="1">
      <c r="M27" s="127">
        <f>Legende!A40</f>
        <v>4</v>
      </c>
      <c r="N27" s="127"/>
      <c r="O27" s="127"/>
      <c r="P27" s="127"/>
      <c r="Q27" s="127"/>
      <c r="R27" s="127"/>
      <c r="S27" s="127"/>
      <c r="T27" s="127"/>
      <c r="V27"/>
      <c r="W27"/>
      <c r="X27"/>
      <c r="Y27"/>
      <c r="Z27"/>
      <c r="AA27"/>
      <c r="AB27"/>
      <c r="AH27"/>
      <c r="AI27"/>
      <c r="AJ27"/>
      <c r="AK27"/>
      <c r="BZ27" s="99">
        <f>BZ23-BZ25</f>
        <v>-2.8904180116836597E-3</v>
      </c>
    </row>
    <row r="28" spans="2:81" ht="16" customHeight="1">
      <c r="C28" s="1"/>
      <c r="M28" s="13" t="s">
        <v>19</v>
      </c>
      <c r="N28" s="13"/>
      <c r="O28" s="13"/>
      <c r="P28" s="13"/>
      <c r="Q28" s="13"/>
      <c r="R28" s="13"/>
      <c r="S28" s="13"/>
      <c r="T28" s="13"/>
      <c r="V28"/>
      <c r="W28"/>
      <c r="X28"/>
      <c r="Y28"/>
      <c r="Z28"/>
      <c r="AA28"/>
      <c r="AB28"/>
      <c r="AH28"/>
      <c r="AI28"/>
      <c r="AJ28"/>
      <c r="AK28"/>
    </row>
    <row r="29" spans="2:81">
      <c r="B29"/>
      <c r="C29"/>
      <c r="D29"/>
      <c r="E29"/>
      <c r="F29"/>
      <c r="G29"/>
      <c r="H29"/>
      <c r="I29"/>
      <c r="M29" s="14"/>
      <c r="N29" s="14"/>
      <c r="O29" s="14"/>
      <c r="P29" s="14"/>
      <c r="Q29" s="14"/>
      <c r="R29" s="14"/>
      <c r="S29" s="14"/>
      <c r="T29" s="14"/>
      <c r="V29"/>
      <c r="W29"/>
      <c r="X29"/>
      <c r="Y29"/>
      <c r="Z29"/>
      <c r="AA29"/>
      <c r="AB29"/>
      <c r="AH29"/>
      <c r="AI29"/>
      <c r="AJ29"/>
      <c r="AK29"/>
    </row>
    <row r="30" spans="2:81" ht="17">
      <c r="B30"/>
      <c r="C30"/>
      <c r="D30"/>
      <c r="E30"/>
      <c r="F30"/>
      <c r="G30"/>
      <c r="H30"/>
      <c r="I30"/>
      <c r="M30" s="9"/>
      <c r="N30" s="9" t="s">
        <v>10</v>
      </c>
      <c r="O30" s="9" t="s">
        <v>11</v>
      </c>
      <c r="P30" s="9" t="s">
        <v>12</v>
      </c>
      <c r="Q30" s="9" t="s">
        <v>13</v>
      </c>
      <c r="R30" s="9" t="s">
        <v>14</v>
      </c>
      <c r="S30" s="9" t="s">
        <v>15</v>
      </c>
      <c r="T30" s="9" t="s">
        <v>16</v>
      </c>
      <c r="V30"/>
      <c r="W30"/>
      <c r="X30"/>
      <c r="Y30"/>
      <c r="Z30"/>
      <c r="AA30"/>
      <c r="AB30"/>
      <c r="AH30"/>
      <c r="AI30"/>
      <c r="AJ30"/>
      <c r="AK30"/>
    </row>
    <row r="31" spans="2:81">
      <c r="B31"/>
      <c r="C31"/>
      <c r="D31"/>
      <c r="E31"/>
      <c r="F31"/>
      <c r="G31"/>
      <c r="H31"/>
      <c r="I31"/>
      <c r="M31" s="2">
        <v>2002</v>
      </c>
      <c r="N31" s="26">
        <f>'[1]Tab 1-2 FH'!N30+'[2]Tab MFH'!N30</f>
        <v>21.672888745624128</v>
      </c>
      <c r="O31" s="26">
        <f>'[1]Tab 1-2 FH'!O30+'[2]Tab MFH'!O30</f>
        <v>3.9194061108115275</v>
      </c>
      <c r="P31" s="26">
        <f>'[1]Tab 1-2 FH'!P30+'[2]Tab MFH'!P30</f>
        <v>0.27745878144629543</v>
      </c>
      <c r="Q31" s="26">
        <f>'[1]Tab 1-2 FH'!Q30+'[2]Tab MFH'!Q30</f>
        <v>44.666132126996381</v>
      </c>
      <c r="R31" s="26">
        <f>'[1]Tab 1-2 FH'!R30+'[2]Tab MFH'!R30</f>
        <v>1.6648499609020227E-2</v>
      </c>
      <c r="S31" s="26">
        <f>'[1]Tab 1-2 FH'!S30+'[2]Tab MFH'!S30</f>
        <v>0</v>
      </c>
      <c r="T31" s="88">
        <f>SUM(N31:S31)</f>
        <v>70.552534264487349</v>
      </c>
      <c r="V31"/>
      <c r="W31"/>
      <c r="X31"/>
      <c r="Y31"/>
      <c r="Z31"/>
      <c r="AA31"/>
      <c r="AB31"/>
      <c r="AH31"/>
      <c r="AI31"/>
      <c r="AJ31"/>
      <c r="AK31"/>
    </row>
    <row r="32" spans="2:81">
      <c r="B32"/>
      <c r="C32"/>
      <c r="D32"/>
      <c r="E32"/>
      <c r="F32"/>
      <c r="G32"/>
      <c r="H32"/>
      <c r="I32"/>
      <c r="K32" t="s">
        <v>19</v>
      </c>
      <c r="L32" t="s">
        <v>19</v>
      </c>
      <c r="M32" s="2">
        <v>2003</v>
      </c>
      <c r="N32" s="26">
        <f>'[1]Tab 1-2 FH'!N31+'[2]Tab MFH'!N31</f>
        <v>21.685788150215288</v>
      </c>
      <c r="O32" s="26">
        <f>'[1]Tab 1-2 FH'!O31+'[2]Tab MFH'!O31</f>
        <v>3.9967673532624195</v>
      </c>
      <c r="P32" s="26">
        <f>'[1]Tab 1-2 FH'!P31+'[2]Tab MFH'!P31</f>
        <v>0.30067506077698425</v>
      </c>
      <c r="Q32" s="26">
        <f>'[1]Tab 1-2 FH'!Q31+'[2]Tab MFH'!Q31</f>
        <v>43.944685379537127</v>
      </c>
      <c r="R32" s="26">
        <f>'[1]Tab 1-2 FH'!R31+'[2]Tab MFH'!R31</f>
        <v>8.5987989670897699E-2</v>
      </c>
      <c r="S32" s="26">
        <f>'[1]Tab 1-2 FH'!S31+'[2]Tab MFH'!S31</f>
        <v>5.6713333493247926E-2</v>
      </c>
      <c r="T32" s="88">
        <f t="shared" ref="T32:T39" si="66">SUM(N32:S32)</f>
        <v>70.070617266955963</v>
      </c>
      <c r="V32"/>
      <c r="W32"/>
      <c r="X32"/>
      <c r="Y32"/>
      <c r="Z32"/>
      <c r="AA32"/>
      <c r="AB32"/>
      <c r="AC32"/>
      <c r="AH32"/>
      <c r="AI32"/>
      <c r="AJ32"/>
      <c r="AK32"/>
    </row>
    <row r="33" spans="2:37">
      <c r="B33"/>
      <c r="C33"/>
      <c r="D33"/>
      <c r="E33"/>
      <c r="F33"/>
      <c r="G33"/>
      <c r="H33"/>
      <c r="I33"/>
      <c r="K33" t="s">
        <v>19</v>
      </c>
      <c r="L33" t="s">
        <v>19</v>
      </c>
      <c r="M33" s="2">
        <v>2004</v>
      </c>
      <c r="N33" s="26">
        <f>'[1]Tab 1-2 FH'!N32+'[2]Tab MFH'!N32</f>
        <v>21.651355126086038</v>
      </c>
      <c r="O33" s="26">
        <f>'[1]Tab 1-2 FH'!O32+'[2]Tab MFH'!O32</f>
        <v>4.0687571742686064</v>
      </c>
      <c r="P33" s="26">
        <f>'[1]Tab 1-2 FH'!P32+'[2]Tab MFH'!P32</f>
        <v>0.32286037635790599</v>
      </c>
      <c r="Q33" s="26">
        <f>'[1]Tab 1-2 FH'!Q32+'[2]Tab MFH'!Q32</f>
        <v>43.11075974994332</v>
      </c>
      <c r="R33" s="26">
        <f>'[1]Tab 1-2 FH'!R32+'[2]Tab MFH'!R32</f>
        <v>0.17746813448009433</v>
      </c>
      <c r="S33" s="26">
        <f>'[1]Tab 1-2 FH'!S32+'[2]Tab MFH'!S32</f>
        <v>0.26073086072965879</v>
      </c>
      <c r="T33" s="88">
        <f t="shared" si="66"/>
        <v>69.59193142186561</v>
      </c>
      <c r="V33"/>
      <c r="W33"/>
      <c r="X33"/>
      <c r="Y33"/>
      <c r="Z33"/>
      <c r="AA33"/>
      <c r="AB33"/>
      <c r="AC33"/>
      <c r="AH33"/>
      <c r="AI33"/>
      <c r="AJ33"/>
      <c r="AK33"/>
    </row>
    <row r="34" spans="2:37">
      <c r="B34"/>
      <c r="C34"/>
      <c r="D34"/>
      <c r="E34"/>
      <c r="F34"/>
      <c r="G34"/>
      <c r="H34"/>
      <c r="I34"/>
      <c r="K34" t="s">
        <v>19</v>
      </c>
      <c r="L34" t="s">
        <v>74</v>
      </c>
      <c r="M34" s="2">
        <v>2005</v>
      </c>
      <c r="N34" s="26">
        <f>'[1]Tab 1-2 FH'!N33+'[2]Tab MFH'!N33</f>
        <v>21.615576862224852</v>
      </c>
      <c r="O34" s="26">
        <f>'[1]Tab 1-2 FH'!O33+'[2]Tab MFH'!O33</f>
        <v>4.1396522386374892</v>
      </c>
      <c r="P34" s="26">
        <f>'[1]Tab 1-2 FH'!P33+'[2]Tab MFH'!P33</f>
        <v>0.34476282413552278</v>
      </c>
      <c r="Q34" s="26">
        <f>'[1]Tab 1-2 FH'!Q33+'[2]Tab MFH'!Q33</f>
        <v>42.282048599136395</v>
      </c>
      <c r="R34" s="26">
        <f>'[1]Tab 1-2 FH'!R33+'[2]Tab MFH'!R33</f>
        <v>0.27065234184068182</v>
      </c>
      <c r="S34" s="26">
        <f>'[1]Tab 1-2 FH'!S33+'[2]Tab MFH'!S33</f>
        <v>0.46473192142696806</v>
      </c>
      <c r="T34" s="88">
        <f t="shared" si="66"/>
        <v>69.117424787401916</v>
      </c>
      <c r="V34"/>
      <c r="W34"/>
      <c r="X34"/>
      <c r="Y34"/>
      <c r="Z34"/>
      <c r="AA34"/>
      <c r="AB34"/>
      <c r="AC34"/>
      <c r="AH34"/>
      <c r="AI34"/>
      <c r="AJ34"/>
      <c r="AK34"/>
    </row>
    <row r="35" spans="2:37">
      <c r="B35"/>
      <c r="C35"/>
      <c r="D35"/>
      <c r="E35"/>
      <c r="F35"/>
      <c r="G35"/>
      <c r="H35"/>
      <c r="I35"/>
      <c r="K35" t="s">
        <v>19</v>
      </c>
      <c r="L35" t="s">
        <v>19</v>
      </c>
      <c r="M35" s="2">
        <v>2006</v>
      </c>
      <c r="N35" s="26">
        <f>'[1]Tab 1-2 FH'!N34+'[2]Tab MFH'!N34</f>
        <v>21.580681196772009</v>
      </c>
      <c r="O35" s="26">
        <f>'[1]Tab 1-2 FH'!O34+'[2]Tab MFH'!O34</f>
        <v>4.2102023620492082</v>
      </c>
      <c r="P35" s="26">
        <f>'[1]Tab 1-2 FH'!P34+'[2]Tab MFH'!P34</f>
        <v>0.3663960475664596</v>
      </c>
      <c r="Q35" s="26">
        <f>'[1]Tab 1-2 FH'!Q34+'[2]Tab MFH'!Q34</f>
        <v>41.461282902271307</v>
      </c>
      <c r="R35" s="26">
        <f>'[1]Tab 1-2 FH'!R34+'[2]Tab MFH'!R34</f>
        <v>0.36266847971544341</v>
      </c>
      <c r="S35" s="26">
        <f>'[1]Tab 1-2 FH'!S34+'[2]Tab MFH'!S34</f>
        <v>0.66682050397925452</v>
      </c>
      <c r="T35" s="88">
        <f t="shared" si="66"/>
        <v>68.648051492353673</v>
      </c>
      <c r="V35"/>
      <c r="W35"/>
      <c r="X35"/>
      <c r="Y35"/>
      <c r="Z35"/>
      <c r="AA35"/>
      <c r="AB35"/>
      <c r="AC35"/>
      <c r="AH35"/>
      <c r="AI35"/>
      <c r="AJ35"/>
      <c r="AK35"/>
    </row>
    <row r="36" spans="2:37">
      <c r="B36"/>
      <c r="C36"/>
      <c r="D36"/>
      <c r="E36"/>
      <c r="F36"/>
      <c r="G36"/>
      <c r="H36"/>
      <c r="I36"/>
      <c r="K36" t="s">
        <v>19</v>
      </c>
      <c r="L36" t="s">
        <v>19</v>
      </c>
      <c r="M36" s="2">
        <v>2007</v>
      </c>
      <c r="N36" s="26">
        <f>'[1]Tab 1-2 FH'!N35+'[2]Tab MFH'!N35</f>
        <v>21.547042595824312</v>
      </c>
      <c r="O36" s="26">
        <f>'[1]Tab 1-2 FH'!O35+'[2]Tab MFH'!O35</f>
        <v>4.2805323626129965</v>
      </c>
      <c r="P36" s="26">
        <f>'[1]Tab 1-2 FH'!P35+'[2]Tab MFH'!P35</f>
        <v>0.38776249489255887</v>
      </c>
      <c r="Q36" s="26">
        <f>'[1]Tab 1-2 FH'!Q35+'[2]Tab MFH'!Q35</f>
        <v>40.648990327069257</v>
      </c>
      <c r="R36" s="26">
        <f>'[1]Tab 1-2 FH'!R35+'[2]Tab MFH'!R35</f>
        <v>0.45352570867434278</v>
      </c>
      <c r="S36" s="26">
        <f>'[1]Tab 1-2 FH'!S35+'[2]Tab MFH'!S35</f>
        <v>0.86691824703961651</v>
      </c>
      <c r="T36" s="88">
        <f t="shared" si="66"/>
        <v>68.184771736113092</v>
      </c>
      <c r="V36"/>
      <c r="W36"/>
      <c r="X36"/>
      <c r="Y36"/>
      <c r="Z36"/>
      <c r="AA36"/>
      <c r="AB36"/>
      <c r="AC36"/>
      <c r="AH36"/>
      <c r="AI36"/>
      <c r="AJ36"/>
      <c r="AK36"/>
    </row>
    <row r="37" spans="2:37">
      <c r="B37"/>
      <c r="C37"/>
      <c r="D37"/>
      <c r="E37"/>
      <c r="F37"/>
      <c r="G37"/>
      <c r="H37"/>
      <c r="I37"/>
      <c r="K37" t="s">
        <v>19</v>
      </c>
      <c r="L37" t="s">
        <v>19</v>
      </c>
      <c r="M37" s="2">
        <v>2008</v>
      </c>
      <c r="N37" s="26">
        <f>'[1]Tab 1-2 FH'!N36+'[2]Tab MFH'!N36</f>
        <v>21.515045319365527</v>
      </c>
      <c r="O37" s="26">
        <f>'[1]Tab 1-2 FH'!O36+'[2]Tab MFH'!O36</f>
        <v>4.3507743266344656</v>
      </c>
      <c r="P37" s="26">
        <f>'[1]Tab 1-2 FH'!P36+'[2]Tab MFH'!P36</f>
        <v>0.40886616385858632</v>
      </c>
      <c r="Q37" s="26">
        <f>'[1]Tab 1-2 FH'!Q36+'[2]Tab MFH'!Q36</f>
        <v>39.845665109582534</v>
      </c>
      <c r="R37" s="26">
        <f>'[1]Tab 1-2 FH'!R36+'[2]Tab MFH'!R36</f>
        <v>0.54323892954142872</v>
      </c>
      <c r="S37" s="26">
        <f>'[1]Tab 1-2 FH'!S36+'[2]Tab MFH'!S36</f>
        <v>1.0649619396930181</v>
      </c>
      <c r="T37" s="88">
        <f t="shared" si="66"/>
        <v>67.72855178867556</v>
      </c>
      <c r="V37"/>
      <c r="W37"/>
      <c r="X37"/>
      <c r="Y37"/>
      <c r="Z37"/>
      <c r="AA37"/>
      <c r="AB37"/>
      <c r="AC37"/>
      <c r="AH37"/>
      <c r="AI37"/>
      <c r="AJ37"/>
      <c r="AK37"/>
    </row>
    <row r="38" spans="2:37">
      <c r="B38"/>
      <c r="C38"/>
      <c r="D38"/>
      <c r="E38"/>
      <c r="F38"/>
      <c r="G38"/>
      <c r="H38"/>
      <c r="I38"/>
      <c r="K38" t="s">
        <v>19</v>
      </c>
      <c r="L38" t="s">
        <v>19</v>
      </c>
      <c r="M38" s="2">
        <v>2009</v>
      </c>
      <c r="N38" s="26">
        <f>'[1]Tab 1-2 FH'!N37+'[2]Tab MFH'!N37</f>
        <v>21.485083713958065</v>
      </c>
      <c r="O38" s="26">
        <f>'[1]Tab 1-2 FH'!O37+'[2]Tab MFH'!O37</f>
        <v>4.4210678724420891</v>
      </c>
      <c r="P38" s="26">
        <f>'[1]Tab 1-2 FH'!P37+'[2]Tab MFH'!P37</f>
        <v>0.42971258418779368</v>
      </c>
      <c r="Q38" s="26">
        <f>'[1]Tab 1-2 FH'!Q37+'[2]Tab MFH'!Q37</f>
        <v>39.051767872456097</v>
      </c>
      <c r="R38" s="26">
        <f>'[1]Tab 1-2 FH'!R37+'[2]Tab MFH'!R37</f>
        <v>0.63182876596254323</v>
      </c>
      <c r="S38" s="26">
        <f>'[1]Tab 1-2 FH'!S37+'[2]Tab MFH'!S37</f>
        <v>1.2609031816331802</v>
      </c>
      <c r="T38" s="88">
        <f t="shared" si="66"/>
        <v>67.280363990639771</v>
      </c>
      <c r="V38"/>
      <c r="W38"/>
      <c r="X38"/>
      <c r="Y38"/>
      <c r="Z38"/>
      <c r="AA38"/>
      <c r="AB38"/>
      <c r="AC38"/>
      <c r="AH38"/>
      <c r="AI38"/>
      <c r="AJ38"/>
      <c r="AK38"/>
    </row>
    <row r="39" spans="2:37">
      <c r="B39"/>
      <c r="C39"/>
      <c r="D39"/>
      <c r="E39"/>
      <c r="F39"/>
      <c r="G39"/>
      <c r="H39"/>
      <c r="I39"/>
      <c r="K39" t="s">
        <v>19</v>
      </c>
      <c r="L39" t="s">
        <v>19</v>
      </c>
      <c r="M39" s="2">
        <v>2010</v>
      </c>
      <c r="N39" s="26">
        <f>'[1]Tab 1-2 FH'!N38+'[2]Tab MFH'!N38</f>
        <v>21.457562505434773</v>
      </c>
      <c r="O39" s="26">
        <f>'[1]Tab 1-2 FH'!O38+'[2]Tab MFH'!O38</f>
        <v>4.4915604142136996</v>
      </c>
      <c r="P39" s="26">
        <f>'[1]Tab 1-2 FH'!P38+'[2]Tab MFH'!P38</f>
        <v>0.45030880005748475</v>
      </c>
      <c r="Q39" s="26">
        <f>'[1]Tab 1-2 FH'!Q38+'[2]Tab MFH'!Q38</f>
        <v>38.267725443189335</v>
      </c>
      <c r="R39" s="26">
        <f>'[1]Tab 1-2 FH'!R38+'[2]Tab MFH'!R38</f>
        <v>0.71932154697303097</v>
      </c>
      <c r="S39" s="26">
        <f>'[1]Tab 1-2 FH'!S38+'[2]Tab MFH'!S38</f>
        <v>1.4547080433394779</v>
      </c>
      <c r="T39" s="88">
        <f t="shared" si="66"/>
        <v>66.841186753207808</v>
      </c>
      <c r="V39"/>
      <c r="W39"/>
      <c r="X39"/>
      <c r="Y39"/>
      <c r="Z39"/>
      <c r="AA39"/>
      <c r="AB39"/>
      <c r="AC39"/>
      <c r="AH39"/>
      <c r="AI39"/>
      <c r="AJ39"/>
      <c r="AK39"/>
    </row>
    <row r="40" spans="2:37">
      <c r="B40"/>
      <c r="C40"/>
      <c r="D40"/>
      <c r="E40"/>
      <c r="F40"/>
      <c r="G40"/>
      <c r="H40"/>
      <c r="I40"/>
      <c r="K40" t="s">
        <v>19</v>
      </c>
      <c r="L40" t="s">
        <v>19</v>
      </c>
      <c r="M40" s="2">
        <v>2011</v>
      </c>
      <c r="N40" s="26">
        <f>'[1]Tab 1-2 FH'!N39+'[2]Tab MFH'!N39</f>
        <v>21.432897091590537</v>
      </c>
      <c r="O40" s="26">
        <f>'[1]Tab 1-2 FH'!O39+'[2]Tab MFH'!O39</f>
        <v>4.5624074258029665</v>
      </c>
      <c r="P40" s="26">
        <f>'[1]Tab 1-2 FH'!P39+'[2]Tab MFH'!P39</f>
        <v>0.47066335257457742</v>
      </c>
      <c r="Q40" s="26">
        <f>'[1]Tab 1-2 FH'!Q39+'[2]Tab MFH'!Q39</f>
        <v>37.493930672397546</v>
      </c>
      <c r="R40" s="26">
        <f>'[1]Tab 1-2 FH'!R39+'[2]Tab MFH'!R39</f>
        <v>0.80574928956544678</v>
      </c>
      <c r="S40" s="26">
        <f>'[1]Tab 1-2 FH'!S39+'[2]Tab MFH'!S39</f>
        <v>1.6463567262538288</v>
      </c>
      <c r="T40" s="88">
        <f>SUM(N40:S40)</f>
        <v>66.41200455818489</v>
      </c>
      <c r="V40"/>
      <c r="W40"/>
      <c r="X40"/>
      <c r="Y40"/>
      <c r="Z40"/>
      <c r="AA40"/>
      <c r="AB40"/>
      <c r="AC40"/>
      <c r="AH40"/>
      <c r="AI40"/>
      <c r="AJ40"/>
      <c r="AK40"/>
    </row>
    <row r="41" spans="2:37">
      <c r="B41"/>
      <c r="C41"/>
      <c r="D41"/>
      <c r="E41"/>
      <c r="F41"/>
      <c r="G41"/>
      <c r="H41"/>
      <c r="I41"/>
      <c r="K41" t="s">
        <v>19</v>
      </c>
      <c r="L41" t="s">
        <v>74</v>
      </c>
      <c r="M41" s="2">
        <v>2012</v>
      </c>
      <c r="N41" s="26">
        <f>'[1]Tab 1-2 FH'!N40+'[2]Tab MFH'!N40</f>
        <v>21.411513834874057</v>
      </c>
      <c r="O41" s="26">
        <f>'[1]Tab 1-2 FH'!O40+'[2]Tab MFH'!O40</f>
        <v>4.6337727045658887</v>
      </c>
      <c r="P41" s="26">
        <f>'[1]Tab 1-2 FH'!P40+'[2]Tab MFH'!P40</f>
        <v>0.49078626225116928</v>
      </c>
      <c r="Q41" s="26">
        <f>'[1]Tab 1-2 FH'!Q40+'[2]Tab MFH'!Q40</f>
        <v>36.730742252073682</v>
      </c>
      <c r="R41" s="26">
        <f>'[1]Tab 1-2 FH'!R40+'[2]Tab MFH'!R40</f>
        <v>0.89114968125726501</v>
      </c>
      <c r="S41" s="26">
        <f>'[1]Tab 1-2 FH'!S40+'[2]Tab MFH'!S40</f>
        <v>1.8358432229575905</v>
      </c>
      <c r="T41" s="88">
        <f t="shared" ref="T41:T47" si="67">SUM(N41:S41)</f>
        <v>65.993807957979655</v>
      </c>
      <c r="V41"/>
      <c r="W41"/>
      <c r="X41"/>
      <c r="Y41"/>
      <c r="Z41"/>
      <c r="AA41"/>
      <c r="AB41"/>
      <c r="AC41"/>
    </row>
    <row r="42" spans="2:37">
      <c r="B42"/>
      <c r="C42"/>
      <c r="D42"/>
      <c r="E42"/>
      <c r="F42"/>
      <c r="G42"/>
      <c r="H42"/>
      <c r="I42"/>
      <c r="K42" t="s">
        <v>19</v>
      </c>
      <c r="L42" t="s">
        <v>19</v>
      </c>
      <c r="M42" s="2">
        <v>2013</v>
      </c>
      <c r="N42" s="26">
        <f>'[1]Tab 1-2 FH'!N41+'[2]Tab MFH'!N41</f>
        <v>21.393850355079536</v>
      </c>
      <c r="O42" s="26">
        <f>'[1]Tab 1-2 FH'!O41+'[2]Tab MFH'!O41</f>
        <v>4.7058286351872836</v>
      </c>
      <c r="P42" s="26">
        <f>'[1]Tab 1-2 FH'!P41+'[2]Tab MFH'!P41</f>
        <v>0.5106890114801006</v>
      </c>
      <c r="Q42" s="26">
        <f>'[1]Tab 1-2 FH'!Q41+'[2]Tab MFH'!Q41</f>
        <v>35.978484533849965</v>
      </c>
      <c r="R42" s="26">
        <f>'[1]Tab 1-2 FH'!R41+'[2]Tab MFH'!R41</f>
        <v>0.97556606265858714</v>
      </c>
      <c r="S42" s="26">
        <f>'[1]Tab 1-2 FH'!S41+'[2]Tab MFH'!S41</f>
        <v>2.0231749773484506</v>
      </c>
      <c r="T42" s="88">
        <f t="shared" si="67"/>
        <v>65.587593575603918</v>
      </c>
      <c r="V42"/>
      <c r="W42"/>
      <c r="X42"/>
      <c r="Y42"/>
      <c r="Z42"/>
      <c r="AA42"/>
      <c r="AB42"/>
      <c r="AC42"/>
    </row>
    <row r="43" spans="2:37">
      <c r="B43"/>
      <c r="C43"/>
      <c r="D43"/>
      <c r="E43"/>
      <c r="F43"/>
      <c r="G43"/>
      <c r="H43"/>
      <c r="I43"/>
      <c r="K43" t="s">
        <v>74</v>
      </c>
      <c r="L43" t="s">
        <v>19</v>
      </c>
      <c r="M43" s="2">
        <v>2014</v>
      </c>
      <c r="N43" s="26">
        <f>'[1]Tab 1-2 FH'!N42+'[2]Tab MFH'!N42</f>
        <v>21.38035582203841</v>
      </c>
      <c r="O43" s="26">
        <f>'[1]Tab 1-2 FH'!O42+'[2]Tab MFH'!O42</f>
        <v>4.7787564535072704</v>
      </c>
      <c r="P43" s="26">
        <f>'[1]Tab 1-2 FH'!P42+'[2]Tab MFH'!P42</f>
        <v>0.53038452701051941</v>
      </c>
      <c r="Q43" s="26">
        <f>'[1]Tab 1-2 FH'!Q42+'[2]Tab MFH'!Q42</f>
        <v>35.237447347259511</v>
      </c>
      <c r="R43" s="26">
        <f>'[1]Tab 1-2 FH'!R42+'[2]Tab MFH'!R42</f>
        <v>1.0590474100398508</v>
      </c>
      <c r="S43" s="26">
        <f>'[1]Tab 1-2 FH'!S42+'[2]Tab MFH'!S42</f>
        <v>2.2083725448173235</v>
      </c>
      <c r="T43" s="88">
        <f t="shared" si="67"/>
        <v>65.194364104672886</v>
      </c>
      <c r="V43"/>
      <c r="W43"/>
      <c r="X43"/>
      <c r="Y43"/>
      <c r="Z43"/>
      <c r="AA43"/>
      <c r="AB43"/>
      <c r="AC43"/>
    </row>
    <row r="44" spans="2:37">
      <c r="B44"/>
      <c r="C44"/>
      <c r="D44"/>
      <c r="E44"/>
      <c r="F44"/>
      <c r="G44"/>
      <c r="H44"/>
      <c r="I44"/>
      <c r="K44" t="s">
        <v>19</v>
      </c>
      <c r="L44" t="s">
        <v>19</v>
      </c>
      <c r="M44" s="2">
        <v>2015</v>
      </c>
      <c r="N44" s="26">
        <f>'[1]Tab 1-2 FH'!N43+'[2]Tab MFH'!N43</f>
        <v>21.37149124831102</v>
      </c>
      <c r="O44" s="26">
        <f>'[1]Tab 1-2 FH'!O43+'[2]Tab MFH'!O43</f>
        <v>4.8527465103477621</v>
      </c>
      <c r="P44" s="26">
        <f>'[1]Tab 1-2 FH'!P43+'[2]Tab MFH'!P43</f>
        <v>0.54988716242344426</v>
      </c>
      <c r="Q44" s="26">
        <f>'[1]Tab 1-2 FH'!Q43+'[2]Tab MFH'!Q43</f>
        <v>34.507885817997959</v>
      </c>
      <c r="R44" s="26">
        <f>'[1]Tab 1-2 FH'!R43+'[2]Tab MFH'!R43</f>
        <v>1.1416483178995382</v>
      </c>
      <c r="S44" s="26">
        <f>'[1]Tab 1-2 FH'!S43+'[2]Tab MFH'!S43</f>
        <v>2.3914692524252383</v>
      </c>
      <c r="T44" s="88">
        <f t="shared" si="67"/>
        <v>64.815128309404955</v>
      </c>
      <c r="V44"/>
      <c r="W44"/>
      <c r="X44"/>
      <c r="Y44"/>
      <c r="Z44"/>
      <c r="AA44"/>
      <c r="AB44"/>
      <c r="AC44"/>
    </row>
    <row r="45" spans="2:37">
      <c r="B45"/>
      <c r="C45"/>
      <c r="D45"/>
      <c r="E45"/>
      <c r="F45"/>
      <c r="G45"/>
      <c r="H45"/>
      <c r="I45"/>
      <c r="K45" t="s">
        <v>19</v>
      </c>
      <c r="L45" t="s">
        <v>74</v>
      </c>
      <c r="M45" s="2">
        <v>2016</v>
      </c>
      <c r="N45" s="26">
        <f>'[1]Tab 1-2 FH'!N44+'[2]Tab MFH'!N44</f>
        <v>21.367729781878346</v>
      </c>
      <c r="O45" s="26">
        <f>'[1]Tab 1-2 FH'!O44+'[2]Tab MFH'!O44</f>
        <v>4.9279985353389506</v>
      </c>
      <c r="P45" s="26">
        <f>'[1]Tab 1-2 FH'!P44+'[2]Tab MFH'!P44</f>
        <v>0.56921268060732955</v>
      </c>
      <c r="Q45" s="26">
        <f>'[1]Tab 1-2 FH'!Q44+'[2]Tab MFH'!Q44</f>
        <v>33.790020186185124</v>
      </c>
      <c r="R45" s="26">
        <f>'[1]Tab 1-2 FH'!R44+'[2]Tab MFH'!R44</f>
        <v>1.2234289815318846</v>
      </c>
      <c r="S45" s="26">
        <f>'[1]Tab 1-2 FH'!S44+'[2]Tab MFH'!S44</f>
        <v>2.5725108590802384</v>
      </c>
      <c r="T45" s="88">
        <f t="shared" si="67"/>
        <v>64.450901024621871</v>
      </c>
      <c r="V45"/>
      <c r="W45"/>
      <c r="X45"/>
      <c r="Y45"/>
      <c r="Z45"/>
      <c r="AA45"/>
      <c r="AB45"/>
      <c r="AC45"/>
    </row>
    <row r="46" spans="2:37">
      <c r="B46"/>
      <c r="C46"/>
      <c r="D46"/>
      <c r="E46"/>
      <c r="F46"/>
      <c r="G46"/>
      <c r="H46"/>
      <c r="I46"/>
      <c r="K46" t="s">
        <v>19</v>
      </c>
      <c r="L46" t="s">
        <v>19</v>
      </c>
      <c r="M46" s="2">
        <v>2017</v>
      </c>
      <c r="N46" s="26">
        <f>'[1]Tab 1-2 FH'!N45+'[2]Tab MFH'!N45</f>
        <v>21.369556998833723</v>
      </c>
      <c r="O46" s="26">
        <f>'[1]Tab 1-2 FH'!O45+'[2]Tab MFH'!O45</f>
        <v>5.004721900745797</v>
      </c>
      <c r="P46" s="26">
        <f>'[1]Tab 1-2 FH'!P45+'[2]Tab MFH'!P45</f>
        <v>0.58837823623362917</v>
      </c>
      <c r="Q46" s="26">
        <f>'[1]Tab 1-2 FH'!Q45+'[2]Tab MFH'!Q45</f>
        <v>33.084035624626658</v>
      </c>
      <c r="R46" s="26">
        <f>'[1]Tab 1-2 FH'!R45+'[2]Tab MFH'!R45</f>
        <v>1.3044551795945869</v>
      </c>
      <c r="S46" s="26">
        <f>'[1]Tab 1-2 FH'!S45+'[2]Tab MFH'!S45</f>
        <v>2.751555215714272</v>
      </c>
      <c r="T46" s="88">
        <f t="shared" si="67"/>
        <v>64.102703155748671</v>
      </c>
      <c r="X46"/>
      <c r="Y46"/>
      <c r="Z46"/>
      <c r="AA46"/>
      <c r="AB46"/>
      <c r="AC46"/>
    </row>
    <row r="47" spans="2:37">
      <c r="B47"/>
      <c r="C47"/>
      <c r="D47"/>
      <c r="E47"/>
      <c r="F47"/>
      <c r="G47"/>
      <c r="H47"/>
      <c r="I47"/>
      <c r="K47" t="s">
        <v>19</v>
      </c>
      <c r="L47" t="s">
        <v>19</v>
      </c>
      <c r="M47" s="2">
        <v>2018</v>
      </c>
      <c r="N47" s="26">
        <f>'[1]Tab 1-2 FH'!N46+'[2]Tab MFH'!N46</f>
        <v>21.377471196074513</v>
      </c>
      <c r="O47" s="26">
        <f>'[1]Tab 1-2 FH'!O46+'[2]Tab MFH'!O46</f>
        <v>5.0831358852945154</v>
      </c>
      <c r="P47" s="26">
        <f>'[1]Tab 1-2 FH'!P46+'[2]Tab MFH'!P46</f>
        <v>0.60740235823235977</v>
      </c>
      <c r="Q47" s="26">
        <f>'[1]Tab 1-2 FH'!Q46+'[2]Tab MFH'!Q46</f>
        <v>32.390082057075617</v>
      </c>
      <c r="R47" s="26">
        <f>'[1]Tab 1-2 FH'!R46+'[2]Tab MFH'!R46</f>
        <v>1.3847982566765118</v>
      </c>
      <c r="S47" s="26">
        <f>'[1]Tab 1-2 FH'!S46+'[2]Tab MFH'!S46</f>
        <v>2.928671925460081</v>
      </c>
      <c r="T47" s="88">
        <f t="shared" si="67"/>
        <v>63.77156167881359</v>
      </c>
      <c r="X47"/>
      <c r="Y47"/>
      <c r="Z47"/>
      <c r="AA47"/>
      <c r="AB47"/>
      <c r="AC47"/>
    </row>
    <row r="48" spans="2:37">
      <c r="B48"/>
      <c r="C48"/>
      <c r="D48"/>
      <c r="E48"/>
      <c r="F48"/>
      <c r="G48"/>
      <c r="H48"/>
      <c r="I48"/>
      <c r="K48" t="s">
        <v>19</v>
      </c>
      <c r="L48" t="s">
        <v>19</v>
      </c>
      <c r="M48"/>
      <c r="N48"/>
      <c r="O48"/>
      <c r="P48"/>
      <c r="Q48"/>
      <c r="R48"/>
      <c r="S48"/>
      <c r="T48"/>
      <c r="X48"/>
      <c r="Y48"/>
      <c r="Z48"/>
      <c r="AA48"/>
      <c r="AB48"/>
      <c r="AC48"/>
    </row>
    <row r="49" spans="2:37">
      <c r="B49"/>
      <c r="C49"/>
      <c r="D49"/>
      <c r="E49"/>
      <c r="F49"/>
      <c r="G49"/>
      <c r="H49"/>
      <c r="I49"/>
      <c r="M49"/>
      <c r="N49"/>
      <c r="O49"/>
      <c r="P49"/>
      <c r="Q49"/>
      <c r="R49"/>
      <c r="S49"/>
      <c r="T49"/>
      <c r="X49"/>
      <c r="Y49"/>
      <c r="Z49"/>
      <c r="AA49"/>
      <c r="AB49"/>
      <c r="AC49"/>
    </row>
    <row r="50" spans="2:37" ht="33" customHeight="1">
      <c r="B50"/>
      <c r="C50"/>
      <c r="D50"/>
      <c r="E50"/>
      <c r="F50"/>
      <c r="G50"/>
      <c r="H50"/>
      <c r="I50"/>
      <c r="M50"/>
      <c r="N50"/>
      <c r="O50"/>
      <c r="P50"/>
      <c r="Q50"/>
      <c r="R50"/>
      <c r="S50"/>
      <c r="T50"/>
    </row>
    <row r="51" spans="2:37">
      <c r="B51"/>
      <c r="C51"/>
      <c r="D51"/>
      <c r="E51"/>
      <c r="F51"/>
      <c r="G51"/>
      <c r="H51"/>
      <c r="I51"/>
      <c r="M51"/>
      <c r="N51"/>
      <c r="O51"/>
      <c r="P51"/>
      <c r="Q51"/>
      <c r="R51"/>
      <c r="S51"/>
      <c r="T51"/>
    </row>
    <row r="52" spans="2:37">
      <c r="B52"/>
      <c r="C52"/>
      <c r="D52"/>
      <c r="E52"/>
      <c r="F52"/>
      <c r="G52"/>
      <c r="H52"/>
      <c r="I52"/>
      <c r="M52"/>
      <c r="N52"/>
      <c r="O52"/>
      <c r="P52"/>
      <c r="Q52"/>
      <c r="R52"/>
      <c r="S52"/>
      <c r="T52"/>
    </row>
    <row r="53" spans="2:37">
      <c r="B53"/>
      <c r="C53"/>
      <c r="D53"/>
      <c r="E53"/>
      <c r="F53"/>
      <c r="G53"/>
      <c r="H53"/>
      <c r="I53"/>
      <c r="M53"/>
      <c r="N53"/>
      <c r="O53"/>
      <c r="P53"/>
      <c r="Q53"/>
      <c r="R53"/>
      <c r="S53"/>
      <c r="T53"/>
    </row>
    <row r="54" spans="2:37" ht="16" customHeight="1">
      <c r="B54"/>
      <c r="C54"/>
      <c r="D54"/>
      <c r="E54"/>
      <c r="F54"/>
      <c r="G54"/>
      <c r="H54"/>
      <c r="I54"/>
      <c r="M54"/>
      <c r="N54"/>
      <c r="O54"/>
      <c r="P54"/>
      <c r="Q54"/>
      <c r="R54"/>
      <c r="S54"/>
      <c r="T54"/>
    </row>
    <row r="55" spans="2:37" ht="16" customHeight="1">
      <c r="B55"/>
      <c r="C55"/>
      <c r="D55"/>
      <c r="E55"/>
      <c r="F55"/>
      <c r="G55"/>
      <c r="H55"/>
      <c r="I55"/>
      <c r="M55"/>
      <c r="N55"/>
      <c r="O55"/>
      <c r="P55"/>
      <c r="Q55"/>
      <c r="R55"/>
      <c r="S55"/>
      <c r="T55"/>
    </row>
    <row r="56" spans="2:37" ht="16" customHeight="1">
      <c r="B56"/>
      <c r="C56"/>
      <c r="D56"/>
      <c r="E56"/>
      <c r="F56"/>
      <c r="G56"/>
      <c r="H56"/>
      <c r="I56"/>
      <c r="M56"/>
      <c r="N56"/>
      <c r="O56"/>
      <c r="P56"/>
      <c r="Q56"/>
      <c r="R56"/>
      <c r="S56"/>
      <c r="T56"/>
    </row>
    <row r="57" spans="2:37" ht="16" customHeight="1">
      <c r="M57"/>
      <c r="N57"/>
      <c r="O57"/>
      <c r="P57"/>
      <c r="Q57"/>
      <c r="R57"/>
      <c r="S57"/>
      <c r="T57"/>
      <c r="AD57"/>
      <c r="AE57"/>
      <c r="AF57"/>
      <c r="AG57"/>
      <c r="AH57"/>
      <c r="AI57"/>
      <c r="AJ57"/>
      <c r="AK57"/>
    </row>
    <row r="58" spans="2:37" ht="16" customHeight="1">
      <c r="M58"/>
      <c r="N58"/>
      <c r="O58"/>
      <c r="P58"/>
      <c r="Q58"/>
      <c r="R58"/>
      <c r="S58"/>
      <c r="T58"/>
      <c r="AD58"/>
      <c r="AE58"/>
      <c r="AF58"/>
      <c r="AG58"/>
      <c r="AH58"/>
      <c r="AI58"/>
      <c r="AJ58"/>
      <c r="AK58"/>
    </row>
    <row r="59" spans="2:37" ht="16" customHeight="1">
      <c r="M59"/>
      <c r="N59"/>
      <c r="O59"/>
      <c r="P59"/>
      <c r="Q59"/>
      <c r="R59"/>
      <c r="S59"/>
      <c r="T59"/>
      <c r="AD59"/>
      <c r="AE59"/>
      <c r="AF59"/>
      <c r="AG59"/>
      <c r="AH59"/>
      <c r="AI59"/>
      <c r="AJ59"/>
      <c r="AK59"/>
    </row>
    <row r="60" spans="2:37" s="87" customFormat="1" ht="16" customHeight="1"/>
    <row r="61" spans="2:37" s="87" customFormat="1" ht="16" customHeight="1"/>
    <row r="62" spans="2:37" s="87" customFormat="1" ht="16" customHeight="1"/>
    <row r="63" spans="2:37" s="87" customFormat="1" ht="16" customHeight="1"/>
    <row r="64" spans="2:37" s="87" customFormat="1" ht="16" customHeight="1"/>
    <row r="65" s="87" customFormat="1" ht="16" customHeight="1"/>
    <row r="66" s="87" customFormat="1" ht="16" customHeight="1"/>
    <row r="67" s="87" customFormat="1" ht="16" customHeight="1"/>
    <row r="68" s="87" customFormat="1" ht="16" customHeight="1"/>
    <row r="69" s="87" customFormat="1" ht="16" customHeight="1"/>
    <row r="70" s="87" customFormat="1" ht="16" customHeight="1"/>
    <row r="71" s="87" customFormat="1" ht="16" customHeight="1"/>
    <row r="72" s="87" customFormat="1" ht="16" customHeight="1"/>
    <row r="73" s="87" customFormat="1" ht="16" customHeight="1"/>
    <row r="74" s="87" customFormat="1" ht="16" customHeight="1"/>
    <row r="75" s="87" customFormat="1" ht="16" customHeight="1"/>
    <row r="76" s="87" customFormat="1" ht="16" customHeight="1"/>
    <row r="77" s="87" customFormat="1" ht="16" customHeight="1"/>
    <row r="78" s="87" customFormat="1" ht="16" customHeight="1"/>
    <row r="79" s="87" customFormat="1" ht="16" customHeight="1"/>
    <row r="80" s="87" customFormat="1" ht="16" customHeight="1"/>
    <row r="81" s="87" customFormat="1" ht="16" customHeight="1"/>
    <row r="82" s="87" customFormat="1" ht="16" customHeight="1"/>
    <row r="83" s="87" customFormat="1" ht="16" customHeight="1"/>
    <row r="84" s="87" customFormat="1" ht="16" customHeight="1"/>
    <row r="85" s="87" customFormat="1" ht="16" customHeight="1"/>
    <row r="86" s="87" customFormat="1" ht="16" customHeight="1"/>
    <row r="87" s="87" customFormat="1" ht="16" customHeight="1"/>
    <row r="88" s="87" customFormat="1" ht="16" customHeight="1"/>
    <row r="89" s="87" customFormat="1" ht="16" customHeight="1"/>
    <row r="90" s="87" customFormat="1" ht="16" customHeight="1"/>
    <row r="91" s="87" customFormat="1" ht="16" customHeight="1"/>
    <row r="92" s="87" customFormat="1" ht="16" customHeight="1"/>
    <row r="93" s="87" customFormat="1" ht="16" customHeight="1"/>
    <row r="94" s="87" customFormat="1" ht="16" customHeight="1"/>
    <row r="95" s="87" customFormat="1" ht="16" customHeight="1"/>
    <row r="96" s="87" customFormat="1" ht="16" customHeight="1"/>
    <row r="97" spans="1:86" s="93" customFormat="1" ht="16" customHeight="1"/>
    <row r="98" spans="1:86" s="93" customFormat="1" ht="16" customHeight="1"/>
    <row r="99" spans="1:86" s="93" customFormat="1" ht="16" customHeight="1"/>
    <row r="100" spans="1:86" s="93" customFormat="1" ht="33" customHeight="1">
      <c r="A100" s="39"/>
      <c r="B100" s="104" t="str">
        <f>Legende!B37</f>
        <v>(Tabelle 1) BW, 1-2 FH + MFH: Basisdaten zur Berechnung des Heizenergieverbrauchs nach Destatis 2002 - 2018, co2online Verbrauchstichprobe 2019, N = 69.866 [2.3.1.1.3.]</v>
      </c>
      <c r="C100" s="105"/>
      <c r="D100" s="105"/>
      <c r="E100" s="105"/>
      <c r="F100" s="105"/>
      <c r="G100" s="105"/>
      <c r="H100" s="105"/>
      <c r="I100" s="106"/>
      <c r="J100" s="72"/>
      <c r="K100" s="72"/>
      <c r="L100" s="72"/>
      <c r="M100" s="130" t="str">
        <f>Legende!B38</f>
        <v>(Tabelle 2) BW, 1-2 FH + MFH Anteile einzelner Energieträger am Heizenergieverbrauch 2002 - 2018, co2online Verbrauchstichprobe 2019, N = 69.866, Anteile in Prozent [2.3.1.1.3.]</v>
      </c>
      <c r="N100" s="130"/>
      <c r="O100" s="130"/>
      <c r="P100" s="130"/>
      <c r="Q100" s="130"/>
      <c r="R100" s="130"/>
      <c r="S100" s="130"/>
      <c r="T100" s="130"/>
      <c r="U100" s="87"/>
      <c r="V100" s="131" t="str">
        <f>Legende!B39</f>
        <v>(Tabelle 3) CO2-Emissionen aus Beheizung von Wohnraum, Emissionskennwerte 2002 - 2018, Angaben in g/kWh, Quelle: BISK0 / Ifeu 2016, angepasst an IINAS 4/2017 V. 4.95</v>
      </c>
      <c r="W100" s="132"/>
      <c r="X100" s="132"/>
      <c r="Y100" s="132"/>
      <c r="Z100" s="132"/>
      <c r="AA100" s="132"/>
      <c r="AB100" s="133"/>
      <c r="AC100" s="87"/>
      <c r="AD100" s="131" t="str">
        <f>Legende!B40</f>
        <v>(Tabelle4) BW, 1-2 FH + MFH: CO2-Emission aus Beheizung von Wohnraum nach Energieträgern 2002 - 2018, Angaben in Mio. t, Quelle: co2online 2019, eigene Daten, N = 69.866 [2.3.1.1.3.]</v>
      </c>
      <c r="AE100" s="132"/>
      <c r="AF100" s="132"/>
      <c r="AG100" s="132"/>
      <c r="AH100" s="132"/>
      <c r="AI100" s="132"/>
      <c r="AJ100" s="133"/>
      <c r="AK100" s="87"/>
      <c r="AL100" s="87"/>
      <c r="AM100" s="87"/>
      <c r="AN100" s="87"/>
      <c r="AO100" s="134" t="str">
        <f>Legende!B41</f>
        <v>(5) BW, 1-2 FH + MFH konstante Anteile einzelner Energieträger am Heizenergieverbrauch 2002 - 2018, co2online Verbrauchstichprobe 2019, N = 69.866, Anteile in Prozent [2.3.1.1.3.]</v>
      </c>
      <c r="AP100" s="134"/>
      <c r="AQ100" s="134"/>
      <c r="AR100" s="134"/>
      <c r="AS100" s="134"/>
      <c r="AT100" s="134"/>
      <c r="AU100" s="134"/>
      <c r="AV100" s="135"/>
      <c r="AW100" s="87"/>
      <c r="AX100" s="134" t="str">
        <f>Legende!B42</f>
        <v>(6) BW, 1-2 FH + MFH: CO2-Emission nach Energieträgern bei konstanten Anteilen der ET am HEV 2002 - 2018, Angaben in Mio. t, Quelle: co2online 2019, N = 69.866 [2.3.1.1.3.]</v>
      </c>
      <c r="AY100" s="134"/>
      <c r="AZ100" s="134"/>
      <c r="BA100" s="134"/>
      <c r="BB100" s="134"/>
      <c r="BC100" s="134"/>
      <c r="BD100" s="134"/>
      <c r="BE100" s="135"/>
      <c r="BF100" s="87"/>
      <c r="BG100" s="131" t="str">
        <f>Legende!B43</f>
        <v>(7) CO2-Emissionen aus Beheizung von Wohnraum, konstante Emissionskennwerte 2002 - 2018, Angaben in g/kWh, Quelle: BISK0 / Ifeu 2016, angepasst an IINAS 4/2017 V. 4.95</v>
      </c>
      <c r="BH100" s="132"/>
      <c r="BI100" s="132"/>
      <c r="BJ100" s="132"/>
      <c r="BK100" s="132"/>
      <c r="BL100" s="132"/>
      <c r="BM100" s="133"/>
      <c r="BN100" s="87"/>
      <c r="BO100" s="131" t="str">
        <f>Legende!B44</f>
        <v>(8) BW, 1-2 FH + MFH: CO2-Emission nach ET bei konstanten Emissionskennwerten 2002 - 2018, Angaben in Mio. t, Quelle: co2online 2019, N = 69.866 [2.3.1.1.3.]</v>
      </c>
      <c r="BP100" s="132"/>
      <c r="BQ100" s="132"/>
      <c r="BR100" s="132"/>
      <c r="BS100" s="132"/>
      <c r="BT100" s="132"/>
      <c r="BU100" s="133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</row>
    <row r="101" spans="1:86" ht="16" customHeight="1">
      <c r="B101" s="2" t="s">
        <v>0</v>
      </c>
      <c r="C101" s="2" t="s">
        <v>1</v>
      </c>
      <c r="D101" s="2" t="s">
        <v>2</v>
      </c>
      <c r="E101" s="2" t="s">
        <v>3</v>
      </c>
      <c r="F101" s="2" t="s">
        <v>4</v>
      </c>
      <c r="G101" s="2" t="s">
        <v>5</v>
      </c>
      <c r="H101" s="2" t="s">
        <v>6</v>
      </c>
      <c r="I101" s="2" t="s">
        <v>7</v>
      </c>
      <c r="J101" s="54"/>
      <c r="M101" s="9"/>
      <c r="N101" s="9" t="s">
        <v>10</v>
      </c>
      <c r="O101" s="9" t="s">
        <v>11</v>
      </c>
      <c r="P101" s="9" t="s">
        <v>12</v>
      </c>
      <c r="Q101" s="9" t="s">
        <v>13</v>
      </c>
      <c r="R101" s="9" t="s">
        <v>14</v>
      </c>
      <c r="S101" s="9" t="s">
        <v>15</v>
      </c>
      <c r="T101" s="9" t="s">
        <v>16</v>
      </c>
      <c r="U101" s="87"/>
      <c r="V101" s="2" t="str">
        <f>V5</f>
        <v>Jahr</v>
      </c>
      <c r="W101" s="2" t="str">
        <f t="shared" ref="W101:AB101" si="68">W5</f>
        <v>Erdgas</v>
      </c>
      <c r="X101" s="2" t="str">
        <f t="shared" si="68"/>
        <v>Wärme</v>
      </c>
      <c r="Y101" s="2" t="str">
        <f t="shared" si="68"/>
        <v>Flüssiggas</v>
      </c>
      <c r="Z101" s="2" t="str">
        <f t="shared" si="68"/>
        <v>Heizöl</v>
      </c>
      <c r="AA101" s="2" t="str">
        <f t="shared" si="68"/>
        <v>Holzpellets</v>
      </c>
      <c r="AB101" s="2" t="str">
        <f t="shared" si="68"/>
        <v>Strom</v>
      </c>
      <c r="AC101" s="87"/>
      <c r="AD101" s="2" t="str">
        <f>AD5</f>
        <v>Jahr</v>
      </c>
      <c r="AE101" s="2" t="str">
        <f t="shared" ref="AE101:AJ101" si="69">AE5</f>
        <v>Erdgas</v>
      </c>
      <c r="AF101" s="2" t="str">
        <f t="shared" si="69"/>
        <v>Wärme*</v>
      </c>
      <c r="AG101" s="2" t="str">
        <f t="shared" si="69"/>
        <v>Flüssiggas</v>
      </c>
      <c r="AH101" s="2" t="str">
        <f t="shared" si="69"/>
        <v>Heizöl</v>
      </c>
      <c r="AI101" s="2" t="str">
        <f t="shared" si="69"/>
        <v>Holzpellets</v>
      </c>
      <c r="AJ101" s="2" t="str">
        <f t="shared" si="69"/>
        <v>Strom**</v>
      </c>
      <c r="AK101" s="87"/>
      <c r="AL101" s="87"/>
      <c r="AM101" s="87"/>
      <c r="AN101" s="87"/>
      <c r="AO101" s="2" t="str">
        <f>AO5</f>
        <v>Jahr</v>
      </c>
      <c r="AP101" s="2" t="str">
        <f t="shared" ref="AP101:AV116" si="70">AP5</f>
        <v>Erdgas</v>
      </c>
      <c r="AQ101" s="2" t="str">
        <f t="shared" si="70"/>
        <v>Wärme</v>
      </c>
      <c r="AR101" s="2" t="str">
        <f t="shared" si="70"/>
        <v>Flüssiggas</v>
      </c>
      <c r="AS101" s="2" t="str">
        <f t="shared" si="70"/>
        <v>Heizöl</v>
      </c>
      <c r="AT101" s="2" t="str">
        <f t="shared" si="70"/>
        <v>Holzpellets</v>
      </c>
      <c r="AU101" s="2" t="str">
        <f t="shared" si="70"/>
        <v>Strom</v>
      </c>
      <c r="AV101" s="94" t="str">
        <f>AV5</f>
        <v>Gesamt</v>
      </c>
      <c r="AW101" s="87"/>
      <c r="AX101" s="2" t="str">
        <f>AX5</f>
        <v>Jahr</v>
      </c>
      <c r="AY101" s="2" t="str">
        <f t="shared" ref="AY101:BB101" si="71">AY5</f>
        <v>Erdgas</v>
      </c>
      <c r="AZ101" s="2" t="str">
        <f t="shared" si="71"/>
        <v>Wärme*</v>
      </c>
      <c r="BA101" s="2" t="str">
        <f t="shared" si="71"/>
        <v>Flüssiggas</v>
      </c>
      <c r="BB101" s="2" t="str">
        <f t="shared" si="71"/>
        <v>Heizöl**</v>
      </c>
      <c r="BC101" s="2" t="str">
        <f>BC5</f>
        <v>Holzpellets*</v>
      </c>
      <c r="BD101" s="2" t="str">
        <f t="shared" ref="BD101:BE101" si="72">BD5</f>
        <v>Strom**</v>
      </c>
      <c r="BE101" s="2" t="str">
        <f t="shared" si="72"/>
        <v>Gesamt</v>
      </c>
      <c r="BF101" s="87"/>
      <c r="BG101" s="2" t="str">
        <f>BG5</f>
        <v>Jahr</v>
      </c>
      <c r="BH101" s="2" t="str">
        <f t="shared" ref="BH101:BM101" si="73">BH5</f>
        <v>Erdgas</v>
      </c>
      <c r="BI101" s="2" t="str">
        <f t="shared" si="73"/>
        <v>Wärme*</v>
      </c>
      <c r="BJ101" s="2" t="str">
        <f t="shared" si="73"/>
        <v>Flüssiggas</v>
      </c>
      <c r="BK101" s="2" t="str">
        <f t="shared" si="73"/>
        <v>Heizöl**</v>
      </c>
      <c r="BL101" s="2" t="str">
        <f t="shared" si="73"/>
        <v>Holzpellets*</v>
      </c>
      <c r="BM101" s="2" t="str">
        <f t="shared" si="73"/>
        <v>Strom**</v>
      </c>
      <c r="BN101" s="87"/>
      <c r="BO101" s="2" t="str">
        <f>BO5</f>
        <v>Jahr</v>
      </c>
      <c r="BP101" s="2" t="str">
        <f t="shared" ref="BP101:BU101" si="74">BP5</f>
        <v>Erdgas</v>
      </c>
      <c r="BQ101" s="2" t="str">
        <f t="shared" si="74"/>
        <v>Wärme*</v>
      </c>
      <c r="BR101" s="2" t="str">
        <f t="shared" si="74"/>
        <v>Flüssiggas</v>
      </c>
      <c r="BS101" s="2" t="str">
        <f t="shared" si="74"/>
        <v>Heizöl**</v>
      </c>
      <c r="BT101" s="2" t="str">
        <f t="shared" si="74"/>
        <v>Holzpellets*</v>
      </c>
      <c r="BU101" s="2" t="str">
        <f t="shared" si="74"/>
        <v>Strom**</v>
      </c>
    </row>
    <row r="102" spans="1:86" ht="16" customHeight="1">
      <c r="B102" s="2" t="s">
        <v>20</v>
      </c>
      <c r="C102" s="56" t="s">
        <v>54</v>
      </c>
      <c r="D102" s="4" t="s">
        <v>63</v>
      </c>
      <c r="E102" s="25" t="s">
        <v>8</v>
      </c>
      <c r="F102" s="56" t="s">
        <v>60</v>
      </c>
      <c r="G102" s="4" t="s">
        <v>61</v>
      </c>
      <c r="H102" s="4" t="s">
        <v>61</v>
      </c>
      <c r="I102" s="56" t="s">
        <v>55</v>
      </c>
      <c r="J102"/>
      <c r="K102" s="39"/>
      <c r="M102" s="2">
        <v>2002</v>
      </c>
      <c r="N102" s="6">
        <f>N6</f>
        <v>30.718795535220323</v>
      </c>
      <c r="O102" s="6">
        <f t="shared" ref="O102:S102" si="75">O6</f>
        <v>5.5553016651655023</v>
      </c>
      <c r="P102" s="6">
        <f t="shared" si="75"/>
        <v>0.39326550681532985</v>
      </c>
      <c r="Q102" s="6">
        <f t="shared" si="75"/>
        <v>63.309039983669443</v>
      </c>
      <c r="R102" s="6">
        <f t="shared" si="75"/>
        <v>2.3597309129404664E-2</v>
      </c>
      <c r="S102" s="6">
        <f t="shared" si="75"/>
        <v>0</v>
      </c>
      <c r="T102" s="24">
        <f>SUM(N102:S102)</f>
        <v>100</v>
      </c>
      <c r="U102" s="87"/>
      <c r="V102" s="2">
        <f t="shared" ref="V102:W111" si="76">V6</f>
        <v>2002</v>
      </c>
      <c r="W102" s="76">
        <f>W6</f>
        <v>258.82352941176475</v>
      </c>
      <c r="X102" s="76">
        <f t="shared" ref="X102:Z102" si="77">X6</f>
        <v>270</v>
      </c>
      <c r="Y102" s="76">
        <f t="shared" si="77"/>
        <v>279.35294117647067</v>
      </c>
      <c r="Z102" s="76">
        <f t="shared" si="77"/>
        <v>320.58823529411774</v>
      </c>
      <c r="AA102" s="76">
        <f>AA6</f>
        <v>27.000000000000021</v>
      </c>
      <c r="AB102" s="76">
        <f>AB6</f>
        <v>721.02197802197782</v>
      </c>
      <c r="AC102" s="87"/>
      <c r="AD102" s="2">
        <f t="shared" ref="AD102:AE111" si="78">AD6</f>
        <v>2002</v>
      </c>
      <c r="AE102" s="77">
        <f>AE6</f>
        <v>5.6094535576909523</v>
      </c>
      <c r="AF102" s="77">
        <f t="shared" ref="AF102:AJ102" si="79">AF6</f>
        <v>1.0582396499191122</v>
      </c>
      <c r="AG102" s="77">
        <f t="shared" si="79"/>
        <v>7.7508926652262194E-2</v>
      </c>
      <c r="AH102" s="77">
        <f t="shared" si="79"/>
        <v>14.319436476007667</v>
      </c>
      <c r="AI102" s="77">
        <f t="shared" si="79"/>
        <v>4.4950948944354652E-4</v>
      </c>
      <c r="AJ102" s="77">
        <f t="shared" si="79"/>
        <v>0</v>
      </c>
      <c r="AK102" s="87"/>
      <c r="AL102" s="87"/>
      <c r="AM102" s="87"/>
      <c r="AN102" s="87"/>
      <c r="AO102" s="2">
        <f t="shared" ref="AO102:AV117" si="80">AO6</f>
        <v>2002</v>
      </c>
      <c r="AP102" s="26">
        <f>AP6</f>
        <v>30.718795535220323</v>
      </c>
      <c r="AQ102" s="26">
        <f t="shared" ref="AQ102:AU102" si="81">AQ6</f>
        <v>5.5553016651655023</v>
      </c>
      <c r="AR102" s="26">
        <f t="shared" si="81"/>
        <v>0.39326550681532985</v>
      </c>
      <c r="AS102" s="26">
        <f t="shared" si="81"/>
        <v>63.309039983669443</v>
      </c>
      <c r="AT102" s="26">
        <f t="shared" si="81"/>
        <v>2.3597309129404664E-2</v>
      </c>
      <c r="AU102" s="26">
        <f t="shared" si="81"/>
        <v>0</v>
      </c>
      <c r="AV102" s="94">
        <f>SUM(AP102:AU102)</f>
        <v>100</v>
      </c>
      <c r="AW102" s="87"/>
      <c r="AX102" s="2">
        <f t="shared" ref="AX102:AY117" si="82">AX6</f>
        <v>2002</v>
      </c>
      <c r="AY102" s="95">
        <f>AY6</f>
        <v>5.6094535576909523</v>
      </c>
      <c r="AZ102" s="95">
        <f t="shared" ref="AZ102:BD102" si="83">AZ6</f>
        <v>1.0582396499191125</v>
      </c>
      <c r="BA102" s="95">
        <f t="shared" si="83"/>
        <v>7.7508926652262194E-2</v>
      </c>
      <c r="BB102" s="95">
        <f t="shared" si="83"/>
        <v>14.319436476007668</v>
      </c>
      <c r="BC102" s="95">
        <f t="shared" si="83"/>
        <v>4.4950948944354646E-4</v>
      </c>
      <c r="BD102" s="95">
        <f t="shared" si="83"/>
        <v>0</v>
      </c>
      <c r="BE102" s="95">
        <f>SUM(AY102:BD102)</f>
        <v>21.065088119759437</v>
      </c>
      <c r="BF102" s="87"/>
      <c r="BG102" s="2">
        <f t="shared" ref="BG102:BM112" si="84">BG6</f>
        <v>2002</v>
      </c>
      <c r="BH102" s="76">
        <f t="shared" si="84"/>
        <v>258.82352941176475</v>
      </c>
      <c r="BI102" s="76">
        <f t="shared" si="84"/>
        <v>270</v>
      </c>
      <c r="BJ102" s="76">
        <f t="shared" si="84"/>
        <v>279.35294117647067</v>
      </c>
      <c r="BK102" s="76">
        <f t="shared" si="84"/>
        <v>320.58823529411774</v>
      </c>
      <c r="BL102" s="76">
        <f t="shared" si="84"/>
        <v>27.000000000000021</v>
      </c>
      <c r="BM102" s="76">
        <f t="shared" si="84"/>
        <v>721.02197802197782</v>
      </c>
      <c r="BN102" s="87"/>
      <c r="BO102" s="2">
        <f t="shared" ref="BO102:BU117" si="85">BO6</f>
        <v>2002</v>
      </c>
      <c r="BP102" s="95">
        <f t="shared" si="85"/>
        <v>5.6094535576909514</v>
      </c>
      <c r="BQ102" s="95">
        <f t="shared" si="85"/>
        <v>1.0582396499191125</v>
      </c>
      <c r="BR102" s="95">
        <f t="shared" si="85"/>
        <v>7.7508926652262194E-2</v>
      </c>
      <c r="BS102" s="95">
        <f t="shared" si="85"/>
        <v>14.319436476007667</v>
      </c>
      <c r="BT102" s="95">
        <f t="shared" si="85"/>
        <v>4.4950948944354652E-4</v>
      </c>
      <c r="BU102" s="95">
        <f t="shared" si="85"/>
        <v>0</v>
      </c>
    </row>
    <row r="103" spans="1:86" ht="16" customHeight="1">
      <c r="B103" s="3"/>
      <c r="C103" s="57" t="s">
        <v>56</v>
      </c>
      <c r="D103" s="56" t="s">
        <v>62</v>
      </c>
      <c r="E103" s="25" t="s">
        <v>9</v>
      </c>
      <c r="F103" s="57" t="s">
        <v>56</v>
      </c>
      <c r="G103" s="56" t="s">
        <v>66</v>
      </c>
      <c r="H103" s="56" t="s">
        <v>57</v>
      </c>
      <c r="I103" s="25" t="s">
        <v>9</v>
      </c>
      <c r="J103"/>
      <c r="K103" s="39"/>
      <c r="M103" s="2">
        <v>2003</v>
      </c>
      <c r="N103" s="6">
        <f t="shared" ref="N103:S118" si="86">N7</f>
        <v>30.948475974739146</v>
      </c>
      <c r="O103" s="6">
        <f t="shared" si="86"/>
        <v>5.703913436405851</v>
      </c>
      <c r="P103" s="6">
        <f t="shared" si="86"/>
        <v>0.42910291432351511</v>
      </c>
      <c r="Q103" s="6">
        <f t="shared" si="86"/>
        <v>62.71485409086106</v>
      </c>
      <c r="R103" s="6">
        <f t="shared" si="86"/>
        <v>0.12271618693367509</v>
      </c>
      <c r="S103" s="6">
        <f t="shared" si="86"/>
        <v>8.0937396736753028E-2</v>
      </c>
      <c r="T103" s="24">
        <f t="shared" ref="T103:T118" si="87">SUM(N103:S103)</f>
        <v>100</v>
      </c>
      <c r="U103" s="87"/>
      <c r="V103" s="2">
        <f t="shared" si="76"/>
        <v>2003</v>
      </c>
      <c r="W103" s="76">
        <f t="shared" si="76"/>
        <v>258.16911764705884</v>
      </c>
      <c r="X103" s="76">
        <f t="shared" ref="X103:AB103" si="88">X7</f>
        <v>270</v>
      </c>
      <c r="Y103" s="76">
        <f t="shared" si="88"/>
        <v>278.43382352941182</v>
      </c>
      <c r="Z103" s="76">
        <f t="shared" si="88"/>
        <v>320.55147058823536</v>
      </c>
      <c r="AA103" s="76">
        <f t="shared" si="88"/>
        <v>27.000000000000021</v>
      </c>
      <c r="AB103" s="76">
        <f t="shared" si="88"/>
        <v>710.62051282051266</v>
      </c>
      <c r="AC103" s="87"/>
      <c r="AD103" s="2">
        <f t="shared" si="78"/>
        <v>2003</v>
      </c>
      <c r="AE103" s="77">
        <f t="shared" si="78"/>
        <v>5.5986007922221246</v>
      </c>
      <c r="AF103" s="77">
        <f t="shared" ref="AF103:AJ103" si="89">AF7</f>
        <v>1.0791271853808533</v>
      </c>
      <c r="AG103" s="77">
        <f t="shared" si="89"/>
        <v>8.3718106812074006E-2</v>
      </c>
      <c r="AH103" s="77">
        <f t="shared" si="89"/>
        <v>14.086533522947953</v>
      </c>
      <c r="AI103" s="77">
        <f t="shared" si="89"/>
        <v>2.3216757211142395E-3</v>
      </c>
      <c r="AJ103" s="77">
        <f t="shared" si="89"/>
        <v>4.0301658130732596E-2</v>
      </c>
      <c r="AK103" s="87"/>
      <c r="AL103" s="87"/>
      <c r="AM103" s="87"/>
      <c r="AN103" s="87"/>
      <c r="AO103" s="2">
        <f t="shared" si="80"/>
        <v>2003</v>
      </c>
      <c r="AP103" s="26">
        <f t="shared" si="80"/>
        <v>30.718795535220323</v>
      </c>
      <c r="AQ103" s="26">
        <f t="shared" ref="AQ103:AU103" si="90">AQ7</f>
        <v>5.5553016651655023</v>
      </c>
      <c r="AR103" s="26">
        <f t="shared" si="90"/>
        <v>0.39326550681532985</v>
      </c>
      <c r="AS103" s="26">
        <f t="shared" si="90"/>
        <v>63.309039983669443</v>
      </c>
      <c r="AT103" s="26">
        <f t="shared" si="90"/>
        <v>2.3597309129404664E-2</v>
      </c>
      <c r="AU103" s="26">
        <f t="shared" si="90"/>
        <v>0</v>
      </c>
      <c r="AV103" s="94">
        <f t="shared" si="70"/>
        <v>100</v>
      </c>
      <c r="AW103" s="87"/>
      <c r="AX103" s="2">
        <f t="shared" si="82"/>
        <v>2003</v>
      </c>
      <c r="AY103" s="95">
        <f t="shared" si="82"/>
        <v>5.5570514412396212</v>
      </c>
      <c r="AZ103" s="95">
        <f t="shared" ref="AZ103:BD103" si="91">AZ7</f>
        <v>1.0510112253121968</v>
      </c>
      <c r="BA103" s="95">
        <f t="shared" si="91"/>
        <v>7.6726217898040433E-2</v>
      </c>
      <c r="BB103" s="95">
        <f t="shared" si="91"/>
        <v>14.219995038871781</v>
      </c>
      <c r="BC103" s="95">
        <f t="shared" si="91"/>
        <v>4.4643906446487156E-4</v>
      </c>
      <c r="BD103" s="95">
        <f t="shared" si="91"/>
        <v>0</v>
      </c>
      <c r="BE103" s="95">
        <f t="shared" ref="BE103:BE118" si="92">SUM(AY103:BD103)</f>
        <v>20.905230362386106</v>
      </c>
      <c r="BF103" s="87"/>
      <c r="BG103" s="2">
        <f t="shared" si="84"/>
        <v>2003</v>
      </c>
      <c r="BH103" s="76">
        <f t="shared" si="84"/>
        <v>258.82352941176475</v>
      </c>
      <c r="BI103" s="76">
        <f t="shared" si="84"/>
        <v>270</v>
      </c>
      <c r="BJ103" s="76">
        <f t="shared" si="84"/>
        <v>279.35294117647067</v>
      </c>
      <c r="BK103" s="76">
        <f t="shared" si="84"/>
        <v>320.58823529411774</v>
      </c>
      <c r="BL103" s="76">
        <f t="shared" si="84"/>
        <v>27.000000000000021</v>
      </c>
      <c r="BM103" s="76">
        <f t="shared" si="84"/>
        <v>721.02197802197782</v>
      </c>
      <c r="BN103" s="87"/>
      <c r="BO103" s="2">
        <f t="shared" si="85"/>
        <v>2003</v>
      </c>
      <c r="BP103" s="95">
        <f t="shared" si="85"/>
        <v>5.6127922271145447</v>
      </c>
      <c r="BQ103" s="95">
        <f t="shared" si="85"/>
        <v>1.0791271853808533</v>
      </c>
      <c r="BR103" s="95">
        <f t="shared" si="85"/>
        <v>8.3994462566464603E-2</v>
      </c>
      <c r="BS103" s="95">
        <f t="shared" si="85"/>
        <v>14.088149136381025</v>
      </c>
      <c r="BT103" s="95">
        <f t="shared" si="85"/>
        <v>2.3216757211142395E-3</v>
      </c>
      <c r="BU103" s="95">
        <f t="shared" si="85"/>
        <v>4.0891559895521699E-2</v>
      </c>
    </row>
    <row r="104" spans="1:86" ht="16" customHeight="1">
      <c r="B104" s="2">
        <v>2002</v>
      </c>
      <c r="C104" s="5">
        <f>C6</f>
        <v>137.81816052765436</v>
      </c>
      <c r="D104" s="20">
        <f>D6</f>
        <v>507148.80000000005</v>
      </c>
      <c r="E104" s="6">
        <f>F6</f>
        <v>70.552534264487349</v>
      </c>
      <c r="F104" s="5">
        <f>G6</f>
        <v>139.45741842020095</v>
      </c>
      <c r="G104" s="11">
        <f>H6</f>
        <v>505907.35913312691</v>
      </c>
      <c r="H104" s="60">
        <f>I6</f>
        <v>0.5059073591331269</v>
      </c>
      <c r="I104" s="5">
        <f>J6</f>
        <v>70.552534264487349</v>
      </c>
      <c r="J104"/>
      <c r="K104" s="39"/>
      <c r="M104" s="2">
        <v>2004</v>
      </c>
      <c r="N104" s="6">
        <f t="shared" si="86"/>
        <v>31.111875592065026</v>
      </c>
      <c r="O104" s="6">
        <f t="shared" si="86"/>
        <v>5.8465932632388657</v>
      </c>
      <c r="P104" s="6">
        <f t="shared" si="86"/>
        <v>0.46393363391616416</v>
      </c>
      <c r="Q104" s="6">
        <f t="shared" si="86"/>
        <v>61.947928257093935</v>
      </c>
      <c r="R104" s="6">
        <f t="shared" si="86"/>
        <v>0.25501251489096377</v>
      </c>
      <c r="S104" s="6">
        <f t="shared" si="86"/>
        <v>0.3746567387950635</v>
      </c>
      <c r="T104" s="24">
        <f t="shared" si="87"/>
        <v>100.00000000000001</v>
      </c>
      <c r="U104" s="87"/>
      <c r="V104" s="2">
        <f t="shared" si="76"/>
        <v>2004</v>
      </c>
      <c r="W104" s="76">
        <f t="shared" si="76"/>
        <v>257.51470588235298</v>
      </c>
      <c r="X104" s="76">
        <f t="shared" ref="X104:AB104" si="93">X8</f>
        <v>270</v>
      </c>
      <c r="Y104" s="76">
        <f t="shared" si="93"/>
        <v>277.51470588235298</v>
      </c>
      <c r="Z104" s="76">
        <f t="shared" si="93"/>
        <v>320.51470588235304</v>
      </c>
      <c r="AA104" s="76">
        <f t="shared" si="93"/>
        <v>27.000000000000021</v>
      </c>
      <c r="AB104" s="76">
        <f t="shared" si="93"/>
        <v>700.2190476190475</v>
      </c>
      <c r="AC104" s="87"/>
      <c r="AD104" s="2">
        <f t="shared" si="78"/>
        <v>2004</v>
      </c>
      <c r="AE104" s="77">
        <f t="shared" si="78"/>
        <v>5.5755423472484216</v>
      </c>
      <c r="AF104" s="77">
        <f t="shared" ref="AF104:AJ104" si="94">AF8</f>
        <v>1.0985644370525238</v>
      </c>
      <c r="AG104" s="77">
        <f t="shared" si="94"/>
        <v>8.9598502386030079E-2</v>
      </c>
      <c r="AH104" s="77">
        <f t="shared" si="94"/>
        <v>13.817632481617867</v>
      </c>
      <c r="AI104" s="77">
        <f t="shared" si="94"/>
        <v>4.7916396309625508E-3</v>
      </c>
      <c r="AJ104" s="77">
        <f t="shared" si="94"/>
        <v>0.1825687149850162</v>
      </c>
      <c r="AK104" s="87"/>
      <c r="AL104" s="87"/>
      <c r="AM104" s="87"/>
      <c r="AN104" s="87"/>
      <c r="AO104" s="2">
        <f t="shared" si="80"/>
        <v>2004</v>
      </c>
      <c r="AP104" s="26">
        <f t="shared" si="80"/>
        <v>30.718795535220323</v>
      </c>
      <c r="AQ104" s="26">
        <f t="shared" ref="AQ104:AU104" si="95">AQ8</f>
        <v>5.5553016651655023</v>
      </c>
      <c r="AR104" s="26">
        <f t="shared" si="95"/>
        <v>0.39326550681532985</v>
      </c>
      <c r="AS104" s="26">
        <f t="shared" si="95"/>
        <v>63.309039983669443</v>
      </c>
      <c r="AT104" s="26">
        <f t="shared" si="95"/>
        <v>2.3597309129404664E-2</v>
      </c>
      <c r="AU104" s="26">
        <f t="shared" si="95"/>
        <v>0</v>
      </c>
      <c r="AV104" s="94">
        <f t="shared" si="70"/>
        <v>100</v>
      </c>
      <c r="AW104" s="87"/>
      <c r="AX104" s="2">
        <f t="shared" si="82"/>
        <v>2004</v>
      </c>
      <c r="AY104" s="95">
        <f t="shared" si="82"/>
        <v>5.5050986834997975</v>
      </c>
      <c r="AZ104" s="95">
        <f t="shared" ref="AZ104:BD104" si="96">AZ8</f>
        <v>1.0438312657769284</v>
      </c>
      <c r="BA104" s="95">
        <f t="shared" si="96"/>
        <v>7.5950519373432696E-2</v>
      </c>
      <c r="BB104" s="95">
        <f t="shared" si="96"/>
        <v>14.121231683938037</v>
      </c>
      <c r="BC104" s="95">
        <f t="shared" si="96"/>
        <v>4.4338922604200535E-4</v>
      </c>
      <c r="BD104" s="95">
        <f t="shared" si="96"/>
        <v>0</v>
      </c>
      <c r="BE104" s="95">
        <f t="shared" si="92"/>
        <v>20.746555541814239</v>
      </c>
      <c r="BF104" s="87"/>
      <c r="BG104" s="2">
        <f t="shared" si="84"/>
        <v>2004</v>
      </c>
      <c r="BH104" s="76">
        <f t="shared" si="84"/>
        <v>258.82352941176475</v>
      </c>
      <c r="BI104" s="76">
        <f t="shared" si="84"/>
        <v>270</v>
      </c>
      <c r="BJ104" s="76">
        <f t="shared" si="84"/>
        <v>279.35294117647067</v>
      </c>
      <c r="BK104" s="76">
        <f t="shared" si="84"/>
        <v>320.58823529411774</v>
      </c>
      <c r="BL104" s="76">
        <f t="shared" si="84"/>
        <v>27.000000000000021</v>
      </c>
      <c r="BM104" s="76">
        <f t="shared" si="84"/>
        <v>721.02197802197782</v>
      </c>
      <c r="BN104" s="87"/>
      <c r="BO104" s="2">
        <f t="shared" si="85"/>
        <v>2004</v>
      </c>
      <c r="BP104" s="95">
        <f t="shared" si="85"/>
        <v>5.6038801502810927</v>
      </c>
      <c r="BQ104" s="95">
        <f t="shared" si="85"/>
        <v>1.0985644370525236</v>
      </c>
      <c r="BR104" s="95">
        <f t="shared" si="85"/>
        <v>9.0191995724923285E-2</v>
      </c>
      <c r="BS104" s="95">
        <f t="shared" si="85"/>
        <v>13.82080239042301</v>
      </c>
      <c r="BT104" s="95">
        <f t="shared" si="85"/>
        <v>4.7916396309625508E-3</v>
      </c>
      <c r="BU104" s="95">
        <f t="shared" si="85"/>
        <v>0.18799268093467136</v>
      </c>
    </row>
    <row r="105" spans="1:86" ht="16" customHeight="1">
      <c r="B105" s="2">
        <v>2003</v>
      </c>
      <c r="C105" s="5">
        <f t="shared" ref="C105:D105" si="97">C7</f>
        <v>135.50113371110874</v>
      </c>
      <c r="D105" s="20">
        <f t="shared" si="97"/>
        <v>511924.80000000005</v>
      </c>
      <c r="E105" s="6">
        <f t="shared" ref="E105:I105" si="98">F7</f>
        <v>70.070617266955963</v>
      </c>
      <c r="F105" s="5">
        <f t="shared" si="98"/>
        <v>138.01942556668166</v>
      </c>
      <c r="G105" s="11">
        <f t="shared" si="98"/>
        <v>507686.63164086686</v>
      </c>
      <c r="H105" s="60">
        <f t="shared" si="98"/>
        <v>0.50768663164086691</v>
      </c>
      <c r="I105" s="5">
        <f t="shared" si="98"/>
        <v>70.070617266955963</v>
      </c>
      <c r="J105"/>
      <c r="K105" s="39"/>
      <c r="M105" s="2">
        <v>2005</v>
      </c>
      <c r="N105" s="6">
        <f t="shared" si="86"/>
        <v>31.273701137899952</v>
      </c>
      <c r="O105" s="6">
        <f t="shared" si="86"/>
        <v>5.9893033505959377</v>
      </c>
      <c r="P105" s="6">
        <f t="shared" si="86"/>
        <v>0.49880739219665343</v>
      </c>
      <c r="Q105" s="6">
        <f t="shared" si="86"/>
        <v>61.174224487083585</v>
      </c>
      <c r="R105" s="6">
        <f t="shared" si="86"/>
        <v>0.39158337086947415</v>
      </c>
      <c r="S105" s="6">
        <f t="shared" si="86"/>
        <v>0.67238026135440621</v>
      </c>
      <c r="T105" s="24">
        <f t="shared" si="87"/>
        <v>100</v>
      </c>
      <c r="U105" s="87"/>
      <c r="V105" s="2">
        <f t="shared" si="76"/>
        <v>2005</v>
      </c>
      <c r="W105" s="76">
        <f t="shared" si="76"/>
        <v>256.86029411764713</v>
      </c>
      <c r="X105" s="76">
        <f t="shared" ref="X105:AB105" si="99">X9</f>
        <v>270</v>
      </c>
      <c r="Y105" s="76">
        <f t="shared" si="99"/>
        <v>276.5955882352942</v>
      </c>
      <c r="Z105" s="76">
        <f t="shared" si="99"/>
        <v>320.47794117647067</v>
      </c>
      <c r="AA105" s="76">
        <f t="shared" si="99"/>
        <v>27.000000000000021</v>
      </c>
      <c r="AB105" s="76">
        <f t="shared" si="99"/>
        <v>689.81758241758234</v>
      </c>
      <c r="AC105" s="87"/>
      <c r="AD105" s="2">
        <f t="shared" si="78"/>
        <v>2005</v>
      </c>
      <c r="AE105" s="77">
        <f t="shared" si="78"/>
        <v>5.5521834303536837</v>
      </c>
      <c r="AF105" s="77">
        <f t="shared" ref="AF105:AJ105" si="100">AF9</f>
        <v>1.1177061044321221</v>
      </c>
      <c r="AG105" s="77">
        <f t="shared" si="100"/>
        <v>9.5359876143426184E-2</v>
      </c>
      <c r="AH105" s="77">
        <f t="shared" si="100"/>
        <v>13.550463883774707</v>
      </c>
      <c r="AI105" s="77">
        <f t="shared" si="100"/>
        <v>7.3076132296984158E-3</v>
      </c>
      <c r="AJ105" s="77">
        <f t="shared" si="100"/>
        <v>0.32058025051102895</v>
      </c>
      <c r="AK105" s="87"/>
      <c r="AL105" s="87"/>
      <c r="AM105" s="87"/>
      <c r="AN105" s="87"/>
      <c r="AO105" s="2">
        <f t="shared" si="80"/>
        <v>2005</v>
      </c>
      <c r="AP105" s="26">
        <f t="shared" si="80"/>
        <v>30.718795535220323</v>
      </c>
      <c r="AQ105" s="26">
        <f t="shared" ref="AQ105:AU105" si="101">AQ9</f>
        <v>5.5553016651655023</v>
      </c>
      <c r="AR105" s="26">
        <f t="shared" si="101"/>
        <v>0.39326550681532985</v>
      </c>
      <c r="AS105" s="26">
        <f t="shared" si="101"/>
        <v>63.309039983669443</v>
      </c>
      <c r="AT105" s="26">
        <f t="shared" si="101"/>
        <v>2.3597309129404664E-2</v>
      </c>
      <c r="AU105" s="26">
        <f t="shared" si="101"/>
        <v>0</v>
      </c>
      <c r="AV105" s="94">
        <f t="shared" si="70"/>
        <v>100</v>
      </c>
      <c r="AW105" s="87"/>
      <c r="AX105" s="2">
        <f t="shared" si="82"/>
        <v>2005</v>
      </c>
      <c r="AY105" s="95">
        <f t="shared" si="82"/>
        <v>5.4536681417722965</v>
      </c>
      <c r="AZ105" s="95">
        <f t="shared" ref="AZ105:BD105" si="102">AZ9</f>
        <v>1.036713991536194</v>
      </c>
      <c r="BA105" s="95">
        <f t="shared" si="102"/>
        <v>7.518282729580443E-2</v>
      </c>
      <c r="BB105" s="95">
        <f t="shared" si="102"/>
        <v>14.023338538542374</v>
      </c>
      <c r="BC105" s="95">
        <f t="shared" si="102"/>
        <v>4.4036601451290914E-4</v>
      </c>
      <c r="BD105" s="95">
        <f t="shared" si="102"/>
        <v>0</v>
      </c>
      <c r="BE105" s="95">
        <f t="shared" si="92"/>
        <v>20.58934386516118</v>
      </c>
      <c r="BF105" s="87"/>
      <c r="BG105" s="2">
        <f t="shared" si="84"/>
        <v>2005</v>
      </c>
      <c r="BH105" s="76">
        <f t="shared" si="84"/>
        <v>258.82352941176475</v>
      </c>
      <c r="BI105" s="76">
        <f t="shared" si="84"/>
        <v>270</v>
      </c>
      <c r="BJ105" s="76">
        <f t="shared" si="84"/>
        <v>279.35294117647067</v>
      </c>
      <c r="BK105" s="76">
        <f t="shared" si="84"/>
        <v>320.58823529411774</v>
      </c>
      <c r="BL105" s="76">
        <f t="shared" si="84"/>
        <v>27.000000000000021</v>
      </c>
      <c r="BM105" s="76">
        <f t="shared" si="84"/>
        <v>721.02197802197782</v>
      </c>
      <c r="BN105" s="87"/>
      <c r="BO105" s="2">
        <f t="shared" si="85"/>
        <v>2005</v>
      </c>
      <c r="BP105" s="95">
        <f t="shared" si="85"/>
        <v>5.5946198937523155</v>
      </c>
      <c r="BQ105" s="95">
        <f t="shared" si="85"/>
        <v>1.1177061044321221</v>
      </c>
      <c r="BR105" s="95">
        <f t="shared" si="85"/>
        <v>9.6310508930564587E-2</v>
      </c>
      <c r="BS105" s="95">
        <f t="shared" si="85"/>
        <v>13.55512734501726</v>
      </c>
      <c r="BT105" s="95">
        <f t="shared" si="85"/>
        <v>7.3076132296984158E-3</v>
      </c>
      <c r="BU105" s="95">
        <f t="shared" si="85"/>
        <v>0.33508192923722685</v>
      </c>
    </row>
    <row r="106" spans="1:86" ht="16" customHeight="1">
      <c r="B106" s="2">
        <v>2004</v>
      </c>
      <c r="C106" s="5">
        <f t="shared" ref="C106:D106" si="103">C8</f>
        <v>133.33473470183128</v>
      </c>
      <c r="D106" s="20">
        <f t="shared" si="103"/>
        <v>517122</v>
      </c>
      <c r="E106" s="6">
        <f t="shared" ref="E106:I106" si="104">F8</f>
        <v>69.59193142186561</v>
      </c>
      <c r="F106" s="5">
        <f t="shared" si="104"/>
        <v>136.58584426794712</v>
      </c>
      <c r="G106" s="11">
        <f t="shared" si="104"/>
        <v>509510.57040247682</v>
      </c>
      <c r="H106" s="60">
        <f t="shared" si="104"/>
        <v>0.50951057040247683</v>
      </c>
      <c r="I106" s="5">
        <f t="shared" si="104"/>
        <v>69.59193142186561</v>
      </c>
      <c r="J106"/>
      <c r="K106" s="39"/>
      <c r="M106" s="2">
        <v>2006</v>
      </c>
      <c r="N106" s="6">
        <f t="shared" si="86"/>
        <v>31.436698824839571</v>
      </c>
      <c r="O106" s="6">
        <f t="shared" si="86"/>
        <v>6.1330252942695092</v>
      </c>
      <c r="P106" s="6">
        <f t="shared" si="86"/>
        <v>0.5337311687677988</v>
      </c>
      <c r="Q106" s="6">
        <f t="shared" si="86"/>
        <v>60.396882360003254</v>
      </c>
      <c r="R106" s="6">
        <f t="shared" si="86"/>
        <v>0.52830119986120661</v>
      </c>
      <c r="S106" s="6">
        <f t="shared" si="86"/>
        <v>0.97136115225867403</v>
      </c>
      <c r="T106" s="24">
        <f t="shared" si="87"/>
        <v>100.00000000000003</v>
      </c>
      <c r="U106" s="87"/>
      <c r="V106" s="2">
        <f t="shared" si="76"/>
        <v>2006</v>
      </c>
      <c r="W106" s="76">
        <f t="shared" si="76"/>
        <v>256.20588235294116</v>
      </c>
      <c r="X106" s="76">
        <f t="shared" ref="X106:AB106" si="105">X10</f>
        <v>270</v>
      </c>
      <c r="Y106" s="76">
        <f t="shared" si="105"/>
        <v>275.67647058823536</v>
      </c>
      <c r="Z106" s="76">
        <f t="shared" si="105"/>
        <v>320.44117647058835</v>
      </c>
      <c r="AA106" s="76">
        <f t="shared" si="105"/>
        <v>27.000000000000021</v>
      </c>
      <c r="AB106" s="76">
        <f t="shared" si="105"/>
        <v>679.41611721611719</v>
      </c>
      <c r="AC106" s="87"/>
      <c r="AD106" s="2">
        <f t="shared" si="78"/>
        <v>2006</v>
      </c>
      <c r="AE106" s="77">
        <f t="shared" si="78"/>
        <v>5.5290974677964986</v>
      </c>
      <c r="AF106" s="77">
        <f t="shared" ref="AF106:AJ106" si="106">AF10</f>
        <v>1.136754637753286</v>
      </c>
      <c r="AG106" s="77">
        <f t="shared" si="106"/>
        <v>0.10100676923060078</v>
      </c>
      <c r="AH106" s="77">
        <f t="shared" si="106"/>
        <v>13.285902271183707</v>
      </c>
      <c r="AI106" s="77">
        <f t="shared" si="106"/>
        <v>9.7920489523169799E-3</v>
      </c>
      <c r="AJ106" s="77">
        <f t="shared" si="106"/>
        <v>0.45304859769367956</v>
      </c>
      <c r="AK106" s="87"/>
      <c r="AL106" s="87"/>
      <c r="AM106" s="87"/>
      <c r="AN106" s="87"/>
      <c r="AO106" s="2">
        <f t="shared" si="80"/>
        <v>2006</v>
      </c>
      <c r="AP106" s="26">
        <f t="shared" si="80"/>
        <v>30.718795535220323</v>
      </c>
      <c r="AQ106" s="26">
        <f t="shared" ref="AQ106:AU106" si="107">AQ10</f>
        <v>5.5553016651655023</v>
      </c>
      <c r="AR106" s="26">
        <f t="shared" si="107"/>
        <v>0.39326550681532985</v>
      </c>
      <c r="AS106" s="26">
        <f t="shared" si="107"/>
        <v>63.309039983669443</v>
      </c>
      <c r="AT106" s="26">
        <f t="shared" si="107"/>
        <v>2.3597309129404664E-2</v>
      </c>
      <c r="AU106" s="26">
        <f t="shared" si="107"/>
        <v>0</v>
      </c>
      <c r="AV106" s="94">
        <f t="shared" si="70"/>
        <v>100</v>
      </c>
      <c r="AW106" s="87"/>
      <c r="AX106" s="2">
        <f t="shared" si="82"/>
        <v>2006</v>
      </c>
      <c r="AY106" s="95">
        <f t="shared" si="82"/>
        <v>5.4028323887920786</v>
      </c>
      <c r="AZ106" s="95">
        <f t="shared" ref="AZ106:BD106" si="108">AZ10</f>
        <v>1.0296737138677667</v>
      </c>
      <c r="BA106" s="95">
        <f t="shared" si="108"/>
        <v>7.4424130756606879E-2</v>
      </c>
      <c r="BB106" s="95">
        <f t="shared" si="108"/>
        <v>13.926508873287624</v>
      </c>
      <c r="BC106" s="95">
        <f t="shared" si="108"/>
        <v>4.3737550889301724E-4</v>
      </c>
      <c r="BD106" s="95">
        <f t="shared" si="108"/>
        <v>0</v>
      </c>
      <c r="BE106" s="95">
        <f t="shared" si="92"/>
        <v>20.433876482212966</v>
      </c>
      <c r="BF106" s="87"/>
      <c r="BG106" s="2">
        <f t="shared" si="84"/>
        <v>2006</v>
      </c>
      <c r="BH106" s="76">
        <f t="shared" si="84"/>
        <v>258.82352941176475</v>
      </c>
      <c r="BI106" s="76">
        <f t="shared" si="84"/>
        <v>270</v>
      </c>
      <c r="BJ106" s="76">
        <f t="shared" si="84"/>
        <v>279.35294117647067</v>
      </c>
      <c r="BK106" s="76">
        <f t="shared" si="84"/>
        <v>320.58823529411774</v>
      </c>
      <c r="BL106" s="76">
        <f t="shared" si="84"/>
        <v>27.000000000000021</v>
      </c>
      <c r="BM106" s="76">
        <f t="shared" si="84"/>
        <v>721.02197802197782</v>
      </c>
      <c r="BN106" s="87"/>
      <c r="BO106" s="2">
        <f t="shared" si="85"/>
        <v>2006</v>
      </c>
      <c r="BP106" s="95">
        <f t="shared" si="85"/>
        <v>5.5855880744586397</v>
      </c>
      <c r="BQ106" s="95">
        <f t="shared" si="85"/>
        <v>1.1367546377532862</v>
      </c>
      <c r="BR106" s="95">
        <f t="shared" si="85"/>
        <v>0.10235381352312453</v>
      </c>
      <c r="BS106" s="95">
        <f t="shared" si="85"/>
        <v>13.291999518669334</v>
      </c>
      <c r="BT106" s="95">
        <f t="shared" si="85"/>
        <v>9.7920489523169781E-3</v>
      </c>
      <c r="BU106" s="95">
        <f t="shared" si="85"/>
        <v>0.4807922387647342</v>
      </c>
    </row>
    <row r="107" spans="1:86" ht="16" customHeight="1">
      <c r="B107" s="2">
        <v>2005</v>
      </c>
      <c r="C107" s="5">
        <f t="shared" ref="C107:D107" si="109">C9</f>
        <v>131.15609292732995</v>
      </c>
      <c r="D107" s="20">
        <f t="shared" si="109"/>
        <v>521934</v>
      </c>
      <c r="E107" s="6">
        <f t="shared" ref="E107:I107" si="110">F9</f>
        <v>69.117424787401902</v>
      </c>
      <c r="F107" s="5">
        <f t="shared" si="110"/>
        <v>135.15885689109527</v>
      </c>
      <c r="G107" s="11">
        <f t="shared" si="110"/>
        <v>511379.17541795666</v>
      </c>
      <c r="H107" s="60">
        <f t="shared" si="110"/>
        <v>0.51137917541795663</v>
      </c>
      <c r="I107" s="5">
        <f t="shared" si="110"/>
        <v>69.117424787401902</v>
      </c>
      <c r="J107"/>
      <c r="K107" s="39"/>
      <c r="M107" s="2">
        <v>2007</v>
      </c>
      <c r="N107" s="6">
        <f t="shared" si="86"/>
        <v>31.600960224982661</v>
      </c>
      <c r="O107" s="6">
        <f t="shared" si="86"/>
        <v>6.2778421832654958</v>
      </c>
      <c r="P107" s="6">
        <f t="shared" si="86"/>
        <v>0.56869369071626008</v>
      </c>
      <c r="Q107" s="6">
        <f t="shared" si="86"/>
        <v>59.615936655750524</v>
      </c>
      <c r="R107" s="6">
        <f t="shared" si="86"/>
        <v>0.66514222622841079</v>
      </c>
      <c r="S107" s="6">
        <f t="shared" si="86"/>
        <v>1.2714250190566612</v>
      </c>
      <c r="T107" s="24">
        <f t="shared" si="87"/>
        <v>100.00000000000001</v>
      </c>
      <c r="U107" s="87"/>
      <c r="V107" s="2">
        <f t="shared" si="76"/>
        <v>2007</v>
      </c>
      <c r="W107" s="76">
        <f t="shared" si="76"/>
        <v>255.5514705882353</v>
      </c>
      <c r="X107" s="76">
        <f t="shared" ref="X107:AB107" si="111">X11</f>
        <v>270</v>
      </c>
      <c r="Y107" s="76">
        <f t="shared" si="111"/>
        <v>274.75735294117652</v>
      </c>
      <c r="Z107" s="76">
        <f t="shared" si="111"/>
        <v>320.40441176470597</v>
      </c>
      <c r="AA107" s="76">
        <f t="shared" si="111"/>
        <v>27.000000000000021</v>
      </c>
      <c r="AB107" s="76">
        <f t="shared" si="111"/>
        <v>669.01465201465203</v>
      </c>
      <c r="AC107" s="87"/>
      <c r="AD107" s="2">
        <f t="shared" si="78"/>
        <v>2007</v>
      </c>
      <c r="AE107" s="77">
        <f t="shared" si="78"/>
        <v>5.5063784221902505</v>
      </c>
      <c r="AF107" s="77">
        <f t="shared" ref="AF107:AJ107" si="112">AF11</f>
        <v>1.1557437379055089</v>
      </c>
      <c r="AG107" s="77">
        <f t="shared" si="112"/>
        <v>0.10654059666654593</v>
      </c>
      <c r="AH107" s="77">
        <f t="shared" si="112"/>
        <v>13.02411583457385</v>
      </c>
      <c r="AI107" s="77">
        <f t="shared" si="112"/>
        <v>1.2245194134207263E-2</v>
      </c>
      <c r="AJ107" s="77">
        <f t="shared" si="112"/>
        <v>0.57998100936836128</v>
      </c>
      <c r="AK107" s="87"/>
      <c r="AL107" s="87"/>
      <c r="AM107" s="87"/>
      <c r="AN107" s="87"/>
      <c r="AO107" s="2">
        <f t="shared" si="80"/>
        <v>2007</v>
      </c>
      <c r="AP107" s="26">
        <f t="shared" si="80"/>
        <v>30.718795535220323</v>
      </c>
      <c r="AQ107" s="26">
        <f t="shared" ref="AQ107:AU107" si="113">AQ11</f>
        <v>5.5553016651655023</v>
      </c>
      <c r="AR107" s="26">
        <f t="shared" si="113"/>
        <v>0.39326550681532985</v>
      </c>
      <c r="AS107" s="26">
        <f t="shared" si="113"/>
        <v>63.309039983669443</v>
      </c>
      <c r="AT107" s="26">
        <f t="shared" si="113"/>
        <v>2.3597309129404664E-2</v>
      </c>
      <c r="AU107" s="26">
        <f t="shared" si="113"/>
        <v>0</v>
      </c>
      <c r="AV107" s="94">
        <f t="shared" si="70"/>
        <v>100</v>
      </c>
      <c r="AW107" s="87"/>
      <c r="AX107" s="2">
        <f t="shared" si="82"/>
        <v>2007</v>
      </c>
      <c r="AY107" s="95">
        <f t="shared" si="82"/>
        <v>5.3526637066264717</v>
      </c>
      <c r="AZ107" s="95">
        <f t="shared" ref="AZ107:BD107" si="114">AZ11</f>
        <v>1.0227248351043086</v>
      </c>
      <c r="BA107" s="95">
        <f t="shared" si="114"/>
        <v>7.3675411611664049E-2</v>
      </c>
      <c r="BB107" s="95">
        <f t="shared" si="114"/>
        <v>13.830937101337032</v>
      </c>
      <c r="BC107" s="95">
        <f t="shared" si="114"/>
        <v>4.3442382687523801E-4</v>
      </c>
      <c r="BD107" s="95">
        <f t="shared" si="114"/>
        <v>0</v>
      </c>
      <c r="BE107" s="95">
        <f t="shared" si="92"/>
        <v>20.280435478506352</v>
      </c>
      <c r="BF107" s="87"/>
      <c r="BG107" s="2">
        <f t="shared" si="84"/>
        <v>2007</v>
      </c>
      <c r="BH107" s="76">
        <f t="shared" si="84"/>
        <v>258.82352941176475</v>
      </c>
      <c r="BI107" s="76">
        <f t="shared" si="84"/>
        <v>270</v>
      </c>
      <c r="BJ107" s="76">
        <f t="shared" si="84"/>
        <v>279.35294117647067</v>
      </c>
      <c r="BK107" s="76">
        <f t="shared" si="84"/>
        <v>320.58823529411774</v>
      </c>
      <c r="BL107" s="76">
        <f t="shared" si="84"/>
        <v>27.000000000000021</v>
      </c>
      <c r="BM107" s="76">
        <f t="shared" si="84"/>
        <v>721.02197802197782</v>
      </c>
      <c r="BN107" s="87"/>
      <c r="BO107" s="2">
        <f t="shared" si="85"/>
        <v>2007</v>
      </c>
      <c r="BP107" s="95">
        <f t="shared" si="85"/>
        <v>5.5768816130368819</v>
      </c>
      <c r="BQ107" s="95">
        <f t="shared" si="85"/>
        <v>1.1557437379055089</v>
      </c>
      <c r="BR107" s="95">
        <f t="shared" si="85"/>
        <v>0.10832259342616249</v>
      </c>
      <c r="BS107" s="95">
        <f t="shared" si="85"/>
        <v>13.031588075442796</v>
      </c>
      <c r="BT107" s="95">
        <f t="shared" si="85"/>
        <v>1.2245194134207263E-2</v>
      </c>
      <c r="BU107" s="95">
        <f t="shared" si="85"/>
        <v>0.6250671092638499</v>
      </c>
    </row>
    <row r="108" spans="1:86" ht="16" customHeight="1">
      <c r="B108" s="2">
        <v>2006</v>
      </c>
      <c r="C108" s="5">
        <f t="shared" ref="C108:D108" si="115">C10</f>
        <v>129.2004055715914</v>
      </c>
      <c r="D108" s="20">
        <f t="shared" si="115"/>
        <v>526986</v>
      </c>
      <c r="E108" s="6">
        <f t="shared" ref="E108:I108" si="116">F10</f>
        <v>68.648051492353673</v>
      </c>
      <c r="F108" s="5">
        <f t="shared" si="116"/>
        <v>133.74062278803314</v>
      </c>
      <c r="G108" s="11">
        <f t="shared" si="116"/>
        <v>513292.44668730651</v>
      </c>
      <c r="H108" s="60">
        <f t="shared" si="116"/>
        <v>0.51329244668730656</v>
      </c>
      <c r="I108" s="5">
        <f t="shared" si="116"/>
        <v>68.648051492353673</v>
      </c>
      <c r="J108"/>
      <c r="K108" s="39"/>
      <c r="M108" s="2">
        <v>2008</v>
      </c>
      <c r="N108" s="6">
        <f t="shared" si="86"/>
        <v>31.766581081633159</v>
      </c>
      <c r="O108" s="6">
        <f t="shared" si="86"/>
        <v>6.4238407757626517</v>
      </c>
      <c r="P108" s="6">
        <f t="shared" si="86"/>
        <v>0.60368360619066141</v>
      </c>
      <c r="Q108" s="6">
        <f t="shared" si="86"/>
        <v>58.831414606217614</v>
      </c>
      <c r="R108" s="6">
        <f t="shared" si="86"/>
        <v>0.80208260060900938</v>
      </c>
      <c r="S108" s="6">
        <f t="shared" si="86"/>
        <v>1.5723973295869043</v>
      </c>
      <c r="T108" s="24">
        <f t="shared" si="87"/>
        <v>100</v>
      </c>
      <c r="U108" s="87"/>
      <c r="V108" s="2">
        <f t="shared" si="76"/>
        <v>2008</v>
      </c>
      <c r="W108" s="76">
        <f t="shared" si="76"/>
        <v>254.89705882352942</v>
      </c>
      <c r="X108" s="76">
        <f t="shared" ref="X108:AB108" si="117">X12</f>
        <v>270</v>
      </c>
      <c r="Y108" s="76">
        <f t="shared" si="117"/>
        <v>273.83823529411768</v>
      </c>
      <c r="Z108" s="76">
        <f t="shared" si="117"/>
        <v>320.36764705882359</v>
      </c>
      <c r="AA108" s="76">
        <f t="shared" si="117"/>
        <v>27.000000000000021</v>
      </c>
      <c r="AB108" s="76">
        <f t="shared" si="117"/>
        <v>658.61318681318687</v>
      </c>
      <c r="AC108" s="87"/>
      <c r="AD108" s="2">
        <f t="shared" si="78"/>
        <v>2008</v>
      </c>
      <c r="AE108" s="77">
        <f t="shared" si="78"/>
        <v>5.4841217723612159</v>
      </c>
      <c r="AF108" s="77">
        <f t="shared" ref="AF108:AJ108" si="118">AF12</f>
        <v>1.1747090681913057</v>
      </c>
      <c r="AG108" s="77">
        <f t="shared" si="118"/>
        <v>0.11196318878251084</v>
      </c>
      <c r="AH108" s="77">
        <f t="shared" si="118"/>
        <v>12.765261976650818</v>
      </c>
      <c r="AI108" s="77">
        <f t="shared" si="118"/>
        <v>1.4667451097618585E-2</v>
      </c>
      <c r="AJ108" s="77">
        <f t="shared" si="118"/>
        <v>0.7013979769359715</v>
      </c>
      <c r="AK108" s="87"/>
      <c r="AL108" s="87"/>
      <c r="AM108" s="87"/>
      <c r="AN108" s="87"/>
      <c r="AO108" s="2">
        <f t="shared" si="80"/>
        <v>2008</v>
      </c>
      <c r="AP108" s="26">
        <f t="shared" si="80"/>
        <v>30.718795535220323</v>
      </c>
      <c r="AQ108" s="26">
        <f t="shared" ref="AQ108:AU108" si="119">AQ12</f>
        <v>5.5553016651655023</v>
      </c>
      <c r="AR108" s="26">
        <f t="shared" si="119"/>
        <v>0.39326550681532985</v>
      </c>
      <c r="AS108" s="26">
        <f t="shared" si="119"/>
        <v>63.309039983669443</v>
      </c>
      <c r="AT108" s="26">
        <f t="shared" si="119"/>
        <v>2.3597309129404664E-2</v>
      </c>
      <c r="AU108" s="26">
        <f t="shared" si="119"/>
        <v>0</v>
      </c>
      <c r="AV108" s="94">
        <f t="shared" si="70"/>
        <v>100</v>
      </c>
      <c r="AW108" s="87"/>
      <c r="AX108" s="2">
        <f t="shared" si="82"/>
        <v>2008</v>
      </c>
      <c r="AY108" s="95">
        <f t="shared" si="82"/>
        <v>5.3032340805733709</v>
      </c>
      <c r="AZ108" s="95">
        <f t="shared" ref="AZ108:BD108" si="120">AZ12</f>
        <v>1.0158818486333687</v>
      </c>
      <c r="BA108" s="95">
        <f t="shared" si="120"/>
        <v>7.2937644371459345E-2</v>
      </c>
      <c r="BB108" s="95">
        <f t="shared" si="120"/>
        <v>13.736818777707782</v>
      </c>
      <c r="BC108" s="95">
        <f t="shared" si="120"/>
        <v>4.3151712482995336E-4</v>
      </c>
      <c r="BD108" s="95">
        <f t="shared" si="120"/>
        <v>0</v>
      </c>
      <c r="BE108" s="95">
        <f t="shared" si="92"/>
        <v>20.129303868410812</v>
      </c>
      <c r="BF108" s="87"/>
      <c r="BG108" s="2">
        <f t="shared" si="84"/>
        <v>2008</v>
      </c>
      <c r="BH108" s="76">
        <f t="shared" si="84"/>
        <v>258.82352941176475</v>
      </c>
      <c r="BI108" s="76">
        <f t="shared" si="84"/>
        <v>270</v>
      </c>
      <c r="BJ108" s="76">
        <f t="shared" si="84"/>
        <v>279.35294117647067</v>
      </c>
      <c r="BK108" s="76">
        <f t="shared" si="84"/>
        <v>320.58823529411774</v>
      </c>
      <c r="BL108" s="76">
        <f t="shared" si="84"/>
        <v>27.000000000000021</v>
      </c>
      <c r="BM108" s="76">
        <f t="shared" si="84"/>
        <v>721.02197802197782</v>
      </c>
      <c r="BN108" s="87"/>
      <c r="BO108" s="2">
        <f t="shared" si="85"/>
        <v>2008</v>
      </c>
      <c r="BP108" s="95">
        <f t="shared" si="85"/>
        <v>5.5685999650122548</v>
      </c>
      <c r="BQ108" s="95">
        <f t="shared" si="85"/>
        <v>1.1747090681913055</v>
      </c>
      <c r="BR108" s="95">
        <f t="shared" si="85"/>
        <v>0.11421796542143688</v>
      </c>
      <c r="BS108" s="95">
        <f t="shared" si="85"/>
        <v>12.774051461601463</v>
      </c>
      <c r="BT108" s="95">
        <f t="shared" si="85"/>
        <v>1.4667451097618587E-2</v>
      </c>
      <c r="BU108" s="95">
        <f t="shared" si="85"/>
        <v>0.76786096427558204</v>
      </c>
    </row>
    <row r="109" spans="1:86" ht="16" customHeight="1">
      <c r="B109" s="2">
        <v>2007</v>
      </c>
      <c r="C109" s="5">
        <f t="shared" ref="C109:D109" si="121">C11</f>
        <v>127.46284756546379</v>
      </c>
      <c r="D109" s="20">
        <f t="shared" si="121"/>
        <v>531330</v>
      </c>
      <c r="E109" s="6">
        <f t="shared" ref="E109:I109" si="122">F11</f>
        <v>68.184771736113078</v>
      </c>
      <c r="F109" s="5">
        <f t="shared" si="122"/>
        <v>132.33327684090273</v>
      </c>
      <c r="G109" s="11">
        <f t="shared" si="122"/>
        <v>515250.38421052636</v>
      </c>
      <c r="H109" s="60">
        <f t="shared" si="122"/>
        <v>0.51525038421052638</v>
      </c>
      <c r="I109" s="5">
        <f t="shared" si="122"/>
        <v>68.184771736113078</v>
      </c>
      <c r="J109"/>
      <c r="K109" s="39"/>
      <c r="M109" s="2">
        <v>2009</v>
      </c>
      <c r="N109" s="6">
        <f t="shared" si="86"/>
        <v>31.933661531538572</v>
      </c>
      <c r="O109" s="6">
        <f t="shared" si="86"/>
        <v>6.5711117036423277</v>
      </c>
      <c r="P109" s="6">
        <f t="shared" si="86"/>
        <v>0.63868944622174806</v>
      </c>
      <c r="Q109" s="6">
        <f t="shared" si="86"/>
        <v>58.043336207112496</v>
      </c>
      <c r="R109" s="6">
        <f t="shared" si="86"/>
        <v>0.93909831708170433</v>
      </c>
      <c r="S109" s="6">
        <f t="shared" si="86"/>
        <v>1.8741027944031339</v>
      </c>
      <c r="T109" s="24">
        <f t="shared" si="87"/>
        <v>99.999999999999972</v>
      </c>
      <c r="U109" s="87"/>
      <c r="V109" s="2">
        <f t="shared" si="76"/>
        <v>2009</v>
      </c>
      <c r="W109" s="76">
        <f t="shared" si="76"/>
        <v>254.24264705882354</v>
      </c>
      <c r="X109" s="76">
        <f t="shared" ref="X109:AB109" si="123">X13</f>
        <v>270</v>
      </c>
      <c r="Y109" s="76">
        <f t="shared" si="123"/>
        <v>272.91911764705884</v>
      </c>
      <c r="Z109" s="76">
        <f t="shared" si="123"/>
        <v>320.33088235294127</v>
      </c>
      <c r="AA109" s="76">
        <f t="shared" si="123"/>
        <v>27.000000000000021</v>
      </c>
      <c r="AB109" s="76">
        <f t="shared" si="123"/>
        <v>648.21172161172171</v>
      </c>
      <c r="AC109" s="87"/>
      <c r="AD109" s="2">
        <f t="shared" si="78"/>
        <v>2009</v>
      </c>
      <c r="AE109" s="77">
        <f t="shared" si="78"/>
        <v>5.462424555717118</v>
      </c>
      <c r="AF109" s="77">
        <f t="shared" ref="AF109:AJ109" si="124">AF13</f>
        <v>1.193688325559364</v>
      </c>
      <c r="AG109" s="77">
        <f t="shared" si="124"/>
        <v>0.11727677931837012</v>
      </c>
      <c r="AH109" s="77">
        <f t="shared" si="124"/>
        <v>12.509487260026106</v>
      </c>
      <c r="AI109" s="77">
        <f t="shared" si="124"/>
        <v>1.705937668098868E-2</v>
      </c>
      <c r="AJ109" s="77">
        <f t="shared" si="124"/>
        <v>0.81733222215214119</v>
      </c>
      <c r="AK109" s="87"/>
      <c r="AL109" s="87"/>
      <c r="AM109" s="87"/>
      <c r="AN109" s="87"/>
      <c r="AO109" s="2">
        <f t="shared" si="80"/>
        <v>2009</v>
      </c>
      <c r="AP109" s="26">
        <f t="shared" si="80"/>
        <v>30.718795535220323</v>
      </c>
      <c r="AQ109" s="26">
        <f t="shared" ref="AQ109:AU109" si="125">AQ13</f>
        <v>5.5553016651655023</v>
      </c>
      <c r="AR109" s="26">
        <f t="shared" si="125"/>
        <v>0.39326550681532985</v>
      </c>
      <c r="AS109" s="26">
        <f t="shared" si="125"/>
        <v>63.309039983669443</v>
      </c>
      <c r="AT109" s="26">
        <f t="shared" si="125"/>
        <v>2.3597309129404664E-2</v>
      </c>
      <c r="AU109" s="26">
        <f t="shared" si="125"/>
        <v>0</v>
      </c>
      <c r="AV109" s="94">
        <f t="shared" si="70"/>
        <v>100</v>
      </c>
      <c r="AW109" s="87"/>
      <c r="AX109" s="2">
        <f t="shared" si="82"/>
        <v>2009</v>
      </c>
      <c r="AY109" s="95">
        <f t="shared" si="82"/>
        <v>5.2546151930594558</v>
      </c>
      <c r="AZ109" s="95">
        <f t="shared" ref="AZ109:BD109" si="126">AZ13</f>
        <v>1.0091593388973843</v>
      </c>
      <c r="BA109" s="95">
        <f t="shared" si="126"/>
        <v>7.2211796091422489E-2</v>
      </c>
      <c r="BB109" s="95">
        <f t="shared" si="126"/>
        <v>13.644350598564507</v>
      </c>
      <c r="BC109" s="95">
        <f t="shared" si="126"/>
        <v>4.2866159780501843E-4</v>
      </c>
      <c r="BD109" s="95">
        <f t="shared" si="126"/>
        <v>0</v>
      </c>
      <c r="BE109" s="95">
        <f t="shared" si="92"/>
        <v>19.980765588210577</v>
      </c>
      <c r="BF109" s="87"/>
      <c r="BG109" s="2">
        <f t="shared" si="84"/>
        <v>2009</v>
      </c>
      <c r="BH109" s="76">
        <f t="shared" si="84"/>
        <v>258.82352941176475</v>
      </c>
      <c r="BI109" s="76">
        <f t="shared" si="84"/>
        <v>270</v>
      </c>
      <c r="BJ109" s="76">
        <f t="shared" si="84"/>
        <v>279.35294117647067</v>
      </c>
      <c r="BK109" s="76">
        <f t="shared" si="84"/>
        <v>320.58823529411774</v>
      </c>
      <c r="BL109" s="76">
        <f t="shared" si="84"/>
        <v>27.000000000000021</v>
      </c>
      <c r="BM109" s="76">
        <f t="shared" si="84"/>
        <v>721.02197802197782</v>
      </c>
      <c r="BN109" s="87"/>
      <c r="BO109" s="2">
        <f t="shared" si="85"/>
        <v>2009</v>
      </c>
      <c r="BP109" s="95">
        <f t="shared" si="85"/>
        <v>5.5608451965538528</v>
      </c>
      <c r="BQ109" s="95">
        <f t="shared" si="85"/>
        <v>1.1936883255593642</v>
      </c>
      <c r="BR109" s="95">
        <f t="shared" si="85"/>
        <v>0.12004147425340192</v>
      </c>
      <c r="BS109" s="95">
        <f t="shared" si="85"/>
        <v>12.519537347346223</v>
      </c>
      <c r="BT109" s="95">
        <f t="shared" si="85"/>
        <v>1.705937668098868E-2</v>
      </c>
      <c r="BU109" s="95">
        <f t="shared" si="85"/>
        <v>0.90913890611536063</v>
      </c>
    </row>
    <row r="110" spans="1:86" ht="16" customHeight="1">
      <c r="B110" s="2">
        <v>2008</v>
      </c>
      <c r="C110" s="5">
        <f t="shared" ref="C110:D110" si="127">C12</f>
        <v>125.83991399053822</v>
      </c>
      <c r="D110" s="20">
        <f t="shared" si="127"/>
        <v>534938.39999999991</v>
      </c>
      <c r="E110" s="6">
        <f t="shared" ref="E110:I110" si="128">F12</f>
        <v>67.72855178867556</v>
      </c>
      <c r="F110" s="5">
        <f t="shared" si="128"/>
        <v>130.93892807110686</v>
      </c>
      <c r="G110" s="11">
        <f t="shared" si="128"/>
        <v>517252.9879876161</v>
      </c>
      <c r="H110" s="60">
        <f t="shared" si="128"/>
        <v>0.5172529879876161</v>
      </c>
      <c r="I110" s="5">
        <f t="shared" si="128"/>
        <v>67.72855178867556</v>
      </c>
      <c r="J110"/>
      <c r="K110" s="39"/>
      <c r="M110" s="2">
        <v>2010</v>
      </c>
      <c r="N110" s="6">
        <f t="shared" si="86"/>
        <v>32.102306299049957</v>
      </c>
      <c r="O110" s="6">
        <f t="shared" si="86"/>
        <v>6.7197496519586304</v>
      </c>
      <c r="P110" s="6">
        <f t="shared" si="86"/>
        <v>0.6736995884290965</v>
      </c>
      <c r="Q110" s="6">
        <f t="shared" si="86"/>
        <v>57.251714552110059</v>
      </c>
      <c r="R110" s="6">
        <f t="shared" si="86"/>
        <v>1.0761651339748388</v>
      </c>
      <c r="S110" s="6">
        <f t="shared" si="86"/>
        <v>2.1763647744774137</v>
      </c>
      <c r="T110" s="24">
        <f t="shared" si="87"/>
        <v>100</v>
      </c>
      <c r="U110" s="87"/>
      <c r="V110" s="2">
        <f t="shared" si="76"/>
        <v>2010</v>
      </c>
      <c r="W110" s="76">
        <f t="shared" si="76"/>
        <v>253.58823529411768</v>
      </c>
      <c r="X110" s="76">
        <f t="shared" ref="X110:AB110" si="129">X14</f>
        <v>270</v>
      </c>
      <c r="Y110" s="76">
        <f t="shared" si="129"/>
        <v>272</v>
      </c>
      <c r="Z110" s="76">
        <f t="shared" si="129"/>
        <v>320.2941176470589</v>
      </c>
      <c r="AA110" s="76">
        <f t="shared" si="129"/>
        <v>27.000000000000021</v>
      </c>
      <c r="AB110" s="76">
        <f t="shared" si="129"/>
        <v>637.81025641025656</v>
      </c>
      <c r="AC110" s="87"/>
      <c r="AD110" s="2">
        <f t="shared" si="78"/>
        <v>2010</v>
      </c>
      <c r="AE110" s="77">
        <f t="shared" si="78"/>
        <v>5.4413854094664309</v>
      </c>
      <c r="AF110" s="77">
        <f t="shared" ref="AF110:AJ110" si="130">AF14</f>
        <v>1.2127213118376989</v>
      </c>
      <c r="AG110" s="77">
        <f t="shared" si="130"/>
        <v>0.12248399361563586</v>
      </c>
      <c r="AH110" s="77">
        <f t="shared" si="130"/>
        <v>12.256927355186235</v>
      </c>
      <c r="AI110" s="77">
        <f t="shared" si="130"/>
        <v>1.9421681768271852E-2</v>
      </c>
      <c r="AJ110" s="77">
        <f t="shared" si="130"/>
        <v>0.92782771012441501</v>
      </c>
      <c r="AK110" s="87"/>
      <c r="AL110" s="87"/>
      <c r="AM110" s="87"/>
      <c r="AN110" s="87"/>
      <c r="AO110" s="2">
        <f t="shared" si="80"/>
        <v>2010</v>
      </c>
      <c r="AP110" s="26">
        <f t="shared" si="80"/>
        <v>30.718795535220323</v>
      </c>
      <c r="AQ110" s="26">
        <f t="shared" ref="AQ110:AU110" si="131">AQ14</f>
        <v>5.5553016651655023</v>
      </c>
      <c r="AR110" s="26">
        <f t="shared" si="131"/>
        <v>0.39326550681532985</v>
      </c>
      <c r="AS110" s="26">
        <f t="shared" si="131"/>
        <v>63.309039983669443</v>
      </c>
      <c r="AT110" s="26">
        <f t="shared" si="131"/>
        <v>2.3597309129404664E-2</v>
      </c>
      <c r="AU110" s="26">
        <f t="shared" si="131"/>
        <v>0</v>
      </c>
      <c r="AV110" s="94">
        <f t="shared" si="70"/>
        <v>100</v>
      </c>
      <c r="AW110" s="87"/>
      <c r="AX110" s="2">
        <f t="shared" si="82"/>
        <v>2010</v>
      </c>
      <c r="AY110" s="95">
        <f t="shared" si="82"/>
        <v>5.2068784175384053</v>
      </c>
      <c r="AZ110" s="95">
        <f t="shared" ref="AZ110:BD110" si="132">AZ14</f>
        <v>1.0025719813936809</v>
      </c>
      <c r="BA110" s="95">
        <f t="shared" si="132"/>
        <v>7.1498826262216389E-2</v>
      </c>
      <c r="BB110" s="95">
        <f t="shared" si="132"/>
        <v>13.553730400512833</v>
      </c>
      <c r="BC110" s="95">
        <f t="shared" si="132"/>
        <v>4.2586347952576275E-4</v>
      </c>
      <c r="BD110" s="95">
        <f t="shared" si="132"/>
        <v>0</v>
      </c>
      <c r="BE110" s="95">
        <f t="shared" si="92"/>
        <v>19.83510548918666</v>
      </c>
      <c r="BF110" s="87"/>
      <c r="BG110" s="2">
        <f t="shared" si="84"/>
        <v>2010</v>
      </c>
      <c r="BH110" s="76">
        <f t="shared" si="84"/>
        <v>258.82352941176475</v>
      </c>
      <c r="BI110" s="76">
        <f t="shared" si="84"/>
        <v>270</v>
      </c>
      <c r="BJ110" s="76">
        <f t="shared" si="84"/>
        <v>279.35294117647067</v>
      </c>
      <c r="BK110" s="76">
        <f t="shared" si="84"/>
        <v>320.58823529411774</v>
      </c>
      <c r="BL110" s="76">
        <f t="shared" si="84"/>
        <v>27.000000000000021</v>
      </c>
      <c r="BM110" s="76">
        <f t="shared" si="84"/>
        <v>721.02197802197782</v>
      </c>
      <c r="BN110" s="87"/>
      <c r="BO110" s="2">
        <f t="shared" si="85"/>
        <v>2010</v>
      </c>
      <c r="BP110" s="95">
        <f t="shared" si="85"/>
        <v>5.5537220602301787</v>
      </c>
      <c r="BQ110" s="95">
        <f t="shared" si="85"/>
        <v>1.2127213118376989</v>
      </c>
      <c r="BR110" s="95">
        <f t="shared" si="85"/>
        <v>0.12579508773370565</v>
      </c>
      <c r="BS110" s="95">
        <f t="shared" si="85"/>
        <v>12.268182568551877</v>
      </c>
      <c r="BT110" s="95">
        <f t="shared" si="85"/>
        <v>1.9421681768271852E-2</v>
      </c>
      <c r="BU110" s="95">
        <f t="shared" si="85"/>
        <v>1.0488764708531113</v>
      </c>
    </row>
    <row r="111" spans="1:86">
      <c r="B111" s="2">
        <v>2009</v>
      </c>
      <c r="C111" s="5">
        <f t="shared" ref="C111:D111" si="133">C13</f>
        <v>121.50198611807549</v>
      </c>
      <c r="D111" s="20">
        <f t="shared" si="133"/>
        <v>538212</v>
      </c>
      <c r="E111" s="6">
        <f t="shared" ref="E111:I111" si="134">F13</f>
        <v>67.280363990639785</v>
      </c>
      <c r="F111" s="5">
        <f t="shared" si="134"/>
        <v>129.55965831280812</v>
      </c>
      <c r="G111" s="11">
        <f t="shared" si="134"/>
        <v>519300.25801857584</v>
      </c>
      <c r="H111" s="60">
        <f t="shared" si="134"/>
        <v>0.51930025801857582</v>
      </c>
      <c r="I111" s="5">
        <f t="shared" si="134"/>
        <v>67.280363990639785</v>
      </c>
      <c r="J111"/>
      <c r="K111" s="39"/>
      <c r="M111" s="2">
        <v>2011</v>
      </c>
      <c r="N111" s="6">
        <f t="shared" si="86"/>
        <v>32.272624857773629</v>
      </c>
      <c r="O111" s="6">
        <f t="shared" si="86"/>
        <v>6.8698535093994177</v>
      </c>
      <c r="P111" s="6">
        <f t="shared" si="86"/>
        <v>0.70870222289739759</v>
      </c>
      <c r="Q111" s="6">
        <f t="shared" si="86"/>
        <v>56.456556193162868</v>
      </c>
      <c r="R111" s="6">
        <f t="shared" si="86"/>
        <v>1.2132584988599666</v>
      </c>
      <c r="S111" s="6">
        <f t="shared" si="86"/>
        <v>2.4790047179067187</v>
      </c>
      <c r="T111" s="24">
        <f t="shared" si="87"/>
        <v>100</v>
      </c>
      <c r="U111" s="87"/>
      <c r="V111" s="2">
        <f t="shared" si="76"/>
        <v>2011</v>
      </c>
      <c r="W111" s="76">
        <f t="shared" si="76"/>
        <v>252.9338235294118</v>
      </c>
      <c r="X111" s="76">
        <f t="shared" ref="X111:AB111" si="135">X15</f>
        <v>270</v>
      </c>
      <c r="Y111" s="76">
        <f t="shared" si="135"/>
        <v>271.08088235294122</v>
      </c>
      <c r="Z111" s="76">
        <f t="shared" si="135"/>
        <v>320.25735294117658</v>
      </c>
      <c r="AA111" s="76">
        <f t="shared" si="135"/>
        <v>27.000000000000021</v>
      </c>
      <c r="AB111" s="76">
        <f t="shared" si="135"/>
        <v>627.4087912087914</v>
      </c>
      <c r="AC111" s="87"/>
      <c r="AD111" s="2">
        <f t="shared" si="78"/>
        <v>2011</v>
      </c>
      <c r="AE111" s="77">
        <f t="shared" si="78"/>
        <v>5.4211046106884044</v>
      </c>
      <c r="AF111" s="77">
        <f t="shared" ref="AF111:AJ111" si="136">AF15</f>
        <v>1.2318500049668013</v>
      </c>
      <c r="AG111" s="77">
        <f t="shared" si="136"/>
        <v>0.12758783690710992</v>
      </c>
      <c r="AH111" s="77">
        <f t="shared" si="136"/>
        <v>12.007706988502026</v>
      </c>
      <c r="AI111" s="77">
        <f t="shared" si="136"/>
        <v>2.1755230818267076E-2</v>
      </c>
      <c r="AJ111" s="77">
        <f t="shared" si="136"/>
        <v>1.0329386835173777</v>
      </c>
      <c r="AK111" s="87"/>
      <c r="AL111" s="87"/>
      <c r="AM111" s="87"/>
      <c r="AN111" s="87"/>
      <c r="AO111" s="2">
        <f t="shared" si="80"/>
        <v>2011</v>
      </c>
      <c r="AP111" s="26">
        <f t="shared" si="80"/>
        <v>30.718795535220323</v>
      </c>
      <c r="AQ111" s="26">
        <f t="shared" ref="AQ111:AU111" si="137">AQ15</f>
        <v>5.5553016651655023</v>
      </c>
      <c r="AR111" s="26">
        <f t="shared" si="137"/>
        <v>0.39326550681532985</v>
      </c>
      <c r="AS111" s="26">
        <f t="shared" si="137"/>
        <v>63.309039983669443</v>
      </c>
      <c r="AT111" s="26">
        <f t="shared" si="137"/>
        <v>2.3597309129404664E-2</v>
      </c>
      <c r="AU111" s="26">
        <f t="shared" si="137"/>
        <v>0</v>
      </c>
      <c r="AV111" s="94">
        <f t="shared" si="70"/>
        <v>100</v>
      </c>
      <c r="AW111" s="87"/>
      <c r="AX111" s="2">
        <f t="shared" si="82"/>
        <v>2011</v>
      </c>
      <c r="AY111" s="95">
        <f t="shared" si="82"/>
        <v>5.1600948123891008</v>
      </c>
      <c r="AZ111" s="95">
        <f t="shared" ref="AZ111:BD111" si="138">AZ15</f>
        <v>0.99613454267447166</v>
      </c>
      <c r="BA111" s="95">
        <f t="shared" si="138"/>
        <v>7.0799686700023859E-2</v>
      </c>
      <c r="BB111" s="95">
        <f t="shared" si="138"/>
        <v>13.465157159892883</v>
      </c>
      <c r="BC111" s="95">
        <f t="shared" si="138"/>
        <v>4.2312904239498895E-4</v>
      </c>
      <c r="BD111" s="95">
        <f t="shared" si="138"/>
        <v>0</v>
      </c>
      <c r="BE111" s="95">
        <f t="shared" si="92"/>
        <v>19.692609330698875</v>
      </c>
      <c r="BF111" s="87"/>
      <c r="BG111" s="2">
        <f t="shared" si="84"/>
        <v>2011</v>
      </c>
      <c r="BH111" s="76">
        <f t="shared" si="84"/>
        <v>258.82352941176475</v>
      </c>
      <c r="BI111" s="76">
        <f t="shared" si="84"/>
        <v>270</v>
      </c>
      <c r="BJ111" s="76">
        <f t="shared" si="84"/>
        <v>279.35294117647067</v>
      </c>
      <c r="BK111" s="76">
        <f t="shared" si="84"/>
        <v>320.58823529411774</v>
      </c>
      <c r="BL111" s="76">
        <f t="shared" si="84"/>
        <v>27.000000000000021</v>
      </c>
      <c r="BM111" s="76">
        <f t="shared" si="84"/>
        <v>721.02197802197782</v>
      </c>
      <c r="BN111" s="87"/>
      <c r="BO111" s="2">
        <f t="shared" si="85"/>
        <v>2011</v>
      </c>
      <c r="BP111" s="95">
        <f t="shared" si="85"/>
        <v>5.5473380707646101</v>
      </c>
      <c r="BQ111" s="95">
        <f t="shared" si="85"/>
        <v>1.2318500049668011</v>
      </c>
      <c r="BR111" s="95">
        <f t="shared" si="85"/>
        <v>0.13148119184568641</v>
      </c>
      <c r="BS111" s="95">
        <f t="shared" si="85"/>
        <v>12.020113068503921</v>
      </c>
      <c r="BT111" s="95">
        <f t="shared" si="85"/>
        <v>2.1755230818267083E-2</v>
      </c>
      <c r="BU111" s="95">
        <f t="shared" si="85"/>
        <v>1.1870593832933234</v>
      </c>
    </row>
    <row r="112" spans="1:86">
      <c r="B112" s="2">
        <v>2010</v>
      </c>
      <c r="C112" s="5">
        <f t="shared" ref="C112:D112" si="139">C14</f>
        <v>119.90827064130735</v>
      </c>
      <c r="D112" s="20">
        <f t="shared" si="139"/>
        <v>553738.80000000005</v>
      </c>
      <c r="E112" s="6">
        <f t="shared" ref="E112:I112" si="140">F14</f>
        <v>66.841186753207808</v>
      </c>
      <c r="F112" s="5">
        <f t="shared" si="140"/>
        <v>128.19752095159285</v>
      </c>
      <c r="G112" s="11">
        <f t="shared" si="140"/>
        <v>521392.19430340559</v>
      </c>
      <c r="H112" s="60">
        <f t="shared" si="140"/>
        <v>0.52139219430340555</v>
      </c>
      <c r="I112" s="5">
        <f t="shared" si="140"/>
        <v>66.841186753207808</v>
      </c>
      <c r="J112"/>
      <c r="K112" s="39"/>
      <c r="M112" s="2">
        <v>2012</v>
      </c>
      <c r="N112" s="6">
        <f t="shared" si="86"/>
        <v>32.444731554977778</v>
      </c>
      <c r="O112" s="6">
        <f t="shared" si="86"/>
        <v>7.0215264855096091</v>
      </c>
      <c r="P112" s="6">
        <f t="shared" si="86"/>
        <v>0.74368532054351</v>
      </c>
      <c r="Q112" s="6">
        <f t="shared" si="86"/>
        <v>55.657861530677721</v>
      </c>
      <c r="R112" s="6">
        <f t="shared" si="86"/>
        <v>1.350353478351618</v>
      </c>
      <c r="S112" s="6">
        <f t="shared" si="86"/>
        <v>2.7818416299397821</v>
      </c>
      <c r="T112" s="24">
        <f t="shared" si="87"/>
        <v>100.00000000000003</v>
      </c>
      <c r="U112" s="87"/>
      <c r="V112" s="2">
        <f>V16</f>
        <v>2012</v>
      </c>
      <c r="W112" s="76">
        <f t="shared" ref="W112:Z118" si="141">W16</f>
        <v>252.27941176470591</v>
      </c>
      <c r="X112" s="76">
        <f t="shared" si="141"/>
        <v>270</v>
      </c>
      <c r="Y112" s="76">
        <f t="shared" si="141"/>
        <v>270.16176470588238</v>
      </c>
      <c r="Z112" s="76">
        <f t="shared" si="141"/>
        <v>320.2205882352942</v>
      </c>
      <c r="AA112" s="76">
        <f t="shared" ref="AA112:AB112" si="142">AA16</f>
        <v>27.000000000000021</v>
      </c>
      <c r="AB112" s="76">
        <f t="shared" si="142"/>
        <v>617.00732600732624</v>
      </c>
      <c r="AC112" s="87"/>
      <c r="AD112" s="2">
        <f>AD16</f>
        <v>2012</v>
      </c>
      <c r="AE112" s="77">
        <f t="shared" ref="AE112:AJ118" si="143">AE16</f>
        <v>5.4016841152538895</v>
      </c>
      <c r="AF112" s="77">
        <f t="shared" si="143"/>
        <v>1.2511186302327899</v>
      </c>
      <c r="AG112" s="77">
        <f t="shared" si="143"/>
        <v>0.13259168270317989</v>
      </c>
      <c r="AH112" s="77">
        <f t="shared" si="143"/>
        <v>11.761939890278009</v>
      </c>
      <c r="AI112" s="77">
        <f t="shared" si="143"/>
        <v>2.4061041393946176E-2</v>
      </c>
      <c r="AJ112" s="77">
        <f t="shared" si="143"/>
        <v>1.1327287179657346</v>
      </c>
      <c r="AK112" s="87"/>
      <c r="AL112" s="87"/>
      <c r="AM112" s="87"/>
      <c r="AN112" s="87"/>
      <c r="AO112" s="2">
        <f>AO16</f>
        <v>2012</v>
      </c>
      <c r="AP112" s="26">
        <f t="shared" ref="AP112:AU118" si="144">AP16</f>
        <v>30.718795535220323</v>
      </c>
      <c r="AQ112" s="26">
        <f t="shared" si="144"/>
        <v>5.5553016651655023</v>
      </c>
      <c r="AR112" s="26">
        <f t="shared" si="144"/>
        <v>0.39326550681532985</v>
      </c>
      <c r="AS112" s="26">
        <f t="shared" si="144"/>
        <v>63.309039983669443</v>
      </c>
      <c r="AT112" s="26">
        <f t="shared" si="144"/>
        <v>2.3597309129404664E-2</v>
      </c>
      <c r="AU112" s="26">
        <f t="shared" si="144"/>
        <v>0</v>
      </c>
      <c r="AV112" s="94">
        <f>AV16</f>
        <v>100</v>
      </c>
      <c r="AW112" s="87"/>
      <c r="AX112" s="2">
        <f t="shared" si="82"/>
        <v>2012</v>
      </c>
      <c r="AY112" s="95">
        <f t="shared" si="82"/>
        <v>5.1143351148138469</v>
      </c>
      <c r="AZ112" s="95">
        <f t="shared" ref="AZ112:BD112" si="145">AZ16</f>
        <v>0.98986188034685707</v>
      </c>
      <c r="BA112" s="95">
        <f t="shared" si="145"/>
        <v>7.011532143683441E-2</v>
      </c>
      <c r="BB112" s="95">
        <f t="shared" si="145"/>
        <v>13.378830992072791</v>
      </c>
      <c r="BC112" s="95">
        <f t="shared" si="145"/>
        <v>4.2046459749297334E-4</v>
      </c>
      <c r="BD112" s="95">
        <f t="shared" si="145"/>
        <v>0</v>
      </c>
      <c r="BE112" s="95">
        <f t="shared" si="92"/>
        <v>19.553563773267822</v>
      </c>
      <c r="BF112" s="87"/>
      <c r="BG112" s="2">
        <f>BG16</f>
        <v>2012</v>
      </c>
      <c r="BH112" s="76">
        <f t="shared" si="84"/>
        <v>258.82352941176475</v>
      </c>
      <c r="BI112" s="76">
        <f t="shared" si="84"/>
        <v>270</v>
      </c>
      <c r="BJ112" s="76">
        <f t="shared" si="84"/>
        <v>279.35294117647067</v>
      </c>
      <c r="BK112" s="76">
        <f t="shared" si="84"/>
        <v>320.58823529411774</v>
      </c>
      <c r="BL112" s="76">
        <f t="shared" si="84"/>
        <v>27.000000000000021</v>
      </c>
      <c r="BM112" s="76">
        <f t="shared" si="84"/>
        <v>721.02197802197782</v>
      </c>
      <c r="BN112" s="87"/>
      <c r="BO112" s="2">
        <f t="shared" si="85"/>
        <v>2012</v>
      </c>
      <c r="BP112" s="95">
        <f t="shared" si="85"/>
        <v>5.5418035807909343</v>
      </c>
      <c r="BQ112" s="95">
        <f t="shared" si="85"/>
        <v>1.2511186302327899</v>
      </c>
      <c r="BR112" s="95">
        <f t="shared" si="85"/>
        <v>0.13710258584887081</v>
      </c>
      <c r="BS112" s="95">
        <f t="shared" si="85"/>
        <v>11.77544383963539</v>
      </c>
      <c r="BT112" s="95">
        <f t="shared" si="85"/>
        <v>2.4061041393946169E-2</v>
      </c>
      <c r="BU112" s="95">
        <f t="shared" si="85"/>
        <v>1.3236833119551246</v>
      </c>
    </row>
    <row r="113" spans="2:73">
      <c r="B113" s="2">
        <v>2011</v>
      </c>
      <c r="C113" s="5">
        <f t="shared" ref="C113:D113" si="146">C15</f>
        <v>118.19867270898857</v>
      </c>
      <c r="D113" s="20">
        <f t="shared" si="146"/>
        <v>557436</v>
      </c>
      <c r="E113" s="6">
        <f t="shared" ref="E113:I113" si="147">F15</f>
        <v>66.412004558184904</v>
      </c>
      <c r="F113" s="5">
        <f t="shared" si="147"/>
        <v>126.85453972881375</v>
      </c>
      <c r="G113" s="11">
        <f t="shared" si="147"/>
        <v>523528.79684210528</v>
      </c>
      <c r="H113" s="60">
        <f t="shared" si="147"/>
        <v>0.52352879684210529</v>
      </c>
      <c r="I113" s="5">
        <f t="shared" si="147"/>
        <v>66.412004558184904</v>
      </c>
      <c r="J113"/>
      <c r="K113" s="39"/>
      <c r="M113" s="2">
        <v>2013</v>
      </c>
      <c r="N113" s="6">
        <f t="shared" si="86"/>
        <v>32.618745693754533</v>
      </c>
      <c r="O113" s="6">
        <f t="shared" si="86"/>
        <v>7.174876190209349</v>
      </c>
      <c r="P113" s="6">
        <f t="shared" si="86"/>
        <v>0.77863660433191639</v>
      </c>
      <c r="Q113" s="6">
        <f t="shared" si="86"/>
        <v>54.855625237076211</v>
      </c>
      <c r="R113" s="6">
        <f t="shared" si="86"/>
        <v>1.4874246934125364</v>
      </c>
      <c r="S113" s="6">
        <f t="shared" si="86"/>
        <v>3.0846915812154361</v>
      </c>
      <c r="T113" s="24">
        <f t="shared" si="87"/>
        <v>99.999999999999972</v>
      </c>
      <c r="U113" s="87"/>
      <c r="V113" s="2">
        <f t="shared" ref="V113:V118" si="148">V17</f>
        <v>2013</v>
      </c>
      <c r="W113" s="76">
        <f t="shared" si="141"/>
        <v>251.62500000000006</v>
      </c>
      <c r="X113" s="76">
        <f t="shared" si="141"/>
        <v>270</v>
      </c>
      <c r="Y113" s="76">
        <f t="shared" si="141"/>
        <v>269.24264705882354</v>
      </c>
      <c r="Z113" s="76">
        <f t="shared" si="141"/>
        <v>320.18382352941182</v>
      </c>
      <c r="AA113" s="76">
        <f t="shared" ref="AA113:AB113" si="149">AA17</f>
        <v>27.000000000000021</v>
      </c>
      <c r="AB113" s="76">
        <f t="shared" si="149"/>
        <v>606.60586080586108</v>
      </c>
      <c r="AC113" s="87"/>
      <c r="AD113" s="2">
        <f t="shared" ref="AD113:AD118" si="150">AD17</f>
        <v>2013</v>
      </c>
      <c r="AE113" s="77">
        <f t="shared" si="143"/>
        <v>5.3832275955968889</v>
      </c>
      <c r="AF113" s="77">
        <f t="shared" si="143"/>
        <v>1.2705737315005663</v>
      </c>
      <c r="AG113" s="77">
        <f t="shared" si="143"/>
        <v>0.1374992612747562</v>
      </c>
      <c r="AH113" s="77">
        <f t="shared" si="143"/>
        <v>11.519728742841892</v>
      </c>
      <c r="AI113" s="77">
        <f t="shared" si="143"/>
        <v>2.6340283691781877E-2</v>
      </c>
      <c r="AJ113" s="77">
        <f t="shared" si="143"/>
        <v>1.2272697986953356</v>
      </c>
      <c r="AK113" s="87"/>
      <c r="AL113" s="87"/>
      <c r="AM113" s="87"/>
      <c r="AN113" s="87"/>
      <c r="AO113" s="2">
        <f t="shared" ref="AO113:AV118" si="151">AO17</f>
        <v>2013</v>
      </c>
      <c r="AP113" s="26">
        <f t="shared" si="144"/>
        <v>30.718795535220323</v>
      </c>
      <c r="AQ113" s="26">
        <f t="shared" si="144"/>
        <v>5.5553016651655023</v>
      </c>
      <c r="AR113" s="26">
        <f t="shared" si="144"/>
        <v>0.39326550681532985</v>
      </c>
      <c r="AS113" s="26">
        <f t="shared" si="144"/>
        <v>63.309039983669443</v>
      </c>
      <c r="AT113" s="26">
        <f t="shared" si="144"/>
        <v>2.3597309129404664E-2</v>
      </c>
      <c r="AU113" s="26">
        <f t="shared" si="144"/>
        <v>0</v>
      </c>
      <c r="AV113" s="94">
        <f t="shared" si="70"/>
        <v>100</v>
      </c>
      <c r="AW113" s="87"/>
      <c r="AX113" s="2">
        <f t="shared" si="82"/>
        <v>2013</v>
      </c>
      <c r="AY113" s="95">
        <f t="shared" si="82"/>
        <v>5.0696697347365811</v>
      </c>
      <c r="AZ113" s="95">
        <f t="shared" ref="AZ113:BD113" si="152">AZ17</f>
        <v>0.98376894307282703</v>
      </c>
      <c r="BA113" s="95">
        <f t="shared" si="152"/>
        <v>6.9446666610731247E-2</v>
      </c>
      <c r="BB113" s="95">
        <f t="shared" si="152"/>
        <v>13.294953150742266</v>
      </c>
      <c r="BC113" s="95">
        <f t="shared" si="152"/>
        <v>4.178764945774663E-4</v>
      </c>
      <c r="BD113" s="95">
        <f t="shared" si="152"/>
        <v>0</v>
      </c>
      <c r="BE113" s="95">
        <f t="shared" si="92"/>
        <v>19.418256371656984</v>
      </c>
      <c r="BF113" s="87"/>
      <c r="BG113" s="2">
        <f t="shared" ref="BG113:BM118" si="153">BG17</f>
        <v>2013</v>
      </c>
      <c r="BH113" s="76">
        <f t="shared" si="153"/>
        <v>258.82352941176475</v>
      </c>
      <c r="BI113" s="76">
        <f t="shared" si="153"/>
        <v>270</v>
      </c>
      <c r="BJ113" s="76">
        <f t="shared" si="153"/>
        <v>279.35294117647067</v>
      </c>
      <c r="BK113" s="76">
        <f t="shared" si="153"/>
        <v>320.58823529411774</v>
      </c>
      <c r="BL113" s="76">
        <f t="shared" si="153"/>
        <v>27.000000000000021</v>
      </c>
      <c r="BM113" s="76">
        <f t="shared" si="153"/>
        <v>721.02197802197782</v>
      </c>
      <c r="BN113" s="87"/>
      <c r="BO113" s="2">
        <f t="shared" si="85"/>
        <v>2013</v>
      </c>
      <c r="BP113" s="95">
        <f t="shared" si="85"/>
        <v>5.5372318566088214</v>
      </c>
      <c r="BQ113" s="95">
        <f t="shared" si="85"/>
        <v>1.2705737315005663</v>
      </c>
      <c r="BR113" s="95">
        <f t="shared" si="85"/>
        <v>0.14266247738347052</v>
      </c>
      <c r="BS113" s="95">
        <f t="shared" si="85"/>
        <v>11.534278865263669</v>
      </c>
      <c r="BT113" s="95">
        <f t="shared" si="85"/>
        <v>2.6340283691781874E-2</v>
      </c>
      <c r="BU113" s="95">
        <f t="shared" si="85"/>
        <v>1.45875362405235</v>
      </c>
    </row>
    <row r="114" spans="2:73">
      <c r="B114" s="2">
        <v>2012</v>
      </c>
      <c r="C114" s="5">
        <f t="shared" ref="C114:D114" si="154">C16</f>
        <v>116.5967514474895</v>
      </c>
      <c r="D114" s="20">
        <f t="shared" si="154"/>
        <v>561867.6</v>
      </c>
      <c r="E114" s="6">
        <f t="shared" ref="E114:I114" si="155">F16</f>
        <v>65.993807957979641</v>
      </c>
      <c r="F114" s="5">
        <f t="shared" si="155"/>
        <v>125.53270761195562</v>
      </c>
      <c r="G114" s="11">
        <f t="shared" si="155"/>
        <v>525710.06563467497</v>
      </c>
      <c r="H114" s="60">
        <f t="shared" si="155"/>
        <v>0.52571006563467493</v>
      </c>
      <c r="I114" s="5">
        <f t="shared" si="155"/>
        <v>65.993807957979641</v>
      </c>
      <c r="J114"/>
      <c r="K114" s="39"/>
      <c r="M114" s="2">
        <v>2014</v>
      </c>
      <c r="N114" s="6">
        <f t="shared" si="86"/>
        <v>32.79479156773607</v>
      </c>
      <c r="O114" s="6">
        <f t="shared" si="86"/>
        <v>7.3300146709533571</v>
      </c>
      <c r="P114" s="6">
        <f t="shared" si="86"/>
        <v>0.81354352372999605</v>
      </c>
      <c r="Q114" s="6">
        <f t="shared" si="86"/>
        <v>54.049836716995955</v>
      </c>
      <c r="R114" s="6">
        <f t="shared" si="86"/>
        <v>1.6244462609367527</v>
      </c>
      <c r="S114" s="6">
        <f t="shared" si="86"/>
        <v>3.3873672596478874</v>
      </c>
      <c r="T114" s="24">
        <f t="shared" si="87"/>
        <v>100.00000000000003</v>
      </c>
      <c r="U114" s="87"/>
      <c r="V114" s="2">
        <f t="shared" si="148"/>
        <v>2014</v>
      </c>
      <c r="W114" s="76">
        <f t="shared" si="141"/>
        <v>250.97058823529412</v>
      </c>
      <c r="X114" s="76">
        <f t="shared" si="141"/>
        <v>270</v>
      </c>
      <c r="Y114" s="76">
        <f t="shared" si="141"/>
        <v>268.32352941176475</v>
      </c>
      <c r="Z114" s="76">
        <f t="shared" si="141"/>
        <v>320.14705882352951</v>
      </c>
      <c r="AA114" s="76">
        <f t="shared" ref="AA114:AB114" si="156">AA18</f>
        <v>27.000000000000021</v>
      </c>
      <c r="AB114" s="76">
        <f t="shared" si="156"/>
        <v>596.20439560439593</v>
      </c>
      <c r="AC114" s="87"/>
      <c r="AD114" s="2">
        <f t="shared" si="150"/>
        <v>2014</v>
      </c>
      <c r="AE114" s="77">
        <f t="shared" si="143"/>
        <v>5.3658404773368753</v>
      </c>
      <c r="AF114" s="77">
        <f t="shared" si="143"/>
        <v>1.2902642424469632</v>
      </c>
      <c r="AG114" s="77">
        <f t="shared" si="143"/>
        <v>0.14231464823285203</v>
      </c>
      <c r="AH114" s="77">
        <f t="shared" si="143"/>
        <v>11.281165128674113</v>
      </c>
      <c r="AI114" s="77">
        <f t="shared" si="143"/>
        <v>2.8594280071075995E-2</v>
      </c>
      <c r="AJ114" s="77">
        <f t="shared" si="143"/>
        <v>1.3166414183521542</v>
      </c>
      <c r="AK114" s="87"/>
      <c r="AL114" s="87"/>
      <c r="AM114" s="87"/>
      <c r="AN114" s="87"/>
      <c r="AO114" s="2">
        <f t="shared" si="151"/>
        <v>2014</v>
      </c>
      <c r="AP114" s="26">
        <f t="shared" si="144"/>
        <v>30.718795535220323</v>
      </c>
      <c r="AQ114" s="26">
        <f t="shared" si="144"/>
        <v>5.5553016651655023</v>
      </c>
      <c r="AR114" s="26">
        <f t="shared" si="144"/>
        <v>0.39326550681532985</v>
      </c>
      <c r="AS114" s="26">
        <f t="shared" si="144"/>
        <v>63.309039983669443</v>
      </c>
      <c r="AT114" s="26">
        <f t="shared" si="144"/>
        <v>2.3597309129404664E-2</v>
      </c>
      <c r="AU114" s="26">
        <f t="shared" si="144"/>
        <v>0</v>
      </c>
      <c r="AV114" s="94">
        <f t="shared" si="70"/>
        <v>100</v>
      </c>
      <c r="AW114" s="87"/>
      <c r="AX114" s="2">
        <f t="shared" si="82"/>
        <v>2014</v>
      </c>
      <c r="AY114" s="95">
        <f t="shared" si="82"/>
        <v>5.0261687487010729</v>
      </c>
      <c r="AZ114" s="95">
        <f t="shared" ref="AZ114:BD114" si="157">AZ18</f>
        <v>0.97787077056925731</v>
      </c>
      <c r="BA114" s="95">
        <f t="shared" si="157"/>
        <v>6.8794650356177822E-2</v>
      </c>
      <c r="BB114" s="95">
        <f t="shared" si="157"/>
        <v>13.213726027206055</v>
      </c>
      <c r="BC114" s="95">
        <f t="shared" si="157"/>
        <v>4.1537112208369113E-4</v>
      </c>
      <c r="BD114" s="95">
        <f t="shared" si="157"/>
        <v>0</v>
      </c>
      <c r="BE114" s="95">
        <f t="shared" si="92"/>
        <v>19.286975567954649</v>
      </c>
      <c r="BF114" s="87"/>
      <c r="BG114" s="2">
        <f t="shared" si="153"/>
        <v>2014</v>
      </c>
      <c r="BH114" s="76">
        <f t="shared" si="153"/>
        <v>258.82352941176475</v>
      </c>
      <c r="BI114" s="76">
        <f t="shared" si="153"/>
        <v>270</v>
      </c>
      <c r="BJ114" s="76">
        <f t="shared" si="153"/>
        <v>279.35294117647067</v>
      </c>
      <c r="BK114" s="76">
        <f t="shared" si="153"/>
        <v>320.58823529411774</v>
      </c>
      <c r="BL114" s="76">
        <f t="shared" si="153"/>
        <v>27.000000000000021</v>
      </c>
      <c r="BM114" s="76">
        <f t="shared" si="153"/>
        <v>721.02197802197782</v>
      </c>
      <c r="BN114" s="87"/>
      <c r="BO114" s="2">
        <f t="shared" si="85"/>
        <v>2014</v>
      </c>
      <c r="BP114" s="95">
        <f t="shared" si="85"/>
        <v>5.5337391539393543</v>
      </c>
      <c r="BQ114" s="95">
        <f t="shared" si="85"/>
        <v>1.2902642424469632</v>
      </c>
      <c r="BR114" s="95">
        <f t="shared" si="85"/>
        <v>0.14816447757487983</v>
      </c>
      <c r="BS114" s="95">
        <f t="shared" si="85"/>
        <v>11.296711061327315</v>
      </c>
      <c r="BT114" s="95">
        <f t="shared" si="85"/>
        <v>2.8594280071075999E-2</v>
      </c>
      <c r="BU114" s="95">
        <f t="shared" si="85"/>
        <v>1.5922851404736154</v>
      </c>
    </row>
    <row r="115" spans="2:73">
      <c r="B115" s="2">
        <v>2013</v>
      </c>
      <c r="C115" s="5">
        <f t="shared" ref="C115:D115" si="158">C17</f>
        <v>114.93746565349041</v>
      </c>
      <c r="D115" s="20">
        <f t="shared" si="158"/>
        <v>566000.4</v>
      </c>
      <c r="E115" s="6">
        <f t="shared" ref="E115:I115" si="159">F17</f>
        <v>65.587593575603933</v>
      </c>
      <c r="F115" s="5">
        <f t="shared" si="159"/>
        <v>124.23398573119916</v>
      </c>
      <c r="G115" s="11">
        <f t="shared" si="159"/>
        <v>527936.00068111462</v>
      </c>
      <c r="H115" s="60">
        <f t="shared" si="159"/>
        <v>0.52793600068111457</v>
      </c>
      <c r="I115" s="5">
        <f t="shared" si="159"/>
        <v>65.587593575603933</v>
      </c>
      <c r="J115"/>
      <c r="K115" s="39"/>
      <c r="M115" s="2">
        <v>2015</v>
      </c>
      <c r="N115" s="6">
        <f t="shared" si="86"/>
        <v>32.972998443034676</v>
      </c>
      <c r="O115" s="6">
        <f t="shared" si="86"/>
        <v>7.4870584027581222</v>
      </c>
      <c r="P115" s="6">
        <f t="shared" si="86"/>
        <v>0.84839323282440116</v>
      </c>
      <c r="Q115" s="6">
        <f t="shared" si="86"/>
        <v>53.240480607041732</v>
      </c>
      <c r="R115" s="6">
        <f t="shared" si="86"/>
        <v>1.7613917424489307</v>
      </c>
      <c r="S115" s="6">
        <f t="shared" si="86"/>
        <v>3.6896775718921559</v>
      </c>
      <c r="T115" s="24">
        <f t="shared" si="87"/>
        <v>100.00000000000003</v>
      </c>
      <c r="U115" s="87"/>
      <c r="V115" s="2">
        <f t="shared" si="148"/>
        <v>2015</v>
      </c>
      <c r="W115" s="76">
        <f t="shared" si="141"/>
        <v>250.31617647058823</v>
      </c>
      <c r="X115" s="76">
        <f t="shared" si="141"/>
        <v>270</v>
      </c>
      <c r="Y115" s="76">
        <f t="shared" si="141"/>
        <v>267.40441176470591</v>
      </c>
      <c r="Z115" s="76">
        <f t="shared" si="141"/>
        <v>320.11029411764713</v>
      </c>
      <c r="AA115" s="76">
        <f t="shared" ref="AA115:AB115" si="160">AA19</f>
        <v>27.000000000000021</v>
      </c>
      <c r="AB115" s="76">
        <f t="shared" si="160"/>
        <v>585.80293040293077</v>
      </c>
      <c r="AC115" s="87"/>
      <c r="AD115" s="2">
        <f t="shared" si="150"/>
        <v>2015</v>
      </c>
      <c r="AE115" s="77">
        <f t="shared" si="143"/>
        <v>5.3496299747518528</v>
      </c>
      <c r="AF115" s="77">
        <f t="shared" si="143"/>
        <v>1.3102415577938957</v>
      </c>
      <c r="AG115" s="77">
        <f t="shared" si="143"/>
        <v>0.14704225320480444</v>
      </c>
      <c r="AH115" s="77">
        <f t="shared" si="143"/>
        <v>11.046329478577512</v>
      </c>
      <c r="AI115" s="77">
        <f t="shared" si="143"/>
        <v>3.0824504583287553E-2</v>
      </c>
      <c r="AJ115" s="77">
        <f t="shared" si="143"/>
        <v>1.4009296960392106</v>
      </c>
      <c r="AK115" s="87"/>
      <c r="AL115" s="87"/>
      <c r="AM115" s="87"/>
      <c r="AN115" s="87"/>
      <c r="AO115" s="2">
        <f t="shared" si="151"/>
        <v>2015</v>
      </c>
      <c r="AP115" s="26">
        <f t="shared" si="144"/>
        <v>30.718795535220323</v>
      </c>
      <c r="AQ115" s="26">
        <f t="shared" si="144"/>
        <v>5.5553016651655023</v>
      </c>
      <c r="AR115" s="26">
        <f t="shared" si="144"/>
        <v>0.39326550681532985</v>
      </c>
      <c r="AS115" s="26">
        <f t="shared" si="144"/>
        <v>63.309039983669443</v>
      </c>
      <c r="AT115" s="26">
        <f t="shared" si="144"/>
        <v>2.3597309129404664E-2</v>
      </c>
      <c r="AU115" s="26">
        <f t="shared" si="144"/>
        <v>0</v>
      </c>
      <c r="AV115" s="94">
        <f t="shared" si="70"/>
        <v>100</v>
      </c>
      <c r="AW115" s="87"/>
      <c r="AX115" s="2">
        <f>AX19</f>
        <v>2015</v>
      </c>
      <c r="AY115" s="95">
        <f t="shared" ref="AY115:BD118" si="161">AY19</f>
        <v>4.9839018937691586</v>
      </c>
      <c r="AZ115" s="95">
        <f t="shared" si="161"/>
        <v>0.9721824936079132</v>
      </c>
      <c r="BA115" s="95">
        <f t="shared" si="161"/>
        <v>6.8160192694304914E-2</v>
      </c>
      <c r="BB115" s="95">
        <f t="shared" si="161"/>
        <v>13.135353149677512</v>
      </c>
      <c r="BC115" s="95">
        <f t="shared" si="161"/>
        <v>4.1295490712434552E-4</v>
      </c>
      <c r="BD115" s="95">
        <f t="shared" si="161"/>
        <v>0</v>
      </c>
      <c r="BE115" s="95">
        <f t="shared" si="92"/>
        <v>19.160010684656012</v>
      </c>
      <c r="BF115" s="87"/>
      <c r="BG115" s="2">
        <f t="shared" si="153"/>
        <v>2015</v>
      </c>
      <c r="BH115" s="76">
        <f t="shared" si="153"/>
        <v>258.82352941176475</v>
      </c>
      <c r="BI115" s="76">
        <f t="shared" si="153"/>
        <v>270</v>
      </c>
      <c r="BJ115" s="76">
        <f t="shared" si="153"/>
        <v>279.35294117647067</v>
      </c>
      <c r="BK115" s="76">
        <f t="shared" si="153"/>
        <v>320.58823529411774</v>
      </c>
      <c r="BL115" s="76">
        <f t="shared" si="153"/>
        <v>27.000000000000021</v>
      </c>
      <c r="BM115" s="76">
        <f t="shared" si="153"/>
        <v>721.02197802197782</v>
      </c>
      <c r="BN115" s="87"/>
      <c r="BO115" s="2">
        <f t="shared" si="85"/>
        <v>2015</v>
      </c>
      <c r="BP115" s="95">
        <f t="shared" si="85"/>
        <v>5.5314447936805013</v>
      </c>
      <c r="BQ115" s="95">
        <f t="shared" si="85"/>
        <v>1.3102415577938957</v>
      </c>
      <c r="BR115" s="95">
        <f t="shared" si="85"/>
        <v>0.15361259613817282</v>
      </c>
      <c r="BS115" s="95">
        <f t="shared" si="85"/>
        <v>11.06282221812288</v>
      </c>
      <c r="BT115" s="95">
        <f t="shared" si="85"/>
        <v>3.0824504583287553E-2</v>
      </c>
      <c r="BU115" s="95">
        <f t="shared" si="85"/>
        <v>1.7243018907623857</v>
      </c>
    </row>
    <row r="116" spans="2:73">
      <c r="B116" s="2">
        <v>2014</v>
      </c>
      <c r="C116" s="5">
        <f t="shared" ref="C116:D116" si="162">C18</f>
        <v>113.30362871409577</v>
      </c>
      <c r="D116" s="20">
        <f t="shared" si="162"/>
        <v>570637.19999999995</v>
      </c>
      <c r="E116" s="6">
        <f t="shared" ref="E116:I116" si="163">F18</f>
        <v>65.194364104672871</v>
      </c>
      <c r="F116" s="5">
        <f t="shared" si="163"/>
        <v>122.9603023821966</v>
      </c>
      <c r="G116" s="11">
        <f t="shared" si="163"/>
        <v>530206.60198142414</v>
      </c>
      <c r="H116" s="60">
        <f t="shared" si="163"/>
        <v>0.53020660198142411</v>
      </c>
      <c r="I116" s="5">
        <f t="shared" si="163"/>
        <v>65.194364104672871</v>
      </c>
      <c r="J116"/>
      <c r="K116" s="39"/>
      <c r="M116" s="2">
        <v>2016</v>
      </c>
      <c r="N116" s="6">
        <f t="shared" si="86"/>
        <v>33.153500482041878</v>
      </c>
      <c r="O116" s="6">
        <f t="shared" si="86"/>
        <v>7.6461282262855121</v>
      </c>
      <c r="P116" s="6">
        <f t="shared" si="86"/>
        <v>0.88317257254460402</v>
      </c>
      <c r="Q116" s="6">
        <f t="shared" si="86"/>
        <v>52.427537317556641</v>
      </c>
      <c r="R116" s="6">
        <f t="shared" si="86"/>
        <v>1.8982341008149815</v>
      </c>
      <c r="S116" s="6">
        <f t="shared" si="86"/>
        <v>3.9914273007563916</v>
      </c>
      <c r="T116" s="24">
        <f t="shared" si="87"/>
        <v>99.999999999999986</v>
      </c>
      <c r="U116" s="87"/>
      <c r="V116" s="2">
        <f t="shared" si="148"/>
        <v>2016</v>
      </c>
      <c r="W116" s="76">
        <f t="shared" si="141"/>
        <v>249.66176470588235</v>
      </c>
      <c r="X116" s="76">
        <f t="shared" si="141"/>
        <v>270</v>
      </c>
      <c r="Y116" s="76">
        <f t="shared" si="141"/>
        <v>266.48529411764707</v>
      </c>
      <c r="Z116" s="76">
        <f t="shared" si="141"/>
        <v>320.07352941176481</v>
      </c>
      <c r="AA116" s="76">
        <f t="shared" ref="AA116:AB116" si="164">AA20</f>
        <v>27.000000000000021</v>
      </c>
      <c r="AB116" s="76">
        <f t="shared" si="164"/>
        <v>575.40146520146561</v>
      </c>
      <c r="AC116" s="87"/>
      <c r="AD116" s="2">
        <f t="shared" si="150"/>
        <v>2016</v>
      </c>
      <c r="AE116" s="77">
        <f t="shared" si="143"/>
        <v>5.3347051251021869</v>
      </c>
      <c r="AF116" s="77">
        <f t="shared" si="143"/>
        <v>1.3305596045415171</v>
      </c>
      <c r="AG116" s="77">
        <f t="shared" si="143"/>
        <v>0.15168680860713851</v>
      </c>
      <c r="AH116" s="77">
        <f t="shared" si="143"/>
        <v>10.81529101988705</v>
      </c>
      <c r="AI116" s="77">
        <f t="shared" si="143"/>
        <v>3.3032582501360909E-2</v>
      </c>
      <c r="AJ116" s="77">
        <f t="shared" si="143"/>
        <v>1.48022651756145</v>
      </c>
      <c r="AK116" s="87"/>
      <c r="AL116" s="87"/>
      <c r="AM116" s="87"/>
      <c r="AN116" s="87"/>
      <c r="AO116" s="2">
        <f t="shared" si="151"/>
        <v>2016</v>
      </c>
      <c r="AP116" s="26">
        <f t="shared" si="144"/>
        <v>30.718795535220323</v>
      </c>
      <c r="AQ116" s="26">
        <f t="shared" si="144"/>
        <v>5.5553016651655023</v>
      </c>
      <c r="AR116" s="26">
        <f t="shared" si="144"/>
        <v>0.39326550681532985</v>
      </c>
      <c r="AS116" s="26">
        <f t="shared" si="144"/>
        <v>63.309039983669443</v>
      </c>
      <c r="AT116" s="26">
        <f t="shared" si="144"/>
        <v>2.3597309129404664E-2</v>
      </c>
      <c r="AU116" s="26">
        <f t="shared" si="144"/>
        <v>0</v>
      </c>
      <c r="AV116" s="94">
        <f t="shared" si="70"/>
        <v>100</v>
      </c>
      <c r="AW116" s="87"/>
      <c r="AX116" s="2">
        <f t="shared" si="82"/>
        <v>2016</v>
      </c>
      <c r="AY116" s="95">
        <f t="shared" si="161"/>
        <v>4.9429385614189343</v>
      </c>
      <c r="AZ116" s="95">
        <f t="shared" si="161"/>
        <v>0.96671933401544696</v>
      </c>
      <c r="BA116" s="95">
        <f t="shared" si="161"/>
        <v>6.7544205423197196E-2</v>
      </c>
      <c r="BB116" s="95">
        <f t="shared" si="161"/>
        <v>13.060039182572096</v>
      </c>
      <c r="BC116" s="95">
        <f t="shared" si="161"/>
        <v>4.1063431548960016E-4</v>
      </c>
      <c r="BD116" s="95">
        <f t="shared" si="161"/>
        <v>0</v>
      </c>
      <c r="BE116" s="95">
        <f t="shared" si="92"/>
        <v>19.037651917745162</v>
      </c>
      <c r="BF116" s="87"/>
      <c r="BG116" s="2">
        <f t="shared" si="153"/>
        <v>2016</v>
      </c>
      <c r="BH116" s="76">
        <f t="shared" si="153"/>
        <v>258.82352941176475</v>
      </c>
      <c r="BI116" s="76">
        <f t="shared" si="153"/>
        <v>270</v>
      </c>
      <c r="BJ116" s="76">
        <f t="shared" si="153"/>
        <v>279.35294117647067</v>
      </c>
      <c r="BK116" s="76">
        <f t="shared" si="153"/>
        <v>320.58823529411774</v>
      </c>
      <c r="BL116" s="76">
        <f t="shared" si="153"/>
        <v>27.000000000000021</v>
      </c>
      <c r="BM116" s="76">
        <f t="shared" si="153"/>
        <v>721.02197802197782</v>
      </c>
      <c r="BN116" s="87"/>
      <c r="BO116" s="2">
        <f t="shared" si="85"/>
        <v>2016</v>
      </c>
      <c r="BP116" s="95">
        <f t="shared" si="85"/>
        <v>5.5304712376626322</v>
      </c>
      <c r="BQ116" s="95">
        <f t="shared" si="85"/>
        <v>1.3305596045415171</v>
      </c>
      <c r="BR116" s="95">
        <f t="shared" si="85"/>
        <v>0.15901123648260052</v>
      </c>
      <c r="BS116" s="95">
        <f t="shared" si="85"/>
        <v>10.832682942041705</v>
      </c>
      <c r="BT116" s="95">
        <f t="shared" si="85"/>
        <v>3.3032582501360909E-2</v>
      </c>
      <c r="BU116" s="95">
        <f t="shared" si="85"/>
        <v>1.8548368680970508</v>
      </c>
    </row>
    <row r="117" spans="2:73">
      <c r="B117" s="2">
        <v>2015</v>
      </c>
      <c r="C117" s="5">
        <f t="shared" ref="C117:D117" si="165">C19</f>
        <v>111.7595473646507</v>
      </c>
      <c r="D117" s="20">
        <f t="shared" si="165"/>
        <v>575395.19999999995</v>
      </c>
      <c r="E117" s="6">
        <f t="shared" ref="E117:I117" si="166">F19</f>
        <v>64.815128309404955</v>
      </c>
      <c r="F117" s="5">
        <f t="shared" si="166"/>
        <v>121.71355209491824</v>
      </c>
      <c r="G117" s="11">
        <f t="shared" si="166"/>
        <v>532521.86953560368</v>
      </c>
      <c r="H117" s="60">
        <f t="shared" si="166"/>
        <v>0.53252186953560365</v>
      </c>
      <c r="I117" s="5">
        <f t="shared" si="166"/>
        <v>64.815128309404955</v>
      </c>
      <c r="J117"/>
      <c r="K117" s="39"/>
      <c r="M117" s="2">
        <v>2017</v>
      </c>
      <c r="N117" s="6">
        <f t="shared" si="86"/>
        <v>33.336436603792933</v>
      </c>
      <c r="O117" s="6">
        <f t="shared" si="86"/>
        <v>7.8073492292297804</v>
      </c>
      <c r="P117" s="6">
        <f t="shared" si="86"/>
        <v>0.91786805745782984</v>
      </c>
      <c r="Q117" s="6">
        <f t="shared" si="86"/>
        <v>51.610983618340157</v>
      </c>
      <c r="R117" s="6">
        <f t="shared" si="86"/>
        <v>2.0349456659030216</v>
      </c>
      <c r="S117" s="6">
        <f t="shared" si="86"/>
        <v>4.292416825276292</v>
      </c>
      <c r="T117" s="24">
        <f t="shared" si="87"/>
        <v>100.00000000000001</v>
      </c>
      <c r="U117" s="87"/>
      <c r="V117" s="2">
        <f t="shared" si="148"/>
        <v>2017</v>
      </c>
      <c r="W117" s="76">
        <f t="shared" si="141"/>
        <v>249.00735294117649</v>
      </c>
      <c r="X117" s="76">
        <f t="shared" si="141"/>
        <v>270</v>
      </c>
      <c r="Y117" s="76">
        <f t="shared" si="141"/>
        <v>265.56617647058829</v>
      </c>
      <c r="Z117" s="76">
        <f t="shared" si="141"/>
        <v>320.03676470588243</v>
      </c>
      <c r="AA117" s="76">
        <f t="shared" ref="AA117:AB117" si="167">AA21</f>
        <v>27.000000000000021</v>
      </c>
      <c r="AB117" s="76">
        <f t="shared" si="167"/>
        <v>565</v>
      </c>
      <c r="AC117" s="87"/>
      <c r="AD117" s="2">
        <f t="shared" si="150"/>
        <v>2017</v>
      </c>
      <c r="AE117" s="77">
        <f t="shared" si="143"/>
        <v>5.3211768218051771</v>
      </c>
      <c r="AF117" s="77">
        <f t="shared" si="143"/>
        <v>1.3512749132013653</v>
      </c>
      <c r="AG117" s="77">
        <f t="shared" si="143"/>
        <v>0.15625335851507346</v>
      </c>
      <c r="AH117" s="77">
        <f t="shared" si="143"/>
        <v>10.588107724719674</v>
      </c>
      <c r="AI117" s="77">
        <f t="shared" si="143"/>
        <v>3.5220289849053871E-2</v>
      </c>
      <c r="AJ117" s="77">
        <f t="shared" si="143"/>
        <v>1.5546286968785634</v>
      </c>
      <c r="AK117" s="87"/>
      <c r="AL117" s="87"/>
      <c r="AM117" s="87"/>
      <c r="AN117" s="87"/>
      <c r="AO117" s="2">
        <f t="shared" si="151"/>
        <v>2017</v>
      </c>
      <c r="AP117" s="26">
        <f t="shared" si="144"/>
        <v>30.718795535220323</v>
      </c>
      <c r="AQ117" s="26">
        <f t="shared" si="144"/>
        <v>5.5553016651655023</v>
      </c>
      <c r="AR117" s="26">
        <f t="shared" si="144"/>
        <v>0.39326550681532985</v>
      </c>
      <c r="AS117" s="26">
        <f t="shared" si="144"/>
        <v>63.309039983669443</v>
      </c>
      <c r="AT117" s="26">
        <f t="shared" si="144"/>
        <v>2.3597309129404664E-2</v>
      </c>
      <c r="AU117" s="26">
        <f t="shared" si="144"/>
        <v>0</v>
      </c>
      <c r="AV117" s="94">
        <f t="shared" si="80"/>
        <v>100</v>
      </c>
      <c r="AW117" s="87"/>
      <c r="AX117" s="2">
        <f t="shared" si="82"/>
        <v>2017</v>
      </c>
      <c r="AY117" s="95">
        <f t="shared" si="161"/>
        <v>4.9033477914429726</v>
      </c>
      <c r="AZ117" s="95">
        <f t="shared" si="161"/>
        <v>0.96149660467339915</v>
      </c>
      <c r="BA117" s="95">
        <f t="shared" si="161"/>
        <v>6.6947592008180304E-2</v>
      </c>
      <c r="BB117" s="95">
        <f t="shared" si="161"/>
        <v>12.9879899258009</v>
      </c>
      <c r="BC117" s="95">
        <f t="shared" si="161"/>
        <v>4.0841585164709987E-4</v>
      </c>
      <c r="BD117" s="95">
        <f t="shared" si="161"/>
        <v>0</v>
      </c>
      <c r="BE117" s="95">
        <f t="shared" si="92"/>
        <v>18.9201903297771</v>
      </c>
      <c r="BF117" s="87"/>
      <c r="BG117" s="2">
        <f t="shared" si="153"/>
        <v>2017</v>
      </c>
      <c r="BH117" s="76">
        <f t="shared" si="153"/>
        <v>258.82352941176475</v>
      </c>
      <c r="BI117" s="76">
        <f t="shared" si="153"/>
        <v>270</v>
      </c>
      <c r="BJ117" s="76">
        <f t="shared" si="153"/>
        <v>279.35294117647067</v>
      </c>
      <c r="BK117" s="76">
        <f t="shared" si="153"/>
        <v>320.58823529411774</v>
      </c>
      <c r="BL117" s="76">
        <f t="shared" si="153"/>
        <v>27.000000000000021</v>
      </c>
      <c r="BM117" s="76">
        <f t="shared" si="153"/>
        <v>721.02197802197782</v>
      </c>
      <c r="BN117" s="87"/>
      <c r="BO117" s="2">
        <f t="shared" si="85"/>
        <v>2017</v>
      </c>
      <c r="BP117" s="95">
        <f t="shared" si="85"/>
        <v>5.5309441644040236</v>
      </c>
      <c r="BQ117" s="95">
        <f t="shared" si="85"/>
        <v>1.3512749132013651</v>
      </c>
      <c r="BR117" s="95">
        <f t="shared" si="85"/>
        <v>0.16436519081608858</v>
      </c>
      <c r="BS117" s="95">
        <f t="shared" si="85"/>
        <v>10.606352597306785</v>
      </c>
      <c r="BT117" s="95">
        <f t="shared" si="85"/>
        <v>3.5220289849053871E-2</v>
      </c>
      <c r="BU117" s="95">
        <f t="shared" si="85"/>
        <v>1.9839317842709943</v>
      </c>
    </row>
    <row r="118" spans="2:73">
      <c r="B118" s="2">
        <v>2016</v>
      </c>
      <c r="C118" s="5">
        <f t="shared" ref="C118:D118" si="168">C20</f>
        <v>110.25457763870305</v>
      </c>
      <c r="D118" s="20">
        <f t="shared" si="168"/>
        <v>579951.6</v>
      </c>
      <c r="E118" s="6">
        <f t="shared" ref="E118:I118" si="169">F20</f>
        <v>64.450901024621871</v>
      </c>
      <c r="F118" s="5">
        <f t="shared" si="169"/>
        <v>120.49559476827663</v>
      </c>
      <c r="G118" s="11">
        <f t="shared" si="169"/>
        <v>534881.80334365321</v>
      </c>
      <c r="H118" s="60">
        <f t="shared" si="169"/>
        <v>0.53488180334365321</v>
      </c>
      <c r="I118" s="5">
        <f t="shared" si="169"/>
        <v>64.450901024621871</v>
      </c>
      <c r="J118"/>
      <c r="K118" s="39"/>
      <c r="M118" s="2">
        <v>2018</v>
      </c>
      <c r="N118" s="6">
        <f t="shared" si="86"/>
        <v>33.52195027580234</v>
      </c>
      <c r="O118" s="6">
        <f t="shared" si="86"/>
        <v>7.9708505664261509</v>
      </c>
      <c r="P118" s="6">
        <f t="shared" si="86"/>
        <v>0.95246586760968888</v>
      </c>
      <c r="Q118" s="6">
        <f t="shared" si="86"/>
        <v>50.790793269590516</v>
      </c>
      <c r="R118" s="6">
        <f t="shared" si="86"/>
        <v>2.1714981101624398</v>
      </c>
      <c r="S118" s="6">
        <f t="shared" si="86"/>
        <v>4.5924419104088754</v>
      </c>
      <c r="T118" s="24">
        <f t="shared" si="87"/>
        <v>100.00000000000001</v>
      </c>
      <c r="U118" s="87"/>
      <c r="V118" s="2">
        <f t="shared" si="148"/>
        <v>2018</v>
      </c>
      <c r="W118" s="76">
        <f t="shared" si="141"/>
        <v>248.35294117647061</v>
      </c>
      <c r="X118" s="76">
        <f t="shared" si="141"/>
        <v>270</v>
      </c>
      <c r="Y118" s="76">
        <f t="shared" si="141"/>
        <v>264.64705882352945</v>
      </c>
      <c r="Z118" s="76">
        <f t="shared" si="141"/>
        <v>320</v>
      </c>
      <c r="AA118" s="76">
        <f t="shared" ref="AA118:AB118" si="170">AA22</f>
        <v>27.000000000000021</v>
      </c>
      <c r="AB118" s="76">
        <f t="shared" si="170"/>
        <v>554.59853479853439</v>
      </c>
      <c r="AC118" s="87"/>
      <c r="AD118" s="2">
        <f t="shared" si="150"/>
        <v>2018</v>
      </c>
      <c r="AE118" s="77">
        <f t="shared" si="143"/>
        <v>5.3091578464603879</v>
      </c>
      <c r="AF118" s="77">
        <f t="shared" si="143"/>
        <v>1.3724466890295191</v>
      </c>
      <c r="AG118" s="77">
        <f t="shared" si="143"/>
        <v>0.16074724762866982</v>
      </c>
      <c r="AH118" s="77">
        <f t="shared" si="143"/>
        <v>10.364826258264198</v>
      </c>
      <c r="AI118" s="77">
        <f t="shared" si="143"/>
        <v>3.738955293026585E-2</v>
      </c>
      <c r="AJ118" s="77">
        <f t="shared" si="143"/>
        <v>1.6242371587657634</v>
      </c>
      <c r="AK118" s="87"/>
      <c r="AL118" s="87"/>
      <c r="AM118" s="87"/>
      <c r="AN118" s="87"/>
      <c r="AO118" s="2">
        <f t="shared" si="151"/>
        <v>2018</v>
      </c>
      <c r="AP118" s="26">
        <f t="shared" si="144"/>
        <v>30.718795535220323</v>
      </c>
      <c r="AQ118" s="26">
        <f t="shared" si="144"/>
        <v>5.5553016651655023</v>
      </c>
      <c r="AR118" s="26">
        <f t="shared" si="144"/>
        <v>0.39326550681532985</v>
      </c>
      <c r="AS118" s="26">
        <f t="shared" si="144"/>
        <v>63.309039983669443</v>
      </c>
      <c r="AT118" s="26">
        <f t="shared" si="144"/>
        <v>2.3597309129404664E-2</v>
      </c>
      <c r="AU118" s="26">
        <f t="shared" si="144"/>
        <v>0</v>
      </c>
      <c r="AV118" s="94">
        <f t="shared" si="151"/>
        <v>100</v>
      </c>
      <c r="AW118" s="87"/>
      <c r="AX118" s="2">
        <f t="shared" ref="AX118" si="171">AX22</f>
        <v>2018</v>
      </c>
      <c r="AY118" s="95">
        <f t="shared" si="161"/>
        <v>4.8651982658465336</v>
      </c>
      <c r="AZ118" s="95">
        <f t="shared" si="161"/>
        <v>0.95652970951819782</v>
      </c>
      <c r="BA118" s="95">
        <f t="shared" si="161"/>
        <v>6.6371247472107417E-2</v>
      </c>
      <c r="BB118" s="95">
        <f t="shared" si="161"/>
        <v>12.919412314064166</v>
      </c>
      <c r="BC118" s="95">
        <f t="shared" si="161"/>
        <v>4.0630605874196268E-4</v>
      </c>
      <c r="BD118" s="95">
        <f t="shared" si="161"/>
        <v>0</v>
      </c>
      <c r="BE118" s="95">
        <f t="shared" si="92"/>
        <v>18.807917842959746</v>
      </c>
      <c r="BF118" s="87"/>
      <c r="BG118" s="2">
        <f t="shared" si="153"/>
        <v>2018</v>
      </c>
      <c r="BH118" s="76">
        <f t="shared" si="153"/>
        <v>258.82352941176475</v>
      </c>
      <c r="BI118" s="76">
        <f t="shared" si="153"/>
        <v>270</v>
      </c>
      <c r="BJ118" s="76">
        <f t="shared" si="153"/>
        <v>279.35294117647067</v>
      </c>
      <c r="BK118" s="76">
        <f t="shared" si="153"/>
        <v>320.58823529411774</v>
      </c>
      <c r="BL118" s="76">
        <f t="shared" si="153"/>
        <v>27.000000000000021</v>
      </c>
      <c r="BM118" s="76">
        <f t="shared" si="153"/>
        <v>721.02197802197782</v>
      </c>
      <c r="BN118" s="87"/>
      <c r="BO118" s="2">
        <f t="shared" ref="BO118:BU118" si="172">BO22</f>
        <v>2018</v>
      </c>
      <c r="BP118" s="95">
        <f t="shared" si="172"/>
        <v>5.5329925448663451</v>
      </c>
      <c r="BQ118" s="95">
        <f t="shared" si="172"/>
        <v>1.3724466890295191</v>
      </c>
      <c r="BR118" s="95">
        <f t="shared" si="172"/>
        <v>0.16967963524973395</v>
      </c>
      <c r="BS118" s="95">
        <f t="shared" si="172"/>
        <v>10.38387924770954</v>
      </c>
      <c r="BT118" s="95">
        <f t="shared" si="172"/>
        <v>3.7389552930265843E-2</v>
      </c>
      <c r="BU118" s="95">
        <f t="shared" si="172"/>
        <v>2.111636824672662</v>
      </c>
    </row>
    <row r="119" spans="2:73">
      <c r="B119" s="2">
        <v>2017</v>
      </c>
      <c r="C119" s="5">
        <f t="shared" ref="C119:D119" si="173">C21</f>
        <v>108.35100369998626</v>
      </c>
      <c r="D119" s="20">
        <f t="shared" si="173"/>
        <v>584564.4</v>
      </c>
      <c r="E119" s="6">
        <f t="shared" ref="E119:I119" si="174">F21</f>
        <v>64.102703155748657</v>
      </c>
      <c r="F119" s="5">
        <f t="shared" si="174"/>
        <v>119.30825487009481</v>
      </c>
      <c r="G119" s="11">
        <f t="shared" si="174"/>
        <v>537286.40340557275</v>
      </c>
      <c r="H119" s="60">
        <f t="shared" si="174"/>
        <v>0.53728640340557277</v>
      </c>
      <c r="I119" s="5">
        <f t="shared" si="174"/>
        <v>64.102703155748657</v>
      </c>
      <c r="J119"/>
      <c r="K119" s="39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125" t="s">
        <v>17</v>
      </c>
      <c r="AE119" s="126"/>
      <c r="AF119" s="126"/>
      <c r="AG119" s="126"/>
      <c r="AH119" s="126"/>
      <c r="AI119" s="126"/>
      <c r="AJ119" s="126"/>
      <c r="AK119" s="96"/>
      <c r="AL119" s="87"/>
      <c r="AM119" s="87"/>
      <c r="AN119" s="87"/>
      <c r="AO119" s="125" t="s">
        <v>17</v>
      </c>
      <c r="AP119" s="126"/>
      <c r="AQ119" s="126"/>
      <c r="AR119" s="126"/>
      <c r="AS119" s="126"/>
      <c r="AT119" s="126"/>
      <c r="AU119" s="126"/>
      <c r="AV119" s="87"/>
      <c r="AW119" s="87"/>
      <c r="AX119" s="123" t="s">
        <v>17</v>
      </c>
      <c r="AY119" s="124"/>
      <c r="AZ119" s="87"/>
      <c r="BA119" s="87"/>
      <c r="BB119" s="87"/>
      <c r="BC119" s="87"/>
      <c r="BD119" s="87"/>
      <c r="BE119" s="10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</row>
    <row r="120" spans="2:73">
      <c r="B120" s="21">
        <v>2018</v>
      </c>
      <c r="C120" s="5">
        <f t="shared" ref="C120:D120" si="175">C22</f>
        <v>105.35907056986434</v>
      </c>
      <c r="D120" s="20">
        <f t="shared" si="175"/>
        <v>591620.75999999978</v>
      </c>
      <c r="E120" s="6">
        <f t="shared" ref="E120:I120" si="176">F22</f>
        <v>63.77156167881359</v>
      </c>
      <c r="F120" s="5">
        <f t="shared" si="176"/>
        <v>118.15332070184571</v>
      </c>
      <c r="G120" s="11">
        <f t="shared" si="176"/>
        <v>539735.66972136218</v>
      </c>
      <c r="H120" s="60">
        <f t="shared" si="176"/>
        <v>0.53973566972136222</v>
      </c>
      <c r="I120" s="5">
        <f t="shared" si="176"/>
        <v>63.77156167881359</v>
      </c>
      <c r="J120"/>
      <c r="K120" s="39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136" t="s">
        <v>18</v>
      </c>
      <c r="AE120" s="137"/>
      <c r="AF120" s="137"/>
      <c r="AG120" s="137"/>
      <c r="AH120" s="137"/>
      <c r="AI120" s="137"/>
      <c r="AJ120" s="137"/>
      <c r="AK120" s="86"/>
      <c r="AL120" s="87"/>
      <c r="AM120" s="87"/>
      <c r="AN120" s="87"/>
      <c r="AO120" s="136" t="s">
        <v>18</v>
      </c>
      <c r="AP120" s="137"/>
      <c r="AQ120" s="137"/>
      <c r="AR120" s="137"/>
      <c r="AS120" s="137"/>
      <c r="AT120" s="137"/>
      <c r="AU120" s="137"/>
      <c r="AV120" s="87"/>
      <c r="AW120" s="87"/>
      <c r="AX120" s="136" t="s">
        <v>18</v>
      </c>
      <c r="AY120" s="137"/>
      <c r="AZ120" s="137"/>
      <c r="BA120" s="137"/>
      <c r="BB120" s="137"/>
      <c r="BC120" s="137"/>
      <c r="BD120" s="137"/>
      <c r="BE120" s="13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</row>
    <row r="121" spans="2:73">
      <c r="B121" s="107" t="s">
        <v>38</v>
      </c>
      <c r="C121" s="108"/>
      <c r="D121" s="108"/>
      <c r="E121" s="108"/>
      <c r="F121" s="108"/>
      <c r="G121" s="108"/>
      <c r="H121" s="108"/>
      <c r="I121" s="109"/>
      <c r="J121"/>
      <c r="K121" s="39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</row>
    <row r="122" spans="2:73">
      <c r="B122" s="110" t="s">
        <v>64</v>
      </c>
      <c r="C122" s="111"/>
      <c r="D122" s="111"/>
      <c r="E122" s="111"/>
      <c r="F122" s="111"/>
      <c r="G122" s="111"/>
      <c r="H122" s="111"/>
      <c r="I122" s="112"/>
      <c r="J122" s="54"/>
      <c r="M122"/>
      <c r="N122"/>
      <c r="O122"/>
      <c r="P122"/>
      <c r="Q122"/>
      <c r="R122"/>
      <c r="S122"/>
      <c r="T122"/>
    </row>
    <row r="123" spans="2:73">
      <c r="B123" s="110" t="s">
        <v>65</v>
      </c>
      <c r="C123" s="111"/>
      <c r="D123" s="111"/>
      <c r="E123" s="111"/>
      <c r="F123" s="111"/>
      <c r="G123" s="111"/>
      <c r="H123" s="111"/>
      <c r="I123" s="112"/>
      <c r="J123" s="54"/>
      <c r="M123"/>
      <c r="N123"/>
      <c r="O123"/>
      <c r="P123"/>
      <c r="Q123"/>
      <c r="R123"/>
      <c r="S123"/>
      <c r="T123"/>
    </row>
    <row r="124" spans="2:73">
      <c r="B124" s="101" t="s">
        <v>67</v>
      </c>
      <c r="C124" s="102"/>
      <c r="D124" s="102"/>
      <c r="E124" s="102"/>
      <c r="F124" s="102"/>
      <c r="G124" s="102"/>
      <c r="H124" s="102"/>
      <c r="I124" s="103"/>
      <c r="J124" s="54"/>
      <c r="M124"/>
      <c r="N124"/>
      <c r="O124"/>
      <c r="P124"/>
      <c r="Q124"/>
      <c r="R124"/>
      <c r="S124"/>
      <c r="T124"/>
    </row>
    <row r="125" spans="2:73">
      <c r="J125" s="54"/>
      <c r="M125"/>
      <c r="N125"/>
      <c r="O125"/>
      <c r="P125"/>
      <c r="Q125"/>
      <c r="R125"/>
      <c r="S125"/>
      <c r="T125"/>
    </row>
    <row r="126" spans="2:73">
      <c r="M126"/>
      <c r="N126"/>
      <c r="O126"/>
      <c r="P126"/>
      <c r="Q126"/>
      <c r="R126"/>
      <c r="S126"/>
      <c r="T126"/>
    </row>
    <row r="127" spans="2:73">
      <c r="M127"/>
      <c r="N127"/>
      <c r="O127"/>
      <c r="P127"/>
      <c r="Q127"/>
      <c r="R127"/>
      <c r="S127"/>
      <c r="T127"/>
    </row>
    <row r="128" spans="2:73">
      <c r="M128"/>
      <c r="N128"/>
      <c r="O128"/>
      <c r="P128"/>
      <c r="Q128"/>
      <c r="R128"/>
      <c r="S128"/>
      <c r="T128"/>
    </row>
    <row r="129" spans="13:20">
      <c r="M129"/>
      <c r="N129"/>
      <c r="O129"/>
      <c r="P129"/>
      <c r="Q129"/>
      <c r="R129"/>
      <c r="S129"/>
      <c r="T129"/>
    </row>
    <row r="130" spans="13:20">
      <c r="M130"/>
      <c r="N130"/>
      <c r="O130"/>
      <c r="P130"/>
      <c r="Q130"/>
      <c r="R130"/>
      <c r="S130"/>
      <c r="T130"/>
    </row>
    <row r="131" spans="13:20">
      <c r="M131"/>
      <c r="N131"/>
      <c r="O131"/>
      <c r="P131"/>
      <c r="Q131"/>
      <c r="R131"/>
      <c r="S131"/>
      <c r="T131"/>
    </row>
    <row r="132" spans="13:20">
      <c r="M132"/>
      <c r="N132"/>
      <c r="O132"/>
      <c r="P132"/>
      <c r="Q132"/>
      <c r="R132"/>
      <c r="S132"/>
      <c r="T132"/>
    </row>
    <row r="133" spans="13:20">
      <c r="M133"/>
      <c r="N133"/>
      <c r="O133"/>
      <c r="P133"/>
      <c r="Q133"/>
      <c r="R133"/>
      <c r="S133"/>
      <c r="T133"/>
    </row>
    <row r="134" spans="13:20">
      <c r="M134"/>
      <c r="N134"/>
      <c r="O134"/>
      <c r="P134"/>
      <c r="Q134"/>
      <c r="R134"/>
      <c r="S134"/>
      <c r="T134"/>
    </row>
    <row r="135" spans="13:20">
      <c r="M135"/>
      <c r="N135"/>
      <c r="O135"/>
      <c r="P135"/>
      <c r="Q135"/>
      <c r="R135"/>
      <c r="S135"/>
      <c r="T135"/>
    </row>
    <row r="136" spans="13:20">
      <c r="M136"/>
      <c r="N136"/>
      <c r="O136"/>
      <c r="P136"/>
      <c r="Q136"/>
      <c r="R136"/>
      <c r="S136"/>
      <c r="T136"/>
    </row>
    <row r="137" spans="13:20">
      <c r="M137"/>
      <c r="N137"/>
      <c r="O137"/>
      <c r="P137"/>
      <c r="Q137"/>
      <c r="R137"/>
      <c r="S137"/>
      <c r="T137"/>
    </row>
    <row r="138" spans="13:20">
      <c r="M138"/>
      <c r="N138"/>
      <c r="O138"/>
      <c r="P138"/>
      <c r="Q138"/>
      <c r="R138"/>
      <c r="S138"/>
      <c r="T138"/>
    </row>
    <row r="139" spans="13:20">
      <c r="M139"/>
      <c r="N139"/>
      <c r="O139"/>
      <c r="P139"/>
      <c r="Q139"/>
      <c r="R139"/>
      <c r="S139"/>
      <c r="T139"/>
    </row>
    <row r="140" spans="13:20">
      <c r="M140"/>
      <c r="N140"/>
      <c r="O140"/>
      <c r="P140"/>
      <c r="Q140"/>
      <c r="R140"/>
      <c r="S140"/>
      <c r="T140"/>
    </row>
    <row r="141" spans="13:20">
      <c r="M141"/>
      <c r="N141"/>
      <c r="O141"/>
      <c r="P141"/>
      <c r="Q141"/>
      <c r="R141"/>
      <c r="S141"/>
      <c r="T141"/>
    </row>
    <row r="142" spans="13:20">
      <c r="M142"/>
      <c r="N142"/>
      <c r="O142"/>
      <c r="P142"/>
      <c r="Q142"/>
      <c r="R142"/>
      <c r="S142"/>
      <c r="T142"/>
    </row>
    <row r="143" spans="13:20">
      <c r="M143"/>
      <c r="N143"/>
      <c r="O143"/>
      <c r="P143"/>
      <c r="Q143"/>
      <c r="R143"/>
      <c r="S143"/>
      <c r="T143"/>
    </row>
    <row r="144" spans="13:20">
      <c r="M144"/>
      <c r="N144"/>
      <c r="O144"/>
      <c r="P144"/>
      <c r="Q144"/>
      <c r="R144"/>
      <c r="S144"/>
      <c r="T144"/>
    </row>
    <row r="145" spans="13:20">
      <c r="M145"/>
      <c r="N145"/>
      <c r="O145"/>
      <c r="P145"/>
      <c r="Q145"/>
      <c r="R145"/>
      <c r="S145"/>
      <c r="T145"/>
    </row>
    <row r="146" spans="13:20">
      <c r="M146"/>
      <c r="N146"/>
      <c r="O146"/>
      <c r="P146"/>
      <c r="Q146"/>
      <c r="R146"/>
      <c r="S146"/>
      <c r="T146"/>
    </row>
    <row r="147" spans="13:20">
      <c r="M147"/>
      <c r="N147"/>
      <c r="O147"/>
      <c r="P147"/>
      <c r="Q147"/>
      <c r="R147"/>
      <c r="S147"/>
      <c r="T147"/>
    </row>
    <row r="148" spans="13:20">
      <c r="M148"/>
      <c r="N148"/>
      <c r="O148"/>
      <c r="P148"/>
      <c r="Q148"/>
      <c r="R148"/>
      <c r="S148"/>
      <c r="T148"/>
    </row>
    <row r="149" spans="13:20">
      <c r="M149"/>
      <c r="N149"/>
      <c r="O149"/>
      <c r="P149"/>
      <c r="Q149"/>
      <c r="R149"/>
      <c r="S149"/>
      <c r="T149"/>
    </row>
    <row r="150" spans="13:20">
      <c r="M150"/>
      <c r="N150"/>
      <c r="O150"/>
      <c r="P150"/>
      <c r="Q150"/>
      <c r="R150"/>
      <c r="S150"/>
      <c r="T150"/>
    </row>
    <row r="151" spans="13:20">
      <c r="M151"/>
      <c r="N151"/>
      <c r="O151"/>
      <c r="P151"/>
      <c r="Q151"/>
      <c r="R151"/>
      <c r="S151"/>
      <c r="T151"/>
    </row>
    <row r="152" spans="13:20">
      <c r="M152"/>
      <c r="N152"/>
      <c r="O152"/>
      <c r="P152"/>
      <c r="Q152"/>
      <c r="R152"/>
      <c r="S152"/>
      <c r="T152"/>
    </row>
    <row r="153" spans="13:20">
      <c r="M153"/>
      <c r="N153"/>
      <c r="O153"/>
      <c r="P153"/>
      <c r="Q153"/>
      <c r="R153"/>
      <c r="S153"/>
      <c r="T153"/>
    </row>
    <row r="154" spans="13:20">
      <c r="M154"/>
      <c r="N154"/>
      <c r="O154"/>
      <c r="P154"/>
      <c r="Q154"/>
      <c r="R154"/>
      <c r="S154"/>
      <c r="T154"/>
    </row>
    <row r="155" spans="13:20">
      <c r="M155"/>
      <c r="N155"/>
      <c r="O155"/>
      <c r="P155"/>
      <c r="Q155"/>
      <c r="R155"/>
      <c r="S155"/>
      <c r="T155"/>
    </row>
    <row r="156" spans="13:20">
      <c r="M156"/>
      <c r="N156"/>
      <c r="O156"/>
      <c r="P156"/>
      <c r="Q156"/>
      <c r="R156"/>
      <c r="S156"/>
      <c r="T156"/>
    </row>
    <row r="157" spans="13:20">
      <c r="M157"/>
      <c r="N157"/>
      <c r="O157"/>
      <c r="P157"/>
      <c r="Q157"/>
      <c r="R157"/>
      <c r="S157"/>
      <c r="T157"/>
    </row>
    <row r="158" spans="13:20">
      <c r="M158"/>
      <c r="N158"/>
      <c r="O158"/>
      <c r="P158"/>
      <c r="Q158"/>
      <c r="R158"/>
      <c r="S158"/>
      <c r="T158"/>
    </row>
    <row r="159" spans="13:20">
      <c r="M159"/>
      <c r="N159"/>
      <c r="O159"/>
      <c r="P159"/>
      <c r="Q159"/>
      <c r="R159"/>
      <c r="S159"/>
      <c r="T159"/>
    </row>
    <row r="160" spans="13:20">
      <c r="M160"/>
      <c r="N160"/>
      <c r="O160"/>
      <c r="P160"/>
      <c r="Q160"/>
      <c r="R160"/>
      <c r="S160"/>
      <c r="T160"/>
    </row>
    <row r="161" spans="13:20">
      <c r="M161"/>
      <c r="N161"/>
      <c r="O161"/>
      <c r="P161"/>
      <c r="Q161"/>
      <c r="R161"/>
      <c r="S161"/>
      <c r="T161"/>
    </row>
    <row r="162" spans="13:20">
      <c r="M162"/>
      <c r="N162"/>
      <c r="O162"/>
      <c r="P162"/>
      <c r="Q162"/>
      <c r="R162"/>
      <c r="S162"/>
      <c r="T162"/>
    </row>
    <row r="163" spans="13:20">
      <c r="M163"/>
      <c r="N163"/>
      <c r="O163"/>
      <c r="P163"/>
      <c r="Q163"/>
      <c r="R163"/>
      <c r="S163"/>
      <c r="T163"/>
    </row>
    <row r="164" spans="13:20">
      <c r="M164"/>
      <c r="N164"/>
      <c r="O164"/>
      <c r="P164"/>
      <c r="Q164"/>
      <c r="R164"/>
      <c r="S164"/>
      <c r="T164"/>
    </row>
    <row r="165" spans="13:20">
      <c r="M165"/>
      <c r="N165"/>
      <c r="O165"/>
      <c r="P165"/>
      <c r="Q165"/>
      <c r="R165"/>
      <c r="S165"/>
      <c r="T165"/>
    </row>
    <row r="166" spans="13:20">
      <c r="M166"/>
      <c r="N166"/>
      <c r="O166"/>
      <c r="P166"/>
      <c r="Q166"/>
      <c r="R166"/>
      <c r="S166"/>
      <c r="T166"/>
    </row>
    <row r="167" spans="13:20">
      <c r="M167"/>
      <c r="N167"/>
      <c r="O167"/>
      <c r="P167"/>
      <c r="Q167"/>
      <c r="R167"/>
      <c r="S167"/>
      <c r="T167"/>
    </row>
    <row r="168" spans="13:20">
      <c r="M168"/>
      <c r="N168"/>
      <c r="O168"/>
      <c r="P168"/>
      <c r="Q168"/>
      <c r="R168"/>
      <c r="S168"/>
      <c r="T168"/>
    </row>
    <row r="169" spans="13:20">
      <c r="M169"/>
      <c r="N169"/>
      <c r="O169"/>
      <c r="P169"/>
      <c r="Q169"/>
      <c r="R169"/>
      <c r="S169"/>
      <c r="T169"/>
    </row>
    <row r="170" spans="13:20">
      <c r="M170"/>
      <c r="N170"/>
      <c r="O170"/>
      <c r="P170"/>
      <c r="Q170"/>
      <c r="R170"/>
      <c r="S170"/>
      <c r="T170"/>
    </row>
    <row r="171" spans="13:20">
      <c r="M171"/>
      <c r="N171"/>
      <c r="O171"/>
      <c r="P171"/>
      <c r="Q171"/>
      <c r="R171"/>
      <c r="S171"/>
      <c r="T171"/>
    </row>
    <row r="172" spans="13:20">
      <c r="M172"/>
      <c r="N172"/>
      <c r="O172"/>
      <c r="P172"/>
      <c r="Q172"/>
      <c r="R172"/>
      <c r="S172"/>
      <c r="T172"/>
    </row>
    <row r="173" spans="13:20">
      <c r="M173"/>
      <c r="N173"/>
      <c r="O173"/>
      <c r="P173"/>
      <c r="Q173"/>
      <c r="R173"/>
      <c r="S173"/>
      <c r="T173"/>
    </row>
    <row r="174" spans="13:20">
      <c r="M174"/>
      <c r="N174"/>
      <c r="O174"/>
      <c r="P174"/>
      <c r="Q174"/>
      <c r="R174"/>
      <c r="S174"/>
      <c r="T174"/>
    </row>
    <row r="175" spans="13:20">
      <c r="M175"/>
      <c r="N175"/>
      <c r="O175"/>
      <c r="P175"/>
      <c r="Q175"/>
      <c r="R175"/>
      <c r="S175"/>
      <c r="T175"/>
    </row>
    <row r="176" spans="13:20">
      <c r="M176"/>
      <c r="N176"/>
      <c r="O176"/>
      <c r="P176"/>
      <c r="Q176"/>
      <c r="R176"/>
      <c r="S176"/>
      <c r="T176"/>
    </row>
    <row r="177" spans="13:20">
      <c r="M177"/>
      <c r="N177"/>
      <c r="O177"/>
      <c r="P177"/>
      <c r="Q177"/>
      <c r="R177"/>
      <c r="S177"/>
      <c r="T177"/>
    </row>
    <row r="178" spans="13:20">
      <c r="M178"/>
      <c r="N178"/>
      <c r="O178"/>
      <c r="P178"/>
      <c r="Q178"/>
      <c r="R178"/>
      <c r="S178"/>
      <c r="T178"/>
    </row>
    <row r="179" spans="13:20">
      <c r="M179"/>
      <c r="N179"/>
      <c r="O179"/>
      <c r="P179"/>
      <c r="Q179"/>
      <c r="R179"/>
      <c r="S179"/>
      <c r="T179"/>
    </row>
    <row r="180" spans="13:20">
      <c r="M180"/>
      <c r="N180"/>
      <c r="O180"/>
      <c r="P180"/>
      <c r="Q180"/>
      <c r="R180"/>
      <c r="S180"/>
      <c r="T180"/>
    </row>
    <row r="181" spans="13:20">
      <c r="M181"/>
      <c r="N181"/>
      <c r="O181"/>
      <c r="P181"/>
      <c r="Q181"/>
      <c r="R181"/>
      <c r="S181"/>
      <c r="T181"/>
    </row>
    <row r="182" spans="13:20">
      <c r="M182"/>
      <c r="N182"/>
      <c r="O182"/>
      <c r="P182"/>
      <c r="Q182"/>
      <c r="R182"/>
      <c r="S182"/>
      <c r="T182"/>
    </row>
    <row r="183" spans="13:20">
      <c r="M183"/>
      <c r="N183"/>
      <c r="O183"/>
      <c r="P183"/>
      <c r="Q183"/>
      <c r="R183"/>
      <c r="S183"/>
      <c r="T183"/>
    </row>
    <row r="184" spans="13:20">
      <c r="M184"/>
      <c r="N184"/>
      <c r="O184"/>
      <c r="P184"/>
      <c r="Q184"/>
      <c r="R184"/>
      <c r="S184"/>
      <c r="T184"/>
    </row>
    <row r="185" spans="13:20">
      <c r="M185"/>
      <c r="N185"/>
      <c r="O185"/>
      <c r="P185"/>
      <c r="Q185"/>
      <c r="R185"/>
      <c r="S185"/>
      <c r="T185"/>
    </row>
    <row r="186" spans="13:20">
      <c r="M186"/>
      <c r="N186"/>
      <c r="O186"/>
      <c r="P186"/>
      <c r="Q186"/>
      <c r="R186"/>
      <c r="S186"/>
      <c r="T186"/>
    </row>
    <row r="187" spans="13:20">
      <c r="M187"/>
      <c r="N187"/>
      <c r="O187"/>
      <c r="P187"/>
      <c r="Q187"/>
      <c r="R187"/>
      <c r="S187"/>
      <c r="T187"/>
    </row>
    <row r="188" spans="13:20">
      <c r="M188"/>
      <c r="N188"/>
      <c r="O188"/>
      <c r="P188"/>
      <c r="Q188"/>
      <c r="R188"/>
      <c r="S188"/>
      <c r="T188"/>
    </row>
    <row r="189" spans="13:20">
      <c r="M189"/>
      <c r="N189"/>
      <c r="O189"/>
      <c r="P189"/>
      <c r="Q189"/>
      <c r="R189"/>
      <c r="S189"/>
      <c r="T189"/>
    </row>
    <row r="190" spans="13:20">
      <c r="M190"/>
      <c r="N190"/>
      <c r="O190"/>
      <c r="P190"/>
      <c r="Q190"/>
      <c r="R190"/>
      <c r="S190"/>
      <c r="T190"/>
    </row>
    <row r="191" spans="13:20">
      <c r="M191"/>
      <c r="N191"/>
      <c r="O191"/>
      <c r="P191"/>
      <c r="Q191"/>
      <c r="R191"/>
      <c r="S191"/>
      <c r="T191"/>
    </row>
    <row r="192" spans="13:20">
      <c r="M192"/>
      <c r="N192"/>
      <c r="O192"/>
      <c r="P192"/>
      <c r="Q192"/>
      <c r="R192"/>
      <c r="S192"/>
      <c r="T192"/>
    </row>
    <row r="193" spans="13:20">
      <c r="M193"/>
      <c r="N193"/>
      <c r="O193"/>
      <c r="P193"/>
      <c r="Q193"/>
      <c r="R193"/>
      <c r="S193"/>
      <c r="T193"/>
    </row>
    <row r="194" spans="13:20">
      <c r="M194"/>
      <c r="N194"/>
      <c r="O194"/>
      <c r="P194"/>
      <c r="Q194"/>
      <c r="R194"/>
      <c r="S194"/>
      <c r="T194"/>
    </row>
    <row r="195" spans="13:20">
      <c r="M195"/>
      <c r="N195"/>
      <c r="O195"/>
      <c r="P195"/>
      <c r="Q195"/>
      <c r="R195"/>
      <c r="S195"/>
      <c r="T195"/>
    </row>
    <row r="196" spans="13:20">
      <c r="M196"/>
      <c r="N196"/>
      <c r="O196"/>
      <c r="P196"/>
      <c r="Q196"/>
      <c r="R196"/>
      <c r="S196"/>
      <c r="T196"/>
    </row>
    <row r="197" spans="13:20">
      <c r="M197"/>
      <c r="N197"/>
      <c r="O197"/>
      <c r="P197"/>
      <c r="Q197"/>
      <c r="R197"/>
      <c r="S197"/>
      <c r="T197"/>
    </row>
    <row r="198" spans="13:20">
      <c r="M198"/>
      <c r="N198"/>
      <c r="O198"/>
      <c r="P198"/>
      <c r="Q198"/>
      <c r="R198"/>
      <c r="S198"/>
      <c r="T198"/>
    </row>
    <row r="199" spans="13:20">
      <c r="M199"/>
      <c r="N199"/>
      <c r="O199"/>
      <c r="P199"/>
      <c r="Q199"/>
      <c r="R199"/>
      <c r="S199"/>
      <c r="T199"/>
    </row>
    <row r="200" spans="13:20">
      <c r="M200"/>
      <c r="N200"/>
      <c r="O200"/>
      <c r="P200"/>
      <c r="Q200"/>
      <c r="R200"/>
      <c r="S200"/>
      <c r="T200"/>
    </row>
    <row r="201" spans="13:20">
      <c r="M201"/>
      <c r="N201"/>
      <c r="O201"/>
      <c r="P201"/>
      <c r="Q201"/>
      <c r="R201"/>
      <c r="S201"/>
      <c r="T201"/>
    </row>
    <row r="202" spans="13:20">
      <c r="M202"/>
      <c r="N202"/>
      <c r="O202"/>
      <c r="P202"/>
      <c r="Q202"/>
      <c r="R202"/>
      <c r="S202"/>
      <c r="T202"/>
    </row>
    <row r="203" spans="13:20">
      <c r="M203"/>
      <c r="N203"/>
      <c r="O203"/>
      <c r="P203"/>
      <c r="Q203"/>
      <c r="R203"/>
      <c r="S203"/>
      <c r="T203"/>
    </row>
    <row r="204" spans="13:20">
      <c r="M204"/>
      <c r="N204"/>
      <c r="O204"/>
      <c r="P204"/>
      <c r="Q204"/>
      <c r="R204"/>
      <c r="S204"/>
      <c r="T204"/>
    </row>
    <row r="205" spans="13:20">
      <c r="M205"/>
      <c r="N205"/>
      <c r="O205"/>
      <c r="P205"/>
      <c r="Q205"/>
      <c r="R205"/>
      <c r="S205"/>
      <c r="T205"/>
    </row>
    <row r="206" spans="13:20">
      <c r="M206"/>
      <c r="N206"/>
      <c r="O206"/>
      <c r="P206"/>
      <c r="Q206"/>
      <c r="R206"/>
      <c r="S206"/>
      <c r="T206"/>
    </row>
    <row r="207" spans="13:20">
      <c r="M207"/>
      <c r="N207"/>
      <c r="O207"/>
      <c r="P207"/>
      <c r="Q207"/>
      <c r="R207"/>
      <c r="S207"/>
      <c r="T207"/>
    </row>
    <row r="208" spans="13:20">
      <c r="M208"/>
      <c r="N208"/>
      <c r="O208"/>
      <c r="P208"/>
      <c r="Q208"/>
      <c r="R208"/>
      <c r="S208"/>
      <c r="T208"/>
    </row>
    <row r="209" spans="13:20">
      <c r="M209"/>
      <c r="N209"/>
      <c r="O209"/>
      <c r="P209"/>
      <c r="Q209"/>
      <c r="R209"/>
      <c r="S209"/>
      <c r="T209"/>
    </row>
    <row r="210" spans="13:20">
      <c r="M210"/>
      <c r="N210"/>
      <c r="O210"/>
      <c r="P210"/>
      <c r="Q210"/>
      <c r="R210"/>
      <c r="S210"/>
      <c r="T210"/>
    </row>
    <row r="211" spans="13:20">
      <c r="M211"/>
      <c r="N211"/>
      <c r="O211"/>
      <c r="P211"/>
      <c r="Q211"/>
      <c r="R211"/>
      <c r="S211"/>
      <c r="T211"/>
    </row>
    <row r="212" spans="13:20">
      <c r="M212"/>
      <c r="N212"/>
      <c r="O212"/>
      <c r="P212"/>
      <c r="Q212"/>
      <c r="R212"/>
      <c r="S212"/>
      <c r="T212"/>
    </row>
    <row r="213" spans="13:20">
      <c r="M213"/>
      <c r="N213"/>
      <c r="O213"/>
      <c r="P213"/>
      <c r="Q213"/>
      <c r="R213"/>
      <c r="S213"/>
      <c r="T213"/>
    </row>
    <row r="214" spans="13:20">
      <c r="M214"/>
      <c r="N214"/>
      <c r="O214"/>
      <c r="P214"/>
      <c r="Q214"/>
      <c r="R214"/>
      <c r="S214"/>
      <c r="T214"/>
    </row>
    <row r="215" spans="13:20">
      <c r="M215"/>
      <c r="N215"/>
      <c r="O215"/>
      <c r="P215"/>
      <c r="Q215"/>
      <c r="R215"/>
      <c r="S215"/>
      <c r="T215"/>
    </row>
    <row r="216" spans="13:20">
      <c r="M216"/>
      <c r="N216"/>
      <c r="O216"/>
      <c r="P216"/>
      <c r="Q216"/>
      <c r="R216"/>
      <c r="S216"/>
      <c r="T216"/>
    </row>
    <row r="217" spans="13:20">
      <c r="M217"/>
      <c r="N217"/>
      <c r="O217"/>
      <c r="P217"/>
      <c r="Q217"/>
      <c r="R217"/>
      <c r="S217"/>
      <c r="T217"/>
    </row>
    <row r="218" spans="13:20">
      <c r="M218"/>
      <c r="N218"/>
      <c r="O218"/>
      <c r="P218"/>
      <c r="Q218"/>
      <c r="R218"/>
      <c r="S218"/>
      <c r="T218"/>
    </row>
    <row r="219" spans="13:20">
      <c r="M219"/>
      <c r="N219"/>
      <c r="O219"/>
      <c r="P219"/>
      <c r="Q219"/>
      <c r="R219"/>
      <c r="S219"/>
      <c r="T219"/>
    </row>
    <row r="220" spans="13:20">
      <c r="M220"/>
      <c r="N220"/>
      <c r="O220"/>
      <c r="P220"/>
      <c r="Q220"/>
      <c r="R220"/>
      <c r="S220"/>
      <c r="T220"/>
    </row>
    <row r="221" spans="13:20">
      <c r="M221"/>
      <c r="N221"/>
      <c r="O221"/>
      <c r="P221"/>
      <c r="Q221"/>
      <c r="R221"/>
      <c r="S221"/>
      <c r="T221"/>
    </row>
    <row r="222" spans="13:20">
      <c r="M222"/>
      <c r="N222"/>
      <c r="O222"/>
      <c r="P222"/>
      <c r="Q222"/>
      <c r="R222"/>
      <c r="S222"/>
      <c r="T222"/>
    </row>
    <row r="223" spans="13:20">
      <c r="M223"/>
      <c r="N223"/>
      <c r="O223"/>
      <c r="P223"/>
      <c r="Q223"/>
      <c r="R223"/>
      <c r="S223"/>
      <c r="T223"/>
    </row>
    <row r="224" spans="13:20">
      <c r="M224"/>
      <c r="N224"/>
      <c r="O224"/>
      <c r="P224"/>
      <c r="Q224"/>
      <c r="R224"/>
      <c r="S224"/>
      <c r="T224"/>
    </row>
    <row r="225" spans="13:20">
      <c r="M225"/>
      <c r="N225"/>
      <c r="O225"/>
      <c r="P225"/>
      <c r="Q225"/>
      <c r="R225"/>
      <c r="S225"/>
      <c r="T225"/>
    </row>
    <row r="226" spans="13:20">
      <c r="M226"/>
      <c r="N226"/>
      <c r="O226"/>
      <c r="P226"/>
      <c r="Q226"/>
      <c r="R226"/>
      <c r="S226"/>
      <c r="T226"/>
    </row>
    <row r="227" spans="13:20">
      <c r="M227"/>
      <c r="N227"/>
      <c r="O227"/>
      <c r="P227"/>
      <c r="Q227"/>
      <c r="R227"/>
      <c r="S227"/>
      <c r="T227"/>
    </row>
    <row r="228" spans="13:20">
      <c r="M228"/>
      <c r="N228"/>
      <c r="O228"/>
      <c r="P228"/>
      <c r="Q228"/>
      <c r="R228"/>
      <c r="S228"/>
      <c r="T228"/>
    </row>
    <row r="229" spans="13:20">
      <c r="M229"/>
      <c r="N229"/>
      <c r="O229"/>
      <c r="P229"/>
      <c r="Q229"/>
      <c r="R229"/>
      <c r="S229"/>
      <c r="T229"/>
    </row>
    <row r="230" spans="13:20">
      <c r="M230"/>
      <c r="N230"/>
      <c r="O230"/>
      <c r="P230"/>
      <c r="Q230"/>
      <c r="R230"/>
      <c r="S230"/>
      <c r="T230"/>
    </row>
    <row r="231" spans="13:20">
      <c r="M231"/>
      <c r="N231"/>
      <c r="O231"/>
      <c r="P231"/>
      <c r="Q231"/>
      <c r="R231"/>
      <c r="S231"/>
      <c r="T231"/>
    </row>
    <row r="232" spans="13:20">
      <c r="M232"/>
      <c r="N232"/>
      <c r="O232"/>
      <c r="P232"/>
      <c r="Q232"/>
      <c r="R232"/>
      <c r="S232"/>
      <c r="T232"/>
    </row>
    <row r="233" spans="13:20">
      <c r="M233"/>
      <c r="N233"/>
      <c r="O233"/>
      <c r="P233"/>
      <c r="Q233"/>
      <c r="R233"/>
      <c r="S233"/>
      <c r="T233"/>
    </row>
    <row r="234" spans="13:20">
      <c r="M234"/>
      <c r="N234"/>
      <c r="O234"/>
      <c r="P234"/>
      <c r="Q234"/>
      <c r="R234"/>
      <c r="S234"/>
      <c r="T234"/>
    </row>
    <row r="235" spans="13:20">
      <c r="M235"/>
      <c r="N235"/>
      <c r="O235"/>
      <c r="P235"/>
      <c r="Q235"/>
      <c r="R235"/>
      <c r="S235"/>
      <c r="T235"/>
    </row>
    <row r="236" spans="13:20">
      <c r="M236"/>
      <c r="N236"/>
      <c r="O236"/>
      <c r="P236"/>
      <c r="Q236"/>
      <c r="R236"/>
      <c r="S236"/>
      <c r="T236"/>
    </row>
    <row r="237" spans="13:20">
      <c r="M237"/>
      <c r="N237"/>
      <c r="O237"/>
      <c r="P237"/>
      <c r="Q237"/>
      <c r="R237"/>
      <c r="S237"/>
      <c r="T237"/>
    </row>
    <row r="238" spans="13:20">
      <c r="M238"/>
      <c r="N238"/>
      <c r="O238"/>
      <c r="P238"/>
      <c r="Q238"/>
      <c r="R238"/>
      <c r="S238"/>
      <c r="T238"/>
    </row>
    <row r="239" spans="13:20">
      <c r="M239"/>
      <c r="N239"/>
      <c r="O239"/>
      <c r="P239"/>
      <c r="Q239"/>
      <c r="R239"/>
      <c r="S239"/>
      <c r="T239"/>
    </row>
    <row r="240" spans="13:20">
      <c r="M240"/>
      <c r="N240"/>
      <c r="O240"/>
      <c r="P240"/>
      <c r="Q240"/>
      <c r="R240"/>
      <c r="S240"/>
      <c r="T240"/>
    </row>
    <row r="241" spans="13:20">
      <c r="M241"/>
      <c r="N241"/>
      <c r="O241"/>
      <c r="P241"/>
      <c r="Q241"/>
      <c r="R241"/>
      <c r="S241"/>
      <c r="T241"/>
    </row>
    <row r="242" spans="13:20">
      <c r="M242"/>
      <c r="N242"/>
      <c r="O242"/>
      <c r="P242"/>
      <c r="Q242"/>
      <c r="R242"/>
      <c r="S242"/>
      <c r="T242"/>
    </row>
    <row r="243" spans="13:20">
      <c r="M243"/>
      <c r="N243"/>
      <c r="O243"/>
      <c r="P243"/>
      <c r="Q243"/>
      <c r="R243"/>
      <c r="S243"/>
      <c r="T243"/>
    </row>
    <row r="244" spans="13:20">
      <c r="M244"/>
      <c r="N244"/>
      <c r="O244"/>
      <c r="P244"/>
      <c r="Q244"/>
      <c r="R244"/>
      <c r="S244"/>
      <c r="T244"/>
    </row>
    <row r="245" spans="13:20">
      <c r="M245"/>
      <c r="N245"/>
      <c r="O245"/>
      <c r="P245"/>
      <c r="Q245"/>
      <c r="R245"/>
      <c r="S245"/>
      <c r="T245"/>
    </row>
    <row r="246" spans="13:20">
      <c r="M246"/>
      <c r="N246"/>
      <c r="O246"/>
      <c r="P246"/>
      <c r="Q246"/>
      <c r="R246"/>
      <c r="S246"/>
      <c r="T246"/>
    </row>
    <row r="247" spans="13:20">
      <c r="M247"/>
      <c r="N247"/>
      <c r="O247"/>
      <c r="P247"/>
      <c r="Q247"/>
      <c r="R247"/>
      <c r="S247"/>
      <c r="T247"/>
    </row>
    <row r="248" spans="13:20">
      <c r="M248"/>
      <c r="N248"/>
      <c r="O248"/>
      <c r="P248"/>
      <c r="Q248"/>
      <c r="R248"/>
      <c r="S248"/>
      <c r="T248"/>
    </row>
    <row r="249" spans="13:20">
      <c r="M249"/>
      <c r="N249"/>
      <c r="O249"/>
      <c r="P249"/>
      <c r="Q249"/>
      <c r="R249"/>
      <c r="S249"/>
      <c r="T249"/>
    </row>
    <row r="250" spans="13:20">
      <c r="M250"/>
      <c r="N250"/>
      <c r="O250"/>
      <c r="P250"/>
      <c r="Q250"/>
      <c r="R250"/>
      <c r="S250"/>
      <c r="T250"/>
    </row>
    <row r="251" spans="13:20">
      <c r="M251"/>
      <c r="N251"/>
      <c r="O251"/>
      <c r="P251"/>
      <c r="Q251"/>
      <c r="R251"/>
      <c r="S251"/>
      <c r="T251"/>
    </row>
    <row r="252" spans="13:20">
      <c r="M252"/>
      <c r="N252"/>
      <c r="O252"/>
      <c r="P252"/>
      <c r="Q252"/>
      <c r="R252"/>
      <c r="S252"/>
      <c r="T252"/>
    </row>
    <row r="253" spans="13:20">
      <c r="M253"/>
      <c r="N253"/>
      <c r="O253"/>
      <c r="P253"/>
      <c r="Q253"/>
      <c r="R253"/>
      <c r="S253"/>
      <c r="T253"/>
    </row>
    <row r="254" spans="13:20">
      <c r="M254"/>
      <c r="N254"/>
      <c r="O254"/>
      <c r="P254"/>
      <c r="Q254"/>
      <c r="R254"/>
      <c r="S254"/>
      <c r="T254"/>
    </row>
    <row r="255" spans="13:20">
      <c r="M255"/>
      <c r="N255"/>
      <c r="O255"/>
      <c r="P255"/>
      <c r="Q255"/>
      <c r="R255"/>
      <c r="S255"/>
      <c r="T255"/>
    </row>
    <row r="256" spans="13:20">
      <c r="M256"/>
      <c r="N256"/>
      <c r="O256"/>
      <c r="P256"/>
      <c r="Q256"/>
      <c r="R256"/>
      <c r="S256"/>
      <c r="T256"/>
    </row>
    <row r="257" spans="13:20">
      <c r="M257"/>
      <c r="N257"/>
      <c r="O257"/>
      <c r="P257"/>
      <c r="Q257"/>
      <c r="R257"/>
      <c r="S257"/>
      <c r="T257"/>
    </row>
    <row r="258" spans="13:20">
      <c r="M258"/>
      <c r="N258"/>
      <c r="O258"/>
      <c r="P258"/>
      <c r="Q258"/>
      <c r="R258"/>
      <c r="S258"/>
      <c r="T258"/>
    </row>
    <row r="259" spans="13:20">
      <c r="M259"/>
      <c r="N259"/>
      <c r="O259"/>
      <c r="P259"/>
      <c r="Q259"/>
      <c r="R259"/>
      <c r="S259"/>
      <c r="T259"/>
    </row>
    <row r="260" spans="13:20">
      <c r="M260"/>
      <c r="N260"/>
      <c r="O260"/>
      <c r="P260"/>
      <c r="Q260"/>
      <c r="R260"/>
      <c r="S260"/>
      <c r="T260"/>
    </row>
    <row r="261" spans="13:20">
      <c r="M261"/>
      <c r="N261"/>
      <c r="O261"/>
      <c r="P261"/>
      <c r="Q261"/>
      <c r="R261"/>
      <c r="S261"/>
      <c r="T261"/>
    </row>
    <row r="262" spans="13:20">
      <c r="M262"/>
      <c r="N262"/>
      <c r="O262"/>
      <c r="P262"/>
      <c r="Q262"/>
      <c r="R262"/>
      <c r="S262"/>
      <c r="T262"/>
    </row>
    <row r="263" spans="13:20">
      <c r="M263"/>
      <c r="N263"/>
      <c r="O263"/>
      <c r="P263"/>
      <c r="Q263"/>
      <c r="R263"/>
      <c r="S263"/>
      <c r="T263"/>
    </row>
    <row r="264" spans="13:20">
      <c r="M264"/>
      <c r="N264"/>
      <c r="O264"/>
      <c r="P264"/>
      <c r="Q264"/>
      <c r="R264"/>
      <c r="S264"/>
      <c r="T264"/>
    </row>
    <row r="265" spans="13:20">
      <c r="M265"/>
      <c r="N265"/>
      <c r="O265"/>
      <c r="P265"/>
      <c r="Q265"/>
      <c r="R265"/>
      <c r="S265"/>
      <c r="T265"/>
    </row>
    <row r="266" spans="13:20">
      <c r="M266"/>
      <c r="N266"/>
      <c r="O266"/>
      <c r="P266"/>
      <c r="Q266"/>
      <c r="R266"/>
      <c r="S266"/>
      <c r="T266"/>
    </row>
    <row r="267" spans="13:20">
      <c r="M267"/>
      <c r="N267"/>
      <c r="O267"/>
      <c r="P267"/>
      <c r="Q267"/>
      <c r="R267"/>
      <c r="S267"/>
      <c r="T267"/>
    </row>
    <row r="268" spans="13:20">
      <c r="M268"/>
      <c r="N268"/>
      <c r="O268"/>
      <c r="P268"/>
      <c r="Q268"/>
      <c r="R268"/>
      <c r="S268"/>
      <c r="T268"/>
    </row>
    <row r="269" spans="13:20">
      <c r="M269"/>
      <c r="N269"/>
      <c r="O269"/>
      <c r="P269"/>
      <c r="Q269"/>
      <c r="R269"/>
      <c r="S269"/>
      <c r="T269"/>
    </row>
    <row r="270" spans="13:20">
      <c r="M270"/>
      <c r="N270"/>
      <c r="O270"/>
      <c r="P270"/>
      <c r="Q270"/>
      <c r="R270"/>
      <c r="S270"/>
      <c r="T270"/>
    </row>
    <row r="271" spans="13:20">
      <c r="M271"/>
      <c r="N271"/>
      <c r="O271"/>
      <c r="P271"/>
      <c r="Q271"/>
      <c r="R271"/>
      <c r="S271"/>
      <c r="T271"/>
    </row>
    <row r="272" spans="13:20">
      <c r="M272"/>
      <c r="N272"/>
      <c r="O272"/>
      <c r="P272"/>
      <c r="Q272"/>
      <c r="R272"/>
      <c r="S272"/>
      <c r="T272"/>
    </row>
    <row r="273" spans="13:20">
      <c r="M273"/>
      <c r="N273"/>
      <c r="O273"/>
      <c r="P273"/>
      <c r="Q273"/>
      <c r="R273"/>
      <c r="S273"/>
      <c r="T273"/>
    </row>
    <row r="274" spans="13:20">
      <c r="M274"/>
      <c r="N274"/>
      <c r="O274"/>
      <c r="P274"/>
      <c r="Q274"/>
      <c r="R274"/>
      <c r="S274"/>
      <c r="T274"/>
    </row>
    <row r="275" spans="13:20">
      <c r="M275"/>
      <c r="N275"/>
      <c r="O275"/>
      <c r="P275"/>
      <c r="Q275"/>
      <c r="R275"/>
      <c r="S275"/>
      <c r="T275"/>
    </row>
    <row r="276" spans="13:20">
      <c r="M276"/>
      <c r="N276"/>
      <c r="O276"/>
      <c r="P276"/>
      <c r="Q276"/>
      <c r="R276"/>
      <c r="S276"/>
      <c r="T276"/>
    </row>
    <row r="277" spans="13:20">
      <c r="M277"/>
      <c r="N277"/>
      <c r="O277"/>
      <c r="P277"/>
      <c r="Q277"/>
      <c r="R277"/>
      <c r="S277"/>
      <c r="T277"/>
    </row>
    <row r="278" spans="13:20">
      <c r="M278"/>
      <c r="N278"/>
      <c r="O278"/>
      <c r="P278"/>
      <c r="Q278"/>
      <c r="R278"/>
      <c r="S278"/>
      <c r="T278"/>
    </row>
    <row r="279" spans="13:20">
      <c r="M279"/>
      <c r="N279"/>
      <c r="O279"/>
      <c r="P279"/>
      <c r="Q279"/>
      <c r="R279"/>
      <c r="S279"/>
      <c r="T279"/>
    </row>
    <row r="280" spans="13:20">
      <c r="M280"/>
      <c r="N280"/>
      <c r="O280"/>
      <c r="P280"/>
      <c r="Q280"/>
      <c r="R280"/>
      <c r="S280"/>
      <c r="T280"/>
    </row>
    <row r="281" spans="13:20">
      <c r="M281"/>
      <c r="N281"/>
      <c r="O281"/>
      <c r="P281"/>
      <c r="Q281"/>
      <c r="R281"/>
      <c r="S281"/>
      <c r="T281"/>
    </row>
    <row r="282" spans="13:20">
      <c r="M282"/>
      <c r="N282"/>
      <c r="O282"/>
      <c r="P282"/>
      <c r="Q282"/>
      <c r="R282"/>
      <c r="S282"/>
      <c r="T282"/>
    </row>
    <row r="283" spans="13:20">
      <c r="M283"/>
      <c r="N283"/>
      <c r="O283"/>
      <c r="P283"/>
      <c r="Q283"/>
      <c r="R283"/>
      <c r="S283"/>
      <c r="T283"/>
    </row>
    <row r="284" spans="13:20">
      <c r="M284"/>
      <c r="N284"/>
      <c r="O284"/>
      <c r="P284"/>
      <c r="Q284"/>
      <c r="R284"/>
      <c r="S284"/>
      <c r="T284"/>
    </row>
    <row r="285" spans="13:20">
      <c r="M285"/>
      <c r="N285"/>
      <c r="O285"/>
      <c r="P285"/>
      <c r="Q285"/>
      <c r="R285"/>
      <c r="S285"/>
      <c r="T285"/>
    </row>
    <row r="286" spans="13:20">
      <c r="M286"/>
      <c r="N286"/>
      <c r="O286"/>
      <c r="P286"/>
      <c r="Q286"/>
      <c r="R286"/>
      <c r="S286"/>
      <c r="T286"/>
    </row>
    <row r="287" spans="13:20">
      <c r="M287"/>
      <c r="N287"/>
      <c r="O287"/>
      <c r="P287"/>
      <c r="Q287"/>
      <c r="R287"/>
      <c r="S287"/>
      <c r="T287"/>
    </row>
    <row r="288" spans="13:20">
      <c r="M288"/>
      <c r="N288"/>
      <c r="O288"/>
      <c r="P288"/>
      <c r="Q288"/>
      <c r="R288"/>
      <c r="S288"/>
      <c r="T288"/>
    </row>
    <row r="289" spans="13:20">
      <c r="M289"/>
      <c r="N289"/>
      <c r="O289"/>
      <c r="P289"/>
      <c r="Q289"/>
      <c r="R289"/>
      <c r="S289"/>
      <c r="T289"/>
    </row>
    <row r="290" spans="13:20">
      <c r="M290"/>
      <c r="N290"/>
      <c r="O290"/>
      <c r="P290"/>
      <c r="Q290"/>
      <c r="R290"/>
      <c r="S290"/>
      <c r="T290"/>
    </row>
    <row r="291" spans="13:20">
      <c r="M291"/>
      <c r="N291"/>
      <c r="O291"/>
      <c r="P291"/>
      <c r="Q291"/>
      <c r="R291"/>
      <c r="S291"/>
      <c r="T291"/>
    </row>
    <row r="292" spans="13:20">
      <c r="M292"/>
      <c r="N292"/>
      <c r="O292"/>
      <c r="P292"/>
      <c r="Q292"/>
      <c r="R292"/>
      <c r="S292"/>
      <c r="T292"/>
    </row>
    <row r="293" spans="13:20">
      <c r="M293"/>
      <c r="N293"/>
      <c r="O293"/>
      <c r="P293"/>
      <c r="Q293"/>
      <c r="R293"/>
      <c r="S293"/>
      <c r="T293"/>
    </row>
    <row r="294" spans="13:20">
      <c r="M294"/>
      <c r="N294"/>
      <c r="O294"/>
      <c r="P294"/>
      <c r="Q294"/>
      <c r="R294"/>
      <c r="S294"/>
      <c r="T294"/>
    </row>
    <row r="295" spans="13:20">
      <c r="M295"/>
      <c r="N295"/>
      <c r="O295"/>
      <c r="P295"/>
      <c r="Q295"/>
      <c r="R295"/>
      <c r="S295"/>
      <c r="T295"/>
    </row>
    <row r="296" spans="13:20">
      <c r="M296"/>
      <c r="N296"/>
      <c r="O296"/>
      <c r="P296"/>
      <c r="Q296"/>
      <c r="R296"/>
      <c r="S296"/>
      <c r="T296"/>
    </row>
    <row r="297" spans="13:20">
      <c r="M297"/>
      <c r="N297"/>
      <c r="O297"/>
      <c r="P297"/>
      <c r="Q297"/>
      <c r="R297"/>
      <c r="S297"/>
      <c r="T297"/>
    </row>
    <row r="298" spans="13:20">
      <c r="M298"/>
      <c r="N298"/>
      <c r="O298"/>
      <c r="P298"/>
      <c r="Q298"/>
      <c r="R298"/>
      <c r="S298"/>
      <c r="T298"/>
    </row>
    <row r="299" spans="13:20">
      <c r="M299"/>
      <c r="N299"/>
      <c r="O299"/>
      <c r="P299"/>
      <c r="Q299"/>
      <c r="R299"/>
      <c r="S299"/>
      <c r="T299"/>
    </row>
    <row r="300" spans="13:20">
      <c r="M300"/>
      <c r="N300"/>
      <c r="O300"/>
      <c r="P300"/>
      <c r="Q300"/>
      <c r="R300"/>
      <c r="S300"/>
      <c r="T300"/>
    </row>
    <row r="301" spans="13:20">
      <c r="M301"/>
      <c r="N301"/>
      <c r="O301"/>
      <c r="P301"/>
      <c r="Q301"/>
      <c r="R301"/>
      <c r="S301"/>
      <c r="T301"/>
    </row>
    <row r="302" spans="13:20">
      <c r="M302"/>
      <c r="N302"/>
      <c r="O302"/>
      <c r="P302"/>
      <c r="Q302"/>
      <c r="R302"/>
      <c r="S302"/>
      <c r="T302"/>
    </row>
    <row r="303" spans="13:20">
      <c r="M303"/>
      <c r="N303"/>
      <c r="O303"/>
      <c r="P303"/>
      <c r="Q303"/>
      <c r="R303"/>
      <c r="S303"/>
      <c r="T303"/>
    </row>
    <row r="304" spans="13:20">
      <c r="M304"/>
      <c r="N304"/>
      <c r="O304"/>
      <c r="P304"/>
      <c r="Q304"/>
      <c r="R304"/>
      <c r="S304"/>
      <c r="T304"/>
    </row>
    <row r="305" spans="13:20">
      <c r="M305"/>
      <c r="N305"/>
      <c r="O305"/>
      <c r="P305"/>
      <c r="Q305"/>
      <c r="R305"/>
      <c r="S305"/>
      <c r="T305"/>
    </row>
    <row r="306" spans="13:20">
      <c r="M306"/>
      <c r="N306"/>
      <c r="O306"/>
      <c r="P306"/>
      <c r="Q306"/>
      <c r="R306"/>
      <c r="S306"/>
      <c r="T306"/>
    </row>
    <row r="307" spans="13:20">
      <c r="M307"/>
      <c r="N307"/>
      <c r="O307"/>
      <c r="P307"/>
      <c r="Q307"/>
      <c r="R307"/>
      <c r="S307"/>
      <c r="T307"/>
    </row>
    <row r="308" spans="13:20">
      <c r="M308"/>
      <c r="N308"/>
      <c r="O308"/>
      <c r="P308"/>
      <c r="Q308"/>
      <c r="R308"/>
      <c r="S308"/>
      <c r="T308"/>
    </row>
    <row r="309" spans="13:20">
      <c r="M309"/>
      <c r="N309"/>
      <c r="O309"/>
      <c r="P309"/>
      <c r="Q309"/>
      <c r="R309"/>
      <c r="S309"/>
      <c r="T309"/>
    </row>
    <row r="310" spans="13:20">
      <c r="M310"/>
      <c r="N310"/>
      <c r="O310"/>
      <c r="P310"/>
      <c r="Q310"/>
      <c r="R310"/>
      <c r="S310"/>
      <c r="T310"/>
    </row>
    <row r="311" spans="13:20">
      <c r="M311"/>
      <c r="N311"/>
      <c r="O311"/>
      <c r="P311"/>
      <c r="Q311"/>
      <c r="R311"/>
      <c r="S311"/>
      <c r="T311"/>
    </row>
    <row r="312" spans="13:20">
      <c r="M312"/>
      <c r="N312"/>
      <c r="O312"/>
      <c r="P312"/>
      <c r="Q312"/>
      <c r="R312"/>
      <c r="S312"/>
      <c r="T312"/>
    </row>
    <row r="313" spans="13:20">
      <c r="M313"/>
      <c r="N313"/>
      <c r="O313"/>
      <c r="P313"/>
      <c r="Q313"/>
      <c r="R313"/>
      <c r="S313"/>
      <c r="T313"/>
    </row>
    <row r="314" spans="13:20">
      <c r="M314"/>
      <c r="N314"/>
      <c r="O314"/>
      <c r="P314"/>
      <c r="Q314"/>
      <c r="R314"/>
      <c r="S314"/>
      <c r="T314"/>
    </row>
    <row r="315" spans="13:20">
      <c r="M315"/>
      <c r="N315"/>
      <c r="O315"/>
      <c r="P315"/>
      <c r="Q315"/>
      <c r="R315"/>
      <c r="S315"/>
      <c r="T315"/>
    </row>
    <row r="316" spans="13:20">
      <c r="M316"/>
      <c r="N316"/>
      <c r="O316"/>
      <c r="P316"/>
      <c r="Q316"/>
      <c r="R316"/>
      <c r="S316"/>
      <c r="T316"/>
    </row>
    <row r="317" spans="13:20">
      <c r="M317"/>
      <c r="N317"/>
      <c r="O317"/>
      <c r="P317"/>
      <c r="Q317"/>
      <c r="R317"/>
      <c r="S317"/>
      <c r="T317"/>
    </row>
    <row r="318" spans="13:20">
      <c r="M318"/>
      <c r="N318"/>
      <c r="O318"/>
      <c r="P318"/>
      <c r="Q318"/>
      <c r="R318"/>
      <c r="S318"/>
      <c r="T318"/>
    </row>
    <row r="319" spans="13:20">
      <c r="M319"/>
      <c r="N319"/>
      <c r="O319"/>
      <c r="P319"/>
      <c r="Q319"/>
      <c r="R319"/>
      <c r="S319"/>
      <c r="T319"/>
    </row>
    <row r="320" spans="13:20">
      <c r="M320"/>
      <c r="N320"/>
      <c r="O320"/>
      <c r="P320"/>
      <c r="Q320"/>
      <c r="R320"/>
      <c r="S320"/>
      <c r="T320"/>
    </row>
    <row r="321" spans="13:20">
      <c r="M321"/>
      <c r="N321"/>
      <c r="O321"/>
      <c r="P321"/>
      <c r="Q321"/>
      <c r="R321"/>
      <c r="S321"/>
      <c r="T321"/>
    </row>
    <row r="322" spans="13:20">
      <c r="M322"/>
      <c r="N322"/>
      <c r="O322"/>
      <c r="P322"/>
      <c r="Q322"/>
      <c r="R322"/>
      <c r="S322"/>
      <c r="T322"/>
    </row>
    <row r="323" spans="13:20">
      <c r="M323"/>
      <c r="N323"/>
      <c r="O323"/>
      <c r="P323"/>
      <c r="Q323"/>
      <c r="R323"/>
      <c r="S323"/>
      <c r="T323"/>
    </row>
    <row r="324" spans="13:20">
      <c r="M324"/>
      <c r="N324"/>
      <c r="O324"/>
      <c r="P324"/>
      <c r="Q324"/>
      <c r="R324"/>
      <c r="S324"/>
      <c r="T324"/>
    </row>
    <row r="325" spans="13:20">
      <c r="M325"/>
      <c r="N325"/>
      <c r="O325"/>
      <c r="P325"/>
      <c r="Q325"/>
      <c r="R325"/>
      <c r="S325"/>
      <c r="T325"/>
    </row>
    <row r="326" spans="13:20">
      <c r="M326"/>
      <c r="N326"/>
      <c r="O326"/>
      <c r="P326"/>
      <c r="Q326"/>
      <c r="R326"/>
      <c r="S326"/>
      <c r="T326"/>
    </row>
    <row r="327" spans="13:20">
      <c r="M327"/>
      <c r="N327"/>
      <c r="O327"/>
      <c r="P327"/>
      <c r="Q327"/>
      <c r="R327"/>
      <c r="S327"/>
      <c r="T327"/>
    </row>
    <row r="328" spans="13:20">
      <c r="M328"/>
      <c r="N328"/>
      <c r="O328"/>
      <c r="P328"/>
      <c r="Q328"/>
      <c r="R328"/>
      <c r="S328"/>
      <c r="T328"/>
    </row>
    <row r="329" spans="13:20">
      <c r="M329"/>
      <c r="N329"/>
      <c r="O329"/>
      <c r="P329"/>
      <c r="Q329"/>
      <c r="R329"/>
      <c r="S329"/>
      <c r="T329"/>
    </row>
    <row r="330" spans="13:20">
      <c r="M330"/>
      <c r="N330"/>
      <c r="O330"/>
      <c r="P330"/>
      <c r="Q330"/>
      <c r="R330"/>
      <c r="S330"/>
      <c r="T330"/>
    </row>
    <row r="331" spans="13:20">
      <c r="M331"/>
      <c r="N331"/>
      <c r="O331"/>
      <c r="P331"/>
      <c r="Q331"/>
      <c r="R331"/>
      <c r="S331"/>
      <c r="T331"/>
    </row>
    <row r="332" spans="13:20">
      <c r="M332"/>
      <c r="N332"/>
      <c r="O332"/>
      <c r="P332"/>
      <c r="Q332"/>
      <c r="R332"/>
      <c r="S332"/>
      <c r="T332"/>
    </row>
    <row r="333" spans="13:20">
      <c r="M333"/>
      <c r="N333"/>
      <c r="O333"/>
      <c r="P333"/>
      <c r="Q333"/>
      <c r="R333"/>
      <c r="S333"/>
      <c r="T333"/>
    </row>
    <row r="334" spans="13:20">
      <c r="M334"/>
      <c r="N334"/>
      <c r="O334"/>
      <c r="P334"/>
      <c r="Q334"/>
      <c r="R334"/>
      <c r="S334"/>
      <c r="T334"/>
    </row>
    <row r="335" spans="13:20">
      <c r="M335"/>
      <c r="N335"/>
      <c r="O335"/>
      <c r="P335"/>
      <c r="Q335"/>
      <c r="R335"/>
      <c r="S335"/>
      <c r="T335"/>
    </row>
    <row r="336" spans="13:20">
      <c r="M336"/>
      <c r="N336"/>
      <c r="O336"/>
      <c r="P336"/>
      <c r="Q336"/>
      <c r="R336"/>
      <c r="S336"/>
      <c r="T336"/>
    </row>
    <row r="337" spans="13:20">
      <c r="M337"/>
      <c r="N337"/>
      <c r="O337"/>
      <c r="P337"/>
      <c r="Q337"/>
      <c r="R337"/>
      <c r="S337"/>
      <c r="T337"/>
    </row>
    <row r="338" spans="13:20">
      <c r="M338"/>
      <c r="N338"/>
      <c r="O338"/>
      <c r="P338"/>
      <c r="Q338"/>
      <c r="R338"/>
      <c r="S338"/>
      <c r="T338"/>
    </row>
    <row r="339" spans="13:20">
      <c r="M339"/>
      <c r="N339"/>
      <c r="O339"/>
      <c r="P339"/>
      <c r="Q339"/>
      <c r="R339"/>
      <c r="S339"/>
      <c r="T339"/>
    </row>
    <row r="340" spans="13:20">
      <c r="M340"/>
      <c r="N340"/>
      <c r="O340"/>
      <c r="P340"/>
      <c r="Q340"/>
      <c r="R340"/>
      <c r="S340"/>
      <c r="T340"/>
    </row>
    <row r="341" spans="13:20">
      <c r="M341"/>
      <c r="N341"/>
      <c r="O341"/>
      <c r="P341"/>
      <c r="Q341"/>
      <c r="R341"/>
      <c r="S341"/>
      <c r="T341"/>
    </row>
    <row r="342" spans="13:20">
      <c r="M342"/>
      <c r="N342"/>
      <c r="O342"/>
      <c r="P342"/>
      <c r="Q342"/>
      <c r="R342"/>
      <c r="S342"/>
      <c r="T342"/>
    </row>
    <row r="343" spans="13:20">
      <c r="M343"/>
      <c r="N343"/>
      <c r="O343"/>
      <c r="P343"/>
      <c r="Q343"/>
      <c r="R343"/>
      <c r="S343"/>
      <c r="T343"/>
    </row>
    <row r="344" spans="13:20">
      <c r="M344"/>
      <c r="N344"/>
      <c r="O344"/>
      <c r="P344"/>
      <c r="Q344"/>
      <c r="R344"/>
      <c r="S344"/>
      <c r="T344"/>
    </row>
    <row r="345" spans="13:20">
      <c r="M345"/>
      <c r="N345"/>
      <c r="O345"/>
      <c r="P345"/>
      <c r="Q345"/>
      <c r="R345"/>
      <c r="S345"/>
      <c r="T345"/>
    </row>
    <row r="346" spans="13:20">
      <c r="M346"/>
      <c r="N346"/>
      <c r="O346"/>
      <c r="P346"/>
      <c r="Q346"/>
      <c r="R346"/>
      <c r="S346"/>
      <c r="T346"/>
    </row>
    <row r="347" spans="13:20">
      <c r="M347"/>
      <c r="N347"/>
      <c r="O347"/>
      <c r="P347"/>
      <c r="Q347"/>
      <c r="R347"/>
      <c r="S347"/>
      <c r="T347"/>
    </row>
    <row r="348" spans="13:20">
      <c r="M348"/>
      <c r="N348"/>
      <c r="O348"/>
      <c r="P348"/>
      <c r="Q348"/>
      <c r="R348"/>
      <c r="S348"/>
      <c r="T348"/>
    </row>
    <row r="349" spans="13:20">
      <c r="M349"/>
      <c r="N349"/>
      <c r="O349"/>
      <c r="P349"/>
      <c r="Q349"/>
      <c r="R349"/>
      <c r="S349"/>
      <c r="T349"/>
    </row>
    <row r="350" spans="13:20">
      <c r="M350"/>
      <c r="N350"/>
      <c r="O350"/>
      <c r="P350"/>
      <c r="Q350"/>
      <c r="R350"/>
      <c r="S350"/>
      <c r="T350"/>
    </row>
    <row r="351" spans="13:20">
      <c r="M351"/>
      <c r="N351"/>
      <c r="O351"/>
      <c r="P351"/>
      <c r="Q351"/>
      <c r="R351"/>
      <c r="S351"/>
      <c r="T351"/>
    </row>
    <row r="352" spans="13:20">
      <c r="M352"/>
      <c r="N352"/>
      <c r="O352"/>
      <c r="P352"/>
      <c r="Q352"/>
      <c r="R352"/>
      <c r="S352"/>
      <c r="T352"/>
    </row>
    <row r="353" spans="13:20">
      <c r="M353"/>
      <c r="N353"/>
      <c r="O353"/>
      <c r="P353"/>
      <c r="Q353"/>
      <c r="R353"/>
      <c r="S353"/>
      <c r="T353"/>
    </row>
    <row r="354" spans="13:20">
      <c r="M354"/>
      <c r="N354"/>
      <c r="O354"/>
      <c r="P354"/>
      <c r="Q354"/>
      <c r="R354"/>
      <c r="S354"/>
      <c r="T354"/>
    </row>
    <row r="355" spans="13:20">
      <c r="M355"/>
      <c r="N355"/>
      <c r="O355"/>
      <c r="P355"/>
      <c r="Q355"/>
      <c r="R355"/>
      <c r="S355"/>
      <c r="T355"/>
    </row>
    <row r="356" spans="13:20">
      <c r="M356"/>
      <c r="N356"/>
      <c r="O356"/>
      <c r="P356"/>
      <c r="Q356"/>
      <c r="R356"/>
      <c r="S356"/>
      <c r="T356"/>
    </row>
    <row r="357" spans="13:20">
      <c r="M357"/>
      <c r="N357"/>
      <c r="O357"/>
      <c r="P357"/>
      <c r="Q357"/>
      <c r="R357"/>
      <c r="S357"/>
      <c r="T357"/>
    </row>
    <row r="358" spans="13:20">
      <c r="M358"/>
      <c r="N358"/>
      <c r="O358"/>
      <c r="P358"/>
      <c r="Q358"/>
      <c r="R358"/>
      <c r="S358"/>
      <c r="T358"/>
    </row>
    <row r="359" spans="13:20">
      <c r="M359"/>
      <c r="N359"/>
      <c r="O359"/>
      <c r="P359"/>
      <c r="Q359"/>
      <c r="R359"/>
      <c r="S359"/>
      <c r="T359"/>
    </row>
    <row r="360" spans="13:20">
      <c r="M360"/>
      <c r="N360"/>
      <c r="O360"/>
      <c r="P360"/>
      <c r="Q360"/>
      <c r="R360"/>
      <c r="S360"/>
      <c r="T360"/>
    </row>
    <row r="361" spans="13:20">
      <c r="M361"/>
      <c r="N361"/>
      <c r="O361"/>
      <c r="P361"/>
      <c r="Q361"/>
      <c r="R361"/>
      <c r="S361"/>
      <c r="T361"/>
    </row>
    <row r="362" spans="13:20">
      <c r="M362"/>
      <c r="N362"/>
      <c r="O362"/>
      <c r="P362"/>
      <c r="Q362"/>
      <c r="R362"/>
      <c r="S362"/>
      <c r="T362"/>
    </row>
    <row r="363" spans="13:20">
      <c r="M363"/>
      <c r="N363"/>
      <c r="O363"/>
      <c r="P363"/>
      <c r="Q363"/>
      <c r="R363"/>
      <c r="S363"/>
      <c r="T363"/>
    </row>
    <row r="364" spans="13:20">
      <c r="M364"/>
      <c r="N364"/>
      <c r="O364"/>
      <c r="P364"/>
      <c r="Q364"/>
      <c r="R364"/>
      <c r="S364"/>
      <c r="T364"/>
    </row>
    <row r="365" spans="13:20">
      <c r="M365"/>
      <c r="N365"/>
      <c r="O365"/>
      <c r="P365"/>
      <c r="Q365"/>
      <c r="R365"/>
      <c r="S365"/>
      <c r="T365"/>
    </row>
    <row r="366" spans="13:20">
      <c r="M366"/>
      <c r="N366"/>
      <c r="O366"/>
      <c r="P366"/>
      <c r="Q366"/>
      <c r="R366"/>
      <c r="S366"/>
      <c r="T366"/>
    </row>
    <row r="367" spans="13:20">
      <c r="M367"/>
      <c r="N367"/>
      <c r="O367"/>
      <c r="P367"/>
      <c r="Q367"/>
      <c r="R367"/>
      <c r="S367"/>
      <c r="T367"/>
    </row>
    <row r="368" spans="13:20">
      <c r="M368"/>
      <c r="N368"/>
      <c r="O368"/>
      <c r="P368"/>
      <c r="Q368"/>
      <c r="R368"/>
      <c r="S368"/>
      <c r="T368"/>
    </row>
    <row r="369" spans="13:20">
      <c r="M369"/>
      <c r="N369"/>
      <c r="O369"/>
      <c r="P369"/>
      <c r="Q369"/>
      <c r="R369"/>
      <c r="S369"/>
      <c r="T369"/>
    </row>
    <row r="370" spans="13:20">
      <c r="M370"/>
      <c r="N370"/>
      <c r="O370"/>
      <c r="P370"/>
      <c r="Q370"/>
      <c r="R370"/>
      <c r="S370"/>
      <c r="T370"/>
    </row>
    <row r="371" spans="13:20">
      <c r="M371"/>
      <c r="N371"/>
      <c r="O371"/>
      <c r="P371"/>
      <c r="Q371"/>
      <c r="R371"/>
      <c r="S371"/>
      <c r="T371"/>
    </row>
    <row r="372" spans="13:20">
      <c r="M372"/>
      <c r="N372"/>
      <c r="O372"/>
      <c r="P372"/>
      <c r="Q372"/>
      <c r="R372"/>
      <c r="S372"/>
      <c r="T372"/>
    </row>
    <row r="373" spans="13:20">
      <c r="M373"/>
      <c r="N373"/>
      <c r="O373"/>
      <c r="P373"/>
      <c r="Q373"/>
      <c r="R373"/>
      <c r="S373"/>
      <c r="T373"/>
    </row>
    <row r="374" spans="13:20">
      <c r="M374"/>
      <c r="N374"/>
      <c r="O374"/>
      <c r="P374"/>
      <c r="Q374"/>
      <c r="R374"/>
      <c r="S374"/>
      <c r="T374"/>
    </row>
    <row r="375" spans="13:20">
      <c r="M375"/>
      <c r="N375"/>
      <c r="O375"/>
      <c r="P375"/>
      <c r="Q375"/>
      <c r="R375"/>
      <c r="S375"/>
      <c r="T375"/>
    </row>
    <row r="376" spans="13:20">
      <c r="M376"/>
      <c r="N376"/>
      <c r="O376"/>
      <c r="P376"/>
      <c r="Q376"/>
      <c r="R376"/>
      <c r="S376"/>
      <c r="T376"/>
    </row>
    <row r="377" spans="13:20">
      <c r="M377"/>
      <c r="N377"/>
      <c r="O377"/>
      <c r="P377"/>
      <c r="Q377"/>
      <c r="R377"/>
      <c r="S377"/>
      <c r="T377"/>
    </row>
    <row r="378" spans="13:20">
      <c r="M378"/>
      <c r="N378"/>
      <c r="O378"/>
      <c r="P378"/>
      <c r="Q378"/>
      <c r="R378"/>
      <c r="S378"/>
      <c r="T378"/>
    </row>
    <row r="379" spans="13:20">
      <c r="M379"/>
      <c r="N379"/>
      <c r="O379"/>
      <c r="P379"/>
      <c r="Q379"/>
      <c r="R379"/>
      <c r="S379"/>
      <c r="T379"/>
    </row>
    <row r="380" spans="13:20">
      <c r="M380"/>
      <c r="N380"/>
      <c r="O380"/>
      <c r="P380"/>
      <c r="Q380"/>
      <c r="R380"/>
      <c r="S380"/>
      <c r="T380"/>
    </row>
    <row r="381" spans="13:20">
      <c r="M381"/>
      <c r="N381"/>
      <c r="O381"/>
      <c r="P381"/>
      <c r="Q381"/>
      <c r="R381"/>
      <c r="S381"/>
      <c r="T381"/>
    </row>
    <row r="382" spans="13:20">
      <c r="M382"/>
      <c r="N382"/>
      <c r="O382"/>
      <c r="P382"/>
      <c r="Q382"/>
      <c r="R382"/>
      <c r="S382"/>
      <c r="T382"/>
    </row>
    <row r="383" spans="13:20">
      <c r="M383"/>
      <c r="N383"/>
      <c r="O383"/>
      <c r="P383"/>
      <c r="Q383"/>
      <c r="R383"/>
      <c r="S383"/>
      <c r="T383"/>
    </row>
    <row r="384" spans="13:20">
      <c r="M384"/>
      <c r="N384"/>
      <c r="O384"/>
      <c r="P384"/>
      <c r="Q384"/>
      <c r="R384"/>
      <c r="S384"/>
      <c r="T384"/>
    </row>
    <row r="385" spans="13:20">
      <c r="M385"/>
      <c r="N385"/>
      <c r="O385"/>
      <c r="P385"/>
      <c r="Q385"/>
      <c r="R385"/>
      <c r="S385"/>
      <c r="T385"/>
    </row>
    <row r="386" spans="13:20">
      <c r="M386"/>
      <c r="N386"/>
      <c r="O386"/>
      <c r="P386"/>
      <c r="Q386"/>
      <c r="R386"/>
      <c r="S386"/>
      <c r="T386"/>
    </row>
    <row r="387" spans="13:20">
      <c r="M387"/>
      <c r="N387"/>
      <c r="O387"/>
      <c r="P387"/>
      <c r="Q387"/>
      <c r="R387"/>
      <c r="S387"/>
      <c r="T387"/>
    </row>
    <row r="388" spans="13:20">
      <c r="M388"/>
      <c r="N388"/>
      <c r="O388"/>
      <c r="P388"/>
      <c r="Q388"/>
      <c r="R388"/>
      <c r="S388"/>
      <c r="T388"/>
    </row>
    <row r="389" spans="13:20">
      <c r="M389"/>
      <c r="N389"/>
      <c r="O389"/>
      <c r="P389"/>
      <c r="Q389"/>
      <c r="R389"/>
      <c r="S389"/>
      <c r="T389"/>
    </row>
    <row r="390" spans="13:20">
      <c r="M390"/>
      <c r="N390"/>
      <c r="O390"/>
      <c r="P390"/>
      <c r="Q390"/>
      <c r="R390"/>
      <c r="S390"/>
      <c r="T390"/>
    </row>
    <row r="391" spans="13:20">
      <c r="M391"/>
      <c r="N391"/>
      <c r="O391"/>
      <c r="P391"/>
      <c r="Q391"/>
      <c r="R391"/>
      <c r="S391"/>
      <c r="T391"/>
    </row>
    <row r="392" spans="13:20">
      <c r="M392"/>
      <c r="N392"/>
      <c r="O392"/>
      <c r="P392"/>
      <c r="Q392"/>
      <c r="R392"/>
      <c r="S392"/>
      <c r="T392"/>
    </row>
    <row r="393" spans="13:20">
      <c r="M393"/>
      <c r="N393"/>
      <c r="O393"/>
      <c r="P393"/>
      <c r="Q393"/>
      <c r="R393"/>
      <c r="S393"/>
      <c r="T393"/>
    </row>
    <row r="394" spans="13:20">
      <c r="M394"/>
      <c r="N394"/>
      <c r="O394"/>
      <c r="P394"/>
      <c r="Q394"/>
      <c r="R394"/>
      <c r="S394"/>
      <c r="T394"/>
    </row>
    <row r="395" spans="13:20">
      <c r="M395"/>
      <c r="N395"/>
      <c r="O395"/>
      <c r="P395"/>
      <c r="Q395"/>
      <c r="R395"/>
      <c r="S395"/>
      <c r="T395"/>
    </row>
    <row r="396" spans="13:20">
      <c r="M396"/>
      <c r="N396"/>
      <c r="O396"/>
      <c r="P396"/>
      <c r="Q396"/>
      <c r="R396"/>
      <c r="S396"/>
      <c r="T396"/>
    </row>
    <row r="397" spans="13:20">
      <c r="M397"/>
      <c r="N397"/>
      <c r="O397"/>
      <c r="P397"/>
      <c r="Q397"/>
      <c r="R397"/>
      <c r="S397"/>
      <c r="T397"/>
    </row>
    <row r="398" spans="13:20">
      <c r="M398"/>
      <c r="N398"/>
      <c r="O398"/>
      <c r="P398"/>
      <c r="Q398"/>
      <c r="R398"/>
      <c r="S398"/>
      <c r="T398"/>
    </row>
    <row r="399" spans="13:20">
      <c r="M399"/>
      <c r="N399"/>
      <c r="O399"/>
      <c r="P399"/>
      <c r="Q399"/>
      <c r="R399"/>
      <c r="S399"/>
      <c r="T399"/>
    </row>
    <row r="400" spans="13:20">
      <c r="M400"/>
      <c r="N400"/>
      <c r="O400"/>
      <c r="P400"/>
      <c r="Q400"/>
      <c r="R400"/>
      <c r="S400"/>
      <c r="T400"/>
    </row>
    <row r="401" spans="13:20">
      <c r="M401"/>
      <c r="N401"/>
      <c r="O401"/>
      <c r="P401"/>
      <c r="Q401"/>
      <c r="R401"/>
      <c r="S401"/>
      <c r="T401"/>
    </row>
    <row r="402" spans="13:20">
      <c r="M402"/>
      <c r="N402"/>
      <c r="O402"/>
      <c r="P402"/>
      <c r="Q402"/>
      <c r="R402"/>
      <c r="S402"/>
      <c r="T402"/>
    </row>
    <row r="403" spans="13:20">
      <c r="M403"/>
      <c r="N403"/>
      <c r="O403"/>
      <c r="P403"/>
      <c r="Q403"/>
      <c r="R403"/>
      <c r="S403"/>
      <c r="T403"/>
    </row>
    <row r="404" spans="13:20">
      <c r="M404"/>
      <c r="N404"/>
      <c r="O404"/>
      <c r="P404"/>
      <c r="Q404"/>
      <c r="R404"/>
      <c r="S404"/>
      <c r="T404"/>
    </row>
    <row r="405" spans="13:20">
      <c r="M405"/>
      <c r="N405"/>
      <c r="O405"/>
      <c r="P405"/>
      <c r="Q405"/>
      <c r="R405"/>
      <c r="S405"/>
      <c r="T405"/>
    </row>
    <row r="406" spans="13:20">
      <c r="M406"/>
      <c r="N406"/>
      <c r="O406"/>
      <c r="P406"/>
      <c r="Q406"/>
      <c r="R406"/>
      <c r="S406"/>
      <c r="T406"/>
    </row>
    <row r="407" spans="13:20">
      <c r="M407"/>
      <c r="N407"/>
      <c r="O407"/>
      <c r="P407"/>
      <c r="Q407"/>
      <c r="R407"/>
      <c r="S407"/>
      <c r="T407"/>
    </row>
    <row r="408" spans="13:20">
      <c r="M408"/>
      <c r="N408"/>
      <c r="O408"/>
      <c r="P408"/>
      <c r="Q408"/>
      <c r="R408"/>
      <c r="S408"/>
      <c r="T408"/>
    </row>
    <row r="409" spans="13:20">
      <c r="M409"/>
      <c r="N409"/>
      <c r="O409"/>
      <c r="P409"/>
      <c r="Q409"/>
      <c r="R409"/>
      <c r="S409"/>
      <c r="T409"/>
    </row>
    <row r="410" spans="13:20">
      <c r="M410"/>
      <c r="N410"/>
      <c r="O410"/>
      <c r="P410"/>
      <c r="Q410"/>
      <c r="R410"/>
      <c r="S410"/>
      <c r="T410"/>
    </row>
    <row r="411" spans="13:20">
      <c r="M411"/>
      <c r="N411"/>
      <c r="O411"/>
      <c r="P411"/>
      <c r="Q411"/>
      <c r="R411"/>
      <c r="S411"/>
      <c r="T411"/>
    </row>
    <row r="412" spans="13:20">
      <c r="M412"/>
      <c r="N412"/>
      <c r="O412"/>
      <c r="P412"/>
      <c r="Q412"/>
      <c r="R412"/>
      <c r="S412"/>
      <c r="T412"/>
    </row>
    <row r="413" spans="13:20">
      <c r="M413"/>
      <c r="N413"/>
      <c r="O413"/>
      <c r="P413"/>
      <c r="Q413"/>
      <c r="R413"/>
      <c r="S413"/>
      <c r="T413"/>
    </row>
    <row r="414" spans="13:20">
      <c r="M414"/>
      <c r="N414"/>
      <c r="O414"/>
      <c r="P414"/>
      <c r="Q414"/>
      <c r="R414"/>
      <c r="S414"/>
      <c r="T414"/>
    </row>
    <row r="415" spans="13:20">
      <c r="M415"/>
      <c r="N415"/>
      <c r="O415"/>
      <c r="P415"/>
      <c r="Q415"/>
      <c r="R415"/>
      <c r="S415"/>
      <c r="T415"/>
    </row>
    <row r="416" spans="13:20">
      <c r="M416"/>
      <c r="N416"/>
      <c r="O416"/>
      <c r="P416"/>
      <c r="Q416"/>
      <c r="R416"/>
      <c r="S416"/>
      <c r="T416"/>
    </row>
    <row r="417" spans="13:20">
      <c r="M417"/>
      <c r="N417"/>
      <c r="O417"/>
      <c r="P417"/>
      <c r="Q417"/>
      <c r="R417"/>
      <c r="S417"/>
      <c r="T417"/>
    </row>
    <row r="418" spans="13:20">
      <c r="M418"/>
      <c r="N418"/>
      <c r="O418"/>
      <c r="P418"/>
      <c r="Q418"/>
      <c r="R418"/>
      <c r="S418"/>
      <c r="T418"/>
    </row>
    <row r="419" spans="13:20">
      <c r="M419"/>
      <c r="N419"/>
      <c r="O419"/>
      <c r="P419"/>
      <c r="Q419"/>
      <c r="R419"/>
      <c r="S419"/>
      <c r="T419"/>
    </row>
    <row r="420" spans="13:20">
      <c r="M420"/>
      <c r="N420"/>
      <c r="O420"/>
      <c r="P420"/>
      <c r="Q420"/>
      <c r="R420"/>
      <c r="S420"/>
      <c r="T420"/>
    </row>
  </sheetData>
  <mergeCells count="45">
    <mergeCell ref="AD119:AJ119"/>
    <mergeCell ref="AO119:AU119"/>
    <mergeCell ref="AX119:AY119"/>
    <mergeCell ref="AD120:AJ120"/>
    <mergeCell ref="AO120:AU120"/>
    <mergeCell ref="AX120:BE120"/>
    <mergeCell ref="M27:T27"/>
    <mergeCell ref="BX2:CB2"/>
    <mergeCell ref="M100:T100"/>
    <mergeCell ref="V100:AB100"/>
    <mergeCell ref="AD100:AJ100"/>
    <mergeCell ref="AO100:AV100"/>
    <mergeCell ref="AX100:BE100"/>
    <mergeCell ref="BG100:BM100"/>
    <mergeCell ref="BO100:BU100"/>
    <mergeCell ref="M24:T24"/>
    <mergeCell ref="V24:Y24"/>
    <mergeCell ref="AO24:AV24"/>
    <mergeCell ref="BO2:BV2"/>
    <mergeCell ref="AX2:BE2"/>
    <mergeCell ref="M2:T2"/>
    <mergeCell ref="V2:AB2"/>
    <mergeCell ref="CA3:CA4"/>
    <mergeCell ref="CB3:CB4"/>
    <mergeCell ref="V4:AB4"/>
    <mergeCell ref="M23:N23"/>
    <mergeCell ref="V23:X23"/>
    <mergeCell ref="AO23:AP23"/>
    <mergeCell ref="BZ3:BZ4"/>
    <mergeCell ref="AM3:AM4"/>
    <mergeCell ref="BX3:BX4"/>
    <mergeCell ref="BY3:BY4"/>
    <mergeCell ref="AD2:AK2"/>
    <mergeCell ref="AO2:AV2"/>
    <mergeCell ref="BG2:BM2"/>
    <mergeCell ref="B26:J26"/>
    <mergeCell ref="B2:J2"/>
    <mergeCell ref="B25:J25"/>
    <mergeCell ref="B23:J23"/>
    <mergeCell ref="B24:J24"/>
    <mergeCell ref="B124:I124"/>
    <mergeCell ref="B100:I100"/>
    <mergeCell ref="B121:I121"/>
    <mergeCell ref="B122:I122"/>
    <mergeCell ref="B123:I123"/>
  </mergeCells>
  <pageMargins left="0.7" right="0.7" top="0.78740157499999996" bottom="0.78740157499999996" header="0.3" footer="0.3"/>
  <ignoredErrors>
    <ignoredError sqref="T6 T7:T2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1A20-4AD3-534B-B912-B7193054669C}">
  <dimension ref="A1:H23"/>
  <sheetViews>
    <sheetView showGridLines="0" zoomScale="245" zoomScaleNormal="245" workbookViewId="0">
      <selection sqref="A1:D23"/>
    </sheetView>
  </sheetViews>
  <sheetFormatPr baseColWidth="10" defaultRowHeight="16"/>
  <cols>
    <col min="1" max="1" width="19.83203125" customWidth="1"/>
    <col min="3" max="3" width="12.1640625" bestFit="1" customWidth="1"/>
    <col min="5" max="5" width="5.5" style="72" customWidth="1"/>
    <col min="6" max="6" width="12.1640625" bestFit="1" customWidth="1"/>
    <col min="7" max="7" width="12.5" bestFit="1" customWidth="1"/>
    <col min="8" max="8" width="12.1640625" bestFit="1" customWidth="1"/>
  </cols>
  <sheetData>
    <row r="1" spans="1:8" ht="32" customHeight="1">
      <c r="A1" s="131" t="str">
        <f>Legende!B46</f>
        <v>(Tabelle 1) BW, 1-2 FH + MFH: Minderung der CO2-Emission je qm Nutzfläche 2002 - 2018 [2.3.1.1.3.]</v>
      </c>
      <c r="B1" s="132"/>
      <c r="C1" s="132"/>
      <c r="D1" s="132"/>
      <c r="E1" s="68"/>
      <c r="F1" s="144" t="s">
        <v>70</v>
      </c>
      <c r="G1" s="145"/>
      <c r="H1" s="146"/>
    </row>
    <row r="2" spans="1:8" ht="19">
      <c r="A2" s="52"/>
      <c r="B2" s="27" t="s">
        <v>71</v>
      </c>
      <c r="C2" s="49" t="s">
        <v>46</v>
      </c>
      <c r="D2" s="49" t="s">
        <v>47</v>
      </c>
      <c r="E2" s="69"/>
      <c r="F2" s="45"/>
      <c r="G2" s="63"/>
      <c r="H2" s="67"/>
    </row>
    <row r="3" spans="1:8">
      <c r="A3" s="48" t="s">
        <v>75</v>
      </c>
      <c r="B3" s="48"/>
      <c r="C3" s="48"/>
      <c r="D3" s="48"/>
      <c r="E3" s="70"/>
      <c r="F3" s="7"/>
      <c r="G3" s="16"/>
      <c r="H3" s="64"/>
    </row>
    <row r="4" spans="1:8">
      <c r="A4" s="3">
        <v>2012</v>
      </c>
      <c r="B4" s="6">
        <f>'Tab 1-2 FH + MFH'!CB16</f>
        <v>19.704124077827547</v>
      </c>
      <c r="C4" s="47">
        <f>'Tab 1-2 FH + MFH'!BY16</f>
        <v>525.71006563467495</v>
      </c>
      <c r="D4" s="3"/>
      <c r="E4" s="70"/>
      <c r="F4" s="7"/>
      <c r="G4" s="16"/>
      <c r="H4" s="64"/>
    </row>
    <row r="5" spans="1:8">
      <c r="A5" s="3">
        <v>2018</v>
      </c>
      <c r="B5" s="6">
        <f>'Tab 1-2 FH + MFH'!CB22</f>
        <v>18.868804753078802</v>
      </c>
      <c r="C5" s="23">
        <f>'Tab 1-2 FH + MFH'!BY22</f>
        <v>539.73566972136223</v>
      </c>
      <c r="D5" s="3"/>
      <c r="E5" s="70"/>
      <c r="F5" s="7"/>
      <c r="G5" s="16"/>
      <c r="H5" s="64"/>
    </row>
    <row r="6" spans="1:8" s="62" customFormat="1">
      <c r="A6" s="3">
        <v>2030</v>
      </c>
      <c r="B6" s="6" t="s">
        <v>19</v>
      </c>
      <c r="C6" s="23" t="s">
        <v>19</v>
      </c>
      <c r="D6" s="3"/>
      <c r="E6" s="70"/>
      <c r="F6" s="73">
        <f>G6*H6</f>
        <v>28.051208173374562</v>
      </c>
      <c r="G6" s="74">
        <f>(C5-C4)/(A5-A4)</f>
        <v>2.3376006811145467</v>
      </c>
      <c r="H6" s="64">
        <f>A6-A5</f>
        <v>12</v>
      </c>
    </row>
    <row r="7" spans="1:8">
      <c r="A7" s="3" t="s">
        <v>68</v>
      </c>
      <c r="B7" s="46">
        <f>B4-B5</f>
        <v>0.83531932474874537</v>
      </c>
      <c r="C7" s="6">
        <f>C5-C4</f>
        <v>14.025604086687281</v>
      </c>
      <c r="D7" s="3" t="s">
        <v>19</v>
      </c>
      <c r="E7" s="70"/>
      <c r="F7" s="7"/>
      <c r="G7" s="16"/>
      <c r="H7" s="64"/>
    </row>
    <row r="8" spans="1:8">
      <c r="A8" s="3" t="s">
        <v>44</v>
      </c>
      <c r="B8" s="46">
        <f>B7/(A5-A4)</f>
        <v>0.13921988745812422</v>
      </c>
      <c r="C8" s="6">
        <f>C7/(A5-A4)</f>
        <v>2.3376006811145467</v>
      </c>
      <c r="D8" s="3" t="s">
        <v>19</v>
      </c>
      <c r="E8" s="70"/>
      <c r="F8" s="7"/>
      <c r="G8" s="16"/>
      <c r="H8" s="64"/>
    </row>
    <row r="9" spans="1:8" ht="20">
      <c r="A9" s="51" t="s">
        <v>48</v>
      </c>
      <c r="B9" s="3"/>
      <c r="C9" s="3"/>
      <c r="D9" s="50">
        <f>B8/C5*1000</f>
        <v>0.25794086859220605</v>
      </c>
      <c r="E9" s="71"/>
      <c r="F9" s="7"/>
      <c r="G9" s="16"/>
      <c r="H9" s="64"/>
    </row>
    <row r="10" spans="1:8">
      <c r="A10" s="48" t="s">
        <v>76</v>
      </c>
      <c r="B10" s="48"/>
      <c r="C10" s="48"/>
      <c r="D10" s="48"/>
      <c r="E10" s="71"/>
      <c r="F10" s="8" t="s">
        <v>19</v>
      </c>
      <c r="G10" s="65"/>
      <c r="H10" s="66"/>
    </row>
    <row r="11" spans="1:8">
      <c r="A11" s="3">
        <v>2012</v>
      </c>
      <c r="B11" s="6">
        <f>'[1]Resüme 2012 2018'!B4</f>
        <v>12.936157500426416</v>
      </c>
      <c r="C11" s="6">
        <f>'[1]Resüme 2012 2018'!C4</f>
        <v>340.80316826625386</v>
      </c>
      <c r="D11" s="3"/>
      <c r="F11" t="s">
        <v>19</v>
      </c>
    </row>
    <row r="12" spans="1:8">
      <c r="A12" s="3">
        <v>2018</v>
      </c>
      <c r="B12" s="6">
        <f>'[1]Resüme 2012 2018'!B5</f>
        <v>12.487230759470132</v>
      </c>
      <c r="C12" s="6">
        <f>'[1]Resüme 2012 2018'!C5</f>
        <v>358.51885111455101</v>
      </c>
      <c r="D12" s="3"/>
    </row>
    <row r="13" spans="1:8">
      <c r="A13" s="3">
        <v>2030</v>
      </c>
      <c r="B13" s="6" t="str">
        <f>'[1]Resüme 2012 2018'!B6</f>
        <v xml:space="preserve"> </v>
      </c>
      <c r="C13" s="6" t="str">
        <f>'[1]Resüme 2012 2018'!C6</f>
        <v xml:space="preserve"> </v>
      </c>
      <c r="D13" s="3"/>
    </row>
    <row r="14" spans="1:8">
      <c r="A14" s="3" t="s">
        <v>68</v>
      </c>
      <c r="B14" s="46">
        <f>'[1]Resüme 2012 2018'!B7</f>
        <v>0.44892674095628493</v>
      </c>
      <c r="C14" s="46">
        <f>'[1]Resüme 2012 2018'!C7</f>
        <v>17.715682848297149</v>
      </c>
      <c r="D14" s="3" t="s">
        <v>19</v>
      </c>
    </row>
    <row r="15" spans="1:8">
      <c r="A15" s="3" t="s">
        <v>44</v>
      </c>
      <c r="B15" s="46">
        <f>'[1]Resüme 2012 2018'!B8</f>
        <v>7.4821123492714151E-2</v>
      </c>
      <c r="C15" s="46">
        <f>'[1]Resüme 2012 2018'!C8</f>
        <v>2.952613808049525</v>
      </c>
      <c r="D15" s="3" t="s">
        <v>19</v>
      </c>
    </row>
    <row r="16" spans="1:8" ht="20">
      <c r="A16" s="51" t="s">
        <v>48</v>
      </c>
      <c r="B16" s="3"/>
      <c r="C16" s="3"/>
      <c r="D16" s="50">
        <f>B15/C12*1000</f>
        <v>0.20869508886384308</v>
      </c>
    </row>
    <row r="17" spans="1:4">
      <c r="A17" s="48" t="s">
        <v>45</v>
      </c>
      <c r="B17" s="48"/>
      <c r="C17" s="48"/>
      <c r="D17" s="48"/>
    </row>
    <row r="18" spans="1:4">
      <c r="A18" s="3">
        <v>2012</v>
      </c>
      <c r="B18" s="6">
        <f>'[2]Resüme 2012 2018'!B4</f>
        <v>6.7679665774011335</v>
      </c>
      <c r="C18" s="6">
        <f>'[2]Resüme 2012 2018'!C4</f>
        <v>218.8623109907121</v>
      </c>
      <c r="D18" s="3"/>
    </row>
    <row r="19" spans="1:4">
      <c r="A19" s="3">
        <v>2018</v>
      </c>
      <c r="B19" s="6">
        <f>'[2]Resüme 2012 2018'!B5</f>
        <v>6.3815739936086731</v>
      </c>
      <c r="C19" s="6">
        <f>'[2]Resüme 2012 2018'!C5</f>
        <v>232.88791507739933</v>
      </c>
      <c r="D19" s="3"/>
    </row>
    <row r="20" spans="1:4">
      <c r="A20" s="3">
        <v>2030</v>
      </c>
      <c r="B20" s="6" t="s">
        <v>19</v>
      </c>
      <c r="C20" s="23" t="s">
        <v>19</v>
      </c>
      <c r="D20" s="3"/>
    </row>
    <row r="21" spans="1:4">
      <c r="A21" s="3" t="s">
        <v>68</v>
      </c>
      <c r="B21" s="46">
        <f>'[2]Resüme 2012 2018'!B7</f>
        <v>0.38639258379246044</v>
      </c>
      <c r="C21" s="46">
        <f>'[2]Resüme 2012 2018'!C7</f>
        <v>14.025604086687224</v>
      </c>
      <c r="D21" s="3" t="s">
        <v>19</v>
      </c>
    </row>
    <row r="22" spans="1:4">
      <c r="A22" s="3" t="s">
        <v>44</v>
      </c>
      <c r="B22" s="46">
        <f>'[2]Resüme 2012 2018'!B8</f>
        <v>6.4398763965410069E-2</v>
      </c>
      <c r="C22" s="46">
        <f>'[2]Resüme 2012 2018'!C8</f>
        <v>2.3376006811145373</v>
      </c>
      <c r="D22" s="3" t="s">
        <v>19</v>
      </c>
    </row>
    <row r="23" spans="1:4" ht="20">
      <c r="A23" s="51" t="s">
        <v>48</v>
      </c>
      <c r="B23" s="3"/>
      <c r="C23" s="3"/>
      <c r="D23" s="50">
        <f>B22/C19*1000</f>
        <v>0.27652256642001977</v>
      </c>
    </row>
  </sheetData>
  <mergeCells count="2">
    <mergeCell ref="A1:D1"/>
    <mergeCell ref="F1:H1"/>
  </mergeCell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175B-96FD-1D4D-8BE2-3358261AA2BC}">
  <dimension ref="A1:I54"/>
  <sheetViews>
    <sheetView topLeftCell="A38" zoomScale="273" zoomScaleNormal="273" workbookViewId="0">
      <selection activeCell="A48" sqref="A48:XFD48"/>
    </sheetView>
  </sheetViews>
  <sheetFormatPr baseColWidth="10" defaultRowHeight="16"/>
  <cols>
    <col min="8" max="8" width="33.33203125" customWidth="1"/>
  </cols>
  <sheetData>
    <row r="1" spans="1:1">
      <c r="A1" t="s">
        <v>25</v>
      </c>
    </row>
    <row r="2" spans="1:1">
      <c r="A2" t="s">
        <v>28</v>
      </c>
    </row>
    <row r="3" spans="1:1">
      <c r="A3" t="s">
        <v>27</v>
      </c>
    </row>
    <row r="4" spans="1:1">
      <c r="A4" t="s">
        <v>26</v>
      </c>
    </row>
    <row r="5" spans="1:1">
      <c r="A5" t="s">
        <v>31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3" spans="1:1">
      <c r="A13" t="s">
        <v>49</v>
      </c>
    </row>
    <row r="14" spans="1:1">
      <c r="A14" t="s">
        <v>50</v>
      </c>
    </row>
    <row r="15" spans="1:1">
      <c r="A15" t="s">
        <v>51</v>
      </c>
    </row>
    <row r="16" spans="1:1">
      <c r="A16" t="s">
        <v>52</v>
      </c>
    </row>
    <row r="17" spans="1:2">
      <c r="A17" t="s">
        <v>53</v>
      </c>
    </row>
    <row r="19" spans="1:2">
      <c r="A19" t="s">
        <v>58</v>
      </c>
    </row>
    <row r="20" spans="1:2">
      <c r="A20" t="s">
        <v>11</v>
      </c>
    </row>
    <row r="21" spans="1:2">
      <c r="A21" t="s">
        <v>12</v>
      </c>
    </row>
    <row r="22" spans="1:2">
      <c r="A22" t="s">
        <v>13</v>
      </c>
    </row>
    <row r="23" spans="1:2">
      <c r="A23" t="s">
        <v>14</v>
      </c>
    </row>
    <row r="24" spans="1:2">
      <c r="A24" t="s">
        <v>59</v>
      </c>
    </row>
    <row r="26" spans="1:2">
      <c r="A26" t="s">
        <v>49</v>
      </c>
    </row>
    <row r="27" spans="1:2">
      <c r="A27" t="s">
        <v>50</v>
      </c>
    </row>
    <row r="28" spans="1:2">
      <c r="A28" t="s">
        <v>51</v>
      </c>
    </row>
    <row r="30" spans="1:2" s="87" customFormat="1">
      <c r="A30" s="89" t="s">
        <v>77</v>
      </c>
      <c r="B30" s="44"/>
    </row>
    <row r="31" spans="1:2" s="87" customFormat="1">
      <c r="A31" s="87" t="s">
        <v>78</v>
      </c>
      <c r="B31" s="90" t="s">
        <v>79</v>
      </c>
    </row>
    <row r="32" spans="1:2" s="87" customFormat="1">
      <c r="A32" s="87" t="s">
        <v>80</v>
      </c>
      <c r="B32" s="91" t="s">
        <v>81</v>
      </c>
    </row>
    <row r="33" spans="1:9" s="87" customFormat="1">
      <c r="A33" s="87" t="s">
        <v>82</v>
      </c>
      <c r="B33" s="91" t="s">
        <v>83</v>
      </c>
    </row>
    <row r="34" spans="1:9" s="87" customFormat="1">
      <c r="A34" s="87" t="s">
        <v>84</v>
      </c>
      <c r="B34" s="91" t="s">
        <v>85</v>
      </c>
    </row>
    <row r="35" spans="1:9" s="87" customFormat="1">
      <c r="A35" s="87" t="s">
        <v>86</v>
      </c>
      <c r="B35" s="91" t="s">
        <v>94</v>
      </c>
    </row>
    <row r="36" spans="1:9" s="87" customFormat="1">
      <c r="A36" s="87" t="s">
        <v>87</v>
      </c>
      <c r="B36" s="92" t="s">
        <v>95</v>
      </c>
    </row>
    <row r="37" spans="1:9" s="87" customFormat="1">
      <c r="A37" s="87">
        <v>1</v>
      </c>
      <c r="B37" s="124" t="str">
        <f>CONCATENATE("(Tabelle ",A37,") ",Regionaler_bezug,", ",Gegenstand,": Basisdaten zur Berechnung des Heizenergieverbrauchs nach Destatis ",Von_Bis,", co2online Verbrauchstichprobe 2019, N = ",Stichprobenumfang," ",Konto)</f>
        <v>(Tabelle 1) BW, 1-2 FH + MFH: Basisdaten zur Berechnung des Heizenergieverbrauchs nach Destatis 2002 - 2018, co2online Verbrauchstichprobe 2019, N = 69.866 [2.3.1.1.3.]</v>
      </c>
      <c r="C37" s="124"/>
      <c r="D37" s="124"/>
      <c r="E37" s="124"/>
      <c r="F37" s="124"/>
      <c r="G37" s="124"/>
      <c r="H37" s="124"/>
      <c r="I37" s="124"/>
    </row>
    <row r="38" spans="1:9" s="87" customFormat="1">
      <c r="A38" s="87">
        <v>2</v>
      </c>
      <c r="B38" s="124" t="str">
        <f>CONCATENATE("(Tabelle ",A38,") ",Regionaler_bezug,", ",Gegenstand," Anteile einzelner Energieträger am Heizenergieverbrauch ",Von_Bis,", co2online Verbrauchstichprobe 2019, N = ",Stichprobenumfang,", Anteile in Prozent ",Konto)</f>
        <v>(Tabelle 2) BW, 1-2 FH + MFH Anteile einzelner Energieträger am Heizenergieverbrauch 2002 - 2018, co2online Verbrauchstichprobe 2019, N = 69.866, Anteile in Prozent [2.3.1.1.3.]</v>
      </c>
      <c r="C38" s="124"/>
      <c r="D38" s="124"/>
      <c r="E38" s="124"/>
      <c r="F38" s="124"/>
      <c r="G38" s="124"/>
      <c r="H38" s="124"/>
      <c r="I38" s="124"/>
    </row>
    <row r="39" spans="1:9" s="87" customFormat="1" ht="16" customHeight="1">
      <c r="A39" s="87">
        <v>3</v>
      </c>
      <c r="B39" s="124" t="str">
        <f>CONCATENATE("(Tabelle ",A39,") ","CO2-Emissionen aus Beheizung von Wohnraum, Emissionskennwerte ",Von_Bis,", Angaben in g/kWh, Quelle: BISK0 / Ifeu 2016, angepasst an IINAS 4/2017 V. 4.95")</f>
        <v>(Tabelle 3) CO2-Emissionen aus Beheizung von Wohnraum, Emissionskennwerte 2002 - 2018, Angaben in g/kWh, Quelle: BISK0 / Ifeu 2016, angepasst an IINAS 4/2017 V. 4.95</v>
      </c>
      <c r="C39" s="124"/>
      <c r="D39" s="124"/>
      <c r="E39" s="124"/>
      <c r="F39" s="124"/>
      <c r="G39" s="124"/>
      <c r="H39" s="124"/>
      <c r="I39" s="124"/>
    </row>
    <row r="40" spans="1:9" s="87" customFormat="1">
      <c r="A40" s="87">
        <v>4</v>
      </c>
      <c r="B40" s="124" t="str">
        <f>CONCATENATE("(Tabelle",A40,") ",Regionaler_bezug,", ",Gegenstand,": ",Thema," aus Beheizung von Wohnraum nach Energieträgern ",Von_Bis,", Angaben in Mio. t, Quelle: co2online 2019, eigene Daten, N = ",Stichprobenumfang," ",Konto)</f>
        <v>(Tabelle4) BW, 1-2 FH + MFH: CO2-Emission aus Beheizung von Wohnraum nach Energieträgern 2002 - 2018, Angaben in Mio. t, Quelle: co2online 2019, eigene Daten, N = 69.866 [2.3.1.1.3.]</v>
      </c>
      <c r="C40" s="124"/>
      <c r="D40" s="124"/>
      <c r="E40" s="124"/>
      <c r="F40" s="124"/>
      <c r="G40" s="124"/>
      <c r="H40" s="124"/>
      <c r="I40" s="124"/>
    </row>
    <row r="41" spans="1:9" s="87" customFormat="1">
      <c r="A41" s="87">
        <v>5</v>
      </c>
      <c r="B41" s="124" t="str">
        <f>CONCATENATE("(",A41,") ",Regionaler_bezug,", ",Gegenstand," konstante Anteile einzelner Energieträger am Heizenergieverbrauch ",Von_Bis,", co2online Verbrauchstichprobe 2019, N = ",Stichprobenumfang,", Anteile in Prozent ",Konto)</f>
        <v>(5) BW, 1-2 FH + MFH konstante Anteile einzelner Energieträger am Heizenergieverbrauch 2002 - 2018, co2online Verbrauchstichprobe 2019, N = 69.866, Anteile in Prozent [2.3.1.1.3.]</v>
      </c>
      <c r="C41" s="124"/>
      <c r="D41" s="124"/>
      <c r="E41" s="124"/>
      <c r="F41" s="124"/>
      <c r="G41" s="124"/>
      <c r="H41" s="124"/>
      <c r="I41" s="124"/>
    </row>
    <row r="42" spans="1:9" s="87" customFormat="1">
      <c r="A42" s="87">
        <v>6</v>
      </c>
      <c r="B42" s="124" t="str">
        <f>CONCATENATE("(",A42,") ",Regionaler_bezug,", ",Gegenstand,": ",Thema," nach Energieträgern bei konstanten Anteilen der ET am HEV ",Von_Bis,", Angaben in Mio. t, Quelle: co2online 2019, N = ",Stichprobenumfang," ",Konto)</f>
        <v>(6) BW, 1-2 FH + MFH: CO2-Emission nach Energieträgern bei konstanten Anteilen der ET am HEV 2002 - 2018, Angaben in Mio. t, Quelle: co2online 2019, N = 69.866 [2.3.1.1.3.]</v>
      </c>
      <c r="C42" s="124"/>
      <c r="D42" s="124"/>
      <c r="E42" s="124"/>
      <c r="F42" s="124"/>
      <c r="G42" s="124"/>
      <c r="H42" s="124"/>
      <c r="I42" s="124"/>
    </row>
    <row r="43" spans="1:9" s="87" customFormat="1" ht="16" customHeight="1">
      <c r="A43" s="87">
        <v>7</v>
      </c>
      <c r="B43" s="124" t="str">
        <f>CONCATENATE("(",A43,") ","CO2-Emissionen aus Beheizung von Wohnraum, konstante Emissionskennwerte ",Von_Bis,", Angaben in g/kWh, Quelle: BISK0 / Ifeu 2016, angepasst an IINAS 4/2017 V. 4.95")</f>
        <v>(7) CO2-Emissionen aus Beheizung von Wohnraum, konstante Emissionskennwerte 2002 - 2018, Angaben in g/kWh, Quelle: BISK0 / Ifeu 2016, angepasst an IINAS 4/2017 V. 4.95</v>
      </c>
      <c r="C43" s="124"/>
      <c r="D43" s="124"/>
      <c r="E43" s="124"/>
      <c r="F43" s="124"/>
      <c r="G43" s="124"/>
      <c r="H43" s="124"/>
      <c r="I43" s="124"/>
    </row>
    <row r="44" spans="1:9" s="87" customFormat="1">
      <c r="A44" s="87">
        <v>8</v>
      </c>
      <c r="B44" s="124" t="str">
        <f>CONCATENATE("(",A44,") ",Regionaler_bezug,", ",Gegenstand,": ",Thema," nach ET bei konstanten Emissionskennwerten ",Von_Bis,", Angaben in Mio. t, Quelle: co2online 2019, N = ",Stichprobenumfang," ",Konto)</f>
        <v>(8) BW, 1-2 FH + MFH: CO2-Emission nach ET bei konstanten Emissionskennwerten 2002 - 2018, Angaben in Mio. t, Quelle: co2online 2019, N = 69.866 [2.3.1.1.3.]</v>
      </c>
      <c r="C44" s="124"/>
      <c r="D44" s="124"/>
      <c r="E44" s="124"/>
      <c r="F44" s="124"/>
      <c r="G44" s="124"/>
      <c r="H44" s="124"/>
      <c r="I44" s="124"/>
    </row>
    <row r="45" spans="1:9" s="87" customFormat="1">
      <c r="A45" s="87">
        <v>9</v>
      </c>
      <c r="B45" s="124" t="str">
        <f>CONCATENATE("(",A45,") ",Regionaler_bezug,", ",Gegenstand,": Vergleich der Kennwerte (Verbrauch, Emission) 2002, 2012, 2018 ",Konto)</f>
        <v>(9) BW, 1-2 FH + MFH: Vergleich der Kennwerte (Verbrauch, Emission) 2002, 2012, 2018 [2.3.1.1.3.]</v>
      </c>
      <c r="C45" s="124"/>
      <c r="D45" s="124"/>
      <c r="E45" s="124"/>
      <c r="F45" s="124"/>
      <c r="G45" s="124"/>
      <c r="H45" s="124"/>
      <c r="I45" s="124"/>
    </row>
    <row r="46" spans="1:9" s="87" customFormat="1">
      <c r="A46" s="87">
        <v>1</v>
      </c>
      <c r="B46" s="124" t="str">
        <f>CONCATENATE("(Tabelle ",A46,") ",Regionaler_bezug,", ",Gegenstand,": Minderung der CO2-Emission je qm Nutzfläche ",Von_Bis," ",Konto)</f>
        <v>(Tabelle 1) BW, 1-2 FH + MFH: Minderung der CO2-Emission je qm Nutzfläche 2002 - 2018 [2.3.1.1.3.]</v>
      </c>
      <c r="C46" s="124"/>
      <c r="D46" s="124"/>
      <c r="E46" s="124"/>
      <c r="F46" s="124"/>
      <c r="G46" s="124"/>
      <c r="H46" s="124"/>
      <c r="I46" s="124"/>
    </row>
    <row r="47" spans="1:9" s="87" customFormat="1">
      <c r="A47" s="87">
        <v>2</v>
      </c>
      <c r="B47" s="124" t="str">
        <f>CONCATENATE("(Abbildung ",A47,") ",Regionaler_bezug,", ",Gegenstand,": Effizienzsteigerung, Flächenwachstum                                                             und Emissionsminderung, Veränderung ",Von_Bis," ",Konto)</f>
        <v>(Abbildung 2) BW, 1-2 FH + MFH: Effizienzsteigerung, Flächenwachstum                                                             und Emissionsminderung, Veränderung 2002 - 2018 [2.3.1.1.3.]</v>
      </c>
      <c r="C47" s="124"/>
      <c r="D47" s="124"/>
      <c r="E47" s="124"/>
      <c r="F47" s="124"/>
      <c r="G47" s="124"/>
      <c r="H47" s="124"/>
      <c r="I47" s="124"/>
    </row>
    <row r="48" spans="1:9" s="100" customFormat="1">
      <c r="A48" s="100">
        <v>1</v>
      </c>
      <c r="B48" s="124" t="str">
        <f>CONCATENATE("(Abbildung ",A48,") ",Regionaler_bezug,", ",Gegenstand,": Flächenbezogene CO2-Emission ",Von_Bis," ",Konto)</f>
        <v>(Abbildung 1) BW, 1-2 FH + MFH: Flächenbezogene CO2-Emission 2002 - 2018 [2.3.1.1.3.]</v>
      </c>
      <c r="C48" s="124"/>
      <c r="D48" s="124"/>
      <c r="E48" s="124"/>
      <c r="F48" s="124"/>
      <c r="G48" s="124"/>
      <c r="H48" s="124"/>
      <c r="I48" s="124"/>
    </row>
    <row r="49" spans="1:2" s="87" customFormat="1">
      <c r="A49" s="89" t="s">
        <v>88</v>
      </c>
      <c r="B49" s="89"/>
    </row>
    <row r="50" spans="1:2" s="87" customFormat="1">
      <c r="A50" s="87" t="s">
        <v>89</v>
      </c>
    </row>
    <row r="51" spans="1:2" s="87" customFormat="1">
      <c r="A51" s="87" t="s">
        <v>90</v>
      </c>
    </row>
    <row r="52" spans="1:2" s="87" customFormat="1">
      <c r="A52" s="87" t="s">
        <v>91</v>
      </c>
    </row>
    <row r="53" spans="1:2" s="87" customFormat="1">
      <c r="A53" s="87" t="s">
        <v>92</v>
      </c>
    </row>
    <row r="54" spans="1:2" s="87" customFormat="1">
      <c r="A54" s="87" t="s">
        <v>93</v>
      </c>
    </row>
  </sheetData>
  <mergeCells count="12">
    <mergeCell ref="B48:I48"/>
    <mergeCell ref="B46:I46"/>
    <mergeCell ref="B39:I39"/>
    <mergeCell ref="B40:I40"/>
    <mergeCell ref="B41:I41"/>
    <mergeCell ref="B42:I42"/>
    <mergeCell ref="B43:I43"/>
    <mergeCell ref="B37:I37"/>
    <mergeCell ref="B38:I38"/>
    <mergeCell ref="B44:I44"/>
    <mergeCell ref="B45:I45"/>
    <mergeCell ref="B47:I4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Tab 1-2 FH + MFH</vt:lpstr>
      <vt:lpstr>Resüme 2012 2018</vt:lpstr>
      <vt:lpstr>Legende</vt:lpstr>
      <vt:lpstr>Dia Emis je qm</vt:lpstr>
      <vt:lpstr>Dia 1-2 FH + MFH Fläche SV</vt:lpstr>
      <vt:lpstr>Gegenstand</vt:lpstr>
      <vt:lpstr>Konto</vt:lpstr>
      <vt:lpstr>Regionaler_bezug</vt:lpstr>
      <vt:lpstr>Stichprobenumfang</vt:lpstr>
      <vt:lpstr>Thema</vt:lpstr>
      <vt:lpstr>Von_Bis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Hengstenberg</dc:creator>
  <cp:lastModifiedBy>Johannes Hengstenberg</cp:lastModifiedBy>
  <cp:lastPrinted>2019-06-29T14:11:25Z</cp:lastPrinted>
  <dcterms:created xsi:type="dcterms:W3CDTF">2019-06-20T06:08:59Z</dcterms:created>
  <dcterms:modified xsi:type="dcterms:W3CDTF">2019-07-08T20:35:56Z</dcterms:modified>
</cp:coreProperties>
</file>