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4.xml" ContentType="application/vnd.openxmlformats-officedocument.drawing+xml"/>
  <Override PartName="/xl/charts/chart2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8.IATF 16949-2016 REQUIREMENTS-2018-19\4. Level ISF-FORMATS\QA &amp; MR Formats\"/>
    </mc:Choice>
  </mc:AlternateContent>
  <xr:revisionPtr revIDLastSave="0" documentId="13_ncr:1_{7DE344E4-4D68-4AA9-BF6D-1E0EBF3E14DC}" xr6:coauthVersionLast="47" xr6:coauthVersionMax="47" xr10:uidLastSave="{00000000-0000-0000-0000-000000000000}"/>
  <bookViews>
    <workbookView xWindow="-120" yWindow="-120" windowWidth="20730" windowHeight="11160" firstSheet="2" activeTab="2" xr2:uid="{EB353450-5027-4D9D-AAB9-EA89FCB4F191}"/>
  </bookViews>
  <sheets>
    <sheet name="Sheet3" sheetId="4" state="hidden" r:id="rId1"/>
    <sheet name="JAN-22" sheetId="1" state="hidden" r:id="rId2"/>
    <sheet name="BLANK FORMAT" sheetId="12" r:id="rId3"/>
    <sheet name="SAMPLE JAN-2022" sheetId="3" r:id="rId4"/>
    <sheet name="GRAPH" sheetId="9" state="hidden" r:id="rId5"/>
    <sheet name="Sheet2" sheetId="8" state="hidden" r:id="rId6"/>
    <sheet name="SUMMARY " sheetId="11" r:id="rId7"/>
    <sheet name="JAN-22 REFF (2)" sheetId="6" state="hidden" r:id="rId8"/>
    <sheet name="Sheet1" sheetId="2" state="hidden" r:id="rId9"/>
    <sheet name="Sheet4" sheetId="5" state="hidden" r:id="rId10"/>
    <sheet name="Sheet6" sheetId="7" state="hidden" r:id="rId11"/>
  </sheets>
  <definedNames>
    <definedName name="_xlnm._FilterDatabase" localSheetId="2" hidden="1">'BLANK FORMAT'!$A$5:$XEF$139</definedName>
    <definedName name="_xlnm._FilterDatabase" localSheetId="4" hidden="1">GRAPH!$B$2:$C$2</definedName>
    <definedName name="_xlnm._FilterDatabase" localSheetId="1" hidden="1">'JAN-22'!$A$5:$XEN$139</definedName>
    <definedName name="_xlnm._FilterDatabase" localSheetId="7" hidden="1">'JAN-22 REFF (2)'!$A$5:$XEN$5</definedName>
    <definedName name="_xlnm._FilterDatabase" localSheetId="3" hidden="1">'SAMPLE JAN-2022'!$A$5:$XEN$139</definedName>
    <definedName name="_xlnm._FilterDatabase" localSheetId="9" hidden="1">Sheet4!$D$4:$E$31</definedName>
    <definedName name="_xlnm._FilterDatabase" localSheetId="10" hidden="1">Sheet6!$A$1:$AE$138</definedName>
    <definedName name="_xlnm.Print_Area" localSheetId="2">'BLANK FORMAT'!$A$1:$AE$61945</definedName>
    <definedName name="_xlnm.Print_Area" localSheetId="3">'SAMPLE JAN-2022'!$A$1:$AM$61945</definedName>
    <definedName name="_xlnm.Print_Titles" localSheetId="2">'BLANK FORMAT'!$1:$5</definedName>
    <definedName name="_xlnm.Print_Titles" localSheetId="1">'JAN-22'!$1:$5</definedName>
    <definedName name="_xlnm.Print_Titles" localSheetId="7">'JAN-22 REFF (2)'!$1:$5</definedName>
    <definedName name="_xlnm.Print_Titles" localSheetId="3">'SAMPLE JAN-2022'!$1:$5</definedName>
    <definedName name="Z_5C58F001_211F_4FC0_BCD1_7AD577D76807_.wvu.FilterData" localSheetId="2" hidden="1">'BLANK FORMAT'!$A$5:$AC$5</definedName>
    <definedName name="Z_5C58F001_211F_4FC0_BCD1_7AD577D76807_.wvu.FilterData" localSheetId="1" hidden="1">'JAN-22'!$A$5:$AC$5</definedName>
    <definedName name="Z_5C58F001_211F_4FC0_BCD1_7AD577D76807_.wvu.FilterData" localSheetId="7" hidden="1">'JAN-22 REFF (2)'!$A$5:$AC$5</definedName>
    <definedName name="Z_5C58F001_211F_4FC0_BCD1_7AD577D76807_.wvu.FilterData" localSheetId="3" hidden="1">'SAMPLE JAN-2022'!$A$5:$AC$5</definedName>
    <definedName name="Z_5C58F001_211F_4FC0_BCD1_7AD577D76807_.wvu.PrintArea" localSheetId="2" hidden="1">'BLANK FORMAT'!$A$1:$AC$5</definedName>
    <definedName name="Z_5C58F001_211F_4FC0_BCD1_7AD577D76807_.wvu.PrintArea" localSheetId="1" hidden="1">'JAN-22'!$A$1:$AC$5</definedName>
    <definedName name="Z_5C58F001_211F_4FC0_BCD1_7AD577D76807_.wvu.PrintArea" localSheetId="7" hidden="1">'JAN-22 REFF (2)'!$A$1:$AC$5</definedName>
    <definedName name="Z_5C58F001_211F_4FC0_BCD1_7AD577D76807_.wvu.PrintArea" localSheetId="3" hidden="1">'SAMPLE JAN-2022'!$A$1:$AC$5</definedName>
    <definedName name="Z_5C58F001_211F_4FC0_BCD1_7AD577D76807_.wvu.PrintTitles" localSheetId="2" hidden="1">'BLANK FORMAT'!$1:$5</definedName>
    <definedName name="Z_5C58F001_211F_4FC0_BCD1_7AD577D76807_.wvu.PrintTitles" localSheetId="1" hidden="1">'JAN-22'!$1:$5</definedName>
    <definedName name="Z_5C58F001_211F_4FC0_BCD1_7AD577D76807_.wvu.PrintTitles" localSheetId="7" hidden="1">'JAN-22 REFF (2)'!$1:$5</definedName>
    <definedName name="Z_5C58F001_211F_4FC0_BCD1_7AD577D76807_.wvu.PrintTitles" localSheetId="3" hidden="1">'SAMPLE JAN-2022'!$1:$5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0" i="12" l="1"/>
  <c r="K299" i="12"/>
  <c r="Y389" i="12"/>
  <c r="K300" i="3"/>
  <c r="K299" i="3"/>
  <c r="AG264" i="3"/>
  <c r="AM263" i="3"/>
  <c r="AJ263" i="3"/>
  <c r="AG263" i="3"/>
  <c r="AM262" i="3"/>
  <c r="AJ262" i="3"/>
  <c r="AG262" i="3"/>
  <c r="AG252" i="3"/>
  <c r="AG251" i="3"/>
  <c r="AG250" i="3"/>
  <c r="AG249" i="3"/>
  <c r="AG248" i="3"/>
  <c r="AG247" i="3"/>
  <c r="AG246" i="3"/>
  <c r="AH242" i="3"/>
  <c r="AG242" i="3"/>
  <c r="AH241" i="3"/>
  <c r="AG241" i="3"/>
  <c r="AH240" i="3"/>
  <c r="AG240" i="3"/>
  <c r="AH239" i="3"/>
  <c r="AG239" i="3"/>
  <c r="AH238" i="3"/>
  <c r="AG238" i="3"/>
  <c r="AH237" i="3"/>
  <c r="AG237" i="3"/>
  <c r="AH236" i="3"/>
  <c r="AG236" i="3"/>
  <c r="AH235" i="3"/>
  <c r="AG235" i="3"/>
  <c r="AH234" i="3"/>
  <c r="AG234" i="3"/>
  <c r="AG233" i="3"/>
  <c r="AH232" i="3"/>
  <c r="AG232" i="3"/>
  <c r="AH231" i="3"/>
  <c r="AG231" i="3"/>
  <c r="AM230" i="3"/>
  <c r="AJ230" i="3"/>
  <c r="AH230" i="3"/>
  <c r="AG230" i="3"/>
  <c r="AM229" i="3"/>
  <c r="AJ229" i="3"/>
  <c r="AH229" i="3"/>
  <c r="AG229" i="3"/>
  <c r="AM228" i="3"/>
  <c r="AJ228" i="3"/>
  <c r="AH228" i="3"/>
  <c r="AG228" i="3"/>
  <c r="AM227" i="3"/>
  <c r="AJ227" i="3"/>
  <c r="AH227" i="3"/>
  <c r="AG227" i="3"/>
  <c r="AM226" i="3"/>
  <c r="AM225" i="3"/>
  <c r="AJ225" i="3"/>
  <c r="AM224" i="3"/>
  <c r="AJ224" i="3"/>
  <c r="AM223" i="3"/>
  <c r="AJ223" i="3"/>
  <c r="AM222" i="3"/>
  <c r="AG222" i="3"/>
  <c r="AM221" i="3"/>
  <c r="AG221" i="3"/>
  <c r="AM220" i="3"/>
  <c r="AJ220" i="3"/>
  <c r="AG220" i="3"/>
  <c r="AM219" i="3"/>
  <c r="AJ219" i="3"/>
  <c r="AG219" i="3"/>
  <c r="AM218" i="3"/>
  <c r="AJ218" i="3"/>
  <c r="AG218" i="3"/>
  <c r="AM217" i="3"/>
  <c r="AJ217" i="3"/>
  <c r="AG217" i="3"/>
  <c r="P139" i="3"/>
  <c r="I139" i="3"/>
  <c r="Z138" i="3"/>
  <c r="Y138" i="3"/>
  <c r="AH233" i="3" s="1"/>
  <c r="Q138" i="3"/>
  <c r="AA138" i="3" s="1"/>
  <c r="Z137" i="3"/>
  <c r="Y137" i="3"/>
  <c r="Q137" i="3"/>
  <c r="AA137" i="3" s="1"/>
  <c r="Z136" i="3"/>
  <c r="Y136" i="3"/>
  <c r="Q136" i="3"/>
  <c r="AA136" i="3" s="1"/>
  <c r="Z135" i="3"/>
  <c r="Y135" i="3"/>
  <c r="Q135" i="3"/>
  <c r="AA135" i="3" s="1"/>
  <c r="Z134" i="3"/>
  <c r="Y134" i="3"/>
  <c r="Q134" i="3"/>
  <c r="AA134" i="3" s="1"/>
  <c r="Z133" i="3"/>
  <c r="Y133" i="3"/>
  <c r="Q133" i="3"/>
  <c r="AA133" i="3" s="1"/>
  <c r="Z132" i="3"/>
  <c r="Y132" i="3"/>
  <c r="Q132" i="3"/>
  <c r="AA132" i="3" s="1"/>
  <c r="Z131" i="3"/>
  <c r="Y131" i="3"/>
  <c r="Q131" i="3"/>
  <c r="AA131" i="3" s="1"/>
  <c r="Z130" i="3"/>
  <c r="Y130" i="3"/>
  <c r="Q130" i="3"/>
  <c r="AA130" i="3" s="1"/>
  <c r="Z129" i="3"/>
  <c r="Y129" i="3"/>
  <c r="Q129" i="3"/>
  <c r="AA129" i="3" s="1"/>
  <c r="Z128" i="3"/>
  <c r="Y128" i="3"/>
  <c r="Q128" i="3"/>
  <c r="AA128" i="3" s="1"/>
  <c r="Z127" i="3"/>
  <c r="Y127" i="3"/>
  <c r="Q127" i="3"/>
  <c r="AA127" i="3" s="1"/>
  <c r="Z126" i="3"/>
  <c r="Y126" i="3"/>
  <c r="Q126" i="3"/>
  <c r="AA126" i="3" s="1"/>
  <c r="Z125" i="3"/>
  <c r="Y125" i="3"/>
  <c r="Q125" i="3"/>
  <c r="AA125" i="3" s="1"/>
  <c r="Z124" i="3"/>
  <c r="Y124" i="3"/>
  <c r="Q124" i="3"/>
  <c r="AA124" i="3" s="1"/>
  <c r="Z123" i="3"/>
  <c r="Y123" i="3"/>
  <c r="Q123" i="3"/>
  <c r="AA123" i="3" s="1"/>
  <c r="Z122" i="3"/>
  <c r="Y122" i="3"/>
  <c r="Q122" i="3"/>
  <c r="AA122" i="3" s="1"/>
  <c r="Z121" i="3"/>
  <c r="Y121" i="3"/>
  <c r="Q121" i="3"/>
  <c r="AA121" i="3" s="1"/>
  <c r="Z120" i="3"/>
  <c r="Y120" i="3"/>
  <c r="Q120" i="3"/>
  <c r="AA120" i="3" s="1"/>
  <c r="Z119" i="3"/>
  <c r="Y119" i="3"/>
  <c r="Q119" i="3"/>
  <c r="AA119" i="3" s="1"/>
  <c r="Z118" i="3"/>
  <c r="Y118" i="3"/>
  <c r="Q118" i="3"/>
  <c r="AA118" i="3" s="1"/>
  <c r="Z117" i="3"/>
  <c r="Y117" i="3"/>
  <c r="Q117" i="3"/>
  <c r="AA117" i="3" s="1"/>
  <c r="Z116" i="3"/>
  <c r="Y116" i="3"/>
  <c r="Q116" i="3"/>
  <c r="AA116" i="3" s="1"/>
  <c r="Z115" i="3"/>
  <c r="Y115" i="3"/>
  <c r="Q115" i="3"/>
  <c r="AA115" i="3" s="1"/>
  <c r="Z114" i="3"/>
  <c r="Y114" i="3"/>
  <c r="Q114" i="3"/>
  <c r="AA114" i="3" s="1"/>
  <c r="Z113" i="3"/>
  <c r="Y113" i="3"/>
  <c r="Q113" i="3"/>
  <c r="AA113" i="3" s="1"/>
  <c r="Z112" i="3"/>
  <c r="Y112" i="3"/>
  <c r="Q112" i="3"/>
  <c r="AA112" i="3" s="1"/>
  <c r="Z111" i="3"/>
  <c r="Y111" i="3"/>
  <c r="Q111" i="3"/>
  <c r="AA111" i="3" s="1"/>
  <c r="Z110" i="3"/>
  <c r="Y110" i="3"/>
  <c r="Q110" i="3"/>
  <c r="AA110" i="3" s="1"/>
  <c r="Z109" i="3"/>
  <c r="Y109" i="3"/>
  <c r="Q109" i="3"/>
  <c r="AA109" i="3" s="1"/>
  <c r="Z108" i="3"/>
  <c r="Y108" i="3"/>
  <c r="Q108" i="3"/>
  <c r="AA108" i="3" s="1"/>
  <c r="Z107" i="3"/>
  <c r="Y107" i="3"/>
  <c r="Q107" i="3"/>
  <c r="AA107" i="3" s="1"/>
  <c r="Z106" i="3"/>
  <c r="Y106" i="3"/>
  <c r="Q106" i="3"/>
  <c r="AA106" i="3" s="1"/>
  <c r="Z105" i="3"/>
  <c r="Y105" i="3"/>
  <c r="Q105" i="3"/>
  <c r="AA105" i="3" s="1"/>
  <c r="Z104" i="3"/>
  <c r="Y104" i="3"/>
  <c r="Q104" i="3"/>
  <c r="AA104" i="3" s="1"/>
  <c r="Z103" i="3"/>
  <c r="Y103" i="3"/>
  <c r="Q103" i="3"/>
  <c r="AA103" i="3" s="1"/>
  <c r="Z102" i="3"/>
  <c r="Y102" i="3"/>
  <c r="Q102" i="3"/>
  <c r="AA102" i="3" s="1"/>
  <c r="Z101" i="3"/>
  <c r="Y101" i="3"/>
  <c r="Q101" i="3"/>
  <c r="AA101" i="3" s="1"/>
  <c r="Z100" i="3"/>
  <c r="Y100" i="3"/>
  <c r="Q100" i="3"/>
  <c r="AA100" i="3" s="1"/>
  <c r="Z99" i="3"/>
  <c r="Y99" i="3"/>
  <c r="Q99" i="3"/>
  <c r="AA99" i="3" s="1"/>
  <c r="Z98" i="3"/>
  <c r="Y98" i="3"/>
  <c r="Q98" i="3"/>
  <c r="AA98" i="3" s="1"/>
  <c r="Z97" i="3"/>
  <c r="Y97" i="3"/>
  <c r="Q97" i="3"/>
  <c r="AA97" i="3" s="1"/>
  <c r="Z96" i="3"/>
  <c r="Y96" i="3"/>
  <c r="Q96" i="3"/>
  <c r="AA96" i="3" s="1"/>
  <c r="Z95" i="3"/>
  <c r="Y95" i="3"/>
  <c r="Q95" i="3"/>
  <c r="AA95" i="3" s="1"/>
  <c r="Z94" i="3"/>
  <c r="Y94" i="3"/>
  <c r="Q94" i="3"/>
  <c r="AA94" i="3" s="1"/>
  <c r="Z93" i="3"/>
  <c r="Y93" i="3"/>
  <c r="Q93" i="3"/>
  <c r="AA93" i="3" s="1"/>
  <c r="Z92" i="3"/>
  <c r="Y92" i="3"/>
  <c r="Q92" i="3"/>
  <c r="AA92" i="3" s="1"/>
  <c r="Z91" i="3"/>
  <c r="Y91" i="3"/>
  <c r="Q91" i="3"/>
  <c r="AA91" i="3" s="1"/>
  <c r="Z90" i="3"/>
  <c r="Y90" i="3"/>
  <c r="Q90" i="3"/>
  <c r="AA90" i="3" s="1"/>
  <c r="Z89" i="3"/>
  <c r="Y89" i="3"/>
  <c r="Q89" i="3"/>
  <c r="AA89" i="3" s="1"/>
  <c r="Z88" i="3"/>
  <c r="Y88" i="3"/>
  <c r="Q88" i="3"/>
  <c r="AA88" i="3" s="1"/>
  <c r="Z87" i="3"/>
  <c r="Y87" i="3"/>
  <c r="Q87" i="3"/>
  <c r="AA87" i="3" s="1"/>
  <c r="Z86" i="3"/>
  <c r="Y86" i="3"/>
  <c r="Q86" i="3"/>
  <c r="AA86" i="3" s="1"/>
  <c r="Z85" i="3"/>
  <c r="Y85" i="3"/>
  <c r="Q85" i="3"/>
  <c r="AA85" i="3" s="1"/>
  <c r="Z84" i="3"/>
  <c r="Y84" i="3"/>
  <c r="Q84" i="3"/>
  <c r="AA84" i="3" s="1"/>
  <c r="Z83" i="3"/>
  <c r="Y83" i="3"/>
  <c r="Q83" i="3"/>
  <c r="AA83" i="3" s="1"/>
  <c r="Z82" i="3"/>
  <c r="Y82" i="3"/>
  <c r="Q82" i="3"/>
  <c r="AA82" i="3" s="1"/>
  <c r="Z81" i="3"/>
  <c r="Y81" i="3"/>
  <c r="Q81" i="3"/>
  <c r="AA81" i="3" s="1"/>
  <c r="Z80" i="3"/>
  <c r="Y80" i="3"/>
  <c r="Q80" i="3"/>
  <c r="AA80" i="3" s="1"/>
  <c r="Z79" i="3"/>
  <c r="Y79" i="3"/>
  <c r="Q79" i="3"/>
  <c r="AA79" i="3" s="1"/>
  <c r="Z78" i="3"/>
  <c r="Y78" i="3"/>
  <c r="Q78" i="3"/>
  <c r="AA78" i="3" s="1"/>
  <c r="Z77" i="3"/>
  <c r="Y77" i="3"/>
  <c r="Q77" i="3"/>
  <c r="AA77" i="3" s="1"/>
  <c r="Z76" i="3"/>
  <c r="Y76" i="3"/>
  <c r="Q76" i="3"/>
  <c r="AA76" i="3" s="1"/>
  <c r="Z75" i="3"/>
  <c r="Y75" i="3"/>
  <c r="Q75" i="3"/>
  <c r="AA75" i="3" s="1"/>
  <c r="Z74" i="3"/>
  <c r="Y74" i="3"/>
  <c r="Q74" i="3"/>
  <c r="AA74" i="3" s="1"/>
  <c r="Z73" i="3"/>
  <c r="Y73" i="3"/>
  <c r="Q73" i="3"/>
  <c r="AA73" i="3" s="1"/>
  <c r="Z72" i="3"/>
  <c r="Y72" i="3"/>
  <c r="Q72" i="3"/>
  <c r="AA72" i="3" s="1"/>
  <c r="Z71" i="3"/>
  <c r="Y71" i="3"/>
  <c r="Q71" i="3"/>
  <c r="AA71" i="3" s="1"/>
  <c r="Z70" i="3"/>
  <c r="Y70" i="3"/>
  <c r="Q70" i="3"/>
  <c r="AA70" i="3" s="1"/>
  <c r="Z69" i="3"/>
  <c r="Y69" i="3"/>
  <c r="Q69" i="3"/>
  <c r="AA69" i="3" s="1"/>
  <c r="Z68" i="3"/>
  <c r="Y68" i="3"/>
  <c r="Q68" i="3"/>
  <c r="AA68" i="3" s="1"/>
  <c r="Z67" i="3"/>
  <c r="Y67" i="3"/>
  <c r="Q67" i="3"/>
  <c r="AA67" i="3" s="1"/>
  <c r="Z66" i="3"/>
  <c r="Y66" i="3"/>
  <c r="Q66" i="3"/>
  <c r="AA66" i="3" s="1"/>
  <c r="Z65" i="3"/>
  <c r="Y65" i="3"/>
  <c r="Q65" i="3"/>
  <c r="AA65" i="3" s="1"/>
  <c r="Z64" i="3"/>
  <c r="Y64" i="3"/>
  <c r="Q64" i="3"/>
  <c r="AA64" i="3" s="1"/>
  <c r="Z63" i="3"/>
  <c r="Y63" i="3"/>
  <c r="Q63" i="3"/>
  <c r="AA63" i="3" s="1"/>
  <c r="Z62" i="3"/>
  <c r="Y62" i="3"/>
  <c r="Q62" i="3"/>
  <c r="AA62" i="3" s="1"/>
  <c r="Z61" i="3"/>
  <c r="Y61" i="3"/>
  <c r="Q61" i="3"/>
  <c r="AA61" i="3" s="1"/>
  <c r="Z60" i="3"/>
  <c r="Y60" i="3"/>
  <c r="Q60" i="3"/>
  <c r="AA60" i="3" s="1"/>
  <c r="Z59" i="3"/>
  <c r="Y59" i="3"/>
  <c r="Q59" i="3"/>
  <c r="AA59" i="3" s="1"/>
  <c r="Z58" i="3"/>
  <c r="Y58" i="3"/>
  <c r="Q58" i="3"/>
  <c r="AA58" i="3" s="1"/>
  <c r="Z57" i="3"/>
  <c r="Y57" i="3"/>
  <c r="Q57" i="3"/>
  <c r="AA57" i="3" s="1"/>
  <c r="Z56" i="3"/>
  <c r="Y56" i="3"/>
  <c r="Q56" i="3"/>
  <c r="AA56" i="3" s="1"/>
  <c r="Z55" i="3"/>
  <c r="Y55" i="3"/>
  <c r="Q55" i="3"/>
  <c r="AA55" i="3" s="1"/>
  <c r="Z54" i="3"/>
  <c r="Y54" i="3"/>
  <c r="Q54" i="3"/>
  <c r="AA54" i="3" s="1"/>
  <c r="Z53" i="3"/>
  <c r="Y53" i="3"/>
  <c r="Q53" i="3"/>
  <c r="AA53" i="3" s="1"/>
  <c r="Z52" i="3"/>
  <c r="Y52" i="3"/>
  <c r="Q52" i="3"/>
  <c r="Z51" i="3"/>
  <c r="Y51" i="3"/>
  <c r="Q51" i="3"/>
  <c r="AA51" i="3" s="1"/>
  <c r="Z50" i="3"/>
  <c r="Y50" i="3"/>
  <c r="Q50" i="3"/>
  <c r="AA50" i="3" s="1"/>
  <c r="Z49" i="3"/>
  <c r="Y49" i="3"/>
  <c r="Q49" i="3"/>
  <c r="AA49" i="3" s="1"/>
  <c r="Z48" i="3"/>
  <c r="Y48" i="3"/>
  <c r="Q48" i="3"/>
  <c r="AA48" i="3" s="1"/>
  <c r="Z47" i="3"/>
  <c r="Y47" i="3"/>
  <c r="Q47" i="3"/>
  <c r="AA47" i="3" s="1"/>
  <c r="Z46" i="3"/>
  <c r="Y46" i="3"/>
  <c r="Q46" i="3"/>
  <c r="AA46" i="3" s="1"/>
  <c r="Z45" i="3"/>
  <c r="Y45" i="3"/>
  <c r="Q45" i="3"/>
  <c r="AA45" i="3" s="1"/>
  <c r="Z44" i="3"/>
  <c r="Y44" i="3"/>
  <c r="Q44" i="3"/>
  <c r="Z43" i="3"/>
  <c r="Y43" i="3"/>
  <c r="Q43" i="3"/>
  <c r="AA43" i="3" s="1"/>
  <c r="Z42" i="3"/>
  <c r="Y42" i="3"/>
  <c r="Q42" i="3"/>
  <c r="AA42" i="3" s="1"/>
  <c r="Z41" i="3"/>
  <c r="Y41" i="3"/>
  <c r="Q41" i="3"/>
  <c r="AA41" i="3" s="1"/>
  <c r="Z40" i="3"/>
  <c r="Y40" i="3"/>
  <c r="Q40" i="3"/>
  <c r="AA40" i="3" s="1"/>
  <c r="Z39" i="3"/>
  <c r="Y39" i="3"/>
  <c r="Q39" i="3"/>
  <c r="AA39" i="3" s="1"/>
  <c r="Z38" i="3"/>
  <c r="Y38" i="3"/>
  <c r="Q38" i="3"/>
  <c r="AA38" i="3" s="1"/>
  <c r="Z37" i="3"/>
  <c r="Y37" i="3"/>
  <c r="Q37" i="3"/>
  <c r="E67" i="11" s="1"/>
  <c r="Z36" i="3"/>
  <c r="Y36" i="3"/>
  <c r="Q36" i="3"/>
  <c r="AA36" i="3" s="1"/>
  <c r="Z35" i="3"/>
  <c r="Y35" i="3"/>
  <c r="Q35" i="3"/>
  <c r="AA35" i="3" s="1"/>
  <c r="Z34" i="3"/>
  <c r="Y34" i="3"/>
  <c r="Q34" i="3"/>
  <c r="AA34" i="3" s="1"/>
  <c r="Z33" i="3"/>
  <c r="Y33" i="3"/>
  <c r="Q33" i="3"/>
  <c r="AA33" i="3" s="1"/>
  <c r="Z32" i="3"/>
  <c r="Y32" i="3"/>
  <c r="Q32" i="3"/>
  <c r="AA32" i="3" s="1"/>
  <c r="Z31" i="3"/>
  <c r="Y31" i="3"/>
  <c r="Q31" i="3"/>
  <c r="AA31" i="3" s="1"/>
  <c r="Z30" i="3"/>
  <c r="Y30" i="3"/>
  <c r="Q30" i="3"/>
  <c r="AA30" i="3" s="1"/>
  <c r="Z29" i="3"/>
  <c r="Y29" i="3"/>
  <c r="Q29" i="3"/>
  <c r="AA29" i="3" s="1"/>
  <c r="Z28" i="3"/>
  <c r="Y28" i="3"/>
  <c r="Q28" i="3"/>
  <c r="AA28" i="3" s="1"/>
  <c r="Z27" i="3"/>
  <c r="Y27" i="3"/>
  <c r="Q27" i="3"/>
  <c r="AA27" i="3" s="1"/>
  <c r="Z26" i="3"/>
  <c r="Y26" i="3"/>
  <c r="Q26" i="3"/>
  <c r="AA26" i="3" s="1"/>
  <c r="Z25" i="3"/>
  <c r="Y25" i="3"/>
  <c r="Q25" i="3"/>
  <c r="AA25" i="3" s="1"/>
  <c r="Z24" i="3"/>
  <c r="Y24" i="3"/>
  <c r="Q24" i="3"/>
  <c r="AA24" i="3" s="1"/>
  <c r="Z23" i="3"/>
  <c r="Y23" i="3"/>
  <c r="Q23" i="3"/>
  <c r="AA23" i="3" s="1"/>
  <c r="Z22" i="3"/>
  <c r="Y22" i="3"/>
  <c r="Q22" i="3"/>
  <c r="AA22" i="3" s="1"/>
  <c r="Z21" i="3"/>
  <c r="Y21" i="3"/>
  <c r="Q21" i="3"/>
  <c r="AA21" i="3" s="1"/>
  <c r="Z20" i="3"/>
  <c r="Y20" i="3"/>
  <c r="Q20" i="3"/>
  <c r="AA20" i="3" s="1"/>
  <c r="Z19" i="3"/>
  <c r="Y19" i="3"/>
  <c r="Q19" i="3"/>
  <c r="AA19" i="3" s="1"/>
  <c r="Z18" i="3"/>
  <c r="Y18" i="3"/>
  <c r="Q18" i="3"/>
  <c r="AA18" i="3" s="1"/>
  <c r="Z17" i="3"/>
  <c r="Y17" i="3"/>
  <c r="Q17" i="3"/>
  <c r="Z16" i="3"/>
  <c r="Y16" i="3"/>
  <c r="Q16" i="3"/>
  <c r="AA16" i="3" s="1"/>
  <c r="Z15" i="3"/>
  <c r="Y15" i="3"/>
  <c r="Q15" i="3"/>
  <c r="AA15" i="3" s="1"/>
  <c r="Z14" i="3"/>
  <c r="Y14" i="3"/>
  <c r="Q14" i="3"/>
  <c r="AA14" i="3" s="1"/>
  <c r="Z13" i="3"/>
  <c r="Y13" i="3"/>
  <c r="Q13" i="3"/>
  <c r="AA13" i="3" s="1"/>
  <c r="Z12" i="3"/>
  <c r="Y12" i="3"/>
  <c r="Q12" i="3"/>
  <c r="AA12" i="3" s="1"/>
  <c r="Z11" i="3"/>
  <c r="Y11" i="3"/>
  <c r="Q11" i="3"/>
  <c r="AA11" i="3" s="1"/>
  <c r="Z10" i="3"/>
  <c r="Y10" i="3"/>
  <c r="Q10" i="3"/>
  <c r="AA10" i="3" s="1"/>
  <c r="Z9" i="3"/>
  <c r="Y9" i="3"/>
  <c r="Q9" i="3"/>
  <c r="E68" i="11" s="1"/>
  <c r="Z8" i="3"/>
  <c r="Y8" i="3"/>
  <c r="Q8" i="3"/>
  <c r="Z7" i="3"/>
  <c r="Y7" i="3"/>
  <c r="Q7" i="3"/>
  <c r="AA7" i="3" s="1"/>
  <c r="Z6" i="3"/>
  <c r="Y6" i="3"/>
  <c r="Q6" i="3"/>
  <c r="AA6" i="3" s="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0" i="11"/>
  <c r="F51" i="11"/>
  <c r="F49" i="11"/>
  <c r="F47" i="11"/>
  <c r="F48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E86" i="11"/>
  <c r="E85" i="11"/>
  <c r="E84" i="11"/>
  <c r="E83" i="11"/>
  <c r="E82" i="11"/>
  <c r="E78" i="11"/>
  <c r="E77" i="11"/>
  <c r="E76" i="11"/>
  <c r="E75" i="11"/>
  <c r="E74" i="11"/>
  <c r="E73" i="11"/>
  <c r="E72" i="11"/>
  <c r="E71" i="11"/>
  <c r="E70" i="11"/>
  <c r="E69" i="11"/>
  <c r="E64" i="11"/>
  <c r="E59" i="11"/>
  <c r="E58" i="11"/>
  <c r="E57" i="11"/>
  <c r="E56" i="11"/>
  <c r="E55" i="11"/>
  <c r="E54" i="11"/>
  <c r="E52" i="11"/>
  <c r="E50" i="11"/>
  <c r="E49" i="11"/>
  <c r="E47" i="11"/>
  <c r="E46" i="11"/>
  <c r="E45" i="11"/>
  <c r="E44" i="11"/>
  <c r="E43" i="11"/>
  <c r="E42" i="11"/>
  <c r="E41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4" i="11"/>
  <c r="E23" i="11"/>
  <c r="E21" i="11"/>
  <c r="E20" i="11"/>
  <c r="E19" i="11"/>
  <c r="E18" i="11"/>
  <c r="E17" i="11"/>
  <c r="E15" i="11"/>
  <c r="E14" i="11"/>
  <c r="E13" i="11"/>
  <c r="E12" i="11"/>
  <c r="E11" i="11"/>
  <c r="E10" i="11"/>
  <c r="E9" i="11"/>
  <c r="E5" i="11"/>
  <c r="E4" i="11"/>
  <c r="E3" i="11"/>
  <c r="E66" i="11" l="1"/>
  <c r="E48" i="11"/>
  <c r="E40" i="11"/>
  <c r="E80" i="11"/>
  <c r="E22" i="11"/>
  <c r="E6" i="11"/>
  <c r="E79" i="11"/>
  <c r="E62" i="11"/>
  <c r="AA8" i="3"/>
  <c r="AA9" i="3"/>
  <c r="AA17" i="3"/>
  <c r="AA37" i="3"/>
  <c r="AA44" i="3"/>
  <c r="AA52" i="3"/>
  <c r="E8" i="11"/>
  <c r="E63" i="11"/>
  <c r="Q139" i="3"/>
  <c r="E51" i="11"/>
  <c r="E60" i="11"/>
  <c r="Y139" i="3"/>
  <c r="Y389" i="3" s="1"/>
  <c r="E7" i="11"/>
  <c r="E16" i="11"/>
  <c r="E25" i="11"/>
  <c r="E53" i="11"/>
  <c r="E61" i="11"/>
  <c r="E65" i="11"/>
  <c r="E81" i="11"/>
  <c r="Z139" i="3"/>
  <c r="AJ222" i="3"/>
  <c r="F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3" i="9"/>
  <c r="D5" i="9"/>
  <c r="D6" i="9"/>
  <c r="D7" i="9"/>
  <c r="D8" i="9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4" i="9"/>
  <c r="D3" i="9"/>
  <c r="R139" i="7"/>
  <c r="S139" i="7"/>
  <c r="T139" i="7"/>
  <c r="U139" i="7"/>
  <c r="V139" i="7"/>
  <c r="W139" i="7"/>
  <c r="X139" i="7"/>
  <c r="Y139" i="7"/>
  <c r="Z139" i="7"/>
  <c r="AA139" i="7"/>
  <c r="J139" i="7"/>
  <c r="K139" i="7"/>
  <c r="L139" i="7"/>
  <c r="M139" i="7"/>
  <c r="N139" i="7"/>
  <c r="O139" i="7"/>
  <c r="P139" i="7"/>
  <c r="Q139" i="7"/>
  <c r="I139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AA28" i="7"/>
  <c r="Z28" i="7"/>
  <c r="Y28" i="7"/>
  <c r="Q28" i="7"/>
  <c r="P28" i="7"/>
  <c r="K28" i="7"/>
  <c r="I28" i="7"/>
  <c r="K300" i="6"/>
  <c r="K299" i="6"/>
  <c r="AG264" i="6"/>
  <c r="AM263" i="6"/>
  <c r="AJ263" i="6"/>
  <c r="AG263" i="6"/>
  <c r="AM262" i="6"/>
  <c r="AJ262" i="6"/>
  <c r="AG262" i="6"/>
  <c r="AG252" i="6"/>
  <c r="AG251" i="6"/>
  <c r="AG250" i="6"/>
  <c r="AG249" i="6"/>
  <c r="AG248" i="6"/>
  <c r="AG247" i="6"/>
  <c r="AG246" i="6"/>
  <c r="AH242" i="6"/>
  <c r="AG242" i="6"/>
  <c r="AH241" i="6"/>
  <c r="AG241" i="6"/>
  <c r="AH240" i="6"/>
  <c r="AG240" i="6"/>
  <c r="AH239" i="6"/>
  <c r="AG239" i="6"/>
  <c r="AH238" i="6"/>
  <c r="AG238" i="6"/>
  <c r="AH237" i="6"/>
  <c r="AG237" i="6"/>
  <c r="AH236" i="6"/>
  <c r="AG236" i="6"/>
  <c r="AH235" i="6"/>
  <c r="AG235" i="6"/>
  <c r="AH234" i="6"/>
  <c r="AG234" i="6"/>
  <c r="AH233" i="6"/>
  <c r="AG233" i="6"/>
  <c r="AH232" i="6"/>
  <c r="AG232" i="6"/>
  <c r="AH231" i="6"/>
  <c r="AG231" i="6"/>
  <c r="AM230" i="6"/>
  <c r="AJ230" i="6"/>
  <c r="AH230" i="6"/>
  <c r="AG230" i="6"/>
  <c r="AM229" i="6"/>
  <c r="AJ229" i="6"/>
  <c r="AH229" i="6"/>
  <c r="AG229" i="6"/>
  <c r="AM228" i="6"/>
  <c r="AJ228" i="6"/>
  <c r="AH228" i="6"/>
  <c r="AG228" i="6"/>
  <c r="AM227" i="6"/>
  <c r="AJ227" i="6"/>
  <c r="AH227" i="6"/>
  <c r="AG227" i="6"/>
  <c r="AM226" i="6"/>
  <c r="AM225" i="6"/>
  <c r="AJ225" i="6"/>
  <c r="AM224" i="6"/>
  <c r="AJ224" i="6"/>
  <c r="AM223" i="6"/>
  <c r="AJ223" i="6"/>
  <c r="AJ222" i="6" s="1"/>
  <c r="AM222" i="6"/>
  <c r="AG222" i="6"/>
  <c r="AM221" i="6"/>
  <c r="AG221" i="6"/>
  <c r="AM220" i="6"/>
  <c r="AJ220" i="6"/>
  <c r="AG220" i="6"/>
  <c r="AM219" i="6"/>
  <c r="AJ219" i="6"/>
  <c r="AG219" i="6"/>
  <c r="AM218" i="6"/>
  <c r="AJ218" i="6"/>
  <c r="AG218" i="6"/>
  <c r="AM217" i="6"/>
  <c r="AJ217" i="6"/>
  <c r="AG217" i="6"/>
  <c r="Y139" i="6"/>
  <c r="P139" i="6"/>
  <c r="I139" i="6"/>
  <c r="AA138" i="6"/>
  <c r="Z138" i="6"/>
  <c r="Y138" i="6"/>
  <c r="Q138" i="6"/>
  <c r="AA137" i="6"/>
  <c r="Z137" i="6"/>
  <c r="Y137" i="6"/>
  <c r="Q137" i="6"/>
  <c r="AA136" i="6"/>
  <c r="Z136" i="6"/>
  <c r="Y136" i="6"/>
  <c r="Q136" i="6"/>
  <c r="AA135" i="6"/>
  <c r="Z135" i="6"/>
  <c r="Y135" i="6"/>
  <c r="Q135" i="6"/>
  <c r="AA134" i="6"/>
  <c r="Z134" i="6"/>
  <c r="Y134" i="6"/>
  <c r="Q134" i="6"/>
  <c r="AA133" i="6"/>
  <c r="Z133" i="6"/>
  <c r="Y133" i="6"/>
  <c r="Q133" i="6"/>
  <c r="AA132" i="6"/>
  <c r="Z132" i="6"/>
  <c r="Y132" i="6"/>
  <c r="Q132" i="6"/>
  <c r="AA131" i="6"/>
  <c r="Z131" i="6"/>
  <c r="Y131" i="6"/>
  <c r="Q131" i="6"/>
  <c r="AA130" i="6"/>
  <c r="Z130" i="6"/>
  <c r="Y130" i="6"/>
  <c r="Q130" i="6"/>
  <c r="AA129" i="6"/>
  <c r="Z129" i="6"/>
  <c r="Y129" i="6"/>
  <c r="Q129" i="6"/>
  <c r="AA128" i="6"/>
  <c r="Z128" i="6"/>
  <c r="Y128" i="6"/>
  <c r="Q128" i="6"/>
  <c r="AA127" i="6"/>
  <c r="Z127" i="6"/>
  <c r="Y127" i="6"/>
  <c r="Q127" i="6"/>
  <c r="AA126" i="6"/>
  <c r="Z126" i="6"/>
  <c r="Y126" i="6"/>
  <c r="Q126" i="6"/>
  <c r="AA125" i="6"/>
  <c r="Z125" i="6"/>
  <c r="Y125" i="6"/>
  <c r="Q125" i="6"/>
  <c r="AA124" i="6"/>
  <c r="Z124" i="6"/>
  <c r="Y124" i="6"/>
  <c r="Q124" i="6"/>
  <c r="AA123" i="6"/>
  <c r="Z123" i="6"/>
  <c r="Y123" i="6"/>
  <c r="Q123" i="6"/>
  <c r="AA122" i="6"/>
  <c r="Z122" i="6"/>
  <c r="Y122" i="6"/>
  <c r="Q122" i="6"/>
  <c r="AA121" i="6"/>
  <c r="Z121" i="6"/>
  <c r="Y121" i="6"/>
  <c r="Q121" i="6"/>
  <c r="AA120" i="6"/>
  <c r="Z120" i="6"/>
  <c r="Y120" i="6"/>
  <c r="Q120" i="6"/>
  <c r="AA119" i="6"/>
  <c r="Z119" i="6"/>
  <c r="Y119" i="6"/>
  <c r="Q119" i="6"/>
  <c r="AA118" i="6"/>
  <c r="Z118" i="6"/>
  <c r="Y118" i="6"/>
  <c r="Q118" i="6"/>
  <c r="AA117" i="6"/>
  <c r="Z117" i="6"/>
  <c r="Y117" i="6"/>
  <c r="Q117" i="6"/>
  <c r="AA116" i="6"/>
  <c r="Z116" i="6"/>
  <c r="Y116" i="6"/>
  <c r="Q116" i="6"/>
  <c r="AA115" i="6"/>
  <c r="Z115" i="6"/>
  <c r="Y115" i="6"/>
  <c r="Q115" i="6"/>
  <c r="AA114" i="6"/>
  <c r="Z114" i="6"/>
  <c r="Y114" i="6"/>
  <c r="Q114" i="6"/>
  <c r="AA113" i="6"/>
  <c r="Z113" i="6"/>
  <c r="Y113" i="6"/>
  <c r="Q113" i="6"/>
  <c r="AA112" i="6"/>
  <c r="Z112" i="6"/>
  <c r="Y112" i="6"/>
  <c r="Q112" i="6"/>
  <c r="AA111" i="6"/>
  <c r="Z111" i="6"/>
  <c r="Y111" i="6"/>
  <c r="Q111" i="6"/>
  <c r="AA110" i="6"/>
  <c r="Z110" i="6"/>
  <c r="Y110" i="6"/>
  <c r="Q110" i="6"/>
  <c r="AA109" i="6"/>
  <c r="Z109" i="6"/>
  <c r="Y109" i="6"/>
  <c r="Q109" i="6"/>
  <c r="AA108" i="6"/>
  <c r="Z108" i="6"/>
  <c r="Y108" i="6"/>
  <c r="Q108" i="6"/>
  <c r="AA107" i="6"/>
  <c r="Z107" i="6"/>
  <c r="Y107" i="6"/>
  <c r="Q107" i="6"/>
  <c r="AA106" i="6"/>
  <c r="Z106" i="6"/>
  <c r="Y106" i="6"/>
  <c r="Q106" i="6"/>
  <c r="AA105" i="6"/>
  <c r="Z105" i="6"/>
  <c r="Y105" i="6"/>
  <c r="Q105" i="6"/>
  <c r="AA104" i="6"/>
  <c r="Z104" i="6"/>
  <c r="Y104" i="6"/>
  <c r="Q104" i="6"/>
  <c r="AA103" i="6"/>
  <c r="Z103" i="6"/>
  <c r="Y103" i="6"/>
  <c r="Q103" i="6"/>
  <c r="AA102" i="6"/>
  <c r="Z102" i="6"/>
  <c r="Y102" i="6"/>
  <c r="Q102" i="6"/>
  <c r="AA101" i="6"/>
  <c r="Z101" i="6"/>
  <c r="Y101" i="6"/>
  <c r="Q101" i="6"/>
  <c r="AA100" i="6"/>
  <c r="Z100" i="6"/>
  <c r="Y100" i="6"/>
  <c r="Q100" i="6"/>
  <c r="AA99" i="6"/>
  <c r="Z99" i="6"/>
  <c r="Y99" i="6"/>
  <c r="Q99" i="6"/>
  <c r="AA98" i="6"/>
  <c r="Z98" i="6"/>
  <c r="Y98" i="6"/>
  <c r="Q98" i="6"/>
  <c r="AA97" i="6"/>
  <c r="Z97" i="6"/>
  <c r="Y97" i="6"/>
  <c r="Q97" i="6"/>
  <c r="AA96" i="6"/>
  <c r="Z96" i="6"/>
  <c r="Y96" i="6"/>
  <c r="Q96" i="6"/>
  <c r="AA95" i="6"/>
  <c r="Z95" i="6"/>
  <c r="Y95" i="6"/>
  <c r="Q95" i="6"/>
  <c r="AA94" i="6"/>
  <c r="Z94" i="6"/>
  <c r="Y94" i="6"/>
  <c r="Q94" i="6"/>
  <c r="AA93" i="6"/>
  <c r="Z93" i="6"/>
  <c r="Y93" i="6"/>
  <c r="Q93" i="6"/>
  <c r="AA92" i="6"/>
  <c r="Z92" i="6"/>
  <c r="Y92" i="6"/>
  <c r="Q92" i="6"/>
  <c r="AA91" i="6"/>
  <c r="Z91" i="6"/>
  <c r="Y91" i="6"/>
  <c r="Q91" i="6"/>
  <c r="AA90" i="6"/>
  <c r="Z90" i="6"/>
  <c r="Y90" i="6"/>
  <c r="Q90" i="6"/>
  <c r="AA89" i="6"/>
  <c r="Z89" i="6"/>
  <c r="Y89" i="6"/>
  <c r="Q89" i="6"/>
  <c r="AA88" i="6"/>
  <c r="Z88" i="6"/>
  <c r="Y88" i="6"/>
  <c r="Q88" i="6"/>
  <c r="AA87" i="6"/>
  <c r="Z87" i="6"/>
  <c r="Y87" i="6"/>
  <c r="Q87" i="6"/>
  <c r="AA86" i="6"/>
  <c r="Z86" i="6"/>
  <c r="Y86" i="6"/>
  <c r="Q86" i="6"/>
  <c r="AA85" i="6"/>
  <c r="Z85" i="6"/>
  <c r="Y85" i="6"/>
  <c r="Q85" i="6"/>
  <c r="AA84" i="6"/>
  <c r="Z84" i="6"/>
  <c r="Y84" i="6"/>
  <c r="Q84" i="6"/>
  <c r="AA83" i="6"/>
  <c r="Z83" i="6"/>
  <c r="Y83" i="6"/>
  <c r="Q83" i="6"/>
  <c r="AA82" i="6"/>
  <c r="Z82" i="6"/>
  <c r="Y82" i="6"/>
  <c r="Q82" i="6"/>
  <c r="AA81" i="6"/>
  <c r="Z81" i="6"/>
  <c r="Y81" i="6"/>
  <c r="Q81" i="6"/>
  <c r="AA80" i="6"/>
  <c r="Z80" i="6"/>
  <c r="Y80" i="6"/>
  <c r="Q80" i="6"/>
  <c r="AA79" i="6"/>
  <c r="Z79" i="6"/>
  <c r="Y79" i="6"/>
  <c r="Q79" i="6"/>
  <c r="AA78" i="6"/>
  <c r="Z78" i="6"/>
  <c r="Y78" i="6"/>
  <c r="Q78" i="6"/>
  <c r="AA77" i="6"/>
  <c r="Z77" i="6"/>
  <c r="Y77" i="6"/>
  <c r="Q77" i="6"/>
  <c r="AA76" i="6"/>
  <c r="Z76" i="6"/>
  <c r="Y76" i="6"/>
  <c r="Q76" i="6"/>
  <c r="AA75" i="6"/>
  <c r="Z75" i="6"/>
  <c r="Y75" i="6"/>
  <c r="Q75" i="6"/>
  <c r="AA74" i="6"/>
  <c r="Z74" i="6"/>
  <c r="Y74" i="6"/>
  <c r="Q74" i="6"/>
  <c r="AA73" i="6"/>
  <c r="Z73" i="6"/>
  <c r="Y73" i="6"/>
  <c r="Q73" i="6"/>
  <c r="AA72" i="6"/>
  <c r="Z72" i="6"/>
  <c r="Y72" i="6"/>
  <c r="Q72" i="6"/>
  <c r="AA71" i="6"/>
  <c r="Z71" i="6"/>
  <c r="Y71" i="6"/>
  <c r="Q71" i="6"/>
  <c r="AA70" i="6"/>
  <c r="Z70" i="6"/>
  <c r="Y70" i="6"/>
  <c r="Q70" i="6"/>
  <c r="AA69" i="6"/>
  <c r="Z69" i="6"/>
  <c r="Y69" i="6"/>
  <c r="Q69" i="6"/>
  <c r="AA68" i="6"/>
  <c r="Z68" i="6"/>
  <c r="Y68" i="6"/>
  <c r="Q68" i="6"/>
  <c r="AA67" i="6"/>
  <c r="Z67" i="6"/>
  <c r="Y67" i="6"/>
  <c r="Q67" i="6"/>
  <c r="AA66" i="6"/>
  <c r="Z66" i="6"/>
  <c r="Y66" i="6"/>
  <c r="Q66" i="6"/>
  <c r="AA65" i="6"/>
  <c r="Z65" i="6"/>
  <c r="Y65" i="6"/>
  <c r="Q65" i="6"/>
  <c r="AA64" i="6"/>
  <c r="Z64" i="6"/>
  <c r="Y64" i="6"/>
  <c r="Q64" i="6"/>
  <c r="AA63" i="6"/>
  <c r="Z63" i="6"/>
  <c r="Y63" i="6"/>
  <c r="Q63" i="6"/>
  <c r="AA62" i="6"/>
  <c r="Z62" i="6"/>
  <c r="Y62" i="6"/>
  <c r="Q62" i="6"/>
  <c r="AA61" i="6"/>
  <c r="Z61" i="6"/>
  <c r="Y61" i="6"/>
  <c r="Q61" i="6"/>
  <c r="AA60" i="6"/>
  <c r="Z60" i="6"/>
  <c r="Y60" i="6"/>
  <c r="Q60" i="6"/>
  <c r="AA59" i="6"/>
  <c r="Z59" i="6"/>
  <c r="Y59" i="6"/>
  <c r="Q59" i="6"/>
  <c r="AA58" i="6"/>
  <c r="Z58" i="6"/>
  <c r="Y58" i="6"/>
  <c r="Q58" i="6"/>
  <c r="AA57" i="6"/>
  <c r="Z57" i="6"/>
  <c r="Y57" i="6"/>
  <c r="Q57" i="6"/>
  <c r="AA56" i="6"/>
  <c r="Z56" i="6"/>
  <c r="Y56" i="6"/>
  <c r="Q56" i="6"/>
  <c r="AA55" i="6"/>
  <c r="Z55" i="6"/>
  <c r="Y55" i="6"/>
  <c r="Q55" i="6"/>
  <c r="AA54" i="6"/>
  <c r="Z54" i="6"/>
  <c r="Y54" i="6"/>
  <c r="Q54" i="6"/>
  <c r="AA53" i="6"/>
  <c r="Z53" i="6"/>
  <c r="Y53" i="6"/>
  <c r="Q53" i="6"/>
  <c r="AA52" i="6"/>
  <c r="Z52" i="6"/>
  <c r="Y52" i="6"/>
  <c r="Q52" i="6"/>
  <c r="AA51" i="6"/>
  <c r="Z51" i="6"/>
  <c r="Y51" i="6"/>
  <c r="Q51" i="6"/>
  <c r="AA50" i="6"/>
  <c r="Z50" i="6"/>
  <c r="Y50" i="6"/>
  <c r="Q50" i="6"/>
  <c r="AA49" i="6"/>
  <c r="Z49" i="6"/>
  <c r="Y49" i="6"/>
  <c r="Q49" i="6"/>
  <c r="AA48" i="6"/>
  <c r="Z48" i="6"/>
  <c r="Y48" i="6"/>
  <c r="Q48" i="6"/>
  <c r="AA47" i="6"/>
  <c r="Z47" i="6"/>
  <c r="Y47" i="6"/>
  <c r="Q47" i="6"/>
  <c r="AA46" i="6"/>
  <c r="Z46" i="6"/>
  <c r="Y46" i="6"/>
  <c r="Q46" i="6"/>
  <c r="AA45" i="6"/>
  <c r="Z45" i="6"/>
  <c r="Y45" i="6"/>
  <c r="Q45" i="6"/>
  <c r="AA44" i="6"/>
  <c r="Z44" i="6"/>
  <c r="Y44" i="6"/>
  <c r="Q44" i="6"/>
  <c r="AA43" i="6"/>
  <c r="Z43" i="6"/>
  <c r="Y43" i="6"/>
  <c r="Q43" i="6"/>
  <c r="AA42" i="6"/>
  <c r="Z42" i="6"/>
  <c r="Y42" i="6"/>
  <c r="Q42" i="6"/>
  <c r="AA41" i="6"/>
  <c r="Z41" i="6"/>
  <c r="Y41" i="6"/>
  <c r="Q41" i="6"/>
  <c r="AA40" i="6"/>
  <c r="Z40" i="6"/>
  <c r="Y40" i="6"/>
  <c r="Q40" i="6"/>
  <c r="AA39" i="6"/>
  <c r="Z39" i="6"/>
  <c r="Y39" i="6"/>
  <c r="Q39" i="6"/>
  <c r="AA38" i="6"/>
  <c r="Z38" i="6"/>
  <c r="Y38" i="6"/>
  <c r="Q38" i="6"/>
  <c r="AA37" i="6"/>
  <c r="Z37" i="6"/>
  <c r="Y37" i="6"/>
  <c r="Q37" i="6"/>
  <c r="AA36" i="6"/>
  <c r="Z36" i="6"/>
  <c r="Y36" i="6"/>
  <c r="Q36" i="6"/>
  <c r="AA35" i="6"/>
  <c r="Z35" i="6"/>
  <c r="Y35" i="6"/>
  <c r="Q35" i="6"/>
  <c r="AA34" i="6"/>
  <c r="Z34" i="6"/>
  <c r="Y34" i="6"/>
  <c r="Q34" i="6"/>
  <c r="AA33" i="6"/>
  <c r="Z33" i="6"/>
  <c r="Y33" i="6"/>
  <c r="Q33" i="6"/>
  <c r="AA32" i="6"/>
  <c r="Z32" i="6"/>
  <c r="Y32" i="6"/>
  <c r="Q32" i="6"/>
  <c r="AA31" i="6"/>
  <c r="Z31" i="6"/>
  <c r="Y31" i="6"/>
  <c r="Q31" i="6"/>
  <c r="AA30" i="6"/>
  <c r="Z30" i="6"/>
  <c r="Y30" i="6"/>
  <c r="Q30" i="6"/>
  <c r="AA29" i="6"/>
  <c r="Z29" i="6"/>
  <c r="Y29" i="6"/>
  <c r="Q29" i="6"/>
  <c r="AA28" i="6"/>
  <c r="Z28" i="6"/>
  <c r="Y28" i="6"/>
  <c r="Q28" i="6"/>
  <c r="AA27" i="6"/>
  <c r="Z27" i="6"/>
  <c r="Y27" i="6"/>
  <c r="Q27" i="6"/>
  <c r="AA26" i="6"/>
  <c r="Z26" i="6"/>
  <c r="Y26" i="6"/>
  <c r="Q26" i="6"/>
  <c r="AA25" i="6"/>
  <c r="Z25" i="6"/>
  <c r="Y25" i="6"/>
  <c r="Q25" i="6"/>
  <c r="AA24" i="6"/>
  <c r="Z24" i="6"/>
  <c r="Y24" i="6"/>
  <c r="Q24" i="6"/>
  <c r="AA23" i="6"/>
  <c r="Z23" i="6"/>
  <c r="Y23" i="6"/>
  <c r="Q23" i="6"/>
  <c r="AA22" i="6"/>
  <c r="Z22" i="6"/>
  <c r="Y22" i="6"/>
  <c r="Q22" i="6"/>
  <c r="AA21" i="6"/>
  <c r="Z21" i="6"/>
  <c r="Y21" i="6"/>
  <c r="Q21" i="6"/>
  <c r="AA20" i="6"/>
  <c r="Z20" i="6"/>
  <c r="Y20" i="6"/>
  <c r="Q20" i="6"/>
  <c r="AA19" i="6"/>
  <c r="Z19" i="6"/>
  <c r="Y19" i="6"/>
  <c r="Q19" i="6"/>
  <c r="AA18" i="6"/>
  <c r="Z18" i="6"/>
  <c r="Y18" i="6"/>
  <c r="Q18" i="6"/>
  <c r="AA17" i="6"/>
  <c r="Z17" i="6"/>
  <c r="Y17" i="6"/>
  <c r="Q17" i="6"/>
  <c r="AA16" i="6"/>
  <c r="Z16" i="6"/>
  <c r="Y16" i="6"/>
  <c r="Q16" i="6"/>
  <c r="AA15" i="6"/>
  <c r="Z15" i="6"/>
  <c r="Y15" i="6"/>
  <c r="Q15" i="6"/>
  <c r="AA14" i="6"/>
  <c r="Z14" i="6"/>
  <c r="Y14" i="6"/>
  <c r="Q14" i="6"/>
  <c r="AA13" i="6"/>
  <c r="Z13" i="6"/>
  <c r="Y13" i="6"/>
  <c r="Q13" i="6"/>
  <c r="AA12" i="6"/>
  <c r="Z12" i="6"/>
  <c r="Y12" i="6"/>
  <c r="Q12" i="6"/>
  <c r="AA11" i="6"/>
  <c r="Z11" i="6"/>
  <c r="Y11" i="6"/>
  <c r="Q11" i="6"/>
  <c r="AA10" i="6"/>
  <c r="Z10" i="6"/>
  <c r="Y10" i="6"/>
  <c r="Q10" i="6"/>
  <c r="AA9" i="6"/>
  <c r="Z9" i="6"/>
  <c r="Y9" i="6"/>
  <c r="Q9" i="6"/>
  <c r="AA8" i="6"/>
  <c r="Z8" i="6"/>
  <c r="Y8" i="6"/>
  <c r="Q8" i="6"/>
  <c r="AA7" i="6"/>
  <c r="Z7" i="6"/>
  <c r="Y7" i="6"/>
  <c r="Q7" i="6"/>
  <c r="AA6" i="6"/>
  <c r="AA139" i="6" s="1"/>
  <c r="Z6" i="6"/>
  <c r="Z139" i="6" s="1"/>
  <c r="Y6" i="6"/>
  <c r="Y389" i="6" s="1"/>
  <c r="Q6" i="6"/>
  <c r="Q139" i="6" s="1"/>
  <c r="G27" i="5"/>
  <c r="G26" i="5"/>
  <c r="G22" i="5"/>
  <c r="G19" i="5"/>
  <c r="G7" i="5"/>
  <c r="G6" i="5"/>
  <c r="G5" i="5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6" i="1"/>
  <c r="Y130" i="1"/>
  <c r="Y131" i="1"/>
  <c r="Y132" i="1"/>
  <c r="Y133" i="1"/>
  <c r="Y134" i="1"/>
  <c r="Y135" i="1"/>
  <c r="Y136" i="1"/>
  <c r="Y137" i="1"/>
  <c r="Y138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6" i="1"/>
  <c r="I139" i="1"/>
  <c r="K300" i="1"/>
  <c r="K299" i="1"/>
  <c r="AM263" i="1"/>
  <c r="AJ263" i="1"/>
  <c r="AJ262" i="1" s="1"/>
  <c r="AG263" i="1"/>
  <c r="AM262" i="1"/>
  <c r="AG262" i="1"/>
  <c r="AM230" i="1"/>
  <c r="AM229" i="1"/>
  <c r="AM228" i="1"/>
  <c r="AM227" i="1"/>
  <c r="AM226" i="1"/>
  <c r="AM225" i="1"/>
  <c r="AJ225" i="1"/>
  <c r="AM224" i="1"/>
  <c r="AJ224" i="1"/>
  <c r="AM223" i="1"/>
  <c r="AJ223" i="1"/>
  <c r="AM222" i="1"/>
  <c r="AG222" i="1"/>
  <c r="AM221" i="1"/>
  <c r="AG221" i="1"/>
  <c r="AM220" i="1"/>
  <c r="AJ220" i="1"/>
  <c r="AG220" i="1"/>
  <c r="AM219" i="1"/>
  <c r="AJ219" i="1"/>
  <c r="AG219" i="1"/>
  <c r="AM218" i="1"/>
  <c r="AJ218" i="1"/>
  <c r="AG218" i="1"/>
  <c r="AM217" i="1"/>
  <c r="AJ217" i="1"/>
  <c r="AG217" i="1"/>
  <c r="AG264" i="1"/>
  <c r="AG246" i="1"/>
  <c r="AH242" i="1"/>
  <c r="AG242" i="1"/>
  <c r="AJ230" i="1"/>
  <c r="AH237" i="1"/>
  <c r="AJ228" i="1"/>
  <c r="AH232" i="1"/>
  <c r="AH231" i="1"/>
  <c r="AG238" i="1"/>
  <c r="AA139" i="3" l="1"/>
  <c r="E87" i="11"/>
  <c r="D87" i="11"/>
  <c r="Y389" i="1"/>
  <c r="AJ222" i="1"/>
  <c r="AH228" i="1"/>
  <c r="AG230" i="1"/>
  <c r="AH234" i="1"/>
  <c r="AG235" i="1"/>
  <c r="AH238" i="1"/>
  <c r="AG239" i="1"/>
  <c r="AG240" i="1"/>
  <c r="AG247" i="1"/>
  <c r="AG248" i="1"/>
  <c r="AG249" i="1"/>
  <c r="AG250" i="1"/>
  <c r="AG251" i="1"/>
  <c r="AG252" i="1"/>
  <c r="AG227" i="1"/>
  <c r="AG229" i="1"/>
  <c r="AH230" i="1"/>
  <c r="AH235" i="1"/>
  <c r="AG236" i="1"/>
  <c r="AH239" i="1"/>
  <c r="AH240" i="1"/>
  <c r="AG241" i="1"/>
  <c r="AH227" i="1"/>
  <c r="AH229" i="1"/>
  <c r="AG231" i="1"/>
  <c r="AG232" i="1"/>
  <c r="AG233" i="1"/>
  <c r="AH236" i="1"/>
  <c r="AG237" i="1"/>
  <c r="AH241" i="1"/>
  <c r="AG228" i="1"/>
  <c r="AJ229" i="1"/>
  <c r="AJ227" i="1" s="1"/>
  <c r="AH233" i="1"/>
  <c r="AG234" i="1"/>
</calcChain>
</file>

<file path=xl/sharedStrings.xml><?xml version="1.0" encoding="utf-8"?>
<sst xmlns="http://schemas.openxmlformats.org/spreadsheetml/2006/main" count="5217" uniqueCount="541">
  <si>
    <t>ISF-QA-064</t>
  </si>
  <si>
    <t>OVERSTOCK MATERIAL</t>
  </si>
  <si>
    <t>HOLD MATERIAL</t>
  </si>
  <si>
    <t>OK</t>
  </si>
  <si>
    <t>MATERIAL SCRAPED</t>
  </si>
  <si>
    <t>MATERIAL IN PRODUCTION</t>
  </si>
  <si>
    <t xml:space="preserve">MATERIAL  TO FACTORY CONTROL  </t>
  </si>
  <si>
    <t>MRN DATE</t>
  </si>
  <si>
    <t>MRN NO</t>
  </si>
  <si>
    <t>BATCH NO.</t>
  </si>
  <si>
    <t>ITEM CODE NO</t>
  </si>
  <si>
    <t>Item Description</t>
  </si>
  <si>
    <t>Customer</t>
  </si>
  <si>
    <t xml:space="preserve">DEFECTS REPORTED </t>
  </si>
  <si>
    <t>PROBLEM OF CONCERN LINE</t>
  </si>
  <si>
    <t>QUANITIY ON STORE MRN</t>
  </si>
  <si>
    <t>DATE OF PHYSICAL INVENTORY</t>
  </si>
  <si>
    <t xml:space="preserve">ACTUAL QUANITIY VERIFIED </t>
  </si>
  <si>
    <t>HANDOVER DATE TO PROD/QA</t>
  </si>
  <si>
    <t>QUANTITY HANDOVER</t>
  </si>
  <si>
    <t xml:space="preserve">HANDOVER DEPTT. </t>
  </si>
  <si>
    <t>RECEIVING DATE</t>
  </si>
  <si>
    <t xml:space="preserve">NG QUANITIY </t>
  </si>
  <si>
    <t>OK QUANTITY</t>
  </si>
  <si>
    <t xml:space="preserve">HANDOVER DATE TO F.CONTROL </t>
  </si>
  <si>
    <t xml:space="preserve">QUANTITY  TO F.CONTROL </t>
  </si>
  <si>
    <t>DIMEN. PROBLEM</t>
  </si>
  <si>
    <t>VISUAL DEFCT</t>
  </si>
  <si>
    <t>INSPECTION  DETAIL</t>
  </si>
  <si>
    <t>UNIT PRICE</t>
  </si>
  <si>
    <t>IF SCRAPED THEN SCRAP NOTE NO</t>
  </si>
  <si>
    <t xml:space="preserve">COST </t>
  </si>
  <si>
    <t>CUST.CODE</t>
  </si>
  <si>
    <t>STATUS</t>
  </si>
  <si>
    <t>Root Cause</t>
  </si>
  <si>
    <t>Action</t>
  </si>
  <si>
    <t>NO MAP-ID FAULT</t>
  </si>
  <si>
    <t>DENT</t>
  </si>
  <si>
    <t>F</t>
  </si>
  <si>
    <t>PG</t>
  </si>
  <si>
    <t>MSIL</t>
  </si>
  <si>
    <t>RUSTED</t>
  </si>
  <si>
    <t>CAM LINE</t>
  </si>
  <si>
    <t>MAP_ID-BLR</t>
  </si>
  <si>
    <t>CON ROD</t>
  </si>
  <si>
    <t>QTY</t>
  </si>
  <si>
    <t>WRONG GRADING</t>
  </si>
  <si>
    <t>TOTAL</t>
  </si>
  <si>
    <t>WRONG SUPPLY</t>
  </si>
  <si>
    <t>NG</t>
  </si>
  <si>
    <t>HOLD</t>
  </si>
  <si>
    <t>CUSTOMERWISE SALES RETURN</t>
  </si>
  <si>
    <t>COST</t>
  </si>
  <si>
    <t>BORE O/S</t>
  </si>
  <si>
    <t>HMSI 1F(511000015)</t>
  </si>
  <si>
    <t>HMSI 2F (511000020)</t>
  </si>
  <si>
    <t>IYM (511000029)</t>
  </si>
  <si>
    <t>NOISE ISSUE</t>
  </si>
  <si>
    <t>CKD (511000039)</t>
  </si>
  <si>
    <t>Trial Part</t>
  </si>
  <si>
    <t>HMCL-HARI (511000019)</t>
  </si>
  <si>
    <t>BLR</t>
  </si>
  <si>
    <t>GUJRAT(IS5140)</t>
  </si>
  <si>
    <t>FCC 1F (511000025)</t>
  </si>
  <si>
    <t>RE (511000028)</t>
  </si>
  <si>
    <t>FCC 2F (511000026)</t>
  </si>
  <si>
    <t>HSPPL (511000018)</t>
  </si>
  <si>
    <t>MSIL (511000009)</t>
  </si>
  <si>
    <t>HMI (511000007)</t>
  </si>
  <si>
    <t>HMCL-GGN 
(511000016)</t>
  </si>
  <si>
    <t>HMCL-DHA (511000017)</t>
  </si>
  <si>
    <t>HMCL-NIM (511000023)</t>
  </si>
  <si>
    <t>HMCL-chttoor 
(511000031)</t>
  </si>
  <si>
    <t>HMCL-vadodara 
(511000030)</t>
  </si>
  <si>
    <t>COST CUSTOMERWISE SALES RETURN</t>
  </si>
  <si>
    <t>HMSI 1F</t>
  </si>
  <si>
    <t>HMSI 2F</t>
  </si>
  <si>
    <t>IYM</t>
  </si>
  <si>
    <t>HMCL-H</t>
  </si>
  <si>
    <t>GUJRAT</t>
  </si>
  <si>
    <t>FC</t>
  </si>
  <si>
    <t>MOVEMENT TIGHT</t>
  </si>
  <si>
    <t>HMCL-N</t>
  </si>
  <si>
    <t>SALES RETURN COMPILATION SHEET FY,2021-22</t>
  </si>
  <si>
    <t>DIMEN. O/S ,U/S</t>
  </si>
  <si>
    <t xml:space="preserve">SALES RETURN COMPALIATION SHEET COLOUR MATCHING </t>
  </si>
  <si>
    <t xml:space="preserve">PREPARED BY: Shivaranjan Patil </t>
  </si>
  <si>
    <t>CHECKED BY:  Prashanth HS</t>
  </si>
  <si>
    <t>SECTION: Customer Quality</t>
  </si>
  <si>
    <t>Rev N0:02</t>
  </si>
  <si>
    <t>Rev Date:13-12-2021</t>
  </si>
  <si>
    <t>F01L040077</t>
  </si>
  <si>
    <t>F01L010151</t>
  </si>
  <si>
    <t>F01L040165</t>
  </si>
  <si>
    <t>F01L040006</t>
  </si>
  <si>
    <t>F01L040142</t>
  </si>
  <si>
    <t>F01L040113</t>
  </si>
  <si>
    <t>SHAFT ASSY COUNTER K67A</t>
  </si>
  <si>
    <t>K0PG-Shaft Drive</t>
  </si>
  <si>
    <t>K1CA SHAFT COMP CAM ASSY</t>
  </si>
  <si>
    <t>KTEL Shaft Comp Cam</t>
  </si>
  <si>
    <t>K0PG-Gear Comp Final</t>
  </si>
  <si>
    <t>K0PA-Shaft Comp Cam</t>
  </si>
  <si>
    <t>6520005447</t>
  </si>
  <si>
    <t>6520005448</t>
  </si>
  <si>
    <t>6520005449</t>
  </si>
  <si>
    <t>6520005450</t>
  </si>
  <si>
    <t>6520005451</t>
  </si>
  <si>
    <t>6520005452</t>
  </si>
  <si>
    <t>6520005453</t>
  </si>
  <si>
    <t>6520005454</t>
  </si>
  <si>
    <t>6520005455</t>
  </si>
  <si>
    <t>6520005456</t>
  </si>
  <si>
    <t>6520005457</t>
  </si>
  <si>
    <t>6520005458</t>
  </si>
  <si>
    <t>6520005459</t>
  </si>
  <si>
    <t>6520005460</t>
  </si>
  <si>
    <t>6520005461</t>
  </si>
  <si>
    <t>6520005462</t>
  </si>
  <si>
    <t>6520005463</t>
  </si>
  <si>
    <t>6520005464</t>
  </si>
  <si>
    <t>6520005465</t>
  </si>
  <si>
    <t>6520005466</t>
  </si>
  <si>
    <t>6520005467</t>
  </si>
  <si>
    <t>6520005468</t>
  </si>
  <si>
    <t>6520005471</t>
  </si>
  <si>
    <t>6520005473</t>
  </si>
  <si>
    <t>6520005476</t>
  </si>
  <si>
    <t>6520005477</t>
  </si>
  <si>
    <t>F01L040109</t>
  </si>
  <si>
    <t>K0NA-Kick Starter Assy</t>
  </si>
  <si>
    <t>F01L040111</t>
  </si>
  <si>
    <t>K0PA-Gear Comp Counter</t>
  </si>
  <si>
    <t>F01L040110</t>
  </si>
  <si>
    <t>K0NA-Shaft Comp. Cam Assy</t>
  </si>
  <si>
    <t>F01L040114</t>
  </si>
  <si>
    <t>K0VA-Shaft Main Assy</t>
  </si>
  <si>
    <t>F01L040115</t>
  </si>
  <si>
    <t>K0VA-Counter Shaft  Assy</t>
  </si>
  <si>
    <t>F01L020240</t>
  </si>
  <si>
    <t>K0NA-Gear Primary Drive</t>
  </si>
  <si>
    <t>F01L020389</t>
  </si>
  <si>
    <t>K1CA GEAR PRIMARY DRIVE</t>
  </si>
  <si>
    <t>0010955993</t>
  </si>
  <si>
    <t>0010956702</t>
  </si>
  <si>
    <t>0010957089</t>
  </si>
  <si>
    <t>0010956862</t>
  </si>
  <si>
    <t>0010955674</t>
  </si>
  <si>
    <t>0010992015</t>
  </si>
  <si>
    <t>0010991725</t>
  </si>
  <si>
    <t>0010957136</t>
  </si>
  <si>
    <t>0010956987</t>
  </si>
  <si>
    <t>0010956589</t>
  </si>
  <si>
    <t>0010800770</t>
  </si>
  <si>
    <t>0010963849</t>
  </si>
  <si>
    <t>0011163593</t>
  </si>
  <si>
    <t>0010963943</t>
  </si>
  <si>
    <t>0011185385</t>
  </si>
  <si>
    <t>0010956769</t>
  </si>
  <si>
    <t>0010957091</t>
  </si>
  <si>
    <t>0010956767</t>
  </si>
  <si>
    <t>0010957401</t>
  </si>
  <si>
    <t>0010956492</t>
  </si>
  <si>
    <t>0010956350</t>
  </si>
  <si>
    <t>0010956548</t>
  </si>
  <si>
    <t>511000033</t>
  </si>
  <si>
    <t>6520005519</t>
  </si>
  <si>
    <t>6520005520</t>
  </si>
  <si>
    <t>6520005521</t>
  </si>
  <si>
    <t>6520005522</t>
  </si>
  <si>
    <t>6520005523</t>
  </si>
  <si>
    <t>6520005524</t>
  </si>
  <si>
    <t>6520005525</t>
  </si>
  <si>
    <t>6520005526</t>
  </si>
  <si>
    <t>6520005527</t>
  </si>
  <si>
    <t>6520005528</t>
  </si>
  <si>
    <t>6520005552</t>
  </si>
  <si>
    <t>6520005553</t>
  </si>
  <si>
    <t>6520005554</t>
  </si>
  <si>
    <t>6520005555</t>
  </si>
  <si>
    <t>6520005556</t>
  </si>
  <si>
    <t>6520005557</t>
  </si>
  <si>
    <t>6520005558</t>
  </si>
  <si>
    <t>6520005559</t>
  </si>
  <si>
    <t>6520005560</t>
  </si>
  <si>
    <t>6520005561</t>
  </si>
  <si>
    <t>6520005562</t>
  </si>
  <si>
    <t>6520005563</t>
  </si>
  <si>
    <t>6520005564</t>
  </si>
  <si>
    <t>6520005565</t>
  </si>
  <si>
    <t>0010379446</t>
  </si>
  <si>
    <t>0011163609</t>
  </si>
  <si>
    <t>0011277086</t>
  </si>
  <si>
    <t>0010791600</t>
  </si>
  <si>
    <t>0011257737</t>
  </si>
  <si>
    <t>0010957255</t>
  </si>
  <si>
    <t>0011277256</t>
  </si>
  <si>
    <t>0010800896</t>
  </si>
  <si>
    <t>0011277744</t>
  </si>
  <si>
    <t>0011277642</t>
  </si>
  <si>
    <t>0011278180</t>
  </si>
  <si>
    <t>0011277762</t>
  </si>
  <si>
    <t>0011280356</t>
  </si>
  <si>
    <t>0011277890</t>
  </si>
  <si>
    <t>0011277738</t>
  </si>
  <si>
    <t>0010980656</t>
  </si>
  <si>
    <t>0011280711</t>
  </si>
  <si>
    <t>F01L040105</t>
  </si>
  <si>
    <t>K0LA-Shaft Comp Cam</t>
  </si>
  <si>
    <t>F01L040168</t>
  </si>
  <si>
    <t>K1CA KICK STARTER ASSY</t>
  </si>
  <si>
    <t>F01L040141</t>
  </si>
  <si>
    <t>K0PG-Shaft Comp Cam</t>
  </si>
  <si>
    <t>F01L040166</t>
  </si>
  <si>
    <t>K1CA SHAFT ASSY MAIN</t>
  </si>
  <si>
    <t>F01L040167</t>
  </si>
  <si>
    <t>K1CA SHAFT ASSY COUNTER</t>
  </si>
  <si>
    <t>F01L040087</t>
  </si>
  <si>
    <t>KICK STARTER ASSY KTEN</t>
  </si>
  <si>
    <t>F01L020209</t>
  </si>
  <si>
    <t>GEAR STARTER DRIVEN KTEN</t>
  </si>
  <si>
    <t>F01L040034</t>
  </si>
  <si>
    <t>ASSY ONEWAY CLUTCH(NEW TYPE 6R</t>
  </si>
  <si>
    <t>6520005636</t>
  </si>
  <si>
    <t>6520005637</t>
  </si>
  <si>
    <t>6520005638</t>
  </si>
  <si>
    <t>6520005639</t>
  </si>
  <si>
    <t>6520005640</t>
  </si>
  <si>
    <t>6520005641</t>
  </si>
  <si>
    <t>6520005642</t>
  </si>
  <si>
    <t>6520005643</t>
  </si>
  <si>
    <t>6520005644</t>
  </si>
  <si>
    <t>6520005645</t>
  </si>
  <si>
    <t>6520005646</t>
  </si>
  <si>
    <t>6520005647</t>
  </si>
  <si>
    <t>6520005648</t>
  </si>
  <si>
    <t>6520005649</t>
  </si>
  <si>
    <t>6520005650</t>
  </si>
  <si>
    <t>6520005651</t>
  </si>
  <si>
    <t>6520005652</t>
  </si>
  <si>
    <t>6520005653</t>
  </si>
  <si>
    <t>6520005654</t>
  </si>
  <si>
    <t>6520005655</t>
  </si>
  <si>
    <t>6520005656</t>
  </si>
  <si>
    <t>6520005657</t>
  </si>
  <si>
    <t>0011277635</t>
  </si>
  <si>
    <t>0011277785</t>
  </si>
  <si>
    <t>0011277632</t>
  </si>
  <si>
    <t>0011278333</t>
  </si>
  <si>
    <t>0011277760</t>
  </si>
  <si>
    <t>0011280715</t>
  </si>
  <si>
    <t>0011277991</t>
  </si>
  <si>
    <t>0011277745</t>
  </si>
  <si>
    <t>0011280839</t>
  </si>
  <si>
    <t>0011333339</t>
  </si>
  <si>
    <t>0011277456</t>
  </si>
  <si>
    <t>0011332955</t>
  </si>
  <si>
    <t>0011277974</t>
  </si>
  <si>
    <t>0011333284</t>
  </si>
  <si>
    <t>0011333096</t>
  </si>
  <si>
    <t>0011359801</t>
  </si>
  <si>
    <t>0011333023</t>
  </si>
  <si>
    <t>F01L010154</t>
  </si>
  <si>
    <t>K0LF-Shaft Drive</t>
  </si>
  <si>
    <t>F01L020006</t>
  </si>
  <si>
    <t>KSPA-Gear Primary Drive</t>
  </si>
  <si>
    <t>6520005671</t>
  </si>
  <si>
    <t>6520005672</t>
  </si>
  <si>
    <t>6520005673</t>
  </si>
  <si>
    <t>6520005674</t>
  </si>
  <si>
    <t>6520005675</t>
  </si>
  <si>
    <t>6520005676</t>
  </si>
  <si>
    <t>6520005677</t>
  </si>
  <si>
    <t>6520005678</t>
  </si>
  <si>
    <t>6520005679</t>
  </si>
  <si>
    <t>6520005680</t>
  </si>
  <si>
    <t>6520005681</t>
  </si>
  <si>
    <t>6520005682</t>
  </si>
  <si>
    <t>6520005683</t>
  </si>
  <si>
    <t>0011277883</t>
  </si>
  <si>
    <t>0011333115</t>
  </si>
  <si>
    <t>0011333311</t>
  </si>
  <si>
    <t>0010968472</t>
  </si>
  <si>
    <t>0011278392</t>
  </si>
  <si>
    <t>0011332943</t>
  </si>
  <si>
    <t>0011333227</t>
  </si>
  <si>
    <t>0011333283</t>
  </si>
  <si>
    <t xml:space="preserve">USE MATERIAL </t>
  </si>
  <si>
    <t xml:space="preserve">FC </t>
  </si>
  <si>
    <t>F01L010132</t>
  </si>
  <si>
    <t>K0PA-Shaft Drive</t>
  </si>
  <si>
    <t>F01L040112</t>
  </si>
  <si>
    <t>K0PA-Gear Comp Final</t>
  </si>
  <si>
    <t>F01L040068</t>
  </si>
  <si>
    <t>SHAFT ASSY COUNTER KTEM</t>
  </si>
  <si>
    <t>6520005735</t>
  </si>
  <si>
    <t>6520005738</t>
  </si>
  <si>
    <t>6520005740</t>
  </si>
  <si>
    <t>6520005741</t>
  </si>
  <si>
    <t>6520005743</t>
  </si>
  <si>
    <t>6520005745</t>
  </si>
  <si>
    <t>6520005747</t>
  </si>
  <si>
    <t>6520005750</t>
  </si>
  <si>
    <t>6520005752</t>
  </si>
  <si>
    <t>6520005768</t>
  </si>
  <si>
    <t>6520005769</t>
  </si>
  <si>
    <t>6520005770</t>
  </si>
  <si>
    <t>6520005771</t>
  </si>
  <si>
    <t>6520005772</t>
  </si>
  <si>
    <t>6520005773</t>
  </si>
  <si>
    <t>6520005774</t>
  </si>
  <si>
    <t>6520005775</t>
  </si>
  <si>
    <t>6520005776</t>
  </si>
  <si>
    <t>6520005777</t>
  </si>
  <si>
    <t>6520005778</t>
  </si>
  <si>
    <t>6520005779</t>
  </si>
  <si>
    <t>6520005780</t>
  </si>
  <si>
    <t>6520005781</t>
  </si>
  <si>
    <t>6520005782</t>
  </si>
  <si>
    <t>6520005783</t>
  </si>
  <si>
    <t>6520005784</t>
  </si>
  <si>
    <t>6520005785</t>
  </si>
  <si>
    <t>6520005786</t>
  </si>
  <si>
    <t>6520005787</t>
  </si>
  <si>
    <t>6520005788</t>
  </si>
  <si>
    <t>6520005789</t>
  </si>
  <si>
    <t>6520005790</t>
  </si>
  <si>
    <t>6520005791</t>
  </si>
  <si>
    <t>6520005792</t>
  </si>
  <si>
    <t>0011333228</t>
  </si>
  <si>
    <t>0011333278</t>
  </si>
  <si>
    <t>0011332898</t>
  </si>
  <si>
    <t>0011333086</t>
  </si>
  <si>
    <t>0011277458</t>
  </si>
  <si>
    <t>0011333182</t>
  </si>
  <si>
    <t>0011333114</t>
  </si>
  <si>
    <t>0011333238</t>
  </si>
  <si>
    <t>0011333334</t>
  </si>
  <si>
    <t>0011333321</t>
  </si>
  <si>
    <t>0011333353</t>
  </si>
  <si>
    <t>0011333266</t>
  </si>
  <si>
    <t>0011333225</t>
  </si>
  <si>
    <t>0011277882</t>
  </si>
  <si>
    <t>0011333021</t>
  </si>
  <si>
    <t>0011332949</t>
  </si>
  <si>
    <t>0011333307</t>
  </si>
  <si>
    <t>0011333271</t>
  </si>
  <si>
    <t>6520005877</t>
  </si>
  <si>
    <t>6520005878</t>
  </si>
  <si>
    <t>6520005879</t>
  </si>
  <si>
    <t>6520005880</t>
  </si>
  <si>
    <t>6520005881</t>
  </si>
  <si>
    <t>6520005882</t>
  </si>
  <si>
    <t>6520005883</t>
  </si>
  <si>
    <t>6520005884</t>
  </si>
  <si>
    <t>6520005885</t>
  </si>
  <si>
    <t>6520005886</t>
  </si>
  <si>
    <t>6520005887</t>
  </si>
  <si>
    <t>6520005888</t>
  </si>
  <si>
    <t>6520005889</t>
  </si>
  <si>
    <t>6520005890</t>
  </si>
  <si>
    <t>0011333310</t>
  </si>
  <si>
    <t>0011332967</t>
  </si>
  <si>
    <t>0011333190</t>
  </si>
  <si>
    <t>0011333087</t>
  </si>
  <si>
    <t>0011277641</t>
  </si>
  <si>
    <t>0011333242</t>
  </si>
  <si>
    <t>0011333279</t>
  </si>
  <si>
    <t>0011332936</t>
  </si>
  <si>
    <t>0011333116</t>
  </si>
  <si>
    <t>0010957216</t>
  </si>
  <si>
    <t>IS5140</t>
  </si>
  <si>
    <t>ASSY</t>
  </si>
  <si>
    <t xml:space="preserve">RECEIVED COST </t>
  </si>
  <si>
    <t>NG COST</t>
  </si>
  <si>
    <t>OK COST</t>
  </si>
  <si>
    <t>QGATE</t>
  </si>
  <si>
    <t>Row Labels</t>
  </si>
  <si>
    <t>Grand Total</t>
  </si>
  <si>
    <t>Sum of QUANITIY ON STORE MRN</t>
  </si>
  <si>
    <t>I WANT</t>
  </si>
  <si>
    <t>W1</t>
  </si>
  <si>
    <t>W2</t>
  </si>
  <si>
    <t>W3</t>
  </si>
  <si>
    <t>W4</t>
  </si>
  <si>
    <t xml:space="preserve">Sum of NG QUANITIY </t>
  </si>
  <si>
    <t>Sum of OK QUANTITY</t>
  </si>
  <si>
    <t>Received Qty</t>
  </si>
  <si>
    <t>K0PA GCC</t>
  </si>
  <si>
    <t>K0PG CAM ASSY</t>
  </si>
  <si>
    <t>K0NA CAM ASSY</t>
  </si>
  <si>
    <t>K0VA SC ASSY</t>
  </si>
  <si>
    <t>K0VA SM ASSY</t>
  </si>
  <si>
    <t>K0NA-SKS</t>
  </si>
  <si>
    <t>K0NA GPD</t>
  </si>
  <si>
    <t>K1CA SC ASSY</t>
  </si>
  <si>
    <t>K1CA CAM ASSY</t>
  </si>
  <si>
    <t>K1CA SM ASSY</t>
  </si>
  <si>
    <t>K1CA SKS</t>
  </si>
  <si>
    <t>OCSC ASSY</t>
  </si>
  <si>
    <t>K0LA CAM ASSY</t>
  </si>
  <si>
    <t xml:space="preserve">KTEN GSDN </t>
  </si>
  <si>
    <t>K0LF SD</t>
  </si>
  <si>
    <t>K0PG-SD</t>
  </si>
  <si>
    <t>K0PA-GCF</t>
  </si>
  <si>
    <t>K0PG-GCF</t>
  </si>
  <si>
    <t>KTEN SKS</t>
  </si>
  <si>
    <t>K0PA-SD</t>
  </si>
  <si>
    <t xml:space="preserve"> K67A SC ASSY</t>
  </si>
  <si>
    <t>KSPA-GPD</t>
  </si>
  <si>
    <t>KTEL CAM ASSY</t>
  </si>
  <si>
    <t>KTEM SC ASSY</t>
  </si>
  <si>
    <t>K1CA GPD</t>
  </si>
  <si>
    <t>K0PA CAM ASSY</t>
  </si>
  <si>
    <t>CUM</t>
  </si>
  <si>
    <t>CUM%</t>
  </si>
  <si>
    <t>Material</t>
  </si>
  <si>
    <t>Material description</t>
  </si>
  <si>
    <t>F01L010008</t>
  </si>
  <si>
    <t>F01L010119</t>
  </si>
  <si>
    <t>Shaft Drive KWPM</t>
  </si>
  <si>
    <t>F01L010124</t>
  </si>
  <si>
    <t>K0LA-Shaft Drive</t>
  </si>
  <si>
    <t>F01L010160</t>
  </si>
  <si>
    <t>Shaft Counter K24H</t>
  </si>
  <si>
    <t>F01L010161</t>
  </si>
  <si>
    <t>SHAFT COUNTER KWF</t>
  </si>
  <si>
    <t>F01L010163</t>
  </si>
  <si>
    <t>WEGO SHAFT INTERMEDIATE</t>
  </si>
  <si>
    <t>F01L010164</t>
  </si>
  <si>
    <t>WEGO SHAFT CLUTCH</t>
  </si>
  <si>
    <t>F01L010165</t>
  </si>
  <si>
    <t>TVS NTORQ SHAFT INTERMEDIATE</t>
  </si>
  <si>
    <t>F01L010166</t>
  </si>
  <si>
    <t>TVS NTORQ SHAFT CLUTCH</t>
  </si>
  <si>
    <t>F01L010168</t>
  </si>
  <si>
    <t>TVS N-282 SHAFT CLUTCH</t>
  </si>
  <si>
    <t>F01L020052</t>
  </si>
  <si>
    <t>KWFA-Gear Primary Driven</t>
  </si>
  <si>
    <t>F01L020085</t>
  </si>
  <si>
    <t>KZAA Gear Primary Drive</t>
  </si>
  <si>
    <t>F01L020119</t>
  </si>
  <si>
    <t>KZAA Gear Starter Driven</t>
  </si>
  <si>
    <t>F01L020142</t>
  </si>
  <si>
    <t>K23A GEAR PRIMARY DRIVEN</t>
  </si>
  <si>
    <t>F01L020208</t>
  </si>
  <si>
    <t>GEAR KICK IDLE STARTER KTEN</t>
  </si>
  <si>
    <t>F01L020211</t>
  </si>
  <si>
    <t>GSRDN K55G</t>
  </si>
  <si>
    <t>F01L020228</t>
  </si>
  <si>
    <t>K0LA-Gear Comp. Counter</t>
  </si>
  <si>
    <t>F01L020241</t>
  </si>
  <si>
    <t>K0NA-Gear Primary Driven</t>
  </si>
  <si>
    <t>F01L020353</t>
  </si>
  <si>
    <t>XD331 Gear 2nd Drive</t>
  </si>
  <si>
    <t>F01L020354</t>
  </si>
  <si>
    <t>GEAR 3RD DRIVE 28G</t>
  </si>
  <si>
    <t>F01L020355</t>
  </si>
  <si>
    <t>F01L020356</t>
  </si>
  <si>
    <t>XD331-Gear 4th  Drive</t>
  </si>
  <si>
    <t>F01L020357</t>
  </si>
  <si>
    <t>GEAR COMP 1ST DRIVEN</t>
  </si>
  <si>
    <t>F01L020358</t>
  </si>
  <si>
    <t>GEAR 3RD DRIVEN</t>
  </si>
  <si>
    <t>F01L020359</t>
  </si>
  <si>
    <t>Gear Starter Idle-28G</t>
  </si>
  <si>
    <t>F01L020383</t>
  </si>
  <si>
    <t>STAR-GEAR PRIMARY DRIVE</t>
  </si>
  <si>
    <t>F01L020384</t>
  </si>
  <si>
    <t>APACHE-GEAR PRIMARY DRIVE</t>
  </si>
  <si>
    <t>F01L020385</t>
  </si>
  <si>
    <t>WEGO GEAR INTERMEDIATE</t>
  </si>
  <si>
    <t>F01L020386</t>
  </si>
  <si>
    <t>STAR SPORTS-GEAR PRIMARY DRIVE</t>
  </si>
  <si>
    <t>F01L020387</t>
  </si>
  <si>
    <t>STAR GEAR PRIMARY DRIVEN  (ECN 1)</t>
  </si>
  <si>
    <t>F01L020388</t>
  </si>
  <si>
    <t>STAR GEAR PRIMARY DRIVEN (ECN 2)</t>
  </si>
  <si>
    <t>F01L020394</t>
  </si>
  <si>
    <t>TVS HLX 125 GPDN</t>
  </si>
  <si>
    <t>F01L020395</t>
  </si>
  <si>
    <t>TVS HLX 125 GPD</t>
  </si>
  <si>
    <t>F01L020396</t>
  </si>
  <si>
    <t>TVS NTORQ GEAR INTERMEDIATE</t>
  </si>
  <si>
    <t>F01L030008</t>
  </si>
  <si>
    <t>KWPG-CON ROD</t>
  </si>
  <si>
    <t>F01L030013</t>
  </si>
  <si>
    <t>CON ROD K55G</t>
  </si>
  <si>
    <t>F01L030014</t>
  </si>
  <si>
    <t>K0JA-Conrod</t>
  </si>
  <si>
    <t>F01L040003</t>
  </si>
  <si>
    <t>SHAFT COMP CAM K23</t>
  </si>
  <si>
    <t>F01L040067</t>
  </si>
  <si>
    <t>SHAFT ASSY MAIN KTEM</t>
  </si>
  <si>
    <t>F01L040076</t>
  </si>
  <si>
    <t>SHAFT ASSY MAIN K67A</t>
  </si>
  <si>
    <t>F01L040096</t>
  </si>
  <si>
    <t>SHAFT ASSY,COUNTER</t>
  </si>
  <si>
    <t>F01L040100</t>
  </si>
  <si>
    <t>Gear Comp Final KWPM</t>
  </si>
  <si>
    <t>F01L040101</t>
  </si>
  <si>
    <t>Gear Comp Counter KWPM</t>
  </si>
  <si>
    <t>F01L040104</t>
  </si>
  <si>
    <t>K0LA-Gear Comp. Final</t>
  </si>
  <si>
    <t>F01L040147</t>
  </si>
  <si>
    <t>K0LF-Gear Comp Final</t>
  </si>
  <si>
    <t>F01L040153</t>
  </si>
  <si>
    <t>Suzuki 28G-Shaft Comp Counter SPD</t>
  </si>
  <si>
    <t>F01L040154</t>
  </si>
  <si>
    <t>F01L040155</t>
  </si>
  <si>
    <t>KWSA Shaft Comp Cam</t>
  </si>
  <si>
    <t>F01L040156</t>
  </si>
  <si>
    <t>SHAFT COMP CAM KWP</t>
  </si>
  <si>
    <t>F01L040157</t>
  </si>
  <si>
    <t>KWPG CAM SHAFT ASSY</t>
  </si>
  <si>
    <t>F01L040158</t>
  </si>
  <si>
    <t>Sprocket Cam K0ZA 14321K0Z 9000</t>
  </si>
  <si>
    <t>F01L040160</t>
  </si>
  <si>
    <t>SHAFT COMP CAM-HII</t>
  </si>
  <si>
    <t>F01L040163</t>
  </si>
  <si>
    <t>APACHE-GEAR COMP PRIMARY DRIVEN</t>
  </si>
  <si>
    <t>F01L040164</t>
  </si>
  <si>
    <t>WEGO SHAFT COMP REAR WHEEL</t>
  </si>
  <si>
    <t>F01L040169</t>
  </si>
  <si>
    <t>STAR-GEAR COMP PRIMARY DRIVEN</t>
  </si>
  <si>
    <t>F01L040172</t>
  </si>
  <si>
    <t>TVS NTORQ SHAFT COMP REAR WHEEL</t>
  </si>
  <si>
    <t>F01L040175</t>
  </si>
  <si>
    <t>TVS N-282 SHAFT COMP REAR WHEEL</t>
  </si>
  <si>
    <t>F01L070013</t>
  </si>
  <si>
    <t>KSP-Bush-17mm</t>
  </si>
  <si>
    <t>SL NO</t>
  </si>
  <si>
    <t>RECIVED QTY</t>
  </si>
  <si>
    <t>OK QTY</t>
  </si>
  <si>
    <t xml:space="preserve">NG QTY </t>
  </si>
  <si>
    <t xml:space="preserve">JAN -2022 SUMMARY DETAILS </t>
  </si>
  <si>
    <t>HMSI-3F</t>
  </si>
  <si>
    <t>MAP-ID GUJ</t>
  </si>
  <si>
    <t xml:space="preserve">HMSI HANDLING DAMAGE PARTS </t>
  </si>
  <si>
    <t xml:space="preserve">REQUESTED TO CUSTOMER FOR RETURN PARTS PACKING  IMPROVEMENT  </t>
  </si>
  <si>
    <t>KTEN -Spindle Kick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</si>
</sst>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/mm/dd;@"/>
  </numFmts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8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b/>
      <sz val="7"/>
      <name val="Verdana"/>
      <family val="2"/>
    </font>
    <font>
      <b/>
      <sz val="10"/>
      <color theme="1"/>
      <name val="Verdana"/>
      <family val="2"/>
    </font>
    <font>
      <sz val="11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Verdana"/>
      <family val="2"/>
    </font>
    <font>
      <b/>
      <sz val="11"/>
      <color theme="1"/>
      <name val="Arial"/>
      <family val="2"/>
    </font>
    <font>
      <sz val="9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Verdana"/>
      <family val="2"/>
    </font>
    <font>
      <b/>
      <sz val="9"/>
      <color rgb="FFFF0000"/>
      <name val="Verdana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Verdana"/>
      <family val="2"/>
    </font>
    <font>
      <b/>
      <sz val="9"/>
      <color theme="1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15" fillId="0" borderId="0"/>
    <xf numFmtId="0" fontId="20" fillId="0" borderId="0" applyNumberFormat="0" applyFill="0" applyBorder="0" applyAlignment="0" applyProtection="0"/>
    <xf numFmtId="0" fontId="21" fillId="0" borderId="26" applyNumberFormat="0" applyFill="0" applyAlignment="0" applyProtection="0"/>
    <xf numFmtId="0" fontId="22" fillId="0" borderId="27" applyNumberFormat="0" applyFill="0" applyAlignment="0" applyProtection="0"/>
    <xf numFmtId="0" fontId="23" fillId="0" borderId="28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29" applyNumberFormat="0" applyAlignment="0" applyProtection="0"/>
    <xf numFmtId="0" fontId="28" fillId="11" borderId="30" applyNumberFormat="0" applyAlignment="0" applyProtection="0"/>
    <xf numFmtId="0" fontId="29" fillId="11" borderId="29" applyNumberFormat="0" applyAlignment="0" applyProtection="0"/>
    <xf numFmtId="0" fontId="30" fillId="0" borderId="31" applyNumberFormat="0" applyFill="0" applyAlignment="0" applyProtection="0"/>
    <xf numFmtId="0" fontId="31" fillId="12" borderId="32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34" applyNumberFormat="0" applyFill="0" applyAlignment="0" applyProtection="0"/>
    <xf numFmtId="0" fontId="3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5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3" borderId="33" applyNumberFormat="0" applyFont="0" applyAlignment="0" applyProtection="0"/>
    <xf numFmtId="0" fontId="15" fillId="0" borderId="0"/>
    <xf numFmtId="0" fontId="15" fillId="0" borderId="0"/>
  </cellStyleXfs>
  <cellXfs count="346">
    <xf numFmtId="0" fontId="0" fillId="0" borderId="0" xfId="0"/>
    <xf numFmtId="0" fontId="3" fillId="0" borderId="3" xfId="0" applyFont="1" applyBorder="1" applyProtection="1"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3" fillId="0" borderId="7" xfId="0" applyFont="1" applyBorder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Protection="1"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0" fillId="0" borderId="21" xfId="0" applyFont="1" applyBorder="1" applyAlignment="1" applyProtection="1">
      <alignment horizontal="center" vertical="center" wrapText="1"/>
      <protection locked="0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7" fillId="0" borderId="22" xfId="0" applyFont="1" applyBorder="1" applyAlignment="1" applyProtection="1">
      <alignment horizontal="center" vertical="center" textRotation="90" wrapText="1"/>
      <protection locked="0"/>
    </xf>
    <xf numFmtId="0" fontId="11" fillId="0" borderId="22" xfId="0" applyFont="1" applyBorder="1" applyAlignment="1" applyProtection="1">
      <alignment horizontal="center" vertical="center" textRotation="90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Protection="1">
      <protection locked="0"/>
    </xf>
    <xf numFmtId="0" fontId="13" fillId="0" borderId="0" xfId="0" applyFont="1"/>
    <xf numFmtId="0" fontId="14" fillId="0" borderId="0" xfId="0" applyFont="1"/>
    <xf numFmtId="16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" fontId="10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>
      <alignment horizontal="center" vertical="center" wrapText="1"/>
    </xf>
    <xf numFmtId="0" fontId="12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10" fillId="0" borderId="5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7" fillId="0" borderId="5" xfId="0" applyFont="1" applyBorder="1" applyAlignment="1">
      <alignment horizontal="left" wrapText="1"/>
    </xf>
    <xf numFmtId="0" fontId="5" fillId="0" borderId="0" xfId="0" applyFont="1"/>
    <xf numFmtId="0" fontId="3" fillId="0" borderId="0" xfId="0" applyFont="1"/>
    <xf numFmtId="16" fontId="3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8" fillId="2" borderId="5" xfId="0" applyFont="1" applyFill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5" xfId="0" applyFont="1" applyFill="1" applyBorder="1" applyAlignment="1" applyProtection="1">
      <alignment horizontal="center" vertical="center" wrapText="1"/>
      <protection locked="0"/>
    </xf>
    <xf numFmtId="0" fontId="5" fillId="5" borderId="5" xfId="0" applyFont="1" applyFill="1" applyBorder="1" applyAlignment="1" applyProtection="1">
      <alignment horizontal="center" vertical="center" wrapText="1"/>
      <protection locked="0"/>
    </xf>
    <xf numFmtId="0" fontId="5" fillId="5" borderId="5" xfId="0" applyFont="1" applyFill="1" applyBorder="1" applyAlignment="1" applyProtection="1">
      <alignment horizontal="center" vertical="center"/>
      <protection locked="0"/>
    </xf>
    <xf numFmtId="0" fontId="19" fillId="5" borderId="5" xfId="0" applyFont="1" applyFill="1" applyBorder="1" applyAlignment="1" applyProtection="1">
      <alignment horizontal="center" vertical="center" wrapText="1"/>
      <protection locked="0"/>
    </xf>
    <xf numFmtId="0" fontId="5" fillId="5" borderId="5" xfId="0" applyFont="1" applyFill="1" applyBorder="1" applyAlignment="1" applyProtection="1">
      <alignment horizontal="left"/>
      <protection locked="0"/>
    </xf>
    <xf numFmtId="0" fontId="5" fillId="5" borderId="5" xfId="0" applyFont="1" applyFill="1" applyBorder="1" applyAlignment="1" applyProtection="1">
      <alignment horizontal="center"/>
      <protection locked="0"/>
    </xf>
    <xf numFmtId="0" fontId="5" fillId="5" borderId="5" xfId="0" applyFont="1" applyFill="1" applyBorder="1" applyProtection="1">
      <protection locked="0"/>
    </xf>
    <xf numFmtId="0" fontId="1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/>
      <protection locked="0"/>
    </xf>
    <xf numFmtId="0" fontId="3" fillId="0" borderId="8" xfId="0" applyFont="1" applyBorder="1" applyProtection="1"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6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5" xfId="0" quotePrefix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16" fontId="3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10" fillId="0" borderId="5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0" fillId="0" borderId="0" xfId="0" applyFill="1"/>
    <xf numFmtId="0" fontId="14" fillId="0" borderId="0" xfId="0" applyFont="1" applyFill="1"/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Protection="1">
      <protection locked="0"/>
    </xf>
    <xf numFmtId="0" fontId="4" fillId="0" borderId="23" xfId="0" applyFont="1" applyFill="1" applyBorder="1" applyAlignment="1">
      <alignment horizontal="center" vertical="center" wrapText="1"/>
    </xf>
    <xf numFmtId="16" fontId="3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5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/>
    </xf>
    <xf numFmtId="0" fontId="6" fillId="0" borderId="24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5" fillId="0" borderId="23" xfId="0" applyFont="1" applyFill="1" applyBorder="1" applyAlignment="1" applyProtection="1">
      <alignment vertical="center"/>
      <protection locked="0"/>
    </xf>
    <xf numFmtId="0" fontId="0" fillId="0" borderId="2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6" fillId="0" borderId="0" xfId="0" applyFont="1" applyFill="1" applyAlignment="1" applyProtection="1">
      <alignment vertical="center" wrapText="1"/>
      <protection locked="0"/>
    </xf>
    <xf numFmtId="1" fontId="15" fillId="0" borderId="5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5" fillId="0" borderId="23" xfId="0" applyFont="1" applyFill="1" applyBorder="1" applyAlignment="1" applyProtection="1">
      <alignment vertical="center" wrapText="1"/>
      <protection locked="0"/>
    </xf>
    <xf numFmtId="0" fontId="3" fillId="0" borderId="2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vertical="center"/>
      <protection locked="0"/>
    </xf>
    <xf numFmtId="0" fontId="15" fillId="0" borderId="23" xfId="0" applyFont="1" applyFill="1" applyBorder="1" applyAlignment="1">
      <alignment vertical="center" wrapText="1"/>
    </xf>
    <xf numFmtId="1" fontId="0" fillId="0" borderId="0" xfId="0" applyNumberFormat="1" applyFill="1"/>
    <xf numFmtId="0" fontId="6" fillId="0" borderId="5" xfId="0" applyFont="1" applyFill="1" applyBorder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6" fillId="0" borderId="24" xfId="0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horizontal="center" vertical="center"/>
    </xf>
    <xf numFmtId="0" fontId="13" fillId="0" borderId="24" xfId="0" applyFont="1" applyFill="1" applyBorder="1" applyAlignment="1">
      <alignment vertical="center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5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64" fontId="3" fillId="38" borderId="5" xfId="0" applyNumberFormat="1" applyFont="1" applyFill="1" applyBorder="1" applyAlignment="1">
      <alignment horizontal="center" vertical="center"/>
    </xf>
    <xf numFmtId="16" fontId="3" fillId="38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8" borderId="5" xfId="0" applyFont="1" applyFill="1" applyBorder="1" applyAlignment="1">
      <alignment horizontal="center" vertical="center" wrapText="1"/>
    </xf>
    <xf numFmtId="164" fontId="3" fillId="38" borderId="5" xfId="0" applyNumberFormat="1" applyFont="1" applyFill="1" applyBorder="1" applyAlignment="1">
      <alignment horizontal="center" vertical="center" wrapText="1"/>
    </xf>
    <xf numFmtId="164" fontId="3" fillId="38" borderId="5" xfId="0" quotePrefix="1" applyNumberFormat="1" applyFont="1" applyFill="1" applyBorder="1" applyAlignment="1">
      <alignment horizontal="center" vertical="center" wrapText="1"/>
    </xf>
    <xf numFmtId="16" fontId="10" fillId="38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38" borderId="5" xfId="0" applyFont="1" applyFill="1" applyBorder="1" applyAlignment="1">
      <alignment horizontal="center" vertical="center" wrapText="1"/>
    </xf>
    <xf numFmtId="0" fontId="3" fillId="38" borderId="23" xfId="0" applyFont="1" applyFill="1" applyBorder="1" applyAlignment="1">
      <alignment horizontal="center" vertical="center" wrapText="1"/>
    </xf>
    <xf numFmtId="0" fontId="12" fillId="38" borderId="5" xfId="0" applyFont="1" applyFill="1" applyBorder="1" applyAlignment="1" applyProtection="1">
      <alignment horizontal="center" vertical="center"/>
      <protection locked="0"/>
    </xf>
    <xf numFmtId="16" fontId="3" fillId="38" borderId="5" xfId="0" applyNumberFormat="1" applyFont="1" applyFill="1" applyBorder="1" applyAlignment="1">
      <alignment horizontal="center" vertical="center" wrapText="1"/>
    </xf>
    <xf numFmtId="0" fontId="5" fillId="38" borderId="5" xfId="0" applyFont="1" applyFill="1" applyBorder="1" applyAlignment="1" applyProtection="1">
      <alignment horizontal="center"/>
      <protection locked="0"/>
    </xf>
    <xf numFmtId="0" fontId="18" fillId="2" borderId="0" xfId="0" applyFont="1" applyFill="1" applyBorder="1"/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36" fillId="0" borderId="5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0" fillId="3" borderId="0" xfId="0" applyFill="1"/>
    <xf numFmtId="0" fontId="0" fillId="40" borderId="0" xfId="0" applyFill="1"/>
    <xf numFmtId="0" fontId="0" fillId="41" borderId="0" xfId="0" applyFill="1"/>
    <xf numFmtId="0" fontId="37" fillId="0" borderId="22" xfId="0" applyFont="1" applyBorder="1" applyAlignment="1" applyProtection="1">
      <alignment horizontal="center" vertical="center" wrapText="1"/>
      <protection locked="0"/>
    </xf>
    <xf numFmtId="0" fontId="36" fillId="38" borderId="5" xfId="0" applyFont="1" applyFill="1" applyBorder="1" applyAlignment="1">
      <alignment horizontal="center" vertical="center" wrapText="1"/>
    </xf>
    <xf numFmtId="0" fontId="4" fillId="39" borderId="4" xfId="0" applyFont="1" applyFill="1" applyBorder="1" applyAlignment="1" applyProtection="1">
      <alignment horizontal="center" vertical="center"/>
      <protection locked="0"/>
    </xf>
    <xf numFmtId="0" fontId="4" fillId="5" borderId="4" xfId="0" applyFont="1" applyFill="1" applyBorder="1" applyAlignment="1" applyProtection="1">
      <alignment horizontal="center" vertical="center"/>
      <protection locked="0"/>
    </xf>
    <xf numFmtId="0" fontId="4" fillId="41" borderId="4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15" fillId="38" borderId="0" xfId="0" applyNumberFormat="1" applyFont="1" applyFill="1"/>
    <xf numFmtId="0" fontId="0" fillId="38" borderId="0" xfId="0" applyFill="1"/>
    <xf numFmtId="165" fontId="15" fillId="42" borderId="0" xfId="0" applyNumberFormat="1" applyFont="1" applyFill="1"/>
    <xf numFmtId="0" fontId="0" fillId="42" borderId="0" xfId="0" applyFill="1"/>
    <xf numFmtId="0" fontId="15" fillId="42" borderId="0" xfId="0" applyFont="1" applyFill="1"/>
    <xf numFmtId="0" fontId="0" fillId="0" borderId="5" xfId="0" applyBorder="1" applyAlignment="1">
      <alignment horizontal="left"/>
    </xf>
    <xf numFmtId="0" fontId="0" fillId="0" borderId="5" xfId="0" applyNumberFormat="1" applyBorder="1"/>
    <xf numFmtId="0" fontId="0" fillId="0" borderId="5" xfId="0" pivotButton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38" fillId="0" borderId="5" xfId="0" applyFont="1" applyBorder="1" applyAlignment="1">
      <alignment vertical="center"/>
    </xf>
    <xf numFmtId="0" fontId="38" fillId="0" borderId="5" xfId="0" applyFont="1" applyBorder="1" applyAlignment="1"/>
    <xf numFmtId="0" fontId="1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49" fontId="39" fillId="0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5" borderId="5" xfId="0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38" fillId="39" borderId="39" xfId="0" applyFont="1" applyFill="1" applyBorder="1" applyAlignment="1">
      <alignment horizontal="center" vertical="center"/>
    </xf>
    <xf numFmtId="0" fontId="0" fillId="39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5" fillId="41" borderId="10" xfId="0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5" xfId="0" quotePrefix="1" applyNumberFormat="1" applyFont="1" applyBorder="1" applyAlignment="1">
      <alignment horizontal="center" vertical="center" wrapText="1"/>
    </xf>
    <xf numFmtId="15" fontId="3" fillId="0" borderId="5" xfId="0" applyNumberFormat="1" applyFon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Alignment="1">
      <alignment horizontal="center" vertical="center"/>
    </xf>
    <xf numFmtId="0" fontId="6" fillId="0" borderId="24" xfId="0" applyFont="1" applyBorder="1" applyAlignment="1" applyProtection="1">
      <alignment vertical="center" wrapText="1"/>
      <protection locked="0"/>
    </xf>
    <xf numFmtId="0" fontId="0" fillId="0" borderId="23" xfId="0" applyBorder="1" applyAlignment="1">
      <alignment horizontal="center" vertical="center"/>
    </xf>
    <xf numFmtId="0" fontId="5" fillId="0" borderId="23" xfId="0" applyFont="1" applyBorder="1" applyAlignment="1" applyProtection="1">
      <alignment vertical="center"/>
      <protection locked="0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6" fillId="0" borderId="0" xfId="0" applyFont="1" applyAlignment="1" applyProtection="1">
      <alignment vertical="center" wrapText="1"/>
      <protection locked="0"/>
    </xf>
    <xf numFmtId="1" fontId="15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5" fillId="0" borderId="23" xfId="0" applyFont="1" applyBorder="1" applyAlignment="1" applyProtection="1">
      <alignment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vertical="center"/>
      <protection locked="0"/>
    </xf>
    <xf numFmtId="0" fontId="15" fillId="0" borderId="23" xfId="0" applyFont="1" applyBorder="1" applyAlignment="1">
      <alignment vertical="center" wrapText="1"/>
    </xf>
    <xf numFmtId="1" fontId="0" fillId="0" borderId="0" xfId="0" applyNumberFormat="1"/>
    <xf numFmtId="0" fontId="6" fillId="0" borderId="5" xfId="0" applyFont="1" applyBorder="1" applyAlignment="1" applyProtection="1">
      <alignment vertical="center" wrapText="1"/>
      <protection locked="0"/>
    </xf>
    <xf numFmtId="0" fontId="6" fillId="0" borderId="24" xfId="0" applyFont="1" applyBorder="1" applyAlignment="1" applyProtection="1">
      <alignment vertical="center"/>
      <protection locked="0"/>
    </xf>
    <xf numFmtId="0" fontId="13" fillId="0" borderId="24" xfId="0" applyFont="1" applyBorder="1" applyAlignment="1">
      <alignment vertical="center"/>
    </xf>
    <xf numFmtId="0" fontId="18" fillId="2" borderId="0" xfId="0" applyFont="1" applyFill="1"/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6" fillId="39" borderId="5" xfId="0" applyFont="1" applyFill="1" applyBorder="1" applyAlignment="1">
      <alignment horizontal="center" vertical="center" wrapText="1"/>
    </xf>
    <xf numFmtId="0" fontId="42" fillId="0" borderId="22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/>
    <xf numFmtId="0" fontId="12" fillId="39" borderId="5" xfId="0" applyFont="1" applyFill="1" applyBorder="1" applyAlignment="1">
      <alignment horizontal="center" vertical="center" wrapText="1"/>
    </xf>
    <xf numFmtId="164" fontId="3" fillId="39" borderId="5" xfId="0" applyNumberFormat="1" applyFont="1" applyFill="1" applyBorder="1" applyAlignment="1">
      <alignment horizontal="center" vertical="center"/>
    </xf>
    <xf numFmtId="0" fontId="3" fillId="39" borderId="5" xfId="0" applyFont="1" applyFill="1" applyBorder="1" applyAlignment="1">
      <alignment horizontal="center" vertical="center" wrapText="1"/>
    </xf>
    <xf numFmtId="0" fontId="5" fillId="39" borderId="5" xfId="0" applyFont="1" applyFill="1" applyBorder="1" applyAlignment="1">
      <alignment horizontal="center" vertical="center" wrapText="1"/>
    </xf>
    <xf numFmtId="16" fontId="10" fillId="39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9" borderId="23" xfId="0" applyFont="1" applyFill="1" applyBorder="1" applyAlignment="1">
      <alignment horizontal="center" vertical="center" wrapText="1"/>
    </xf>
    <xf numFmtId="0" fontId="12" fillId="39" borderId="5" xfId="0" applyFont="1" applyFill="1" applyBorder="1" applyAlignment="1" applyProtection="1">
      <alignment horizontal="center" vertical="center"/>
      <protection locked="0"/>
    </xf>
    <xf numFmtId="0" fontId="5" fillId="39" borderId="5" xfId="0" applyFont="1" applyFill="1" applyBorder="1" applyAlignment="1" applyProtection="1">
      <alignment horizontal="center"/>
      <protection locked="0"/>
    </xf>
    <xf numFmtId="0" fontId="10" fillId="39" borderId="5" xfId="0" applyFont="1" applyFill="1" applyBorder="1" applyAlignment="1">
      <alignment horizontal="center" vertical="center" wrapText="1"/>
    </xf>
    <xf numFmtId="16" fontId="3" fillId="39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9" borderId="5" xfId="1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6" fontId="10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23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 applyProtection="1">
      <alignment horizontal="center" vertical="center"/>
      <protection locked="0"/>
    </xf>
    <xf numFmtId="0" fontId="10" fillId="5" borderId="5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16" fontId="3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5" xfId="1" applyFont="1" applyFill="1" applyBorder="1" applyAlignment="1">
      <alignment horizontal="center" vertical="center" wrapText="1"/>
    </xf>
    <xf numFmtId="0" fontId="3" fillId="0" borderId="7" xfId="0" applyFont="1" applyBorder="1" applyAlignment="1" applyProtection="1">
      <protection locked="0"/>
    </xf>
    <xf numFmtId="0" fontId="3" fillId="0" borderId="24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2" fillId="0" borderId="40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Protection="1"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5" fillId="0" borderId="41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Protection="1">
      <protection locked="0"/>
    </xf>
    <xf numFmtId="0" fontId="3" fillId="0" borderId="35" xfId="0" applyFont="1" applyBorder="1" applyAlignment="1" applyProtection="1">
      <protection locked="0"/>
    </xf>
    <xf numFmtId="0" fontId="3" fillId="0" borderId="36" xfId="0" applyFont="1" applyBorder="1" applyAlignment="1" applyProtection="1">
      <protection locked="0"/>
    </xf>
    <xf numFmtId="0" fontId="3" fillId="0" borderId="47" xfId="0" applyFont="1" applyBorder="1" applyAlignment="1" applyProtection="1">
      <protection locked="0"/>
    </xf>
    <xf numFmtId="0" fontId="3" fillId="0" borderId="48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protection locked="0"/>
    </xf>
    <xf numFmtId="0" fontId="3" fillId="0" borderId="50" xfId="0" applyFont="1" applyBorder="1" applyAlignment="1" applyProtection="1">
      <protection locked="0"/>
    </xf>
    <xf numFmtId="0" fontId="3" fillId="0" borderId="51" xfId="0" applyFont="1" applyBorder="1" applyAlignment="1" applyProtection="1">
      <protection locked="0"/>
    </xf>
    <xf numFmtId="0" fontId="3" fillId="0" borderId="52" xfId="0" applyFont="1" applyBorder="1" applyProtection="1">
      <protection locked="0"/>
    </xf>
    <xf numFmtId="0" fontId="16" fillId="0" borderId="5" xfId="0" applyFont="1" applyFill="1" applyBorder="1" applyAlignment="1">
      <alignment horizontal="center"/>
    </xf>
    <xf numFmtId="0" fontId="3" fillId="0" borderId="24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16" fillId="0" borderId="23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 applyProtection="1">
      <alignment horizontal="center"/>
      <protection locked="0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15" xfId="0" applyFont="1" applyBorder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center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41" fillId="0" borderId="45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41" fillId="0" borderId="0" xfId="0" applyFont="1" applyBorder="1" applyAlignment="1" applyProtection="1">
      <alignment horizontal="center" vertical="center" wrapText="1"/>
      <protection locked="0"/>
    </xf>
    <xf numFmtId="0" fontId="2" fillId="0" borderId="40" xfId="0" applyFont="1" applyBorder="1" applyAlignment="1" applyProtection="1">
      <alignment horizontal="center" vertical="center" wrapText="1"/>
      <protection locked="0"/>
    </xf>
    <xf numFmtId="0" fontId="41" fillId="0" borderId="10" xfId="0" applyFont="1" applyBorder="1" applyAlignment="1" applyProtection="1">
      <alignment horizontal="center" vertical="center" wrapText="1"/>
      <protection locked="0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0" borderId="43" xfId="0" applyFont="1" applyBorder="1" applyAlignment="1" applyProtection="1">
      <alignment horizontal="left" vertical="center" wrapText="1"/>
      <protection locked="0"/>
    </xf>
    <xf numFmtId="0" fontId="15" fillId="0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6" fontId="10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/>
      <protection locked="0"/>
    </xf>
    <xf numFmtId="0" fontId="10" fillId="4" borderId="5" xfId="0" applyFont="1" applyFill="1" applyBorder="1" applyAlignment="1">
      <alignment horizontal="center" vertical="center" wrapText="1"/>
    </xf>
    <xf numFmtId="0" fontId="36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Protection="1">
      <protection locked="0"/>
    </xf>
    <xf numFmtId="0" fontId="4" fillId="4" borderId="23" xfId="0" applyFont="1" applyFill="1" applyBorder="1" applyAlignment="1">
      <alignment horizontal="center" vertical="center" wrapText="1"/>
    </xf>
    <xf numFmtId="16" fontId="3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5" xfId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164" fontId="3" fillId="4" borderId="5" xfId="0" quotePrefix="1" applyNumberFormat="1" applyFont="1" applyFill="1" applyBorder="1" applyAlignment="1">
      <alignment horizontal="center" vertical="center" wrapText="1"/>
    </xf>
    <xf numFmtId="16" fontId="3" fillId="4" borderId="5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 applyProtection="1">
      <alignment horizontal="center" vertical="center" wrapText="1"/>
      <protection locked="0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C09284DA-A36C-4973-9D30-98472C6A5E94}"/>
    <cellStyle name="Normal 2 2" xfId="1" xr:uid="{DCF903EB-3051-4FE9-BE07-003CDA391C8A}"/>
    <cellStyle name="Normal 3" xfId="45" xr:uid="{E6C703CE-1F1C-4C8D-A8AD-0BA8CB21E072}"/>
    <cellStyle name="Normal 4" xfId="42" xr:uid="{010A895F-3BDA-4B5B-A234-365F951D704E}"/>
    <cellStyle name="Note 2" xfId="43" xr:uid="{B90C60CB-ED48-445D-A5D8-1F0DC915F928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2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CUSTOMER WISE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8739138346505556E-2"/>
          <c:y val="2.8246557289100246E-2"/>
          <c:w val="0.88897478976898958"/>
          <c:h val="0.827414056215842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C1B-4DF9-B968-C544C0BE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284928"/>
        <c:axId val="128294912"/>
      </c:barChart>
      <c:catAx>
        <c:axId val="12828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294912"/>
        <c:crosses val="autoZero"/>
        <c:auto val="1"/>
        <c:lblAlgn val="ctr"/>
        <c:lblOffset val="100"/>
        <c:noMultiLvlLbl val="0"/>
      </c:catAx>
      <c:valAx>
        <c:axId val="128294912"/>
        <c:scaling>
          <c:orientation val="minMax"/>
          <c:max val="10000"/>
        </c:scaling>
        <c:delete val="0"/>
        <c:axPos val="l"/>
        <c:numFmt formatCode="General" sourceLinked="1"/>
        <c:majorTickMark val="out"/>
        <c:minorTickMark val="none"/>
        <c:tickLblPos val="nextTo"/>
        <c:crossAx val="128284928"/>
        <c:crosses val="autoZero"/>
        <c:crossBetween val="between"/>
        <c:majorUnit val="100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PLANT WISE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AC5-4E3E-B2A1-25D2CA11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23968"/>
        <c:axId val="128325504"/>
      </c:barChart>
      <c:catAx>
        <c:axId val="12832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25504"/>
        <c:crosses val="autoZero"/>
        <c:auto val="1"/>
        <c:lblAlgn val="ctr"/>
        <c:lblOffset val="100"/>
        <c:noMultiLvlLbl val="0"/>
      </c:catAx>
      <c:valAx>
        <c:axId val="12832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32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52B-4E98-8D18-2463CBFAD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46368"/>
        <c:axId val="128360448"/>
      </c:barChart>
      <c:catAx>
        <c:axId val="12834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60448"/>
        <c:crosses val="autoZero"/>
        <c:auto val="1"/>
        <c:lblAlgn val="ctr"/>
        <c:lblOffset val="100"/>
        <c:noMultiLvlLbl val="0"/>
      </c:catAx>
      <c:valAx>
        <c:axId val="1283604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283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324-48E4-AB5E-97F96E295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81312"/>
        <c:axId val="128382848"/>
      </c:barChart>
      <c:catAx>
        <c:axId val="12838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82848"/>
        <c:crosses val="autoZero"/>
        <c:auto val="1"/>
        <c:lblAlgn val="ctr"/>
        <c:lblOffset val="100"/>
        <c:noMultiLvlLbl val="0"/>
      </c:catAx>
      <c:valAx>
        <c:axId val="128382848"/>
        <c:scaling>
          <c:orientation val="minMax"/>
          <c:max val="500"/>
        </c:scaling>
        <c:delete val="0"/>
        <c:axPos val="l"/>
        <c:numFmt formatCode="General" sourceLinked="1"/>
        <c:majorTickMark val="out"/>
        <c:minorTickMark val="none"/>
        <c:tickLblPos val="nextTo"/>
        <c:crossAx val="128381312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B48-452F-8482-BE9271673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21696"/>
        <c:axId val="159031680"/>
      </c:barChart>
      <c:catAx>
        <c:axId val="15902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031680"/>
        <c:crosses val="autoZero"/>
        <c:auto val="1"/>
        <c:lblAlgn val="ctr"/>
        <c:lblOffset val="100"/>
        <c:noMultiLvlLbl val="0"/>
      </c:catAx>
      <c:valAx>
        <c:axId val="1590316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590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8DA-41E6-9634-1234C4C92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60736"/>
        <c:axId val="159062272"/>
      </c:barChart>
      <c:catAx>
        <c:axId val="15906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62272"/>
        <c:crosses val="autoZero"/>
        <c:auto val="1"/>
        <c:lblAlgn val="ctr"/>
        <c:lblOffset val="100"/>
        <c:noMultiLvlLbl val="0"/>
      </c:catAx>
      <c:valAx>
        <c:axId val="159062272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60736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A8-404E-9EA7-BBD23F340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74944"/>
        <c:axId val="159076736"/>
      </c:barChart>
      <c:catAx>
        <c:axId val="15907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76736"/>
        <c:crosses val="autoZero"/>
        <c:auto val="1"/>
        <c:lblAlgn val="ctr"/>
        <c:lblOffset val="100"/>
        <c:noMultiLvlLbl val="0"/>
      </c:catAx>
      <c:valAx>
        <c:axId val="1590767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74944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440-448C-A269-E8BA1F2A7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21696"/>
        <c:axId val="159031680"/>
      </c:barChart>
      <c:catAx>
        <c:axId val="15902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031680"/>
        <c:crosses val="autoZero"/>
        <c:auto val="1"/>
        <c:lblAlgn val="ctr"/>
        <c:lblOffset val="100"/>
        <c:noMultiLvlLbl val="0"/>
      </c:catAx>
      <c:valAx>
        <c:axId val="1590316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590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CUSTOMER WISE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8739138346505556E-2"/>
          <c:y val="2.8246557289100246E-2"/>
          <c:w val="0.88897478976898958"/>
          <c:h val="0.827414056215842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32E-4410-8DA7-6117D082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284928"/>
        <c:axId val="128294912"/>
      </c:barChart>
      <c:catAx>
        <c:axId val="12828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294912"/>
        <c:crosses val="autoZero"/>
        <c:auto val="1"/>
        <c:lblAlgn val="ctr"/>
        <c:lblOffset val="100"/>
        <c:noMultiLvlLbl val="0"/>
      </c:catAx>
      <c:valAx>
        <c:axId val="128294912"/>
        <c:scaling>
          <c:orientation val="minMax"/>
          <c:max val="10000"/>
        </c:scaling>
        <c:delete val="0"/>
        <c:axPos val="l"/>
        <c:numFmt formatCode="General" sourceLinked="1"/>
        <c:majorTickMark val="out"/>
        <c:minorTickMark val="none"/>
        <c:tickLblPos val="nextTo"/>
        <c:crossAx val="128284928"/>
        <c:crosses val="autoZero"/>
        <c:crossBetween val="between"/>
        <c:majorUnit val="100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PLANT WISE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538-42DC-840A-8CDEA69C4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23968"/>
        <c:axId val="128325504"/>
      </c:barChart>
      <c:catAx>
        <c:axId val="12832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25504"/>
        <c:crosses val="autoZero"/>
        <c:auto val="1"/>
        <c:lblAlgn val="ctr"/>
        <c:lblOffset val="100"/>
        <c:noMultiLvlLbl val="0"/>
      </c:catAx>
      <c:valAx>
        <c:axId val="12832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32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005-4419-8AEA-FEDDE95A0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46368"/>
        <c:axId val="128360448"/>
      </c:barChart>
      <c:catAx>
        <c:axId val="12834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60448"/>
        <c:crosses val="autoZero"/>
        <c:auto val="1"/>
        <c:lblAlgn val="ctr"/>
        <c:lblOffset val="100"/>
        <c:noMultiLvlLbl val="0"/>
      </c:catAx>
      <c:valAx>
        <c:axId val="1283604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283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73F-426B-B246-F8D785CD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81312"/>
        <c:axId val="128382848"/>
      </c:barChart>
      <c:catAx>
        <c:axId val="12838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82848"/>
        <c:crosses val="autoZero"/>
        <c:auto val="1"/>
        <c:lblAlgn val="ctr"/>
        <c:lblOffset val="100"/>
        <c:noMultiLvlLbl val="0"/>
      </c:catAx>
      <c:valAx>
        <c:axId val="128382848"/>
        <c:scaling>
          <c:orientation val="minMax"/>
          <c:max val="500"/>
        </c:scaling>
        <c:delete val="0"/>
        <c:axPos val="l"/>
        <c:numFmt formatCode="General" sourceLinked="1"/>
        <c:majorTickMark val="out"/>
        <c:minorTickMark val="none"/>
        <c:tickLblPos val="nextTo"/>
        <c:crossAx val="128381312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2D5-4D86-8129-E7E592E9E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21696"/>
        <c:axId val="159031680"/>
      </c:barChart>
      <c:catAx>
        <c:axId val="15902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031680"/>
        <c:crosses val="autoZero"/>
        <c:auto val="1"/>
        <c:lblAlgn val="ctr"/>
        <c:lblOffset val="100"/>
        <c:noMultiLvlLbl val="0"/>
      </c:catAx>
      <c:valAx>
        <c:axId val="1590316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590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AE6-4F80-B424-BEB60A072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60736"/>
        <c:axId val="159062272"/>
      </c:barChart>
      <c:catAx>
        <c:axId val="15906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62272"/>
        <c:crosses val="autoZero"/>
        <c:auto val="1"/>
        <c:lblAlgn val="ctr"/>
        <c:lblOffset val="100"/>
        <c:noMultiLvlLbl val="0"/>
      </c:catAx>
      <c:valAx>
        <c:axId val="159062272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60736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66D-42EF-BD75-19C85914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74944"/>
        <c:axId val="159076736"/>
      </c:barChart>
      <c:catAx>
        <c:axId val="15907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76736"/>
        <c:crosses val="autoZero"/>
        <c:auto val="1"/>
        <c:lblAlgn val="ctr"/>
        <c:lblOffset val="100"/>
        <c:noMultiLvlLbl val="0"/>
      </c:catAx>
      <c:valAx>
        <c:axId val="1590767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74944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CUSTOMER WISE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8739138346505556E-2"/>
          <c:y val="2.8246557289100246E-2"/>
          <c:w val="0.88897478976898958"/>
          <c:h val="0.827414056215842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C67-4D2C-80CF-39D78F101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284928"/>
        <c:axId val="128294912"/>
      </c:barChart>
      <c:catAx>
        <c:axId val="12828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294912"/>
        <c:crosses val="autoZero"/>
        <c:auto val="1"/>
        <c:lblAlgn val="ctr"/>
        <c:lblOffset val="100"/>
        <c:noMultiLvlLbl val="0"/>
      </c:catAx>
      <c:valAx>
        <c:axId val="128294912"/>
        <c:scaling>
          <c:orientation val="minMax"/>
          <c:max val="10000"/>
        </c:scaling>
        <c:delete val="0"/>
        <c:axPos val="l"/>
        <c:numFmt formatCode="General" sourceLinked="1"/>
        <c:majorTickMark val="out"/>
        <c:minorTickMark val="none"/>
        <c:tickLblPos val="nextTo"/>
        <c:crossAx val="128284928"/>
        <c:crosses val="autoZero"/>
        <c:crossBetween val="between"/>
        <c:majorUnit val="100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PLANT WISE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9D-4C70-AD1C-883C208BA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23968"/>
        <c:axId val="128325504"/>
      </c:barChart>
      <c:catAx>
        <c:axId val="12832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25504"/>
        <c:crosses val="autoZero"/>
        <c:auto val="1"/>
        <c:lblAlgn val="ctr"/>
        <c:lblOffset val="100"/>
        <c:noMultiLvlLbl val="0"/>
      </c:catAx>
      <c:valAx>
        <c:axId val="12832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32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FDE-4E48-BF7F-06B99A51E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46368"/>
        <c:axId val="128360448"/>
      </c:barChart>
      <c:catAx>
        <c:axId val="12834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60448"/>
        <c:crosses val="autoZero"/>
        <c:auto val="1"/>
        <c:lblAlgn val="ctr"/>
        <c:lblOffset val="100"/>
        <c:noMultiLvlLbl val="0"/>
      </c:catAx>
      <c:valAx>
        <c:axId val="1283604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283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1B4-4A06-BC2C-7FE3893D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81312"/>
        <c:axId val="128382848"/>
      </c:barChart>
      <c:catAx>
        <c:axId val="12838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82848"/>
        <c:crosses val="autoZero"/>
        <c:auto val="1"/>
        <c:lblAlgn val="ctr"/>
        <c:lblOffset val="100"/>
        <c:noMultiLvlLbl val="0"/>
      </c:catAx>
      <c:valAx>
        <c:axId val="128382848"/>
        <c:scaling>
          <c:orientation val="minMax"/>
          <c:max val="500"/>
        </c:scaling>
        <c:delete val="0"/>
        <c:axPos val="l"/>
        <c:numFmt formatCode="General" sourceLinked="1"/>
        <c:majorTickMark val="out"/>
        <c:minorTickMark val="none"/>
        <c:tickLblPos val="nextTo"/>
        <c:crossAx val="128381312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591-455A-AB73-AF75282C9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21696"/>
        <c:axId val="159031680"/>
      </c:barChart>
      <c:catAx>
        <c:axId val="15902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031680"/>
        <c:crosses val="autoZero"/>
        <c:auto val="1"/>
        <c:lblAlgn val="ctr"/>
        <c:lblOffset val="100"/>
        <c:noMultiLvlLbl val="0"/>
      </c:catAx>
      <c:valAx>
        <c:axId val="1590316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590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8B0-417F-8A23-4C0A2B6DA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60736"/>
        <c:axId val="159062272"/>
      </c:barChart>
      <c:catAx>
        <c:axId val="15906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62272"/>
        <c:crosses val="autoZero"/>
        <c:auto val="1"/>
        <c:lblAlgn val="ctr"/>
        <c:lblOffset val="100"/>
        <c:noMultiLvlLbl val="0"/>
      </c:catAx>
      <c:valAx>
        <c:axId val="159062272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60736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1BA-4E9C-9F39-62BED17C5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74944"/>
        <c:axId val="159076736"/>
      </c:barChart>
      <c:catAx>
        <c:axId val="15907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76736"/>
        <c:crosses val="autoZero"/>
        <c:auto val="1"/>
        <c:lblAlgn val="ctr"/>
        <c:lblOffset val="100"/>
        <c:noMultiLvlLbl val="0"/>
      </c:catAx>
      <c:valAx>
        <c:axId val="1590767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74944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RETURN JAN-22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58705161854774E-2"/>
          <c:y val="0.17171296296296298"/>
          <c:w val="0.82883814523184607"/>
          <c:h val="0.388548046077573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Received Qty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GRAPH!$B$3:$B$28</c:f>
              <c:strCache>
                <c:ptCount val="26"/>
                <c:pt idx="0">
                  <c:v>K0PA GCC</c:v>
                </c:pt>
                <c:pt idx="1">
                  <c:v>K0PG CAM ASSY</c:v>
                </c:pt>
                <c:pt idx="2">
                  <c:v>K0NA CAM ASSY</c:v>
                </c:pt>
                <c:pt idx="3">
                  <c:v>K0VA SC ASSY</c:v>
                </c:pt>
                <c:pt idx="4">
                  <c:v>K0VA SM ASSY</c:v>
                </c:pt>
                <c:pt idx="5">
                  <c:v>K0NA-SKS</c:v>
                </c:pt>
                <c:pt idx="6">
                  <c:v>K0NA GPD</c:v>
                </c:pt>
                <c:pt idx="7">
                  <c:v>K1CA SC ASSY</c:v>
                </c:pt>
                <c:pt idx="8">
                  <c:v>K1CA CAM ASSY</c:v>
                </c:pt>
                <c:pt idx="9">
                  <c:v>K1CA SM ASSY</c:v>
                </c:pt>
                <c:pt idx="10">
                  <c:v>K1CA SKS</c:v>
                </c:pt>
                <c:pt idx="11">
                  <c:v>OCSC ASSY</c:v>
                </c:pt>
                <c:pt idx="12">
                  <c:v>K0LA CAM ASSY</c:v>
                </c:pt>
                <c:pt idx="13">
                  <c:v>KTEN GSDN </c:v>
                </c:pt>
                <c:pt idx="14">
                  <c:v>K0LF SD</c:v>
                </c:pt>
                <c:pt idx="15">
                  <c:v>K0PG-SD</c:v>
                </c:pt>
                <c:pt idx="16">
                  <c:v>K0PA-GCF</c:v>
                </c:pt>
                <c:pt idx="17">
                  <c:v>K0PG-GCF</c:v>
                </c:pt>
                <c:pt idx="18">
                  <c:v>KTEN SKS</c:v>
                </c:pt>
                <c:pt idx="19">
                  <c:v>K0PA-SD</c:v>
                </c:pt>
                <c:pt idx="20">
                  <c:v> K67A SC ASSY</c:v>
                </c:pt>
                <c:pt idx="21">
                  <c:v>KSPA-GPD</c:v>
                </c:pt>
                <c:pt idx="22">
                  <c:v>KTEL CAM ASSY</c:v>
                </c:pt>
                <c:pt idx="23">
                  <c:v>KTEM SC ASSY</c:v>
                </c:pt>
                <c:pt idx="24">
                  <c:v>K1CA GPD</c:v>
                </c:pt>
                <c:pt idx="25">
                  <c:v>K0PA CAM ASSY</c:v>
                </c:pt>
              </c:strCache>
            </c:strRef>
          </c:cat>
          <c:val>
            <c:numRef>
              <c:f>GRAPH!$C$3:$C$28</c:f>
              <c:numCache>
                <c:formatCode>General</c:formatCode>
                <c:ptCount val="26"/>
                <c:pt idx="0">
                  <c:v>1358</c:v>
                </c:pt>
                <c:pt idx="1">
                  <c:v>140</c:v>
                </c:pt>
                <c:pt idx="2">
                  <c:v>96</c:v>
                </c:pt>
                <c:pt idx="3">
                  <c:v>91</c:v>
                </c:pt>
                <c:pt idx="4">
                  <c:v>68</c:v>
                </c:pt>
                <c:pt idx="5">
                  <c:v>36</c:v>
                </c:pt>
                <c:pt idx="6">
                  <c:v>24</c:v>
                </c:pt>
                <c:pt idx="7">
                  <c:v>23</c:v>
                </c:pt>
                <c:pt idx="8">
                  <c:v>21</c:v>
                </c:pt>
                <c:pt idx="9">
                  <c:v>14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9-4C5D-AB5A-51F9B87B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73021423"/>
        <c:axId val="1273016431"/>
      </c:barChart>
      <c:lineChart>
        <c:grouping val="standard"/>
        <c:varyColors val="0"/>
        <c:ser>
          <c:idx val="1"/>
          <c:order val="1"/>
          <c:tx>
            <c:strRef>
              <c:f>GRAPH!$E$2</c:f>
              <c:strCache>
                <c:ptCount val="1"/>
                <c:pt idx="0">
                  <c:v>CUM%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GRAPH!$B$3:$B$28</c:f>
              <c:strCache>
                <c:ptCount val="26"/>
                <c:pt idx="0">
                  <c:v>K0PA GCC</c:v>
                </c:pt>
                <c:pt idx="1">
                  <c:v>K0PG CAM ASSY</c:v>
                </c:pt>
                <c:pt idx="2">
                  <c:v>K0NA CAM ASSY</c:v>
                </c:pt>
                <c:pt idx="3">
                  <c:v>K0VA SC ASSY</c:v>
                </c:pt>
                <c:pt idx="4">
                  <c:v>K0VA SM ASSY</c:v>
                </c:pt>
                <c:pt idx="5">
                  <c:v>K0NA-SKS</c:v>
                </c:pt>
                <c:pt idx="6">
                  <c:v>K0NA GPD</c:v>
                </c:pt>
                <c:pt idx="7">
                  <c:v>K1CA SC ASSY</c:v>
                </c:pt>
                <c:pt idx="8">
                  <c:v>K1CA CAM ASSY</c:v>
                </c:pt>
                <c:pt idx="9">
                  <c:v>K1CA SM ASSY</c:v>
                </c:pt>
                <c:pt idx="10">
                  <c:v>K1CA SKS</c:v>
                </c:pt>
                <c:pt idx="11">
                  <c:v>OCSC ASSY</c:v>
                </c:pt>
                <c:pt idx="12">
                  <c:v>K0LA CAM ASSY</c:v>
                </c:pt>
                <c:pt idx="13">
                  <c:v>KTEN GSDN </c:v>
                </c:pt>
                <c:pt idx="14">
                  <c:v>K0LF SD</c:v>
                </c:pt>
                <c:pt idx="15">
                  <c:v>K0PG-SD</c:v>
                </c:pt>
                <c:pt idx="16">
                  <c:v>K0PA-GCF</c:v>
                </c:pt>
                <c:pt idx="17">
                  <c:v>K0PG-GCF</c:v>
                </c:pt>
                <c:pt idx="18">
                  <c:v>KTEN SKS</c:v>
                </c:pt>
                <c:pt idx="19">
                  <c:v>K0PA-SD</c:v>
                </c:pt>
                <c:pt idx="20">
                  <c:v> K67A SC ASSY</c:v>
                </c:pt>
                <c:pt idx="21">
                  <c:v>KSPA-GPD</c:v>
                </c:pt>
                <c:pt idx="22">
                  <c:v>KTEL CAM ASSY</c:v>
                </c:pt>
                <c:pt idx="23">
                  <c:v>KTEM SC ASSY</c:v>
                </c:pt>
                <c:pt idx="24">
                  <c:v>K1CA GPD</c:v>
                </c:pt>
                <c:pt idx="25">
                  <c:v>K0PA CAM ASSY</c:v>
                </c:pt>
              </c:strCache>
            </c:strRef>
          </c:cat>
          <c:val>
            <c:numRef>
              <c:f>GRAPH!$E$3:$E$28</c:f>
              <c:numCache>
                <c:formatCode>General</c:formatCode>
                <c:ptCount val="26"/>
                <c:pt idx="0">
                  <c:v>68.759493670886073</c:v>
                </c:pt>
                <c:pt idx="1">
                  <c:v>75.848101265822791</c:v>
                </c:pt>
                <c:pt idx="2">
                  <c:v>80.708860759493675</c:v>
                </c:pt>
                <c:pt idx="3">
                  <c:v>85.316455696202524</c:v>
                </c:pt>
                <c:pt idx="4">
                  <c:v>88.759493670886087</c:v>
                </c:pt>
                <c:pt idx="5">
                  <c:v>90.582278481012651</c:v>
                </c:pt>
                <c:pt idx="6">
                  <c:v>91.797468354430379</c:v>
                </c:pt>
                <c:pt idx="7">
                  <c:v>92.962025316455694</c:v>
                </c:pt>
                <c:pt idx="8">
                  <c:v>94.025316455696213</c:v>
                </c:pt>
                <c:pt idx="9">
                  <c:v>94.734177215189874</c:v>
                </c:pt>
                <c:pt idx="10">
                  <c:v>95.341772151898724</c:v>
                </c:pt>
                <c:pt idx="11">
                  <c:v>95.898734177215189</c:v>
                </c:pt>
                <c:pt idx="12">
                  <c:v>96.455696202531655</c:v>
                </c:pt>
                <c:pt idx="13">
                  <c:v>96.962025316455694</c:v>
                </c:pt>
                <c:pt idx="14">
                  <c:v>97.468354430379748</c:v>
                </c:pt>
                <c:pt idx="15">
                  <c:v>97.974683544303801</c:v>
                </c:pt>
                <c:pt idx="16">
                  <c:v>98.329113924050631</c:v>
                </c:pt>
                <c:pt idx="17">
                  <c:v>98.632911392405063</c:v>
                </c:pt>
                <c:pt idx="18">
                  <c:v>98.936708860759495</c:v>
                </c:pt>
                <c:pt idx="19">
                  <c:v>99.189873417721515</c:v>
                </c:pt>
                <c:pt idx="20">
                  <c:v>99.392405063291136</c:v>
                </c:pt>
                <c:pt idx="21">
                  <c:v>99.544303797468359</c:v>
                </c:pt>
                <c:pt idx="22">
                  <c:v>99.696202531645568</c:v>
                </c:pt>
                <c:pt idx="23">
                  <c:v>99.848101265822791</c:v>
                </c:pt>
                <c:pt idx="24">
                  <c:v>99.949367088607602</c:v>
                </c:pt>
                <c:pt idx="2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9-4C5D-AB5A-51F9B87B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4521727"/>
        <c:axId val="1274525055"/>
      </c:lineChart>
      <c:catAx>
        <c:axId val="127302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16431"/>
        <c:crosses val="autoZero"/>
        <c:auto val="1"/>
        <c:lblAlgn val="ctr"/>
        <c:lblOffset val="100"/>
        <c:noMultiLvlLbl val="0"/>
      </c:catAx>
      <c:valAx>
        <c:axId val="1273016431"/>
        <c:scaling>
          <c:orientation val="minMax"/>
          <c:max val="19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21423"/>
        <c:crosses val="autoZero"/>
        <c:crossBetween val="between"/>
      </c:valAx>
      <c:valAx>
        <c:axId val="1274525055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21727"/>
        <c:crosses val="max"/>
        <c:crossBetween val="between"/>
      </c:valAx>
      <c:catAx>
        <c:axId val="12745217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4525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54090113735782"/>
          <c:y val="0.89409667541557303"/>
          <c:w val="0.41958464566929132"/>
          <c:h val="9.2014435695538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CUSTOMER WISE STATUS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8739138346505556E-2"/>
          <c:y val="2.8246557289100246E-2"/>
          <c:w val="0.88897478976898958"/>
          <c:h val="0.827414056215842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FED-4E5E-A5AE-276482F8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284928"/>
        <c:axId val="128294912"/>
      </c:barChart>
      <c:catAx>
        <c:axId val="12828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294912"/>
        <c:crosses val="autoZero"/>
        <c:auto val="1"/>
        <c:lblAlgn val="ctr"/>
        <c:lblOffset val="100"/>
        <c:noMultiLvlLbl val="0"/>
      </c:catAx>
      <c:valAx>
        <c:axId val="128294912"/>
        <c:scaling>
          <c:orientation val="minMax"/>
          <c:max val="10000"/>
        </c:scaling>
        <c:delete val="0"/>
        <c:axPos val="l"/>
        <c:numFmt formatCode="General" sourceLinked="1"/>
        <c:majorTickMark val="out"/>
        <c:minorTickMark val="none"/>
        <c:tickLblPos val="nextTo"/>
        <c:crossAx val="128284928"/>
        <c:crosses val="autoZero"/>
        <c:crossBetween val="between"/>
        <c:majorUnit val="100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PLANT WISE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1D7-4A12-A87A-9AD6D7749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23968"/>
        <c:axId val="128325504"/>
      </c:barChart>
      <c:catAx>
        <c:axId val="12832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25504"/>
        <c:crosses val="autoZero"/>
        <c:auto val="1"/>
        <c:lblAlgn val="ctr"/>
        <c:lblOffset val="100"/>
        <c:noMultiLvlLbl val="0"/>
      </c:catAx>
      <c:valAx>
        <c:axId val="12832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32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3A6-4097-B7C1-C1CECD1FB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46368"/>
        <c:axId val="128360448"/>
      </c:barChart>
      <c:catAx>
        <c:axId val="12834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60448"/>
        <c:crosses val="autoZero"/>
        <c:auto val="1"/>
        <c:lblAlgn val="ctr"/>
        <c:lblOffset val="100"/>
        <c:noMultiLvlLbl val="0"/>
      </c:catAx>
      <c:valAx>
        <c:axId val="1283604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283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CE9-4DEF-919B-CE5651AC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81312"/>
        <c:axId val="128382848"/>
      </c:barChart>
      <c:catAx>
        <c:axId val="12838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382848"/>
        <c:crosses val="autoZero"/>
        <c:auto val="1"/>
        <c:lblAlgn val="ctr"/>
        <c:lblOffset val="100"/>
        <c:noMultiLvlLbl val="0"/>
      </c:catAx>
      <c:valAx>
        <c:axId val="128382848"/>
        <c:scaling>
          <c:orientation val="minMax"/>
          <c:max val="500"/>
        </c:scaling>
        <c:delete val="0"/>
        <c:axPos val="l"/>
        <c:numFmt formatCode="General" sourceLinked="1"/>
        <c:majorTickMark val="out"/>
        <c:minorTickMark val="none"/>
        <c:tickLblPos val="nextTo"/>
        <c:crossAx val="128381312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RETURN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FE-433E-BE9E-E88CEE6FE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21696"/>
        <c:axId val="159031680"/>
      </c:barChart>
      <c:catAx>
        <c:axId val="15902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031680"/>
        <c:crosses val="autoZero"/>
        <c:auto val="1"/>
        <c:lblAlgn val="ctr"/>
        <c:lblOffset val="100"/>
        <c:noMultiLvlLbl val="0"/>
      </c:catAx>
      <c:valAx>
        <c:axId val="1590316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1590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9D2-4BEB-8DD4-6AE0E6C0B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60736"/>
        <c:axId val="159062272"/>
      </c:barChart>
      <c:catAx>
        <c:axId val="15906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62272"/>
        <c:crosses val="autoZero"/>
        <c:auto val="1"/>
        <c:lblAlgn val="ctr"/>
        <c:lblOffset val="100"/>
        <c:noMultiLvlLbl val="0"/>
      </c:catAx>
      <c:valAx>
        <c:axId val="159062272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60736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B75-4233-8ECF-52B35328D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59074944"/>
        <c:axId val="159076736"/>
      </c:barChart>
      <c:catAx>
        <c:axId val="15907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 b="1"/>
            </a:pPr>
            <a:endParaRPr lang="en-US"/>
          </a:p>
        </c:txPr>
        <c:crossAx val="159076736"/>
        <c:crosses val="autoZero"/>
        <c:auto val="1"/>
        <c:lblAlgn val="ctr"/>
        <c:lblOffset val="100"/>
        <c:noMultiLvlLbl val="0"/>
      </c:catAx>
      <c:valAx>
        <c:axId val="1590767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59074944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image" Target="../media/image3.png"/><Relationship Id="rId4" Type="http://schemas.openxmlformats.org/officeDocument/2006/relationships/chart" Target="../charts/chart3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chart" Target="../charts/chart19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8.xml"/><Relationship Id="rId2" Type="http://schemas.openxmlformats.org/officeDocument/2006/relationships/chart" Target="../charts/chart9.xml"/><Relationship Id="rId16" Type="http://schemas.openxmlformats.org/officeDocument/2006/relationships/chart" Target="../charts/chart22.xml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openxmlformats.org/officeDocument/2006/relationships/chart" Target="../charts/chart17.xml"/><Relationship Id="rId5" Type="http://schemas.openxmlformats.org/officeDocument/2006/relationships/chart" Target="../charts/chart12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1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image" Target="../media/image1.png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10" Type="http://schemas.openxmlformats.org/officeDocument/2006/relationships/image" Target="../media/image3.png"/><Relationship Id="rId4" Type="http://schemas.openxmlformats.org/officeDocument/2006/relationships/chart" Target="../charts/chart26.xml"/><Relationship Id="rId9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B531283D-D675-41A2-9669-487B19BADA58}"/>
            </a:ext>
          </a:extLst>
        </xdr:cNvPr>
        <xdr:cNvSpPr>
          <a:spLocks noChangeArrowheads="1"/>
        </xdr:cNvSpPr>
      </xdr:nvSpPr>
      <xdr:spPr bwMode="auto">
        <a:xfrm>
          <a:off x="18160255" y="685799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3" name="Rectangle 26">
          <a:extLst>
            <a:ext uri="{FF2B5EF4-FFF2-40B4-BE49-F238E27FC236}">
              <a16:creationId xmlns:a16="http://schemas.microsoft.com/office/drawing/2014/main" id="{2D3B1CD3-88BB-4F70-A0B5-7A779BD8C172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0697C1FD-F683-4ABA-AB96-E915A09BCD2D}"/>
            </a:ext>
          </a:extLst>
        </xdr:cNvPr>
        <xdr:cNvSpPr>
          <a:spLocks noChangeArrowheads="1"/>
        </xdr:cNvSpPr>
      </xdr:nvSpPr>
      <xdr:spPr bwMode="auto">
        <a:xfrm>
          <a:off x="14462872" y="660026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F6B2B8EF-949D-483C-B0A4-D4ADF259FE99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6" name="Rectangle 26">
          <a:extLst>
            <a:ext uri="{FF2B5EF4-FFF2-40B4-BE49-F238E27FC236}">
              <a16:creationId xmlns:a16="http://schemas.microsoft.com/office/drawing/2014/main" id="{9F920211-1680-4B05-BC04-D8F05133DA37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88900</xdr:colOff>
      <xdr:row>0</xdr:row>
      <xdr:rowOff>0</xdr:rowOff>
    </xdr:from>
    <xdr:to>
      <xdr:col>4</xdr:col>
      <xdr:colOff>12700</xdr:colOff>
      <xdr:row>2</xdr:row>
      <xdr:rowOff>76200</xdr:rowOff>
    </xdr:to>
    <xdr:pic>
      <xdr:nvPicPr>
        <xdr:cNvPr id="7" name="Picture 25809">
          <a:extLst>
            <a:ext uri="{FF2B5EF4-FFF2-40B4-BE49-F238E27FC236}">
              <a16:creationId xmlns:a16="http://schemas.microsoft.com/office/drawing/2014/main" id="{A8ABADEA-F1A1-41A3-B678-8B58668B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88900" y="0"/>
          <a:ext cx="5314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142165</xdr:colOff>
      <xdr:row>4</xdr:row>
      <xdr:rowOff>884465</xdr:rowOff>
    </xdr:from>
    <xdr:to>
      <xdr:col>38</xdr:col>
      <xdr:colOff>995149</xdr:colOff>
      <xdr:row>9</xdr:row>
      <xdr:rowOff>540225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908002-9D50-4EAB-A94C-8EA1D3AA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142152</xdr:colOff>
      <xdr:row>10</xdr:row>
      <xdr:rowOff>1</xdr:rowOff>
    </xdr:from>
    <xdr:to>
      <xdr:col>38</xdr:col>
      <xdr:colOff>980933</xdr:colOff>
      <xdr:row>14</xdr:row>
      <xdr:rowOff>355411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2FCB37-3F8B-4654-91C1-3465A54D5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113718</xdr:colOff>
      <xdr:row>20</xdr:row>
      <xdr:rowOff>85300</xdr:rowOff>
    </xdr:from>
    <xdr:to>
      <xdr:col>38</xdr:col>
      <xdr:colOff>995149</xdr:colOff>
      <xdr:row>25</xdr:row>
      <xdr:rowOff>184814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ED7C7A-933F-44DB-A685-D0C83AAC0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141555</xdr:colOff>
      <xdr:row>25</xdr:row>
      <xdr:rowOff>367191</xdr:rowOff>
    </xdr:from>
    <xdr:to>
      <xdr:col>38</xdr:col>
      <xdr:colOff>951891</xdr:colOff>
      <xdr:row>32</xdr:row>
      <xdr:rowOff>367393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28AA2A-9DC2-40DB-83A9-86C3D5CDA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156381</xdr:colOff>
      <xdr:row>14</xdr:row>
      <xdr:rowOff>511791</xdr:rowOff>
    </xdr:from>
    <xdr:to>
      <xdr:col>38</xdr:col>
      <xdr:colOff>980932</xdr:colOff>
      <xdr:row>19</xdr:row>
      <xdr:rowOff>469141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F74EE56-FA34-43AB-AC09-24848F987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155771</xdr:colOff>
      <xdr:row>33</xdr:row>
      <xdr:rowOff>300371</xdr:rowOff>
    </xdr:from>
    <xdr:to>
      <xdr:col>38</xdr:col>
      <xdr:colOff>952501</xdr:colOff>
      <xdr:row>38</xdr:row>
      <xdr:rowOff>585107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506AC41-E486-4ECB-92CA-40197435D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C71EF26-4223-4BC3-AA55-69B8C671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308171</xdr:colOff>
      <xdr:row>33</xdr:row>
      <xdr:rowOff>452771</xdr:rowOff>
    </xdr:from>
    <xdr:to>
      <xdr:col>38</xdr:col>
      <xdr:colOff>1104901</xdr:colOff>
      <xdr:row>39</xdr:row>
      <xdr:rowOff>135928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2F70A6-DF94-497B-B4F5-2D0E75AFC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2</xdr:row>
      <xdr:rowOff>9525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70AA5EB-CFD2-41D0-A884-0166FD76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238125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8019F098-59AD-49C8-95B0-9AB27B86E8A4}"/>
            </a:ext>
          </a:extLst>
        </xdr:cNvPr>
        <xdr:cNvSpPr>
          <a:spLocks noChangeArrowheads="1"/>
        </xdr:cNvSpPr>
      </xdr:nvSpPr>
      <xdr:spPr bwMode="auto">
        <a:xfrm>
          <a:off x="18156333" y="692523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3" name="Rectangle 26">
          <a:extLst>
            <a:ext uri="{FF2B5EF4-FFF2-40B4-BE49-F238E27FC236}">
              <a16:creationId xmlns:a16="http://schemas.microsoft.com/office/drawing/2014/main" id="{9C97D9B1-ED9A-48DF-B239-4D0D97A24A81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100777EF-C349-4A3E-B211-CC69748D55DE}"/>
            </a:ext>
          </a:extLst>
        </xdr:cNvPr>
        <xdr:cNvSpPr>
          <a:spLocks noChangeArrowheads="1"/>
        </xdr:cNvSpPr>
      </xdr:nvSpPr>
      <xdr:spPr bwMode="auto">
        <a:xfrm>
          <a:off x="14458950" y="666750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6912B5DA-B4C7-4334-93FC-D47FEA2B631B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6" name="Rectangle 26">
          <a:extLst>
            <a:ext uri="{FF2B5EF4-FFF2-40B4-BE49-F238E27FC236}">
              <a16:creationId xmlns:a16="http://schemas.microsoft.com/office/drawing/2014/main" id="{7782D3F2-5DC4-46C5-A198-81D96F839643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9604</xdr:rowOff>
    </xdr:from>
    <xdr:to>
      <xdr:col>3</xdr:col>
      <xdr:colOff>1719943</xdr:colOff>
      <xdr:row>2</xdr:row>
      <xdr:rowOff>85804</xdr:rowOff>
    </xdr:to>
    <xdr:pic>
      <xdr:nvPicPr>
        <xdr:cNvPr id="7" name="Picture 25809">
          <a:extLst>
            <a:ext uri="{FF2B5EF4-FFF2-40B4-BE49-F238E27FC236}">
              <a16:creationId xmlns:a16="http://schemas.microsoft.com/office/drawing/2014/main" id="{4A24F626-3FB7-4DA8-A2F5-9678FFA0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0" y="9604"/>
          <a:ext cx="5310868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F26D05D3-8B95-4937-A471-62C02E9A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16" name="Rectangle 24">
          <a:extLst>
            <a:ext uri="{FF2B5EF4-FFF2-40B4-BE49-F238E27FC236}">
              <a16:creationId xmlns:a16="http://schemas.microsoft.com/office/drawing/2014/main" id="{93AC4195-F84C-46DD-B12D-894936BD498F}"/>
            </a:ext>
          </a:extLst>
        </xdr:cNvPr>
        <xdr:cNvSpPr>
          <a:spLocks noChangeArrowheads="1"/>
        </xdr:cNvSpPr>
      </xdr:nvSpPr>
      <xdr:spPr bwMode="auto">
        <a:xfrm>
          <a:off x="18156333" y="692523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17" name="Rectangle 26">
          <a:extLst>
            <a:ext uri="{FF2B5EF4-FFF2-40B4-BE49-F238E27FC236}">
              <a16:creationId xmlns:a16="http://schemas.microsoft.com/office/drawing/2014/main" id="{EA966789-B724-441D-A27A-1ED523E0F2D7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18" name="Rectangle 28">
          <a:extLst>
            <a:ext uri="{FF2B5EF4-FFF2-40B4-BE49-F238E27FC236}">
              <a16:creationId xmlns:a16="http://schemas.microsoft.com/office/drawing/2014/main" id="{41824787-C625-46FF-819D-8927A66DB6CA}"/>
            </a:ext>
          </a:extLst>
        </xdr:cNvPr>
        <xdr:cNvSpPr>
          <a:spLocks noChangeArrowheads="1"/>
        </xdr:cNvSpPr>
      </xdr:nvSpPr>
      <xdr:spPr bwMode="auto">
        <a:xfrm>
          <a:off x="14458950" y="666750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19" name="Rectangle 29">
          <a:extLst>
            <a:ext uri="{FF2B5EF4-FFF2-40B4-BE49-F238E27FC236}">
              <a16:creationId xmlns:a16="http://schemas.microsoft.com/office/drawing/2014/main" id="{0CFFE143-B082-4ADD-80A8-FDD89A152765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20" name="Rectangle 26">
          <a:extLst>
            <a:ext uri="{FF2B5EF4-FFF2-40B4-BE49-F238E27FC236}">
              <a16:creationId xmlns:a16="http://schemas.microsoft.com/office/drawing/2014/main" id="{469349B4-36EE-40CB-8282-F866E621D2EC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1993345</xdr:colOff>
      <xdr:row>10</xdr:row>
      <xdr:rowOff>0</xdr:rowOff>
    </xdr:from>
    <xdr:to>
      <xdr:col>31</xdr:col>
      <xdr:colOff>0</xdr:colOff>
      <xdr:row>17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FA15515-473E-4F8F-861F-C37486889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8B7554A3-B899-49BF-8631-3333FBA4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09763156-AD06-478D-B265-C0B765BD8EB6}"/>
            </a:ext>
          </a:extLst>
        </xdr:cNvPr>
        <xdr:cNvSpPr>
          <a:spLocks noChangeArrowheads="1"/>
        </xdr:cNvSpPr>
      </xdr:nvSpPr>
      <xdr:spPr bwMode="auto">
        <a:xfrm>
          <a:off x="18156333" y="692523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3" name="Rectangle 26">
          <a:extLst>
            <a:ext uri="{FF2B5EF4-FFF2-40B4-BE49-F238E27FC236}">
              <a16:creationId xmlns:a16="http://schemas.microsoft.com/office/drawing/2014/main" id="{7F7B234E-029C-48AF-A867-E79E31BB5C23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09D77163-3466-4B76-96EE-69BA7244DB8D}"/>
            </a:ext>
          </a:extLst>
        </xdr:cNvPr>
        <xdr:cNvSpPr>
          <a:spLocks noChangeArrowheads="1"/>
        </xdr:cNvSpPr>
      </xdr:nvSpPr>
      <xdr:spPr bwMode="auto">
        <a:xfrm>
          <a:off x="14458950" y="666750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29FFBC35-A106-40BF-8757-FB880A765F5F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6" name="Rectangle 26">
          <a:extLst>
            <a:ext uri="{FF2B5EF4-FFF2-40B4-BE49-F238E27FC236}">
              <a16:creationId xmlns:a16="http://schemas.microsoft.com/office/drawing/2014/main" id="{25A4D94A-0E53-49AA-B089-9E08DEEB19CD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9604</xdr:rowOff>
    </xdr:from>
    <xdr:to>
      <xdr:col>3</xdr:col>
      <xdr:colOff>1719943</xdr:colOff>
      <xdr:row>2</xdr:row>
      <xdr:rowOff>85804</xdr:rowOff>
    </xdr:to>
    <xdr:pic>
      <xdr:nvPicPr>
        <xdr:cNvPr id="7" name="Picture 25809">
          <a:extLst>
            <a:ext uri="{FF2B5EF4-FFF2-40B4-BE49-F238E27FC236}">
              <a16:creationId xmlns:a16="http://schemas.microsoft.com/office/drawing/2014/main" id="{D44986EF-4F69-47B3-8F76-CD0683B1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0" y="9604"/>
          <a:ext cx="5305825" cy="412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142165</xdr:colOff>
      <xdr:row>4</xdr:row>
      <xdr:rowOff>884465</xdr:rowOff>
    </xdr:from>
    <xdr:to>
      <xdr:col>38</xdr:col>
      <xdr:colOff>995149</xdr:colOff>
      <xdr:row>9</xdr:row>
      <xdr:rowOff>540225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2B85DC-28AA-4787-812B-6FD12EF3C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142152</xdr:colOff>
      <xdr:row>10</xdr:row>
      <xdr:rowOff>1</xdr:rowOff>
    </xdr:from>
    <xdr:to>
      <xdr:col>38</xdr:col>
      <xdr:colOff>980933</xdr:colOff>
      <xdr:row>14</xdr:row>
      <xdr:rowOff>355411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A26CC1-011F-441B-B5FE-40D326903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113718</xdr:colOff>
      <xdr:row>20</xdr:row>
      <xdr:rowOff>85300</xdr:rowOff>
    </xdr:from>
    <xdr:to>
      <xdr:col>38</xdr:col>
      <xdr:colOff>995149</xdr:colOff>
      <xdr:row>25</xdr:row>
      <xdr:rowOff>184814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F2FF31-6B20-41F3-866E-B18F7C958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141555</xdr:colOff>
      <xdr:row>25</xdr:row>
      <xdr:rowOff>367191</xdr:rowOff>
    </xdr:from>
    <xdr:to>
      <xdr:col>38</xdr:col>
      <xdr:colOff>951891</xdr:colOff>
      <xdr:row>32</xdr:row>
      <xdr:rowOff>367393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7B0006-DAFD-4324-B7D6-3F7E7BA47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156381</xdr:colOff>
      <xdr:row>14</xdr:row>
      <xdr:rowOff>511791</xdr:rowOff>
    </xdr:from>
    <xdr:to>
      <xdr:col>38</xdr:col>
      <xdr:colOff>980932</xdr:colOff>
      <xdr:row>19</xdr:row>
      <xdr:rowOff>469141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721D4D8-5465-4717-BA60-58C31F658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155771</xdr:colOff>
      <xdr:row>33</xdr:row>
      <xdr:rowOff>300371</xdr:rowOff>
    </xdr:from>
    <xdr:to>
      <xdr:col>38</xdr:col>
      <xdr:colOff>952501</xdr:colOff>
      <xdr:row>38</xdr:row>
      <xdr:rowOff>585107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371F2A5-F3DD-4570-8BED-593B5EE92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8C3B6782-7CA1-4F73-863F-9EE16A27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308171</xdr:colOff>
      <xdr:row>33</xdr:row>
      <xdr:rowOff>452771</xdr:rowOff>
    </xdr:from>
    <xdr:to>
      <xdr:col>38</xdr:col>
      <xdr:colOff>1104901</xdr:colOff>
      <xdr:row>39</xdr:row>
      <xdr:rowOff>135928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DAF0B2-9A39-4FD4-A055-0A7F0D347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17" name="Rectangle 24">
          <a:extLst>
            <a:ext uri="{FF2B5EF4-FFF2-40B4-BE49-F238E27FC236}">
              <a16:creationId xmlns:a16="http://schemas.microsoft.com/office/drawing/2014/main" id="{C31600F3-17BE-482B-AEE2-397A1B5934C2}"/>
            </a:ext>
          </a:extLst>
        </xdr:cNvPr>
        <xdr:cNvSpPr>
          <a:spLocks noChangeArrowheads="1"/>
        </xdr:cNvSpPr>
      </xdr:nvSpPr>
      <xdr:spPr bwMode="auto">
        <a:xfrm>
          <a:off x="18156333" y="692523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18" name="Rectangle 26">
          <a:extLst>
            <a:ext uri="{FF2B5EF4-FFF2-40B4-BE49-F238E27FC236}">
              <a16:creationId xmlns:a16="http://schemas.microsoft.com/office/drawing/2014/main" id="{64648020-4EB4-4333-90AC-2F8D0E2FC562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19" name="Rectangle 28">
          <a:extLst>
            <a:ext uri="{FF2B5EF4-FFF2-40B4-BE49-F238E27FC236}">
              <a16:creationId xmlns:a16="http://schemas.microsoft.com/office/drawing/2014/main" id="{620B4F41-89A2-438A-AB8F-E90264BB3440}"/>
            </a:ext>
          </a:extLst>
        </xdr:cNvPr>
        <xdr:cNvSpPr>
          <a:spLocks noChangeArrowheads="1"/>
        </xdr:cNvSpPr>
      </xdr:nvSpPr>
      <xdr:spPr bwMode="auto">
        <a:xfrm>
          <a:off x="14458950" y="666750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5A99A397-2D79-4E64-9DCF-639144E399B8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21" name="Rectangle 26">
          <a:extLst>
            <a:ext uri="{FF2B5EF4-FFF2-40B4-BE49-F238E27FC236}">
              <a16:creationId xmlns:a16="http://schemas.microsoft.com/office/drawing/2014/main" id="{3C11D718-B51F-49D9-A934-14D25E0089DE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142165</xdr:colOff>
      <xdr:row>4</xdr:row>
      <xdr:rowOff>884465</xdr:rowOff>
    </xdr:from>
    <xdr:to>
      <xdr:col>38</xdr:col>
      <xdr:colOff>995149</xdr:colOff>
      <xdr:row>9</xdr:row>
      <xdr:rowOff>540225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FC593A5-D48A-470B-849E-6A0811B48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142152</xdr:colOff>
      <xdr:row>10</xdr:row>
      <xdr:rowOff>1</xdr:rowOff>
    </xdr:from>
    <xdr:to>
      <xdr:col>38</xdr:col>
      <xdr:colOff>980933</xdr:colOff>
      <xdr:row>14</xdr:row>
      <xdr:rowOff>355411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541CC4D-142C-4842-A109-B7EDADF81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113718</xdr:colOff>
      <xdr:row>20</xdr:row>
      <xdr:rowOff>85300</xdr:rowOff>
    </xdr:from>
    <xdr:to>
      <xdr:col>38</xdr:col>
      <xdr:colOff>995149</xdr:colOff>
      <xdr:row>25</xdr:row>
      <xdr:rowOff>184814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B49762A-889A-4C6A-93E3-16D1E3A0F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141555</xdr:colOff>
      <xdr:row>25</xdr:row>
      <xdr:rowOff>367191</xdr:rowOff>
    </xdr:from>
    <xdr:to>
      <xdr:col>38</xdr:col>
      <xdr:colOff>951891</xdr:colOff>
      <xdr:row>32</xdr:row>
      <xdr:rowOff>367393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A91279-B123-4C32-A441-636F103DE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30</xdr:col>
      <xdr:colOff>1993345</xdr:colOff>
      <xdr:row>10</xdr:row>
      <xdr:rowOff>0</xdr:rowOff>
    </xdr:from>
    <xdr:to>
      <xdr:col>38</xdr:col>
      <xdr:colOff>817646</xdr:colOff>
      <xdr:row>17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517583C-428D-440F-935E-222CCA73C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31</xdr:col>
      <xdr:colOff>155771</xdr:colOff>
      <xdr:row>33</xdr:row>
      <xdr:rowOff>300371</xdr:rowOff>
    </xdr:from>
    <xdr:to>
      <xdr:col>38</xdr:col>
      <xdr:colOff>952501</xdr:colOff>
      <xdr:row>38</xdr:row>
      <xdr:rowOff>585107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AE255AB-491D-44DC-971C-3A2357D44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F0F88CFC-7E32-4E9D-82CB-74C31250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308171</xdr:colOff>
      <xdr:row>33</xdr:row>
      <xdr:rowOff>452771</xdr:rowOff>
    </xdr:from>
    <xdr:to>
      <xdr:col>38</xdr:col>
      <xdr:colOff>1104901</xdr:colOff>
      <xdr:row>39</xdr:row>
      <xdr:rowOff>135928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3E48BA9-03A9-424F-BD01-8E9DD00A4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119062</xdr:rowOff>
    </xdr:from>
    <xdr:to>
      <xdr:col>14</xdr:col>
      <xdr:colOff>523875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A1B7D-B728-4A31-BDA9-07AFB226E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544608</xdr:colOff>
      <xdr:row>3</xdr:row>
      <xdr:rowOff>159123</xdr:rowOff>
    </xdr:from>
    <xdr:to>
      <xdr:col>13</xdr:col>
      <xdr:colOff>830358</xdr:colOff>
      <xdr:row>3</xdr:row>
      <xdr:rowOff>340098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624FF787-FCCA-4BBC-A89A-BC568B0D5803}"/>
            </a:ext>
          </a:extLst>
        </xdr:cNvPr>
        <xdr:cNvSpPr>
          <a:spLocks noChangeArrowheads="1"/>
        </xdr:cNvSpPr>
      </xdr:nvSpPr>
      <xdr:spPr bwMode="auto">
        <a:xfrm>
          <a:off x="18156333" y="692523"/>
          <a:ext cx="285750" cy="1809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396875</xdr:colOff>
      <xdr:row>3</xdr:row>
      <xdr:rowOff>142875</xdr:rowOff>
    </xdr:from>
    <xdr:to>
      <xdr:col>16</xdr:col>
      <xdr:colOff>682625</xdr:colOff>
      <xdr:row>3</xdr:row>
      <xdr:rowOff>333375</xdr:rowOff>
    </xdr:to>
    <xdr:sp macro="" textlink="">
      <xdr:nvSpPr>
        <xdr:cNvPr id="3" name="Rectangle 26">
          <a:extLst>
            <a:ext uri="{FF2B5EF4-FFF2-40B4-BE49-F238E27FC236}">
              <a16:creationId xmlns:a16="http://schemas.microsoft.com/office/drawing/2014/main" id="{9A48F556-054F-4080-98A8-8116138851D3}"/>
            </a:ext>
          </a:extLst>
        </xdr:cNvPr>
        <xdr:cNvSpPr>
          <a:spLocks noChangeArrowheads="1"/>
        </xdr:cNvSpPr>
      </xdr:nvSpPr>
      <xdr:spPr bwMode="auto">
        <a:xfrm>
          <a:off x="21180425" y="676275"/>
          <a:ext cx="285750" cy="190500"/>
        </a:xfrm>
        <a:prstGeom prst="rect">
          <a:avLst/>
        </a:prstGeom>
        <a:solidFill>
          <a:srgbClr val="F7964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3</xdr:row>
      <xdr:rowOff>133350</xdr:rowOff>
    </xdr:from>
    <xdr:to>
      <xdr:col>10</xdr:col>
      <xdr:colOff>561975</xdr:colOff>
      <xdr:row>3</xdr:row>
      <xdr:rowOff>323850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1AD80048-F7B3-4C45-B8E2-13E71DA8D4C9}"/>
            </a:ext>
          </a:extLst>
        </xdr:cNvPr>
        <xdr:cNvSpPr>
          <a:spLocks noChangeArrowheads="1"/>
        </xdr:cNvSpPr>
      </xdr:nvSpPr>
      <xdr:spPr bwMode="auto">
        <a:xfrm>
          <a:off x="14458950" y="666750"/>
          <a:ext cx="285750" cy="19050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</xdr:row>
      <xdr:rowOff>171450</xdr:rowOff>
    </xdr:from>
    <xdr:to>
      <xdr:col>8</xdr:col>
      <xdr:colOff>447675</xdr:colOff>
      <xdr:row>3</xdr:row>
      <xdr:rowOff>352425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DFB6EEF3-872E-40DF-B986-AEDAF8AC35CF}"/>
            </a:ext>
          </a:extLst>
        </xdr:cNvPr>
        <xdr:cNvSpPr>
          <a:spLocks noChangeArrowheads="1"/>
        </xdr:cNvSpPr>
      </xdr:nvSpPr>
      <xdr:spPr bwMode="auto">
        <a:xfrm>
          <a:off x="12030075" y="704850"/>
          <a:ext cx="295275" cy="180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803228</xdr:colOff>
      <xdr:row>3</xdr:row>
      <xdr:rowOff>123825</xdr:rowOff>
    </xdr:from>
    <xdr:to>
      <xdr:col>3</xdr:col>
      <xdr:colOff>1193753</xdr:colOff>
      <xdr:row>3</xdr:row>
      <xdr:rowOff>314325</xdr:rowOff>
    </xdr:to>
    <xdr:sp macro="" textlink="">
      <xdr:nvSpPr>
        <xdr:cNvPr id="6" name="Rectangle 26">
          <a:extLst>
            <a:ext uri="{FF2B5EF4-FFF2-40B4-BE49-F238E27FC236}">
              <a16:creationId xmlns:a16="http://schemas.microsoft.com/office/drawing/2014/main" id="{27E1BC24-CA46-4096-B96D-38A7F2866329}"/>
            </a:ext>
          </a:extLst>
        </xdr:cNvPr>
        <xdr:cNvSpPr>
          <a:spLocks noChangeArrowheads="1"/>
        </xdr:cNvSpPr>
      </xdr:nvSpPr>
      <xdr:spPr bwMode="auto">
        <a:xfrm>
          <a:off x="4394153" y="657225"/>
          <a:ext cx="390525" cy="190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88900</xdr:colOff>
      <xdr:row>0</xdr:row>
      <xdr:rowOff>0</xdr:rowOff>
    </xdr:from>
    <xdr:to>
      <xdr:col>4</xdr:col>
      <xdr:colOff>12700</xdr:colOff>
      <xdr:row>2</xdr:row>
      <xdr:rowOff>76200</xdr:rowOff>
    </xdr:to>
    <xdr:pic>
      <xdr:nvPicPr>
        <xdr:cNvPr id="7" name="Picture 25809">
          <a:extLst>
            <a:ext uri="{FF2B5EF4-FFF2-40B4-BE49-F238E27FC236}">
              <a16:creationId xmlns:a16="http://schemas.microsoft.com/office/drawing/2014/main" id="{41D92A58-23FA-4472-8645-05FC470B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88900" y="0"/>
          <a:ext cx="5314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142165</xdr:colOff>
      <xdr:row>4</xdr:row>
      <xdr:rowOff>884465</xdr:rowOff>
    </xdr:from>
    <xdr:to>
      <xdr:col>38</xdr:col>
      <xdr:colOff>995149</xdr:colOff>
      <xdr:row>9</xdr:row>
      <xdr:rowOff>540225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235EED-B8F9-41E2-A341-190C265D2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142152</xdr:colOff>
      <xdr:row>10</xdr:row>
      <xdr:rowOff>1</xdr:rowOff>
    </xdr:from>
    <xdr:to>
      <xdr:col>38</xdr:col>
      <xdr:colOff>980933</xdr:colOff>
      <xdr:row>14</xdr:row>
      <xdr:rowOff>355411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271F10B-4E2B-4A75-9120-7060E5300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113718</xdr:colOff>
      <xdr:row>20</xdr:row>
      <xdr:rowOff>85300</xdr:rowOff>
    </xdr:from>
    <xdr:to>
      <xdr:col>38</xdr:col>
      <xdr:colOff>995149</xdr:colOff>
      <xdr:row>25</xdr:row>
      <xdr:rowOff>184814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CE2EA5-A2DE-47E8-A1AB-E3D3ED5D7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141555</xdr:colOff>
      <xdr:row>25</xdr:row>
      <xdr:rowOff>367191</xdr:rowOff>
    </xdr:from>
    <xdr:to>
      <xdr:col>38</xdr:col>
      <xdr:colOff>951891</xdr:colOff>
      <xdr:row>32</xdr:row>
      <xdr:rowOff>367393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15AFEA-AC26-49F3-A0D8-C01AB2073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156381</xdr:colOff>
      <xdr:row>14</xdr:row>
      <xdr:rowOff>511791</xdr:rowOff>
    </xdr:from>
    <xdr:to>
      <xdr:col>38</xdr:col>
      <xdr:colOff>980932</xdr:colOff>
      <xdr:row>19</xdr:row>
      <xdr:rowOff>469141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84C07D-7523-4E39-B767-BF7E5D5D3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155771</xdr:colOff>
      <xdr:row>33</xdr:row>
      <xdr:rowOff>300371</xdr:rowOff>
    </xdr:from>
    <xdr:to>
      <xdr:col>38</xdr:col>
      <xdr:colOff>952501</xdr:colOff>
      <xdr:row>38</xdr:row>
      <xdr:rowOff>585107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59CC33-E4BE-468E-9B86-E2D9482F4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22</xdr:col>
      <xdr:colOff>523875</xdr:colOff>
      <xdr:row>0</xdr:row>
      <xdr:rowOff>0</xdr:rowOff>
    </xdr:from>
    <xdr:to>
      <xdr:col>22</xdr:col>
      <xdr:colOff>1365250</xdr:colOff>
      <xdr:row>2</xdr:row>
      <xdr:rowOff>168275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4FF3F515-B652-463E-AC7D-CAA28F1DE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451175" y="0"/>
          <a:ext cx="841375" cy="51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308171</xdr:colOff>
      <xdr:row>33</xdr:row>
      <xdr:rowOff>452771</xdr:rowOff>
    </xdr:from>
    <xdr:to>
      <xdr:col>38</xdr:col>
      <xdr:colOff>1104901</xdr:colOff>
      <xdr:row>39</xdr:row>
      <xdr:rowOff>135928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C8D9C90-F722-4892-BC05-B7DDBE9B3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2</xdr:row>
      <xdr:rowOff>9525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7B43644-EBFF-44A3-9E5F-C82A78E1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238125" cy="352425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ALITY BLR" refreshedDate="44593.620421412037" createdVersion="7" refreshedVersion="7" minRefreshableVersion="3" recordCount="133" xr:uid="{DD13B938-F69C-4AB2-A55E-B65085A0E221}">
  <cacheSource type="worksheet">
    <worksheetSource ref="A5:AE138" sheet="JAN-22"/>
  </cacheSource>
  <cacheFields count="31">
    <cacheField name="MRN DATE" numFmtId="164">
      <sharedItems containsSemiMixedTypes="0" containsNonDate="0" containsDate="1" containsString="0" minDate="2022-01-06T00:00:00" maxDate="2022-01-30T00:00:00"/>
    </cacheField>
    <cacheField name="MRN NO" numFmtId="0">
      <sharedItems/>
    </cacheField>
    <cacheField name="BATCH NO." numFmtId="0">
      <sharedItems/>
    </cacheField>
    <cacheField name="ITEM CODE NO" numFmtId="0">
      <sharedItems count="26">
        <s v="F01L010151"/>
        <s v="F01L040109"/>
        <s v="F01L040111"/>
        <s v="F01L040142"/>
        <s v="F01L040110"/>
        <s v="F01L040114"/>
        <s v="F01L040115"/>
        <s v="F01L040165"/>
        <s v="F01L020240"/>
        <s v="F01L020389"/>
        <s v="F01L040077"/>
        <s v="F01L040006"/>
        <s v="F01L040113"/>
        <s v="F01L040105"/>
        <s v="F01L040168"/>
        <s v="F01L040141"/>
        <s v="F01L040166"/>
        <s v="F01L040167"/>
        <s v="F01L040087"/>
        <s v="F01L020209"/>
        <s v="F01L040034"/>
        <s v="F01L010154"/>
        <s v="F01L020006"/>
        <s v="F01L010132"/>
        <s v="F01L040112"/>
        <s v="F01L040068"/>
      </sharedItems>
    </cacheField>
    <cacheField name="Item Description" numFmtId="0">
      <sharedItems count="26">
        <s v="K0PG-Shaft Drive"/>
        <s v="K0NA-Kick Starter Assy"/>
        <s v="K0PA-Gear Comp Counter"/>
        <s v="K0PG-Gear Comp Final"/>
        <s v="K0NA-Shaft Comp. Cam Assy"/>
        <s v="K0VA-Shaft Main Assy"/>
        <s v="K0VA-Counter Shaft  Assy"/>
        <s v="K1CA SHAFT COMP CAM ASSY"/>
        <s v="K0NA-Gear Primary Drive"/>
        <s v="K1CA GEAR PRIMARY DRIVE"/>
        <s v="SHAFT ASSY COUNTER K67A"/>
        <s v="KTEL Shaft Comp Cam"/>
        <s v="K0PA-Shaft Comp Cam"/>
        <s v="K0LA-Shaft Comp Cam"/>
        <s v="K1CA KICK STARTER ASSY"/>
        <s v="K0PG-Shaft Comp Cam"/>
        <s v="K1CA SHAFT ASSY MAIN"/>
        <s v="K1CA SHAFT ASSY COUNTER"/>
        <s v="KICK STARTER ASSY KTEN"/>
        <s v="GEAR STARTER DRIVEN KTEN"/>
        <s v="ASSY ONEWAY CLUTCH(NEW TYPE 6R"/>
        <s v="K0LF-Shaft Drive"/>
        <s v="KSPA-Gear Primary Drive"/>
        <s v="K0PA-Shaft Drive"/>
        <s v="K0PA-Gear Comp Final"/>
        <s v="SHAFT ASSY COUNTER KTEM"/>
      </sharedItems>
    </cacheField>
    <cacheField name="Customer" numFmtId="0">
      <sharedItems/>
    </cacheField>
    <cacheField name="DEFECTS REPORTED " numFmtId="0">
      <sharedItems/>
    </cacheField>
    <cacheField name="PROBLEM OF CONCERN LINE" numFmtId="0">
      <sharedItems/>
    </cacheField>
    <cacheField name="QUANITIY ON STORE MRN" numFmtId="0">
      <sharedItems containsSemiMixedTypes="0" containsString="0" containsNumber="1" containsInteger="1" minValue="1" maxValue="960"/>
    </cacheField>
    <cacheField name="DATE OF PHYSICAL INVENTORY" numFmtId="0">
      <sharedItems containsSemiMixedTypes="0" containsNonDate="0" containsDate="1" containsString="0" minDate="2022-01-06T00:00:00" maxDate="2022-01-30T00:00:00"/>
    </cacheField>
    <cacheField name="ACTUAL QUANITIY VERIFIED " numFmtId="0">
      <sharedItems containsString="0" containsBlank="1" containsNumber="1" containsInteger="1" minValue="1" maxValue="960"/>
    </cacheField>
    <cacheField name="HANDOVER DATE TO PROD/QA" numFmtId="164">
      <sharedItems containsSemiMixedTypes="0" containsNonDate="0" containsDate="1" containsString="0" minDate="2022-01-06T00:00:00" maxDate="2022-01-30T00:00:00"/>
    </cacheField>
    <cacheField name="QUANTITY HANDOVER" numFmtId="0">
      <sharedItems containsString="0" containsBlank="1" containsNumber="1" containsInteger="1" minValue="1" maxValue="960"/>
    </cacheField>
    <cacheField name="HANDOVER DEPTT. " numFmtId="0">
      <sharedItems/>
    </cacheField>
    <cacheField name="RECEIVING DATE" numFmtId="164">
      <sharedItems containsSemiMixedTypes="0" containsNonDate="0" containsDate="1" containsString="0" minDate="2022-01-06T00:00:00" maxDate="2022-01-30T00:00:00"/>
    </cacheField>
    <cacheField name="NG QUANITIY " numFmtId="0">
      <sharedItems containsString="0" containsBlank="1" containsNumber="1" containsInteger="1" minValue="1" maxValue="20"/>
    </cacheField>
    <cacheField name="OK QUANTITY" numFmtId="0">
      <sharedItems containsString="0" containsBlank="1" containsNumber="1" containsInteger="1" minValue="0" maxValue="10"/>
    </cacheField>
    <cacheField name="HANDOVER DATE TO F.CONTROL " numFmtId="164">
      <sharedItems containsSemiMixedTypes="0" containsNonDate="0" containsDate="1" containsString="0" minDate="2022-01-06T00:00:00" maxDate="2022-01-30T00:00:00"/>
    </cacheField>
    <cacheField name="QUANTITY  TO F.CONTROL " numFmtId="0">
      <sharedItems containsNonDate="0" containsString="0" containsBlank="1"/>
    </cacheField>
    <cacheField name="DIMEN. PROBLEM" numFmtId="0">
      <sharedItems containsNonDate="0" containsString="0" containsBlank="1"/>
    </cacheField>
    <cacheField name="VISUAL DEFCT" numFmtId="16">
      <sharedItems containsNonDate="0" containsString="0" containsBlank="1"/>
    </cacheField>
    <cacheField name="INSPECTION  DETAIL" numFmtId="0">
      <sharedItems containsNonDate="0" containsString="0" containsBlank="1"/>
    </cacheField>
    <cacheField name="UNIT PRICE" numFmtId="0">
      <sharedItems containsSemiMixedTypes="0" containsString="0" containsNumber="1" minValue="93.12" maxValue="742.98"/>
    </cacheField>
    <cacheField name="IF SCRAPED THEN SCRAP NOTE NO" numFmtId="0">
      <sharedItems containsNonDate="0" containsString="0" containsBlank="1"/>
    </cacheField>
    <cacheField name="RECEIVED COST " numFmtId="0">
      <sharedItems containsSemiMixedTypes="0" containsString="0" containsNumber="1" minValue="176.84" maxValue="187104"/>
    </cacheField>
    <cacheField name="NG COST" numFmtId="0">
      <sharedItems containsSemiMixedTypes="0" containsString="0" containsNumber="1" minValue="0" maxValue="6299"/>
    </cacheField>
    <cacheField name="OK COST" numFmtId="0">
      <sharedItems containsSemiMixedTypes="0" containsString="0" containsNumber="1" minValue="0" maxValue="3176.7000000000003"/>
    </cacheField>
    <cacheField name="CUST.CODE" numFmtId="0">
      <sharedItems containsNonDate="0" containsString="0" containsBlank="1"/>
    </cacheField>
    <cacheField name="STATUS" numFmtId="0">
      <sharedItems containsNonDate="0" containsString="0" containsBlank="1"/>
    </cacheField>
    <cacheField name="Root Cause" numFmtId="0">
      <sharedItems containsNonDate="0" containsString="0" containsBlank="1"/>
    </cacheField>
    <cacheField name="Ac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ALITY BLR" refreshedDate="44593.705913078702" createdVersion="7" refreshedVersion="7" minRefreshableVersion="3" recordCount="133" xr:uid="{8DC59070-45F0-4562-A526-A65C36B89132}">
  <cacheSource type="worksheet">
    <worksheetSource ref="A5:AE138" sheet="SAMPLE JAN-2022"/>
  </cacheSource>
  <cacheFields count="31">
    <cacheField name="MRN DATE" numFmtId="164">
      <sharedItems containsSemiMixedTypes="0" containsNonDate="0" containsDate="1" containsString="0" minDate="2022-01-06T00:00:00" maxDate="2022-01-30T00:00:00"/>
    </cacheField>
    <cacheField name="MRN NO" numFmtId="0">
      <sharedItems/>
    </cacheField>
    <cacheField name="BATCH NO." numFmtId="0">
      <sharedItems/>
    </cacheField>
    <cacheField name="ITEM CODE NO" numFmtId="0">
      <sharedItems/>
    </cacheField>
    <cacheField name="Item Description" numFmtId="0">
      <sharedItems count="26">
        <s v="K0PG-Shaft Drive"/>
        <s v="K0NA-Kick Starter Assy"/>
        <s v="K0PA-Gear Comp Counter"/>
        <s v="K0PG-Gear Comp Final"/>
        <s v="K0NA-Shaft Comp. Cam Assy"/>
        <s v="K0VA-Shaft Main Assy"/>
        <s v="K0VA-Counter Shaft  Assy"/>
        <s v="K1CA SHAFT COMP CAM ASSY"/>
        <s v="K0NA-Gear Primary Drive"/>
        <s v="K1CA GEAR PRIMARY DRIVE"/>
        <s v="SHAFT ASSY COUNTER K67A"/>
        <s v="KTEL Shaft Comp Cam"/>
        <s v="K0PA-Shaft Comp Cam"/>
        <s v="K0LA-Shaft Comp Cam"/>
        <s v="K1CA KICK STARTER ASSY"/>
        <s v="K0PG-Shaft Comp Cam"/>
        <s v="K1CA SHAFT ASSY MAIN"/>
        <s v="K1CA SHAFT ASSY COUNTER"/>
        <s v="KICK STARTER ASSY KTEN"/>
        <s v="GEAR STARTER DRIVEN KTEN"/>
        <s v="ASSY ONEWAY CLUTCH(NEW TYPE 6R"/>
        <s v="K0LF-Shaft Drive"/>
        <s v="KSPA-Gear Primary Drive"/>
        <s v="K0PA-Shaft Drive"/>
        <s v="K0PA-Gear Comp Final"/>
        <s v="SHAFT ASSY COUNTER KTEM"/>
      </sharedItems>
    </cacheField>
    <cacheField name="Customer" numFmtId="0">
      <sharedItems/>
    </cacheField>
    <cacheField name="DEFECTS REPORTED " numFmtId="0">
      <sharedItems/>
    </cacheField>
    <cacheField name="PROBLEM OF CONCERN LINE" numFmtId="0">
      <sharedItems/>
    </cacheField>
    <cacheField name="QUANITIY ON STORE MRN" numFmtId="0">
      <sharedItems containsSemiMixedTypes="0" containsString="0" containsNumber="1" containsInteger="1" minValue="1" maxValue="960"/>
    </cacheField>
    <cacheField name="DATE OF PHYSICAL INVENTORY" numFmtId="0">
      <sharedItems containsSemiMixedTypes="0" containsNonDate="0" containsDate="1" containsString="0" minDate="2022-01-06T00:00:00" maxDate="2022-01-30T00:00:00"/>
    </cacheField>
    <cacheField name="ACTUAL QUANITIY VERIFIED " numFmtId="0">
      <sharedItems containsSemiMixedTypes="0" containsString="0" containsNumber="1" containsInteger="1" minValue="1" maxValue="960"/>
    </cacheField>
    <cacheField name="HANDOVER DATE TO PROD/QA" numFmtId="164">
      <sharedItems containsSemiMixedTypes="0" containsNonDate="0" containsDate="1" containsString="0" minDate="2022-01-06T00:00:00" maxDate="2022-01-30T00:00:00"/>
    </cacheField>
    <cacheField name="QUANTITY HANDOVER" numFmtId="0">
      <sharedItems containsSemiMixedTypes="0" containsString="0" containsNumber="1" containsInteger="1" minValue="1" maxValue="960"/>
    </cacheField>
    <cacheField name="HANDOVER DEPTT. " numFmtId="0">
      <sharedItems/>
    </cacheField>
    <cacheField name="RECEIVING DATE" numFmtId="164">
      <sharedItems containsSemiMixedTypes="0" containsNonDate="0" containsDate="1" containsString="0" minDate="2022-01-06T00:00:00" maxDate="2022-01-30T00:00:00"/>
    </cacheField>
    <cacheField name="NG QUANITIY " numFmtId="0">
      <sharedItems containsString="0" containsBlank="1" containsNumber="1" containsInteger="1" minValue="1" maxValue="20"/>
    </cacheField>
    <cacheField name="OK QUANTITY" numFmtId="0">
      <sharedItems containsSemiMixedTypes="0" containsString="0" containsNumber="1" containsInteger="1" minValue="0" maxValue="960"/>
    </cacheField>
    <cacheField name="HANDOVER DATE TO F.CONTROL " numFmtId="164">
      <sharedItems containsSemiMixedTypes="0" containsNonDate="0" containsDate="1" containsString="0" minDate="2022-01-06T00:00:00" maxDate="2022-01-30T00:00:00"/>
    </cacheField>
    <cacheField name="QUANTITY  TO F.CONTROL " numFmtId="0">
      <sharedItems containsNonDate="0" containsString="0" containsBlank="1"/>
    </cacheField>
    <cacheField name="DIMEN. PROBLEM" numFmtId="0">
      <sharedItems containsNonDate="0" containsString="0" containsBlank="1"/>
    </cacheField>
    <cacheField name="VISUAL DEFCT" numFmtId="16">
      <sharedItems containsNonDate="0" containsString="0" containsBlank="1"/>
    </cacheField>
    <cacheField name="INSPECTION  DETAIL" numFmtId="0">
      <sharedItems containsNonDate="0" containsString="0" containsBlank="1"/>
    </cacheField>
    <cacheField name="UNIT PRICE" numFmtId="0">
      <sharedItems containsSemiMixedTypes="0" containsString="0" containsNumber="1" minValue="93.12" maxValue="742.98"/>
    </cacheField>
    <cacheField name="IF SCRAPED THEN SCRAP NOTE NO" numFmtId="0">
      <sharedItems containsNonDate="0" containsString="0" containsBlank="1"/>
    </cacheField>
    <cacheField name="RECEIVED COST " numFmtId="0">
      <sharedItems containsSemiMixedTypes="0" containsString="0" containsNumber="1" minValue="176.84" maxValue="187104"/>
    </cacheField>
    <cacheField name="NG COST" numFmtId="0">
      <sharedItems containsSemiMixedTypes="0" containsString="0" containsNumber="1" minValue="0" maxValue="6299"/>
    </cacheField>
    <cacheField name="OK COST" numFmtId="0">
      <sharedItems containsSemiMixedTypes="0" containsString="0" containsNumber="1" minValue="0" maxValue="187104"/>
    </cacheField>
    <cacheField name="CUST.CODE" numFmtId="0">
      <sharedItems containsNonDate="0" containsString="0" containsBlank="1"/>
    </cacheField>
    <cacheField name="STATUS" numFmtId="0">
      <sharedItems containsNonDate="0" containsString="0" containsBlank="1"/>
    </cacheField>
    <cacheField name="Root Cause" numFmtId="0">
      <sharedItems containsNonDate="0" containsString="0" containsBlank="1"/>
    </cacheField>
    <cacheField name="Ac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d v="2022-01-06T00:00:00"/>
    <s v="6520005447"/>
    <s v="0010955993"/>
    <x v="0"/>
    <x v="0"/>
    <s v="511000033"/>
    <s v="USE MATERIAL "/>
    <s v="NO MAP-ID FAULT"/>
    <n v="2"/>
    <d v="2022-01-06T00:00:00"/>
    <n v="2"/>
    <d v="2022-01-06T00:00:00"/>
    <n v="2"/>
    <s v="QGATE"/>
    <d v="2022-01-06T00:00:00"/>
    <n v="2"/>
    <m/>
    <d v="2022-01-06T00:00:00"/>
    <m/>
    <m/>
    <m/>
    <m/>
    <n v="172.31"/>
    <m/>
    <n v="344.62"/>
    <n v="344.62"/>
    <n v="0"/>
    <m/>
    <m/>
    <m/>
    <m/>
  </r>
  <r>
    <d v="2022-01-06T00:00:00"/>
    <s v="6520005448"/>
    <s v="0010956702"/>
    <x v="1"/>
    <x v="1"/>
    <s v="511000033"/>
    <s v="USE MATERIAL "/>
    <s v="NO MAP-ID FAULT"/>
    <n v="1"/>
    <d v="2022-01-06T00:00:00"/>
    <n v="1"/>
    <d v="2022-01-06T00:00:00"/>
    <n v="1"/>
    <s v="ASSY"/>
    <d v="2022-01-06T00:00:00"/>
    <m/>
    <m/>
    <d v="2022-01-06T00:00:00"/>
    <m/>
    <m/>
    <m/>
    <m/>
    <n v="251.53"/>
    <m/>
    <n v="251.53"/>
    <n v="0"/>
    <n v="0"/>
    <m/>
    <m/>
    <m/>
    <m/>
  </r>
  <r>
    <d v="2022-01-06T00:00:00"/>
    <s v="6520005449"/>
    <s v="0010957089"/>
    <x v="2"/>
    <x v="2"/>
    <s v="511000033"/>
    <s v="USE MATERIAL "/>
    <s v="NO MAP-ID FAULT"/>
    <n v="2"/>
    <d v="2022-01-06T00:00:00"/>
    <n v="2"/>
    <d v="2022-01-06T00:00:00"/>
    <n v="2"/>
    <s v="QGATE"/>
    <d v="2022-01-06T00:00:00"/>
    <m/>
    <m/>
    <d v="2022-01-06T00:00:00"/>
    <m/>
    <m/>
    <m/>
    <m/>
    <n v="194.9"/>
    <m/>
    <n v="389.8"/>
    <n v="0"/>
    <n v="0"/>
    <m/>
    <m/>
    <m/>
    <m/>
  </r>
  <r>
    <d v="2022-01-06T00:00:00"/>
    <s v="6520005450"/>
    <s v="0010956862"/>
    <x v="3"/>
    <x v="3"/>
    <s v="511000033"/>
    <s v="USE MATERIAL "/>
    <s v="NO MAP-ID FAULT"/>
    <n v="2"/>
    <d v="2022-01-06T00:00:00"/>
    <n v="2"/>
    <d v="2022-01-06T00:00:00"/>
    <n v="2"/>
    <s v="QGATE"/>
    <d v="2022-01-06T00:00:00"/>
    <n v="2"/>
    <m/>
    <d v="2022-01-06T00:00:00"/>
    <m/>
    <m/>
    <m/>
    <m/>
    <n v="274.06"/>
    <m/>
    <n v="548.12"/>
    <n v="548.12"/>
    <n v="0"/>
    <m/>
    <m/>
    <m/>
    <m/>
  </r>
  <r>
    <d v="2022-01-06T00:00:00"/>
    <s v="6520005451"/>
    <s v="0010955674"/>
    <x v="4"/>
    <x v="4"/>
    <s v="511000033"/>
    <s v="USE MATERIAL "/>
    <s v="NO MAP-ID FAULT"/>
    <n v="5"/>
    <d v="2022-01-06T00:00:00"/>
    <n v="5"/>
    <d v="2022-01-06T00:00:00"/>
    <n v="5"/>
    <s v="ASSY"/>
    <d v="2022-01-06T00:00:00"/>
    <n v="5"/>
    <m/>
    <d v="2022-01-06T00:00:00"/>
    <m/>
    <m/>
    <m/>
    <m/>
    <n v="313.18"/>
    <m/>
    <n v="1565.9"/>
    <n v="1565.9"/>
    <n v="0"/>
    <m/>
    <m/>
    <m/>
    <m/>
  </r>
  <r>
    <d v="2022-01-06T00:00:00"/>
    <s v="6520005452"/>
    <s v="0010992015"/>
    <x v="5"/>
    <x v="5"/>
    <s v="511000033"/>
    <s v="USE MATERIAL "/>
    <s v="NO MAP-ID FAULT"/>
    <n v="2"/>
    <d v="2022-01-06T00:00:00"/>
    <n v="2"/>
    <d v="2022-01-06T00:00:00"/>
    <n v="2"/>
    <s v="ASSY"/>
    <d v="2022-01-06T00:00:00"/>
    <m/>
    <m/>
    <d v="2022-01-06T00:00:00"/>
    <m/>
    <m/>
    <m/>
    <m/>
    <n v="525.53"/>
    <m/>
    <n v="1051.06"/>
    <n v="0"/>
    <n v="0"/>
    <m/>
    <m/>
    <m/>
    <m/>
  </r>
  <r>
    <d v="2022-01-06T00:00:00"/>
    <s v="6520005453"/>
    <s v="0010992015"/>
    <x v="5"/>
    <x v="5"/>
    <s v="511000033"/>
    <s v="USE MATERIAL "/>
    <s v="NO MAP-ID FAULT"/>
    <n v="5"/>
    <d v="2022-01-06T00:00:00"/>
    <n v="5"/>
    <d v="2022-01-06T00:00:00"/>
    <n v="5"/>
    <s v="ASSY"/>
    <d v="2022-01-06T00:00:00"/>
    <m/>
    <m/>
    <d v="2022-01-06T00:00:00"/>
    <m/>
    <m/>
    <m/>
    <m/>
    <n v="525.53"/>
    <m/>
    <n v="2627.6499999999996"/>
    <n v="0"/>
    <n v="0"/>
    <m/>
    <m/>
    <m/>
    <m/>
  </r>
  <r>
    <d v="2022-01-06T00:00:00"/>
    <s v="6520005454"/>
    <s v="0010991725"/>
    <x v="6"/>
    <x v="6"/>
    <s v="511000033"/>
    <s v="USE MATERIAL "/>
    <s v="NO MAP-ID FAULT"/>
    <n v="5"/>
    <d v="2022-01-06T00:00:00"/>
    <n v="5"/>
    <d v="2022-01-06T00:00:00"/>
    <n v="5"/>
    <s v="ASSY"/>
    <d v="2022-01-06T00:00:00"/>
    <m/>
    <m/>
    <d v="2022-01-06T00:00:00"/>
    <m/>
    <m/>
    <m/>
    <m/>
    <n v="634.69000000000005"/>
    <m/>
    <n v="3173.4500000000003"/>
    <n v="0"/>
    <n v="0"/>
    <m/>
    <m/>
    <m/>
    <m/>
  </r>
  <r>
    <d v="2022-01-06T00:00:00"/>
    <s v="6520005455"/>
    <s v="0010991725"/>
    <x v="6"/>
    <x v="6"/>
    <s v="511000033"/>
    <s v="USE MATERIAL "/>
    <s v="NO MAP-ID FAULT"/>
    <n v="3"/>
    <d v="2022-01-06T00:00:00"/>
    <n v="3"/>
    <d v="2022-01-06T00:00:00"/>
    <n v="3"/>
    <s v="ASSY"/>
    <d v="2022-01-06T00:00:00"/>
    <m/>
    <m/>
    <d v="2022-01-06T00:00:00"/>
    <m/>
    <m/>
    <m/>
    <m/>
    <n v="634.69000000000005"/>
    <m/>
    <n v="1904.0700000000002"/>
    <n v="0"/>
    <n v="0"/>
    <m/>
    <m/>
    <m/>
    <m/>
  </r>
  <r>
    <d v="2022-01-06T00:00:00"/>
    <s v="6520005456"/>
    <s v="0010957136"/>
    <x v="1"/>
    <x v="1"/>
    <s v="511000033"/>
    <s v="USE MATERIAL "/>
    <s v="NO MAP-ID FAULT"/>
    <n v="3"/>
    <d v="2022-01-06T00:00:00"/>
    <n v="3"/>
    <d v="2022-01-06T00:00:00"/>
    <n v="3"/>
    <s v="ASSY"/>
    <d v="2022-01-06T00:00:00"/>
    <m/>
    <m/>
    <d v="2022-01-06T00:00:00"/>
    <m/>
    <m/>
    <m/>
    <m/>
    <n v="251.53"/>
    <m/>
    <n v="754.59"/>
    <n v="0"/>
    <n v="0"/>
    <m/>
    <m/>
    <m/>
    <m/>
  </r>
  <r>
    <d v="2022-01-06T00:00:00"/>
    <s v="6520005457"/>
    <s v="0010955674"/>
    <x v="4"/>
    <x v="4"/>
    <s v="511000033"/>
    <s v="USE MATERIAL "/>
    <s v="NO MAP-ID FAULT"/>
    <n v="1"/>
    <d v="2022-01-06T00:00:00"/>
    <n v="1"/>
    <d v="2022-01-06T00:00:00"/>
    <n v="1"/>
    <s v="ASSY"/>
    <d v="2022-01-06T00:00:00"/>
    <n v="1"/>
    <m/>
    <d v="2022-01-06T00:00:00"/>
    <m/>
    <m/>
    <m/>
    <m/>
    <n v="313.18"/>
    <m/>
    <n v="313.18"/>
    <n v="313.18"/>
    <n v="0"/>
    <m/>
    <m/>
    <m/>
    <m/>
  </r>
  <r>
    <d v="2022-01-06T00:00:00"/>
    <s v="6520005458"/>
    <s v="0010956987"/>
    <x v="7"/>
    <x v="7"/>
    <s v="511000033"/>
    <s v="USE MATERIAL "/>
    <s v="NO MAP-ID FAULT"/>
    <n v="5"/>
    <d v="2022-01-06T00:00:00"/>
    <n v="5"/>
    <d v="2022-01-06T00:00:00"/>
    <n v="5"/>
    <s v="QGATE"/>
    <d v="2022-01-06T00:00:00"/>
    <n v="4"/>
    <n v="1"/>
    <d v="2022-01-06T00:00:00"/>
    <m/>
    <m/>
    <m/>
    <m/>
    <n v="315.97000000000003"/>
    <m/>
    <n v="1579.8500000000001"/>
    <n v="1263.8800000000001"/>
    <n v="315.97000000000003"/>
    <m/>
    <m/>
    <m/>
    <m/>
  </r>
  <r>
    <d v="2022-01-06T00:00:00"/>
    <s v="6520005459"/>
    <s v="0010956589"/>
    <x v="8"/>
    <x v="8"/>
    <s v="511000033"/>
    <s v="USE MATERIAL "/>
    <s v="NO MAP-ID FAULT"/>
    <n v="3"/>
    <d v="2022-01-06T00:00:00"/>
    <n v="3"/>
    <d v="2022-01-06T00:00:00"/>
    <n v="3"/>
    <s v="QGATE"/>
    <d v="2022-01-06T00:00:00"/>
    <m/>
    <m/>
    <d v="2022-01-06T00:00:00"/>
    <m/>
    <m/>
    <m/>
    <m/>
    <n v="93.12"/>
    <m/>
    <n v="279.36"/>
    <n v="0"/>
    <n v="0"/>
    <m/>
    <m/>
    <m/>
    <m/>
  </r>
  <r>
    <d v="2022-01-06T00:00:00"/>
    <s v="6520005460"/>
    <s v="0010800770"/>
    <x v="9"/>
    <x v="9"/>
    <s v="511000033"/>
    <s v="USE MATERIAL "/>
    <s v="NO MAP-ID FAULT"/>
    <n v="2"/>
    <d v="2022-01-06T00:00:00"/>
    <n v="2"/>
    <d v="2022-01-06T00:00:00"/>
    <n v="2"/>
    <s v="QGATE"/>
    <d v="2022-01-06T00:00:00"/>
    <m/>
    <m/>
    <d v="2022-01-06T00:00:00"/>
    <m/>
    <m/>
    <m/>
    <m/>
    <n v="95.84"/>
    <m/>
    <n v="191.68"/>
    <n v="0"/>
    <n v="0"/>
    <m/>
    <m/>
    <m/>
    <m/>
  </r>
  <r>
    <d v="2022-01-06T00:00:00"/>
    <s v="6520005461"/>
    <s v="0010992015"/>
    <x v="5"/>
    <x v="5"/>
    <s v="511000033"/>
    <s v="USE MATERIAL "/>
    <s v="NO MAP-ID FAULT"/>
    <n v="1"/>
    <d v="2022-01-06T00:00:00"/>
    <n v="1"/>
    <d v="2022-01-06T00:00:00"/>
    <n v="1"/>
    <s v="ASSY"/>
    <d v="2022-01-06T00:00:00"/>
    <m/>
    <m/>
    <d v="2022-01-06T00:00:00"/>
    <m/>
    <m/>
    <m/>
    <m/>
    <n v="525.53"/>
    <m/>
    <n v="525.53"/>
    <n v="0"/>
    <n v="0"/>
    <m/>
    <m/>
    <m/>
    <m/>
  </r>
  <r>
    <d v="2022-01-06T00:00:00"/>
    <s v="6520005462"/>
    <s v="0010963849"/>
    <x v="10"/>
    <x v="10"/>
    <s v="511000033"/>
    <s v="USE MATERIAL "/>
    <s v="NO MAP-ID FAULT"/>
    <n v="1"/>
    <d v="2022-01-06T00:00:00"/>
    <n v="1"/>
    <d v="2022-01-06T00:00:00"/>
    <n v="1"/>
    <s v="FC "/>
    <d v="2022-01-06T00:00:00"/>
    <m/>
    <m/>
    <d v="2022-01-06T00:00:00"/>
    <m/>
    <m/>
    <m/>
    <m/>
    <n v="740.83"/>
    <m/>
    <n v="740.83"/>
    <n v="0"/>
    <n v="0"/>
    <m/>
    <m/>
    <m/>
    <m/>
  </r>
  <r>
    <d v="2022-01-06T00:00:00"/>
    <s v="6520005463"/>
    <s v="0011163593"/>
    <x v="5"/>
    <x v="5"/>
    <s v="511000033"/>
    <s v="USE MATERIAL "/>
    <s v="NO MAP-ID FAULT"/>
    <n v="3"/>
    <d v="2022-01-06T00:00:00"/>
    <n v="3"/>
    <d v="2022-01-06T00:00:00"/>
    <n v="3"/>
    <s v="ASSY"/>
    <d v="2022-01-06T00:00:00"/>
    <m/>
    <m/>
    <d v="2022-01-06T00:00:00"/>
    <m/>
    <m/>
    <m/>
    <m/>
    <n v="526.74"/>
    <m/>
    <n v="1580.22"/>
    <n v="0"/>
    <n v="0"/>
    <m/>
    <m/>
    <m/>
    <m/>
  </r>
  <r>
    <d v="2022-01-06T00:00:00"/>
    <s v="6520005464"/>
    <s v="0010963943"/>
    <x v="11"/>
    <x v="11"/>
    <s v="511000033"/>
    <s v="USE MATERIAL "/>
    <s v="NO MAP-ID FAULT"/>
    <n v="1"/>
    <d v="2022-01-06T00:00:00"/>
    <n v="1"/>
    <d v="2022-01-06T00:00:00"/>
    <n v="1"/>
    <s v="FC "/>
    <d v="2022-01-06T00:00:00"/>
    <m/>
    <m/>
    <d v="2022-01-06T00:00:00"/>
    <m/>
    <m/>
    <m/>
    <m/>
    <n v="244.43"/>
    <m/>
    <n v="244.43"/>
    <n v="0"/>
    <n v="0"/>
    <m/>
    <m/>
    <m/>
    <m/>
  </r>
  <r>
    <d v="2022-01-06T00:00:00"/>
    <s v="6520005465"/>
    <s v="0011185385"/>
    <x v="6"/>
    <x v="6"/>
    <s v="511000033"/>
    <s v="USE MATERIAL "/>
    <s v="NO MAP-ID FAULT"/>
    <n v="2"/>
    <d v="2022-01-06T00:00:00"/>
    <n v="2"/>
    <d v="2022-01-06T00:00:00"/>
    <n v="2"/>
    <s v="ASSY"/>
    <d v="2022-01-06T00:00:00"/>
    <m/>
    <m/>
    <d v="2022-01-06T00:00:00"/>
    <m/>
    <m/>
    <m/>
    <m/>
    <n v="636.92999999999995"/>
    <m/>
    <n v="1273.8599999999999"/>
    <n v="0"/>
    <n v="0"/>
    <m/>
    <m/>
    <m/>
    <m/>
  </r>
  <r>
    <d v="2022-01-06T00:00:00"/>
    <s v="6520005466"/>
    <s v="0010956769"/>
    <x v="3"/>
    <x v="3"/>
    <s v="511000033"/>
    <s v="USE MATERIAL "/>
    <s v="NO MAP-ID FAULT"/>
    <n v="1"/>
    <d v="2022-01-06T00:00:00"/>
    <n v="1"/>
    <d v="2022-01-06T00:00:00"/>
    <n v="1"/>
    <s v="QGATE"/>
    <d v="2022-01-06T00:00:00"/>
    <m/>
    <m/>
    <d v="2022-01-06T00:00:00"/>
    <m/>
    <m/>
    <m/>
    <m/>
    <n v="274.97000000000003"/>
    <m/>
    <n v="274.97000000000003"/>
    <n v="0"/>
    <n v="0"/>
    <m/>
    <m/>
    <m/>
    <m/>
  </r>
  <r>
    <d v="2022-01-06T00:00:00"/>
    <s v="6520005467"/>
    <s v="0010957091"/>
    <x v="3"/>
    <x v="3"/>
    <s v="511000033"/>
    <s v="USE MATERIAL "/>
    <s v="NO MAP-ID FAULT"/>
    <n v="1"/>
    <d v="2022-01-06T00:00:00"/>
    <n v="1"/>
    <d v="2022-01-06T00:00:00"/>
    <n v="1"/>
    <s v="QGATE"/>
    <d v="2022-01-06T00:00:00"/>
    <m/>
    <m/>
    <d v="2022-01-06T00:00:00"/>
    <m/>
    <m/>
    <m/>
    <m/>
    <n v="274.97000000000003"/>
    <m/>
    <n v="274.97000000000003"/>
    <n v="0"/>
    <n v="0"/>
    <m/>
    <m/>
    <m/>
    <m/>
  </r>
  <r>
    <d v="2022-01-06T00:00:00"/>
    <s v="6520005468"/>
    <s v="0010956767"/>
    <x v="2"/>
    <x v="2"/>
    <s v="511000033"/>
    <s v="USE MATERIAL "/>
    <s v="NO MAP-ID FAULT"/>
    <n v="1"/>
    <d v="2022-01-06T00:00:00"/>
    <n v="1"/>
    <d v="2022-01-06T00:00:00"/>
    <n v="1"/>
    <s v="QGATE"/>
    <d v="2022-01-06T00:00:00"/>
    <m/>
    <m/>
    <d v="2022-01-06T00:00:00"/>
    <m/>
    <m/>
    <m/>
    <m/>
    <n v="194.9"/>
    <m/>
    <n v="194.9"/>
    <n v="0"/>
    <n v="0"/>
    <m/>
    <m/>
    <m/>
    <m/>
  </r>
  <r>
    <d v="2022-01-06T00:00:00"/>
    <s v="6520005471"/>
    <s v="0010957401"/>
    <x v="12"/>
    <x v="12"/>
    <s v="511000033"/>
    <s v="USE MATERIAL "/>
    <s v="NO MAP-ID FAULT"/>
    <n v="1"/>
    <d v="2022-01-06T00:00:00"/>
    <n v="1"/>
    <d v="2022-01-06T00:00:00"/>
    <n v="1"/>
    <s v="ASSY"/>
    <d v="2022-01-06T00:00:00"/>
    <n v="1"/>
    <m/>
    <d v="2022-01-06T00:00:00"/>
    <m/>
    <m/>
    <m/>
    <m/>
    <n v="300.22000000000003"/>
    <m/>
    <n v="300.22000000000003"/>
    <n v="300.22000000000003"/>
    <n v="0"/>
    <m/>
    <m/>
    <m/>
    <m/>
  </r>
  <r>
    <d v="2022-01-06T00:00:00"/>
    <s v="6520005473"/>
    <s v="0010956492"/>
    <x v="0"/>
    <x v="0"/>
    <s v="511000033"/>
    <s v="USE MATERIAL "/>
    <s v="NO MAP-ID FAULT"/>
    <n v="2"/>
    <d v="2022-01-06T00:00:00"/>
    <n v="2"/>
    <d v="2022-01-06T00:00:00"/>
    <n v="2"/>
    <s v="QGATE"/>
    <d v="2022-01-06T00:00:00"/>
    <n v="2"/>
    <m/>
    <d v="2022-01-06T00:00:00"/>
    <m/>
    <m/>
    <m/>
    <m/>
    <n v="172.31"/>
    <m/>
    <n v="344.62"/>
    <n v="344.62"/>
    <n v="0"/>
    <m/>
    <m/>
    <m/>
    <m/>
  </r>
  <r>
    <d v="2022-01-06T00:00:00"/>
    <s v="6520005476"/>
    <s v="0010956350"/>
    <x v="2"/>
    <x v="2"/>
    <s v="511000033"/>
    <s v="USE MATERIAL "/>
    <s v="NO MAP-ID FAULT"/>
    <n v="380"/>
    <d v="2022-01-06T00:00:00"/>
    <n v="380"/>
    <d v="2022-01-06T00:00:00"/>
    <n v="380"/>
    <s v="QGATE"/>
    <d v="2022-01-06T00:00:00"/>
    <m/>
    <m/>
    <d v="2022-01-06T00:00:00"/>
    <m/>
    <m/>
    <m/>
    <m/>
    <n v="194.9"/>
    <m/>
    <n v="74062"/>
    <n v="0"/>
    <n v="0"/>
    <m/>
    <m/>
    <m/>
    <m/>
  </r>
  <r>
    <d v="2022-01-06T00:00:00"/>
    <s v="6520005477"/>
    <s v="0010956548"/>
    <x v="2"/>
    <x v="2"/>
    <s v="511000033"/>
    <s v="USE MATERIAL "/>
    <s v="NO MAP-ID FAULT"/>
    <n v="960"/>
    <d v="2022-01-06T00:00:00"/>
    <n v="960"/>
    <d v="2022-01-06T00:00:00"/>
    <n v="960"/>
    <s v="QGATE"/>
    <d v="2022-01-06T00:00:00"/>
    <m/>
    <m/>
    <d v="2022-01-06T00:00:00"/>
    <m/>
    <m/>
    <m/>
    <m/>
    <n v="194.9"/>
    <m/>
    <n v="187104"/>
    <n v="0"/>
    <n v="0"/>
    <m/>
    <m/>
    <m/>
    <m/>
  </r>
  <r>
    <d v="2022-01-11T00:00:00"/>
    <s v="6520005519"/>
    <s v="0010956987"/>
    <x v="7"/>
    <x v="7"/>
    <s v="511000033"/>
    <s v="USE MATERIAL "/>
    <s v="NO MAP-ID FAULT"/>
    <n v="1"/>
    <d v="2022-01-11T00:00:00"/>
    <n v="1"/>
    <d v="2022-01-11T00:00:00"/>
    <n v="1"/>
    <s v="QGATE"/>
    <d v="2022-01-11T00:00:00"/>
    <m/>
    <n v="1"/>
    <d v="2022-01-11T00:00:00"/>
    <m/>
    <m/>
    <m/>
    <m/>
    <n v="317.67"/>
    <m/>
    <n v="317.67"/>
    <n v="0"/>
    <n v="317.67"/>
    <m/>
    <m/>
    <m/>
    <m/>
  </r>
  <r>
    <d v="2022-01-11T00:00:00"/>
    <s v="6520005520"/>
    <s v="0010379446"/>
    <x v="13"/>
    <x v="13"/>
    <s v="511000033"/>
    <s v="USE MATERIAL "/>
    <s v="NO MAP-ID FAULT"/>
    <n v="2"/>
    <d v="2022-01-11T00:00:00"/>
    <n v="2"/>
    <d v="2022-01-11T00:00:00"/>
    <n v="2"/>
    <s v="ASSY"/>
    <d v="2022-01-11T00:00:00"/>
    <m/>
    <m/>
    <d v="2022-01-11T00:00:00"/>
    <m/>
    <m/>
    <m/>
    <m/>
    <n v="290.98"/>
    <m/>
    <n v="581.96"/>
    <n v="0"/>
    <n v="0"/>
    <m/>
    <m/>
    <m/>
    <m/>
  </r>
  <r>
    <d v="2022-01-11T00:00:00"/>
    <s v="6520005521"/>
    <s v="0011163609"/>
    <x v="4"/>
    <x v="4"/>
    <s v="511000033"/>
    <s v="USE MATERIAL "/>
    <s v="NO MAP-ID FAULT"/>
    <n v="2"/>
    <d v="2022-01-11T00:00:00"/>
    <n v="2"/>
    <d v="2022-01-11T00:00:00"/>
    <n v="2"/>
    <s v="ASSY"/>
    <d v="2022-01-11T00:00:00"/>
    <n v="2"/>
    <m/>
    <d v="2022-01-11T00:00:00"/>
    <m/>
    <m/>
    <m/>
    <m/>
    <n v="314.95"/>
    <m/>
    <n v="629.9"/>
    <n v="629.9"/>
    <n v="0"/>
    <m/>
    <m/>
    <m/>
    <m/>
  </r>
  <r>
    <d v="2022-01-11T00:00:00"/>
    <s v="6520005522"/>
    <s v="0011277086"/>
    <x v="8"/>
    <x v="8"/>
    <s v="511000033"/>
    <s v="USE MATERIAL "/>
    <s v="NO MAP-ID FAULT"/>
    <n v="4"/>
    <d v="2022-01-11T00:00:00"/>
    <n v="4"/>
    <d v="2022-01-11T00:00:00"/>
    <n v="4"/>
    <s v="QGATE"/>
    <d v="2022-01-11T00:00:00"/>
    <m/>
    <m/>
    <d v="2022-01-11T00:00:00"/>
    <m/>
    <m/>
    <m/>
    <m/>
    <n v="93.48"/>
    <m/>
    <n v="373.92"/>
    <n v="0"/>
    <n v="0"/>
    <m/>
    <m/>
    <m/>
    <m/>
  </r>
  <r>
    <d v="2022-01-11T00:00:00"/>
    <s v="6520005523"/>
    <s v="0010791600"/>
    <x v="14"/>
    <x v="14"/>
    <s v="511000033"/>
    <s v="USE MATERIAL "/>
    <s v="NO MAP-ID FAULT"/>
    <n v="4"/>
    <d v="2022-01-11T00:00:00"/>
    <n v="4"/>
    <d v="2022-01-11T00:00:00"/>
    <n v="4"/>
    <s v="ASSY"/>
    <d v="2022-01-11T00:00:00"/>
    <m/>
    <m/>
    <d v="2022-01-11T00:00:00"/>
    <m/>
    <m/>
    <m/>
    <m/>
    <n v="273.74"/>
    <m/>
    <n v="1094.96"/>
    <n v="0"/>
    <n v="0"/>
    <m/>
    <m/>
    <m/>
    <m/>
  </r>
  <r>
    <d v="2022-01-11T00:00:00"/>
    <s v="6520005524"/>
    <s v="0011257737"/>
    <x v="15"/>
    <x v="15"/>
    <s v="511000033"/>
    <s v="USE MATERIAL "/>
    <s v="NO MAP-ID FAULT"/>
    <n v="1"/>
    <d v="2022-01-11T00:00:00"/>
    <n v="1"/>
    <d v="2022-01-11T00:00:00"/>
    <n v="1"/>
    <s v="ASSY"/>
    <d v="2022-01-11T00:00:00"/>
    <m/>
    <m/>
    <d v="2022-01-11T00:00:00"/>
    <m/>
    <m/>
    <m/>
    <m/>
    <n v="300.22000000000003"/>
    <m/>
    <n v="300.22000000000003"/>
    <n v="0"/>
    <n v="0"/>
    <m/>
    <m/>
    <m/>
    <m/>
  </r>
  <r>
    <d v="2022-01-11T00:00:00"/>
    <s v="6520005525"/>
    <s v="0011185385"/>
    <x v="6"/>
    <x v="6"/>
    <s v="511000033"/>
    <s v="USE MATERIAL "/>
    <s v="NO MAP-ID FAULT"/>
    <n v="2"/>
    <d v="2022-01-11T00:00:00"/>
    <n v="2"/>
    <d v="2022-01-11T00:00:00"/>
    <n v="2"/>
    <s v="ASSY"/>
    <d v="2022-01-11T00:00:00"/>
    <m/>
    <m/>
    <d v="2022-01-11T00:00:00"/>
    <m/>
    <m/>
    <m/>
    <m/>
    <n v="636.92999999999995"/>
    <m/>
    <n v="1273.8599999999999"/>
    <n v="0"/>
    <n v="0"/>
    <m/>
    <m/>
    <m/>
    <m/>
  </r>
  <r>
    <d v="2022-01-11T00:00:00"/>
    <s v="6520005526"/>
    <s v="0011185385"/>
    <x v="6"/>
    <x v="6"/>
    <s v="511000033"/>
    <s v="USE MATERIAL "/>
    <s v="NO MAP-ID FAULT"/>
    <n v="10"/>
    <d v="2022-01-11T00:00:00"/>
    <n v="10"/>
    <d v="2022-01-11T00:00:00"/>
    <n v="10"/>
    <s v="ASSY"/>
    <d v="2022-01-11T00:00:00"/>
    <m/>
    <m/>
    <d v="2022-01-11T00:00:00"/>
    <m/>
    <m/>
    <m/>
    <m/>
    <n v="636.92999999999995"/>
    <m/>
    <n v="6369.2999999999993"/>
    <n v="0"/>
    <n v="0"/>
    <m/>
    <m/>
    <m/>
    <m/>
  </r>
  <r>
    <d v="2022-01-11T00:00:00"/>
    <s v="6520005527"/>
    <s v="0010957255"/>
    <x v="1"/>
    <x v="1"/>
    <s v="511000033"/>
    <s v="USE MATERIAL "/>
    <s v="NO MAP-ID FAULT"/>
    <n v="3"/>
    <d v="2022-01-11T00:00:00"/>
    <n v="3"/>
    <d v="2022-01-11T00:00:00"/>
    <n v="3"/>
    <s v="ASSY"/>
    <d v="2022-01-11T00:00:00"/>
    <m/>
    <m/>
    <d v="2022-01-11T00:00:00"/>
    <m/>
    <m/>
    <m/>
    <m/>
    <n v="252.74"/>
    <m/>
    <n v="758.22"/>
    <n v="0"/>
    <n v="0"/>
    <m/>
    <m/>
    <m/>
    <m/>
  </r>
  <r>
    <d v="2022-01-11T00:00:00"/>
    <s v="6520005528"/>
    <s v="0011277086"/>
    <x v="8"/>
    <x v="8"/>
    <s v="511000033"/>
    <s v="USE MATERIAL "/>
    <s v="NO MAP-ID FAULT"/>
    <n v="5"/>
    <d v="2022-01-11T00:00:00"/>
    <n v="5"/>
    <d v="2022-01-11T00:00:00"/>
    <n v="5"/>
    <s v="QGATE"/>
    <d v="2022-01-11T00:00:00"/>
    <m/>
    <m/>
    <d v="2022-01-11T00:00:00"/>
    <m/>
    <m/>
    <m/>
    <m/>
    <n v="93.48"/>
    <m/>
    <n v="467.40000000000003"/>
    <n v="0"/>
    <n v="0"/>
    <m/>
    <m/>
    <m/>
    <m/>
  </r>
  <r>
    <d v="2022-01-11T00:00:00"/>
    <s v="6520005552"/>
    <s v="0011163593"/>
    <x v="5"/>
    <x v="5"/>
    <s v="511000033"/>
    <s v="USE MATERIAL "/>
    <s v="NO MAP-ID FAULT"/>
    <n v="1"/>
    <d v="2022-01-11T00:00:00"/>
    <n v="1"/>
    <d v="2022-01-11T00:00:00"/>
    <n v="1"/>
    <s v="ASSY"/>
    <d v="2022-01-11T00:00:00"/>
    <m/>
    <m/>
    <d v="2022-01-11T00:00:00"/>
    <m/>
    <m/>
    <m/>
    <m/>
    <n v="526.74"/>
    <m/>
    <n v="526.74"/>
    <n v="0"/>
    <n v="0"/>
    <m/>
    <m/>
    <m/>
    <m/>
  </r>
  <r>
    <d v="2022-01-11T00:00:00"/>
    <s v="6520005553"/>
    <s v="0011277256"/>
    <x v="4"/>
    <x v="4"/>
    <s v="511000033"/>
    <s v="USE MATERIAL "/>
    <s v="NO MAP-ID FAULT"/>
    <n v="6"/>
    <d v="2022-01-11T00:00:00"/>
    <n v="6"/>
    <d v="2022-01-11T00:00:00"/>
    <n v="6"/>
    <s v="ASSY"/>
    <d v="2022-01-11T00:00:00"/>
    <n v="6"/>
    <m/>
    <d v="2022-01-11T00:00:00"/>
    <m/>
    <m/>
    <m/>
    <m/>
    <n v="314.95"/>
    <m/>
    <n v="1889.6999999999998"/>
    <n v="1889.6999999999998"/>
    <n v="0"/>
    <m/>
    <m/>
    <m/>
    <m/>
  </r>
  <r>
    <d v="2022-01-11T00:00:00"/>
    <s v="6520005554"/>
    <s v="0010800896"/>
    <x v="16"/>
    <x v="16"/>
    <s v="511000033"/>
    <s v="USE MATERIAL "/>
    <s v="NO MAP-ID FAULT"/>
    <n v="1"/>
    <d v="2022-01-11T00:00:00"/>
    <n v="1"/>
    <d v="2022-01-11T00:00:00"/>
    <n v="1"/>
    <s v="ASSY"/>
    <d v="2022-01-11T00:00:00"/>
    <m/>
    <m/>
    <d v="2022-01-11T00:00:00"/>
    <m/>
    <m/>
    <m/>
    <m/>
    <n v="357.62"/>
    <m/>
    <n v="357.62"/>
    <n v="0"/>
    <n v="0"/>
    <m/>
    <m/>
    <m/>
    <m/>
  </r>
  <r>
    <d v="2022-01-11T00:00:00"/>
    <s v="6520005555"/>
    <s v="0011277744"/>
    <x v="5"/>
    <x v="5"/>
    <s v="511000033"/>
    <s v="USE MATERIAL "/>
    <s v="NO MAP-ID FAULT"/>
    <n v="14"/>
    <d v="2022-01-11T00:00:00"/>
    <n v="14"/>
    <d v="2022-01-11T00:00:00"/>
    <n v="14"/>
    <s v="ASSY"/>
    <d v="2022-01-11T00:00:00"/>
    <m/>
    <m/>
    <d v="2022-01-11T00:00:00"/>
    <m/>
    <m/>
    <m/>
    <m/>
    <n v="526.74"/>
    <m/>
    <n v="7374.3600000000006"/>
    <n v="0"/>
    <n v="0"/>
    <m/>
    <m/>
    <m/>
    <m/>
  </r>
  <r>
    <d v="2022-01-11T00:00:00"/>
    <s v="6520005556"/>
    <s v="0011277642"/>
    <x v="6"/>
    <x v="6"/>
    <s v="511000033"/>
    <s v="USE MATERIAL "/>
    <s v="NO MAP-ID FAULT"/>
    <n v="1"/>
    <d v="2022-01-11T00:00:00"/>
    <n v="1"/>
    <d v="2022-01-11T00:00:00"/>
    <n v="1"/>
    <s v="ASSY"/>
    <d v="2022-01-11T00:00:00"/>
    <m/>
    <m/>
    <d v="2022-01-11T00:00:00"/>
    <m/>
    <m/>
    <m/>
    <m/>
    <n v="636.92999999999995"/>
    <m/>
    <n v="636.92999999999995"/>
    <n v="0"/>
    <n v="0"/>
    <m/>
    <m/>
    <m/>
    <m/>
  </r>
  <r>
    <d v="2022-01-11T00:00:00"/>
    <s v="6520005557"/>
    <s v="0011278180"/>
    <x v="14"/>
    <x v="14"/>
    <s v="511000033"/>
    <s v="USE MATERIAL "/>
    <s v="NO MAP-ID FAULT"/>
    <n v="3"/>
    <d v="2022-01-11T00:00:00"/>
    <n v="3"/>
    <d v="2022-01-11T00:00:00"/>
    <n v="3"/>
    <s v="ASSY"/>
    <d v="2022-01-11T00:00:00"/>
    <m/>
    <m/>
    <d v="2022-01-11T00:00:00"/>
    <m/>
    <m/>
    <m/>
    <m/>
    <n v="273.74"/>
    <m/>
    <n v="821.22"/>
    <n v="0"/>
    <n v="0"/>
    <m/>
    <m/>
    <m/>
    <m/>
  </r>
  <r>
    <d v="2022-01-11T00:00:00"/>
    <s v="6520005558"/>
    <s v="0011277762"/>
    <x v="1"/>
    <x v="1"/>
    <s v="511000033"/>
    <s v="USE MATERIAL "/>
    <s v="NO MAP-ID FAULT"/>
    <n v="9"/>
    <d v="2022-01-11T00:00:00"/>
    <n v="9"/>
    <d v="2022-01-11T00:00:00"/>
    <n v="9"/>
    <s v="ASSY"/>
    <d v="2022-01-11T00:00:00"/>
    <m/>
    <m/>
    <d v="2022-01-11T00:00:00"/>
    <m/>
    <m/>
    <m/>
    <m/>
    <n v="252.74"/>
    <m/>
    <n v="2274.66"/>
    <n v="0"/>
    <n v="0"/>
    <m/>
    <m/>
    <m/>
    <m/>
  </r>
  <r>
    <d v="2022-01-11T00:00:00"/>
    <s v="6520005559"/>
    <s v="0011280356"/>
    <x v="17"/>
    <x v="17"/>
    <s v="511000033"/>
    <s v="USE MATERIAL "/>
    <s v="NO MAP-ID FAULT"/>
    <n v="4"/>
    <d v="2022-01-11T00:00:00"/>
    <n v="4"/>
    <d v="2022-01-11T00:00:00"/>
    <n v="4"/>
    <s v="ASSY"/>
    <d v="2022-01-11T00:00:00"/>
    <m/>
    <m/>
    <d v="2022-01-11T00:00:00"/>
    <m/>
    <m/>
    <m/>
    <m/>
    <n v="460.84"/>
    <m/>
    <n v="1843.36"/>
    <n v="0"/>
    <n v="0"/>
    <m/>
    <m/>
    <m/>
    <m/>
  </r>
  <r>
    <d v="2022-01-11T00:00:00"/>
    <s v="6520005560"/>
    <s v="0011277890"/>
    <x v="18"/>
    <x v="18"/>
    <s v="511000033"/>
    <s v="USE MATERIAL "/>
    <s v="NO MAP-ID FAULT"/>
    <n v="2"/>
    <d v="2022-01-11T00:00:00"/>
    <n v="2"/>
    <d v="2022-01-11T00:00:00"/>
    <n v="2"/>
    <s v="FC "/>
    <d v="2022-01-11T00:00:00"/>
    <m/>
    <m/>
    <d v="2022-01-11T00:00:00"/>
    <m/>
    <m/>
    <m/>
    <m/>
    <n v="300.74"/>
    <m/>
    <n v="601.48"/>
    <n v="0"/>
    <n v="0"/>
    <m/>
    <m/>
    <m/>
    <m/>
  </r>
  <r>
    <d v="2022-01-11T00:00:00"/>
    <s v="6520005561"/>
    <s v="0011277642"/>
    <x v="6"/>
    <x v="6"/>
    <s v="511000033"/>
    <s v="USE MATERIAL "/>
    <s v="NO MAP-ID FAULT"/>
    <n v="6"/>
    <d v="2022-01-11T00:00:00"/>
    <n v="6"/>
    <d v="2022-01-11T00:00:00"/>
    <n v="6"/>
    <s v="ASSY"/>
    <d v="2022-01-11T00:00:00"/>
    <m/>
    <m/>
    <d v="2022-01-11T00:00:00"/>
    <m/>
    <m/>
    <m/>
    <m/>
    <n v="636.92999999999995"/>
    <m/>
    <n v="3821.58"/>
    <n v="0"/>
    <n v="0"/>
    <m/>
    <m/>
    <m/>
    <m/>
  </r>
  <r>
    <d v="2022-01-11T00:00:00"/>
    <s v="6520005562"/>
    <s v="0011277738"/>
    <x v="19"/>
    <x v="19"/>
    <s v="511000033"/>
    <s v="USE MATERIAL "/>
    <s v="NO MAP-ID FAULT"/>
    <n v="3"/>
    <d v="2022-01-11T00:00:00"/>
    <n v="3"/>
    <d v="2022-01-11T00:00:00"/>
    <n v="3"/>
    <s v="FC "/>
    <d v="2022-01-11T00:00:00"/>
    <m/>
    <m/>
    <d v="2022-01-11T00:00:00"/>
    <m/>
    <m/>
    <m/>
    <m/>
    <n v="195.42"/>
    <m/>
    <n v="586.26"/>
    <n v="0"/>
    <n v="0"/>
    <m/>
    <m/>
    <m/>
    <m/>
  </r>
  <r>
    <d v="2022-01-11T00:00:00"/>
    <s v="6520005563"/>
    <s v="0011277256"/>
    <x v="4"/>
    <x v="4"/>
    <s v="511000033"/>
    <s v="USE MATERIAL "/>
    <s v="NO MAP-ID FAULT"/>
    <n v="2"/>
    <d v="2022-01-11T00:00:00"/>
    <n v="2"/>
    <d v="2022-01-11T00:00:00"/>
    <n v="2"/>
    <s v="ASSY"/>
    <d v="2022-01-11T00:00:00"/>
    <n v="2"/>
    <m/>
    <d v="2022-01-11T00:00:00"/>
    <m/>
    <m/>
    <m/>
    <m/>
    <n v="314.95"/>
    <m/>
    <n v="629.9"/>
    <n v="629.9"/>
    <n v="0"/>
    <m/>
    <m/>
    <m/>
    <m/>
  </r>
  <r>
    <d v="2022-01-11T00:00:00"/>
    <s v="6520005564"/>
    <s v="0010980656"/>
    <x v="20"/>
    <x v="20"/>
    <s v="511000033"/>
    <s v="USE MATERIAL "/>
    <s v="NO MAP-ID FAULT"/>
    <n v="1"/>
    <d v="2022-01-11T00:00:00"/>
    <n v="1"/>
    <d v="2022-01-11T00:00:00"/>
    <n v="1"/>
    <s v="FC "/>
    <d v="2022-01-11T00:00:00"/>
    <m/>
    <m/>
    <d v="2022-01-11T00:00:00"/>
    <m/>
    <m/>
    <m/>
    <m/>
    <n v="221.95"/>
    <m/>
    <n v="221.95"/>
    <n v="0"/>
    <n v="0"/>
    <m/>
    <m/>
    <m/>
    <m/>
  </r>
  <r>
    <d v="2022-01-11T00:00:00"/>
    <s v="6520005565"/>
    <s v="0011280711"/>
    <x v="10"/>
    <x v="10"/>
    <s v="511000033"/>
    <s v="USE MATERIAL "/>
    <s v="NO MAP-ID FAULT"/>
    <n v="1"/>
    <d v="2022-01-11T00:00:00"/>
    <n v="1"/>
    <d v="2022-01-11T00:00:00"/>
    <n v="1"/>
    <s v="FC "/>
    <d v="2022-01-11T00:00:00"/>
    <m/>
    <m/>
    <d v="2022-01-11T00:00:00"/>
    <m/>
    <m/>
    <m/>
    <m/>
    <n v="742.98"/>
    <m/>
    <n v="742.98"/>
    <n v="0"/>
    <n v="0"/>
    <m/>
    <m/>
    <m/>
    <m/>
  </r>
  <r>
    <d v="2022-01-17T00:00:00"/>
    <s v="6520005636"/>
    <s v="0011277635"/>
    <x v="5"/>
    <x v="5"/>
    <s v="511000033"/>
    <s v="USE MATERIAL "/>
    <s v="NO MAP-ID FAULT"/>
    <n v="1"/>
    <d v="2022-01-17T00:00:00"/>
    <n v="1"/>
    <d v="2022-01-17T00:00:00"/>
    <n v="1"/>
    <s v="ASSY"/>
    <d v="2022-01-17T00:00:00"/>
    <m/>
    <m/>
    <d v="2022-01-17T00:00:00"/>
    <m/>
    <m/>
    <m/>
    <m/>
    <n v="526.74"/>
    <m/>
    <n v="526.74"/>
    <n v="0"/>
    <n v="0"/>
    <m/>
    <m/>
    <m/>
    <m/>
  </r>
  <r>
    <d v="2022-01-17T00:00:00"/>
    <s v="6520005637"/>
    <s v="0011277785"/>
    <x v="6"/>
    <x v="6"/>
    <s v="511000033"/>
    <s v="USE MATERIAL "/>
    <s v="NO MAP-ID FAULT"/>
    <n v="1"/>
    <d v="2022-01-17T00:00:00"/>
    <n v="1"/>
    <d v="2022-01-17T00:00:00"/>
    <n v="1"/>
    <s v="ASSY"/>
    <d v="2022-01-17T00:00:00"/>
    <m/>
    <m/>
    <d v="2022-01-17T00:00:00"/>
    <m/>
    <m/>
    <m/>
    <m/>
    <n v="636.92999999999995"/>
    <m/>
    <n v="636.92999999999995"/>
    <n v="0"/>
    <n v="0"/>
    <m/>
    <m/>
    <m/>
    <m/>
  </r>
  <r>
    <d v="2022-01-17T00:00:00"/>
    <s v="6520005638"/>
    <s v="0010957255"/>
    <x v="1"/>
    <x v="1"/>
    <s v="511000033"/>
    <s v="USE MATERIAL "/>
    <s v="NO MAP-ID FAULT"/>
    <n v="4"/>
    <d v="2022-01-17T00:00:00"/>
    <n v="4"/>
    <d v="2022-01-17T00:00:00"/>
    <n v="4"/>
    <s v="ASSY"/>
    <d v="2022-01-17T00:00:00"/>
    <m/>
    <m/>
    <d v="2022-01-17T00:00:00"/>
    <m/>
    <m/>
    <m/>
    <m/>
    <n v="252.74"/>
    <m/>
    <n v="1010.96"/>
    <n v="0"/>
    <n v="0"/>
    <m/>
    <m/>
    <m/>
    <m/>
  </r>
  <r>
    <d v="2022-01-17T00:00:00"/>
    <s v="6520005639"/>
    <s v="0011277635"/>
    <x v="5"/>
    <x v="5"/>
    <s v="511000033"/>
    <s v="USE MATERIAL "/>
    <s v="NO MAP-ID FAULT"/>
    <n v="2"/>
    <d v="2022-01-17T00:00:00"/>
    <n v="2"/>
    <d v="2022-01-17T00:00:00"/>
    <n v="2"/>
    <s v="ASSY"/>
    <d v="2022-01-17T00:00:00"/>
    <m/>
    <m/>
    <d v="2022-01-17T00:00:00"/>
    <m/>
    <m/>
    <m/>
    <m/>
    <n v="526.74"/>
    <m/>
    <n v="1053.48"/>
    <n v="0"/>
    <n v="0"/>
    <m/>
    <m/>
    <m/>
    <m/>
  </r>
  <r>
    <d v="2022-01-17T00:00:00"/>
    <s v="6520005640"/>
    <s v="0011277632"/>
    <x v="4"/>
    <x v="4"/>
    <s v="511000033"/>
    <s v="USE MATERIAL "/>
    <s v="NO MAP-ID FAULT"/>
    <n v="9"/>
    <d v="2022-01-17T00:00:00"/>
    <n v="9"/>
    <d v="2022-01-17T00:00:00"/>
    <n v="9"/>
    <s v="ASSY"/>
    <d v="2022-01-17T00:00:00"/>
    <n v="9"/>
    <m/>
    <d v="2022-01-17T00:00:00"/>
    <m/>
    <m/>
    <m/>
    <m/>
    <n v="314.95"/>
    <m/>
    <n v="2834.5499999999997"/>
    <n v="2834.5499999999997"/>
    <n v="0"/>
    <m/>
    <m/>
    <m/>
    <m/>
  </r>
  <r>
    <d v="2022-01-17T00:00:00"/>
    <s v="6520005641"/>
    <s v="0010379446"/>
    <x v="13"/>
    <x v="13"/>
    <s v="511000033"/>
    <s v="USE MATERIAL "/>
    <s v="NO MAP-ID FAULT"/>
    <n v="3"/>
    <d v="2022-01-17T00:00:00"/>
    <n v="3"/>
    <d v="2022-01-17T00:00:00"/>
    <n v="3"/>
    <s v="ASSY"/>
    <d v="2022-01-17T00:00:00"/>
    <m/>
    <m/>
    <d v="2022-01-17T00:00:00"/>
    <m/>
    <m/>
    <m/>
    <m/>
    <n v="290.98"/>
    <m/>
    <n v="872.94"/>
    <n v="0"/>
    <n v="0"/>
    <m/>
    <m/>
    <m/>
    <m/>
  </r>
  <r>
    <d v="2022-01-17T00:00:00"/>
    <s v="6520005642"/>
    <s v="0011277785"/>
    <x v="6"/>
    <x v="6"/>
    <s v="511000033"/>
    <s v="USE MATERIAL "/>
    <s v="NO MAP-ID FAULT"/>
    <n v="2"/>
    <d v="2022-01-17T00:00:00"/>
    <n v="2"/>
    <d v="2022-01-17T00:00:00"/>
    <n v="2"/>
    <s v="ASSY"/>
    <d v="2022-01-17T00:00:00"/>
    <m/>
    <m/>
    <d v="2022-01-17T00:00:00"/>
    <m/>
    <m/>
    <m/>
    <m/>
    <n v="636.92999999999995"/>
    <m/>
    <n v="1273.8599999999999"/>
    <n v="0"/>
    <n v="0"/>
    <m/>
    <m/>
    <m/>
    <m/>
  </r>
  <r>
    <d v="2022-01-17T00:00:00"/>
    <s v="6520005643"/>
    <s v="0011278333"/>
    <x v="17"/>
    <x v="17"/>
    <s v="511000033"/>
    <s v="USE MATERIAL "/>
    <s v="NO MAP-ID FAULT"/>
    <n v="3"/>
    <d v="2022-01-17T00:00:00"/>
    <n v="3"/>
    <d v="2022-01-17T00:00:00"/>
    <n v="3"/>
    <s v="ASSY"/>
    <d v="2022-01-17T00:00:00"/>
    <m/>
    <m/>
    <d v="2022-01-17T00:00:00"/>
    <m/>
    <m/>
    <m/>
    <m/>
    <n v="460.84"/>
    <m/>
    <n v="1382.52"/>
    <n v="0"/>
    <n v="0"/>
    <m/>
    <m/>
    <m/>
    <m/>
  </r>
  <r>
    <d v="2022-01-17T00:00:00"/>
    <s v="6520005644"/>
    <s v="0011277760"/>
    <x v="4"/>
    <x v="4"/>
    <s v="511000033"/>
    <s v="USE MATERIAL "/>
    <s v="NO MAP-ID FAULT"/>
    <n v="24"/>
    <d v="2022-01-17T00:00:00"/>
    <n v="24"/>
    <d v="2022-01-17T00:00:00"/>
    <n v="24"/>
    <s v="ASSY"/>
    <d v="2022-01-17T00:00:00"/>
    <n v="20"/>
    <n v="4"/>
    <d v="2022-01-17T00:00:00"/>
    <m/>
    <m/>
    <m/>
    <m/>
    <n v="314.95"/>
    <m/>
    <n v="7558.7999999999993"/>
    <n v="6299"/>
    <n v="1259.8"/>
    <m/>
    <m/>
    <m/>
    <m/>
  </r>
  <r>
    <d v="2022-01-17T00:00:00"/>
    <s v="6520005645"/>
    <s v="0011280715"/>
    <x v="7"/>
    <x v="7"/>
    <s v="511000033"/>
    <s v="USE MATERIAL "/>
    <s v="NO MAP-ID FAULT"/>
    <n v="10"/>
    <d v="2022-01-17T00:00:00"/>
    <n v="10"/>
    <d v="2022-01-17T00:00:00"/>
    <n v="10"/>
    <s v="QGATE"/>
    <d v="2022-01-17T00:00:00"/>
    <m/>
    <n v="10"/>
    <d v="2022-01-17T00:00:00"/>
    <m/>
    <m/>
    <m/>
    <m/>
    <n v="317.67"/>
    <m/>
    <n v="3176.7000000000003"/>
    <n v="0"/>
    <n v="3176.7000000000003"/>
    <m/>
    <m/>
    <m/>
    <m/>
  </r>
  <r>
    <d v="2022-01-17T00:00:00"/>
    <s v="6520005646"/>
    <s v="0011277991"/>
    <x v="20"/>
    <x v="20"/>
    <s v="511000033"/>
    <s v="USE MATERIAL "/>
    <s v="NO MAP-ID FAULT"/>
    <n v="1"/>
    <d v="2022-01-17T00:00:00"/>
    <n v="1"/>
    <d v="2022-01-17T00:00:00"/>
    <n v="1"/>
    <s v="FC "/>
    <d v="2022-01-17T00:00:00"/>
    <m/>
    <m/>
    <d v="2022-01-17T00:00:00"/>
    <m/>
    <m/>
    <m/>
    <m/>
    <n v="221.95"/>
    <m/>
    <n v="221.95"/>
    <n v="0"/>
    <n v="0"/>
    <m/>
    <m/>
    <m/>
    <m/>
  </r>
  <r>
    <d v="2022-01-17T00:00:00"/>
    <s v="6520005647"/>
    <s v="0011277745"/>
    <x v="1"/>
    <x v="1"/>
    <s v="511000033"/>
    <s v="USE MATERIAL "/>
    <s v="NO MAP-ID FAULT"/>
    <n v="2"/>
    <d v="2022-01-17T00:00:00"/>
    <n v="2"/>
    <d v="2022-01-17T00:00:00"/>
    <n v="2"/>
    <s v="ASSY"/>
    <d v="2022-01-17T00:00:00"/>
    <m/>
    <m/>
    <d v="2022-01-17T00:00:00"/>
    <m/>
    <m/>
    <m/>
    <m/>
    <n v="252.74"/>
    <m/>
    <n v="505.48"/>
    <n v="0"/>
    <n v="0"/>
    <m/>
    <m/>
    <m/>
    <m/>
  </r>
  <r>
    <d v="2022-01-17T00:00:00"/>
    <s v="6520005648"/>
    <s v="0011280839"/>
    <x v="21"/>
    <x v="21"/>
    <s v="511000033"/>
    <s v="USE MATERIAL "/>
    <s v="NO MAP-ID FAULT"/>
    <n v="3"/>
    <d v="2022-01-17T00:00:00"/>
    <n v="3"/>
    <d v="2022-01-17T00:00:00"/>
    <n v="3"/>
    <s v="QGATE"/>
    <d v="2022-01-17T00:00:00"/>
    <n v="3"/>
    <m/>
    <d v="2022-01-17T00:00:00"/>
    <m/>
    <m/>
    <m/>
    <m/>
    <n v="176.84"/>
    <m/>
    <n v="530.52"/>
    <n v="530.52"/>
    <n v="0"/>
    <m/>
    <m/>
    <m/>
    <m/>
  </r>
  <r>
    <d v="2022-01-17T00:00:00"/>
    <s v="6520005649"/>
    <s v="0011277760"/>
    <x v="4"/>
    <x v="4"/>
    <s v="511000033"/>
    <s v="USE MATERIAL "/>
    <s v="NO MAP-ID FAULT"/>
    <n v="4"/>
    <d v="2022-01-17T00:00:00"/>
    <n v="4"/>
    <d v="2022-01-17T00:00:00"/>
    <n v="4"/>
    <s v="ASSY"/>
    <d v="2022-01-17T00:00:00"/>
    <n v="4"/>
    <m/>
    <d v="2022-01-17T00:00:00"/>
    <m/>
    <m/>
    <m/>
    <m/>
    <n v="314.95"/>
    <m/>
    <n v="1259.8"/>
    <n v="1259.8"/>
    <n v="0"/>
    <m/>
    <m/>
    <m/>
    <m/>
  </r>
  <r>
    <d v="2022-01-17T00:00:00"/>
    <s v="6520005650"/>
    <s v="0011333339"/>
    <x v="6"/>
    <x v="6"/>
    <s v="511000033"/>
    <s v="USE MATERIAL "/>
    <s v="NO MAP-ID FAULT"/>
    <n v="3"/>
    <d v="2022-01-17T00:00:00"/>
    <n v="3"/>
    <d v="2022-01-17T00:00:00"/>
    <n v="3"/>
    <s v="ASSY"/>
    <d v="2022-01-17T00:00:00"/>
    <m/>
    <m/>
    <d v="2022-01-17T00:00:00"/>
    <m/>
    <m/>
    <m/>
    <m/>
    <n v="636.92999999999995"/>
    <m/>
    <n v="1910.79"/>
    <n v="0"/>
    <n v="0"/>
    <m/>
    <m/>
    <m/>
    <m/>
  </r>
  <r>
    <d v="2022-01-17T00:00:00"/>
    <s v="6520005651"/>
    <s v="0011277456"/>
    <x v="22"/>
    <x v="22"/>
    <s v="511000033"/>
    <s v="USE MATERIAL "/>
    <s v="NO MAP-ID FAULT"/>
    <n v="3"/>
    <d v="2022-01-17T00:00:00"/>
    <n v="3"/>
    <d v="2022-01-17T00:00:00"/>
    <n v="3"/>
    <s v="FC "/>
    <d v="2022-01-17T00:00:00"/>
    <m/>
    <m/>
    <d v="2022-01-17T00:00:00"/>
    <m/>
    <m/>
    <m/>
    <m/>
    <n v="100.37"/>
    <m/>
    <n v="301.11"/>
    <n v="0"/>
    <n v="0"/>
    <m/>
    <m/>
    <m/>
    <m/>
  </r>
  <r>
    <d v="2022-01-17T00:00:00"/>
    <s v="6520005652"/>
    <s v="0011332955"/>
    <x v="0"/>
    <x v="0"/>
    <s v="511000033"/>
    <s v="USE MATERIAL "/>
    <s v="NO MAP-ID FAULT"/>
    <n v="3"/>
    <d v="2022-01-17T00:00:00"/>
    <n v="3"/>
    <d v="2022-01-17T00:00:00"/>
    <n v="3"/>
    <s v="QGATE"/>
    <d v="2022-01-17T00:00:00"/>
    <n v="3"/>
    <m/>
    <d v="2022-01-17T00:00:00"/>
    <m/>
    <m/>
    <m/>
    <m/>
    <n v="173.32"/>
    <m/>
    <n v="519.96"/>
    <n v="519.96"/>
    <n v="0"/>
    <m/>
    <m/>
    <m/>
    <m/>
  </r>
  <r>
    <d v="2022-01-17T00:00:00"/>
    <s v="6520005653"/>
    <s v="0011277974"/>
    <x v="3"/>
    <x v="3"/>
    <s v="511000033"/>
    <s v="USE MATERIAL "/>
    <s v="NO MAP-ID FAULT"/>
    <n v="2"/>
    <d v="2022-01-17T00:00:00"/>
    <n v="2"/>
    <d v="2022-01-17T00:00:00"/>
    <n v="2"/>
    <s v="QGATE"/>
    <d v="2022-01-17T00:00:00"/>
    <m/>
    <m/>
    <d v="2022-01-17T00:00:00"/>
    <m/>
    <m/>
    <m/>
    <m/>
    <n v="274.97000000000003"/>
    <m/>
    <n v="549.94000000000005"/>
    <n v="0"/>
    <n v="0"/>
    <m/>
    <m/>
    <m/>
    <m/>
  </r>
  <r>
    <d v="2022-01-17T00:00:00"/>
    <s v="6520005654"/>
    <s v="0011333284"/>
    <x v="5"/>
    <x v="5"/>
    <s v="511000033"/>
    <s v="USE MATERIAL "/>
    <s v="NO MAP-ID FAULT"/>
    <n v="2"/>
    <d v="2022-01-17T00:00:00"/>
    <n v="2"/>
    <d v="2022-01-17T00:00:00"/>
    <n v="2"/>
    <s v="ASSY"/>
    <d v="2022-01-17T00:00:00"/>
    <m/>
    <m/>
    <d v="2022-01-17T00:00:00"/>
    <m/>
    <m/>
    <m/>
    <m/>
    <n v="526.74"/>
    <m/>
    <n v="1053.48"/>
    <n v="0"/>
    <n v="0"/>
    <m/>
    <m/>
    <m/>
    <m/>
  </r>
  <r>
    <d v="2022-01-17T00:00:00"/>
    <s v="6520005655"/>
    <s v="0011333096"/>
    <x v="2"/>
    <x v="2"/>
    <s v="511000033"/>
    <s v="USE MATERIAL "/>
    <s v="NO MAP-ID FAULT"/>
    <n v="4"/>
    <d v="2022-01-17T00:00:00"/>
    <n v="4"/>
    <d v="2022-01-17T00:00:00"/>
    <n v="4"/>
    <s v="QGATE"/>
    <d v="2022-01-17T00:00:00"/>
    <m/>
    <m/>
    <d v="2022-01-17T00:00:00"/>
    <m/>
    <m/>
    <m/>
    <m/>
    <n v="195.52"/>
    <m/>
    <n v="782.08"/>
    <n v="0"/>
    <n v="0"/>
    <m/>
    <m/>
    <m/>
    <m/>
  </r>
  <r>
    <d v="2022-01-17T00:00:00"/>
    <s v="6520005656"/>
    <s v="0011359801"/>
    <x v="15"/>
    <x v="15"/>
    <s v="511000033"/>
    <s v="USE MATERIAL "/>
    <s v="NO MAP-ID FAULT"/>
    <n v="7"/>
    <d v="2022-01-17T00:00:00"/>
    <n v="7"/>
    <d v="2022-01-17T00:00:00"/>
    <n v="7"/>
    <s v="ASSY"/>
    <d v="2022-01-17T00:00:00"/>
    <m/>
    <m/>
    <d v="2022-01-17T00:00:00"/>
    <m/>
    <m/>
    <m/>
    <m/>
    <n v="300.22000000000003"/>
    <m/>
    <n v="2101.54"/>
    <n v="0"/>
    <n v="0"/>
    <m/>
    <m/>
    <m/>
    <m/>
  </r>
  <r>
    <d v="2022-01-17T00:00:00"/>
    <s v="6520005657"/>
    <s v="0011333023"/>
    <x v="21"/>
    <x v="21"/>
    <s v="511000033"/>
    <s v="USE MATERIAL "/>
    <s v="NO MAP-ID FAULT"/>
    <n v="6"/>
    <d v="2022-01-17T00:00:00"/>
    <n v="6"/>
    <d v="2022-01-17T00:00:00"/>
    <n v="6"/>
    <s v="QGATE"/>
    <d v="2022-01-17T00:00:00"/>
    <n v="6"/>
    <m/>
    <d v="2022-01-17T00:00:00"/>
    <m/>
    <m/>
    <m/>
    <m/>
    <n v="176.84"/>
    <m/>
    <n v="1061.04"/>
    <n v="1061.04"/>
    <n v="0"/>
    <m/>
    <m/>
    <m/>
    <m/>
  </r>
  <r>
    <d v="2022-01-18T00:00:00"/>
    <s v="6520005671"/>
    <s v="0011277883"/>
    <x v="6"/>
    <x v="6"/>
    <s v="511000033"/>
    <s v="USE MATERIAL "/>
    <s v="NO MAP-ID FAULT"/>
    <n v="20"/>
    <d v="2022-01-18T00:00:00"/>
    <n v="20"/>
    <d v="2022-01-18T00:00:00"/>
    <n v="20"/>
    <s v="ASSY"/>
    <d v="2022-01-18T00:00:00"/>
    <m/>
    <m/>
    <d v="2022-01-18T00:00:00"/>
    <m/>
    <m/>
    <m/>
    <m/>
    <n v="636.92999999999995"/>
    <m/>
    <n v="12738.599999999999"/>
    <n v="0"/>
    <n v="0"/>
    <m/>
    <m/>
    <m/>
    <m/>
  </r>
  <r>
    <d v="2022-01-18T00:00:00"/>
    <s v="6520005672"/>
    <s v="0011333115"/>
    <x v="8"/>
    <x v="8"/>
    <s v="511000033"/>
    <s v="USE MATERIAL "/>
    <s v="NO MAP-ID FAULT"/>
    <n v="4"/>
    <d v="2022-01-18T00:00:00"/>
    <n v="4"/>
    <d v="2022-01-18T00:00:00"/>
    <n v="4"/>
    <s v="QGATE"/>
    <d v="2022-01-18T00:00:00"/>
    <m/>
    <m/>
    <d v="2022-01-18T00:00:00"/>
    <m/>
    <m/>
    <m/>
    <m/>
    <n v="93.48"/>
    <m/>
    <n v="373.92"/>
    <n v="0"/>
    <n v="0"/>
    <m/>
    <m/>
    <m/>
    <m/>
  </r>
  <r>
    <d v="2022-01-18T00:00:00"/>
    <s v="6520005673"/>
    <s v="0011333311"/>
    <x v="1"/>
    <x v="1"/>
    <s v="511000033"/>
    <s v="USE MATERIAL "/>
    <s v="NO MAP-ID FAULT"/>
    <n v="2"/>
    <d v="2022-01-18T00:00:00"/>
    <n v="2"/>
    <d v="2022-01-18T00:00:00"/>
    <n v="2"/>
    <s v="ASSY"/>
    <d v="2022-01-18T00:00:00"/>
    <m/>
    <m/>
    <d v="2022-01-18T00:00:00"/>
    <m/>
    <m/>
    <m/>
    <m/>
    <n v="252.74"/>
    <m/>
    <n v="505.48"/>
    <n v="0"/>
    <n v="0"/>
    <m/>
    <m/>
    <m/>
    <m/>
  </r>
  <r>
    <d v="2022-01-18T00:00:00"/>
    <s v="6520005674"/>
    <s v="0011333311"/>
    <x v="1"/>
    <x v="1"/>
    <s v="511000033"/>
    <s v="USE MATERIAL "/>
    <s v="NO MAP-ID FAULT"/>
    <n v="3"/>
    <d v="2022-01-18T00:00:00"/>
    <n v="3"/>
    <d v="2022-01-18T00:00:00"/>
    <n v="3"/>
    <s v="ASSY"/>
    <d v="2022-01-18T00:00:00"/>
    <m/>
    <m/>
    <d v="2022-01-18T00:00:00"/>
    <m/>
    <m/>
    <m/>
    <m/>
    <n v="252.74"/>
    <m/>
    <n v="758.22"/>
    <n v="0"/>
    <n v="0"/>
    <m/>
    <m/>
    <m/>
    <m/>
  </r>
  <r>
    <d v="2022-01-18T00:00:00"/>
    <s v="6520005675"/>
    <s v="0010968472"/>
    <x v="19"/>
    <x v="19"/>
    <s v="511000033"/>
    <s v="USE MATERIAL "/>
    <s v="NO MAP-ID FAULT"/>
    <n v="2"/>
    <d v="2022-01-18T00:00:00"/>
    <n v="2"/>
    <d v="2022-01-18T00:00:00"/>
    <n v="2"/>
    <s v="FC "/>
    <d v="2022-01-18T00:00:00"/>
    <m/>
    <m/>
    <d v="2022-01-18T00:00:00"/>
    <m/>
    <m/>
    <m/>
    <m/>
    <n v="195.42"/>
    <m/>
    <n v="390.84"/>
    <n v="0"/>
    <n v="0"/>
    <m/>
    <m/>
    <m/>
    <m/>
  </r>
  <r>
    <d v="2022-01-18T00:00:00"/>
    <s v="6520005676"/>
    <s v="0011277883"/>
    <x v="6"/>
    <x v="6"/>
    <s v="511000033"/>
    <s v="USE MATERIAL "/>
    <s v="NO MAP-ID FAULT"/>
    <n v="10"/>
    <d v="2022-01-18T00:00:00"/>
    <n v="10"/>
    <d v="2022-01-18T00:00:00"/>
    <n v="10"/>
    <s v="ASSY"/>
    <d v="2022-01-18T00:00:00"/>
    <m/>
    <m/>
    <d v="2022-01-18T00:00:00"/>
    <m/>
    <m/>
    <m/>
    <m/>
    <n v="636.92999999999995"/>
    <m/>
    <n v="6369.2999999999993"/>
    <n v="0"/>
    <n v="0"/>
    <m/>
    <m/>
    <m/>
    <m/>
  </r>
  <r>
    <d v="2022-01-18T00:00:00"/>
    <s v="6520005677"/>
    <s v="0011277883"/>
    <x v="6"/>
    <x v="6"/>
    <s v="511000033"/>
    <s v="USE MATERIAL "/>
    <s v="NO MAP-ID FAULT"/>
    <n v="3"/>
    <d v="2022-01-18T00:00:00"/>
    <n v="3"/>
    <d v="2022-01-18T00:00:00"/>
    <n v="3"/>
    <s v="ASSY"/>
    <d v="2022-01-18T00:00:00"/>
    <m/>
    <m/>
    <d v="2022-01-18T00:00:00"/>
    <m/>
    <m/>
    <m/>
    <m/>
    <n v="636.92999999999995"/>
    <m/>
    <n v="1910.79"/>
    <n v="0"/>
    <n v="0"/>
    <m/>
    <m/>
    <m/>
    <m/>
  </r>
  <r>
    <d v="2022-01-18T00:00:00"/>
    <s v="6520005678"/>
    <s v="0011278392"/>
    <x v="17"/>
    <x v="17"/>
    <s v="511000033"/>
    <s v="USE MATERIAL "/>
    <s v="NO MAP-ID FAULT"/>
    <n v="3"/>
    <d v="2022-01-18T00:00:00"/>
    <n v="3"/>
    <d v="2022-01-18T00:00:00"/>
    <n v="3"/>
    <s v="ASSY"/>
    <d v="2022-01-18T00:00:00"/>
    <m/>
    <m/>
    <d v="2022-01-18T00:00:00"/>
    <m/>
    <m/>
    <m/>
    <m/>
    <n v="460.84"/>
    <m/>
    <n v="1382.52"/>
    <n v="0"/>
    <n v="0"/>
    <m/>
    <m/>
    <m/>
    <m/>
  </r>
  <r>
    <d v="2022-01-18T00:00:00"/>
    <s v="6520005679"/>
    <s v="0011332943"/>
    <x v="20"/>
    <x v="20"/>
    <s v="511000033"/>
    <s v="USE MATERIAL "/>
    <s v="NO MAP-ID FAULT"/>
    <n v="8"/>
    <d v="2022-01-18T00:00:00"/>
    <n v="8"/>
    <d v="2022-01-18T00:00:00"/>
    <n v="8"/>
    <s v="FC "/>
    <d v="2022-01-18T00:00:00"/>
    <m/>
    <m/>
    <d v="2022-01-18T00:00:00"/>
    <m/>
    <m/>
    <m/>
    <m/>
    <n v="221.95"/>
    <m/>
    <n v="1775.6"/>
    <n v="0"/>
    <n v="0"/>
    <m/>
    <m/>
    <m/>
    <m/>
  </r>
  <r>
    <d v="2022-01-18T00:00:00"/>
    <s v="6520005680"/>
    <s v="0011333227"/>
    <x v="4"/>
    <x v="4"/>
    <s v="511000033"/>
    <s v="USE MATERIAL "/>
    <s v="NO MAP-ID FAULT"/>
    <n v="9"/>
    <d v="2022-01-18T00:00:00"/>
    <n v="9"/>
    <d v="2022-01-18T00:00:00"/>
    <n v="9"/>
    <s v="ASSY"/>
    <d v="2022-01-18T00:00:00"/>
    <n v="9"/>
    <m/>
    <d v="2022-01-18T00:00:00"/>
    <m/>
    <m/>
    <m/>
    <m/>
    <n v="314.95"/>
    <m/>
    <n v="2834.5499999999997"/>
    <n v="2834.5499999999997"/>
    <n v="0"/>
    <m/>
    <m/>
    <m/>
    <m/>
  </r>
  <r>
    <d v="2022-01-18T00:00:00"/>
    <s v="6520005681"/>
    <s v="0010379446"/>
    <x v="13"/>
    <x v="13"/>
    <s v="511000033"/>
    <s v="USE MATERIAL "/>
    <s v="NO MAP-ID FAULT"/>
    <n v="3"/>
    <d v="2022-01-18T00:00:00"/>
    <n v="3"/>
    <d v="2022-01-18T00:00:00"/>
    <n v="3"/>
    <s v="ASSY"/>
    <d v="2022-01-18T00:00:00"/>
    <m/>
    <m/>
    <d v="2022-01-18T00:00:00"/>
    <m/>
    <m/>
    <m/>
    <m/>
    <n v="290.98"/>
    <m/>
    <n v="872.94"/>
    <n v="0"/>
    <n v="0"/>
    <m/>
    <m/>
    <m/>
    <m/>
  </r>
  <r>
    <d v="2022-01-18T00:00:00"/>
    <s v="6520005682"/>
    <s v="0011277760"/>
    <x v="4"/>
    <x v="4"/>
    <s v="511000033"/>
    <s v="USE MATERIAL "/>
    <s v="NO MAP-ID FAULT"/>
    <n v="4"/>
    <d v="2022-01-18T00:00:00"/>
    <n v="4"/>
    <d v="2022-01-18T00:00:00"/>
    <n v="4"/>
    <s v="ASSY"/>
    <d v="2022-01-18T00:00:00"/>
    <n v="4"/>
    <m/>
    <d v="2022-01-18T00:00:00"/>
    <m/>
    <m/>
    <m/>
    <m/>
    <n v="314.95"/>
    <m/>
    <n v="1259.8"/>
    <n v="1259.8"/>
    <n v="0"/>
    <m/>
    <m/>
    <m/>
    <m/>
  </r>
  <r>
    <d v="2022-01-18T00:00:00"/>
    <s v="6520005683"/>
    <s v="0011333283"/>
    <x v="5"/>
    <x v="5"/>
    <s v="511000033"/>
    <s v="USE MATERIAL "/>
    <s v="NO MAP-ID FAULT"/>
    <n v="17"/>
    <d v="2022-01-18T00:00:00"/>
    <n v="17"/>
    <d v="2022-01-18T00:00:00"/>
    <n v="17"/>
    <s v="ASSY"/>
    <d v="2022-01-18T00:00:00"/>
    <m/>
    <m/>
    <d v="2022-01-18T00:00:00"/>
    <m/>
    <m/>
    <m/>
    <m/>
    <n v="526.74"/>
    <m/>
    <n v="8954.58"/>
    <n v="0"/>
    <n v="0"/>
    <m/>
    <m/>
    <m/>
    <m/>
  </r>
  <r>
    <d v="2022-01-22T00:00:00"/>
    <s v="6520005735"/>
    <s v="0010379446"/>
    <x v="23"/>
    <x v="23"/>
    <s v="511000033"/>
    <s v="USE MATERIAL "/>
    <s v="NO MAP-ID FAULT"/>
    <n v="5"/>
    <d v="2022-01-22T00:00:00"/>
    <n v="5"/>
    <d v="2022-01-22T00:00:00"/>
    <n v="5"/>
    <s v="QGATE"/>
    <d v="2022-01-22T00:00:00"/>
    <n v="5"/>
    <n v="0"/>
    <d v="2022-01-22T00:00:00"/>
    <m/>
    <m/>
    <m/>
    <m/>
    <n v="173.3"/>
    <m/>
    <n v="866.5"/>
    <n v="866.5"/>
    <n v="0"/>
    <m/>
    <m/>
    <m/>
    <m/>
  </r>
  <r>
    <d v="2022-01-22T00:00:00"/>
    <s v="6520005738"/>
    <s v="0011333228"/>
    <x v="5"/>
    <x v="5"/>
    <s v="511000033"/>
    <s v="USE MATERIAL "/>
    <s v="NO MAP-ID FAULT"/>
    <n v="2"/>
    <d v="2022-01-22T00:00:00"/>
    <n v="2"/>
    <d v="2022-01-22T00:00:00"/>
    <n v="2"/>
    <s v="ASSY"/>
    <d v="2022-01-22T00:00:00"/>
    <m/>
    <m/>
    <d v="2022-01-22T00:00:00"/>
    <m/>
    <m/>
    <m/>
    <m/>
    <n v="526.74"/>
    <m/>
    <n v="1053.48"/>
    <n v="0"/>
    <n v="0"/>
    <m/>
    <m/>
    <m/>
    <m/>
  </r>
  <r>
    <d v="2022-01-22T00:00:00"/>
    <s v="6520005740"/>
    <s v="0011333278"/>
    <x v="4"/>
    <x v="4"/>
    <s v="511000033"/>
    <s v="USE MATERIAL "/>
    <s v="NO MAP-ID FAULT"/>
    <n v="2"/>
    <d v="2022-01-22T00:00:00"/>
    <n v="2"/>
    <d v="2022-01-22T00:00:00"/>
    <n v="2"/>
    <s v="ASSY"/>
    <d v="2022-01-22T00:00:00"/>
    <n v="2"/>
    <m/>
    <d v="2022-01-22T00:00:00"/>
    <m/>
    <m/>
    <m/>
    <m/>
    <n v="314.95"/>
    <m/>
    <n v="629.9"/>
    <n v="629.9"/>
    <n v="0"/>
    <m/>
    <m/>
    <m/>
    <m/>
  </r>
  <r>
    <d v="2022-01-22T00:00:00"/>
    <s v="6520005741"/>
    <s v="0011332898"/>
    <x v="19"/>
    <x v="19"/>
    <s v="511000033"/>
    <s v="USE MATERIAL "/>
    <s v="NO MAP-ID FAULT"/>
    <n v="5"/>
    <d v="2022-01-22T00:00:00"/>
    <n v="5"/>
    <d v="2022-01-22T00:00:00"/>
    <n v="5"/>
    <s v="FC "/>
    <d v="2022-01-22T00:00:00"/>
    <m/>
    <m/>
    <d v="2022-01-22T00:00:00"/>
    <m/>
    <m/>
    <m/>
    <m/>
    <n v="195.42"/>
    <m/>
    <n v="977.09999999999991"/>
    <n v="0"/>
    <n v="0"/>
    <m/>
    <m/>
    <m/>
    <m/>
  </r>
  <r>
    <d v="2022-01-22T00:00:00"/>
    <s v="6520005743"/>
    <s v="0010968472"/>
    <x v="4"/>
    <x v="4"/>
    <s v="511000033"/>
    <s v="USE MATERIAL "/>
    <s v="NO MAP-ID FAULT"/>
    <n v="3"/>
    <d v="2022-01-22T00:00:00"/>
    <n v="3"/>
    <d v="2022-01-22T00:00:00"/>
    <n v="3"/>
    <s v="ASSY"/>
    <d v="2022-01-22T00:00:00"/>
    <n v="2"/>
    <n v="1"/>
    <d v="2022-01-22T00:00:00"/>
    <m/>
    <m/>
    <m/>
    <m/>
    <n v="314.95"/>
    <m/>
    <n v="944.84999999999991"/>
    <n v="629.9"/>
    <n v="314.95"/>
    <m/>
    <m/>
    <m/>
    <m/>
  </r>
  <r>
    <d v="2022-01-22T00:00:00"/>
    <s v="6520005745"/>
    <s v="0011333228"/>
    <x v="2"/>
    <x v="2"/>
    <s v="511000033"/>
    <s v="USE MATERIAL "/>
    <s v="NO MAP-ID FAULT"/>
    <n v="4"/>
    <d v="2022-01-22T00:00:00"/>
    <n v="4"/>
    <d v="2022-01-22T00:00:00"/>
    <n v="4"/>
    <s v="QGATE"/>
    <d v="2022-01-22T00:00:00"/>
    <m/>
    <m/>
    <d v="2022-01-22T00:00:00"/>
    <m/>
    <m/>
    <m/>
    <m/>
    <n v="195.52"/>
    <m/>
    <n v="782.08"/>
    <n v="0"/>
    <n v="0"/>
    <m/>
    <m/>
    <m/>
    <m/>
  </r>
  <r>
    <d v="2022-01-22T00:00:00"/>
    <s v="6520005747"/>
    <s v="0011333086"/>
    <x v="2"/>
    <x v="2"/>
    <s v="511000033"/>
    <s v="USE MATERIAL "/>
    <s v="NO MAP-ID FAULT"/>
    <n v="1"/>
    <d v="2022-01-22T00:00:00"/>
    <n v="1"/>
    <d v="2022-01-22T00:00:00"/>
    <n v="1"/>
    <s v="QGATE"/>
    <d v="2022-01-22T00:00:00"/>
    <m/>
    <m/>
    <d v="2022-01-22T00:00:00"/>
    <m/>
    <m/>
    <m/>
    <m/>
    <n v="195.52"/>
    <m/>
    <n v="195.52"/>
    <n v="0"/>
    <n v="0"/>
    <m/>
    <m/>
    <m/>
    <m/>
  </r>
  <r>
    <d v="2022-01-22T00:00:00"/>
    <s v="6520005750"/>
    <s v="0011277458"/>
    <x v="24"/>
    <x v="24"/>
    <s v="511000033"/>
    <s v="USE MATERIAL "/>
    <s v="NO MAP-ID FAULT"/>
    <n v="5"/>
    <d v="2022-01-22T00:00:00"/>
    <n v="5"/>
    <d v="2022-01-22T00:00:00"/>
    <n v="5"/>
    <s v="QGATE"/>
    <d v="2022-01-22T00:00:00"/>
    <m/>
    <m/>
    <d v="2022-01-22T00:00:00"/>
    <m/>
    <m/>
    <m/>
    <m/>
    <n v="272.76"/>
    <m/>
    <n v="1363.8"/>
    <n v="0"/>
    <n v="0"/>
    <m/>
    <m/>
    <m/>
    <m/>
  </r>
  <r>
    <d v="2022-01-22T00:00:00"/>
    <s v="6520005752"/>
    <s v="0011333182"/>
    <x v="8"/>
    <x v="8"/>
    <s v="511000033"/>
    <s v="USE MATERIAL "/>
    <s v="NO MAP-ID FAULT"/>
    <n v="2"/>
    <d v="2022-01-22T00:00:00"/>
    <n v="2"/>
    <d v="2022-01-22T00:00:00"/>
    <n v="2"/>
    <s v="QGATE"/>
    <d v="2022-01-22T00:00:00"/>
    <m/>
    <m/>
    <d v="2022-01-22T00:00:00"/>
    <m/>
    <m/>
    <m/>
    <m/>
    <n v="93.48"/>
    <m/>
    <n v="186.96"/>
    <n v="0"/>
    <n v="0"/>
    <m/>
    <m/>
    <m/>
    <m/>
  </r>
  <r>
    <d v="2022-01-22T00:00:00"/>
    <s v="6520005768"/>
    <s v="0011333114"/>
    <x v="5"/>
    <x v="5"/>
    <s v="511000033"/>
    <s v="USE MATERIAL "/>
    <s v="NO MAP-ID FAULT"/>
    <n v="10"/>
    <d v="2022-01-22T00:00:00"/>
    <n v="10"/>
    <d v="2022-01-22T00:00:00"/>
    <n v="10"/>
    <s v="ASSY"/>
    <d v="2022-01-22T00:00:00"/>
    <m/>
    <m/>
    <d v="2022-01-22T00:00:00"/>
    <m/>
    <m/>
    <m/>
    <m/>
    <n v="526.74"/>
    <m/>
    <n v="5267.4"/>
    <n v="0"/>
    <n v="0"/>
    <m/>
    <m/>
    <m/>
    <m/>
  </r>
  <r>
    <d v="2022-01-22T00:00:00"/>
    <s v="6520005769"/>
    <s v="0011333283"/>
    <x v="14"/>
    <x v="14"/>
    <s v="511000033"/>
    <s v="USE MATERIAL "/>
    <s v="NO MAP-ID FAULT"/>
    <n v="5"/>
    <d v="2022-01-22T00:00:00"/>
    <n v="5"/>
    <d v="2022-01-22T00:00:00"/>
    <n v="5"/>
    <s v="ASSY"/>
    <d v="2022-01-22T00:00:00"/>
    <m/>
    <m/>
    <d v="2022-01-22T00:00:00"/>
    <m/>
    <m/>
    <m/>
    <m/>
    <n v="273.74"/>
    <m/>
    <n v="1368.7"/>
    <n v="0"/>
    <n v="0"/>
    <m/>
    <m/>
    <m/>
    <m/>
  </r>
  <r>
    <d v="2022-01-22T00:00:00"/>
    <s v="6520005770"/>
    <s v="0011333238"/>
    <x v="18"/>
    <x v="18"/>
    <s v="511000033"/>
    <s v="USE MATERIAL "/>
    <s v="NO MAP-ID FAULT"/>
    <n v="1"/>
    <d v="2022-01-22T00:00:00"/>
    <n v="1"/>
    <d v="2022-01-22T00:00:00"/>
    <n v="1"/>
    <s v="FC "/>
    <d v="2022-01-22T00:00:00"/>
    <m/>
    <m/>
    <d v="2022-01-22T00:00:00"/>
    <m/>
    <m/>
    <m/>
    <m/>
    <n v="300.74"/>
    <m/>
    <n v="300.74"/>
    <n v="0"/>
    <n v="0"/>
    <m/>
    <m/>
    <m/>
    <m/>
  </r>
  <r>
    <d v="2022-01-22T00:00:00"/>
    <s v="6520005771"/>
    <s v="0011277890"/>
    <x v="6"/>
    <x v="6"/>
    <s v="511000033"/>
    <s v="USE MATERIAL "/>
    <s v="NO MAP-ID FAULT"/>
    <n v="1"/>
    <d v="2022-01-22T00:00:00"/>
    <n v="1"/>
    <d v="2022-01-22T00:00:00"/>
    <n v="1"/>
    <s v="ASSY"/>
    <d v="2022-01-22T00:00:00"/>
    <m/>
    <m/>
    <d v="2022-01-22T00:00:00"/>
    <m/>
    <m/>
    <m/>
    <m/>
    <n v="636.92999999999995"/>
    <m/>
    <n v="636.92999999999995"/>
    <n v="0"/>
    <n v="0"/>
    <m/>
    <m/>
    <m/>
    <m/>
  </r>
  <r>
    <d v="2022-01-22T00:00:00"/>
    <s v="6520005772"/>
    <s v="0011333334"/>
    <x v="17"/>
    <x v="17"/>
    <s v="511000033"/>
    <s v="USE MATERIAL "/>
    <s v="NO MAP-ID FAULT"/>
    <n v="13"/>
    <d v="2022-01-22T00:00:00"/>
    <n v="13"/>
    <d v="2022-01-22T00:00:00"/>
    <n v="13"/>
    <s v="ASSY"/>
    <d v="2022-01-22T00:00:00"/>
    <m/>
    <m/>
    <d v="2022-01-22T00:00:00"/>
    <m/>
    <m/>
    <m/>
    <m/>
    <n v="460.84"/>
    <m/>
    <n v="5990.92"/>
    <n v="0"/>
    <n v="0"/>
    <m/>
    <m/>
    <m/>
    <m/>
  </r>
  <r>
    <d v="2022-01-22T00:00:00"/>
    <s v="6520005773"/>
    <s v="0011333321"/>
    <x v="6"/>
    <x v="6"/>
    <s v="511000033"/>
    <s v="USE MATERIAL "/>
    <s v="NO MAP-ID FAULT"/>
    <n v="8"/>
    <d v="2022-01-22T00:00:00"/>
    <n v="8"/>
    <d v="2022-01-22T00:00:00"/>
    <n v="8"/>
    <s v="ASSY"/>
    <d v="2022-01-22T00:00:00"/>
    <m/>
    <m/>
    <d v="2022-01-22T00:00:00"/>
    <m/>
    <m/>
    <m/>
    <m/>
    <n v="636.92999999999995"/>
    <m/>
    <n v="5095.4399999999996"/>
    <n v="0"/>
    <n v="0"/>
    <m/>
    <m/>
    <m/>
    <m/>
  </r>
  <r>
    <d v="2022-01-22T00:00:00"/>
    <s v="6520005774"/>
    <s v="0011333334"/>
    <x v="16"/>
    <x v="16"/>
    <s v="511000033"/>
    <s v="USE MATERIAL "/>
    <s v="NO MAP-ID FAULT"/>
    <n v="13"/>
    <d v="2022-01-22T00:00:00"/>
    <n v="13"/>
    <d v="2022-01-22T00:00:00"/>
    <n v="13"/>
    <s v="ASSY"/>
    <d v="2022-01-22T00:00:00"/>
    <m/>
    <m/>
    <d v="2022-01-22T00:00:00"/>
    <m/>
    <m/>
    <m/>
    <m/>
    <n v="357.62"/>
    <m/>
    <n v="4649.0600000000004"/>
    <n v="0"/>
    <n v="0"/>
    <m/>
    <m/>
    <m/>
    <m/>
  </r>
  <r>
    <d v="2022-01-22T00:00:00"/>
    <s v="6520005775"/>
    <s v="0011333353"/>
    <x v="5"/>
    <x v="5"/>
    <s v="511000033"/>
    <s v="USE MATERIAL "/>
    <s v="NO MAP-ID FAULT"/>
    <n v="1"/>
    <d v="2022-01-22T00:00:00"/>
    <n v="1"/>
    <d v="2022-01-22T00:00:00"/>
    <n v="1"/>
    <s v="ASSY"/>
    <d v="2022-01-22T00:00:00"/>
    <m/>
    <m/>
    <d v="2022-01-22T00:00:00"/>
    <m/>
    <m/>
    <m/>
    <m/>
    <n v="526.74"/>
    <m/>
    <n v="526.74"/>
    <n v="0"/>
    <n v="0"/>
    <m/>
    <m/>
    <m/>
    <m/>
  </r>
  <r>
    <d v="2022-01-22T00:00:00"/>
    <s v="6520005776"/>
    <s v="0011333283"/>
    <x v="10"/>
    <x v="10"/>
    <s v="511000033"/>
    <s v="USE MATERIAL "/>
    <s v="NO MAP-ID FAULT"/>
    <n v="1"/>
    <d v="2022-01-22T00:00:00"/>
    <n v="1"/>
    <d v="2022-01-22T00:00:00"/>
    <n v="1"/>
    <s v="FC "/>
    <d v="2022-01-22T00:00:00"/>
    <m/>
    <m/>
    <d v="2022-01-22T00:00:00"/>
    <m/>
    <m/>
    <m/>
    <m/>
    <n v="742.98"/>
    <m/>
    <n v="742.98"/>
    <n v="0"/>
    <n v="0"/>
    <m/>
    <m/>
    <m/>
    <m/>
  </r>
  <r>
    <d v="2022-01-22T00:00:00"/>
    <s v="6520005777"/>
    <s v="0011333266"/>
    <x v="1"/>
    <x v="1"/>
    <s v="511000033"/>
    <s v="USE MATERIAL "/>
    <s v="NO MAP-ID FAULT"/>
    <n v="1"/>
    <d v="2022-01-22T00:00:00"/>
    <n v="1"/>
    <d v="2022-01-22T00:00:00"/>
    <n v="1"/>
    <s v="ASSY"/>
    <d v="2022-01-22T00:00:00"/>
    <m/>
    <m/>
    <d v="2022-01-22T00:00:00"/>
    <m/>
    <m/>
    <m/>
    <m/>
    <n v="252.74"/>
    <m/>
    <n v="252.74"/>
    <n v="0"/>
    <n v="0"/>
    <m/>
    <m/>
    <m/>
    <m/>
  </r>
  <r>
    <d v="2022-01-22T00:00:00"/>
    <s v="6520005778"/>
    <s v="0010957255"/>
    <x v="1"/>
    <x v="1"/>
    <s v="511000033"/>
    <s v="USE MATERIAL "/>
    <s v="NO MAP-ID FAULT"/>
    <n v="4"/>
    <d v="2022-01-22T00:00:00"/>
    <n v="4"/>
    <d v="2022-01-22T00:00:00"/>
    <n v="4"/>
    <s v="ASSY"/>
    <d v="2022-01-22T00:00:00"/>
    <m/>
    <m/>
    <d v="2022-01-22T00:00:00"/>
    <m/>
    <m/>
    <m/>
    <m/>
    <n v="252.74"/>
    <m/>
    <n v="1010.96"/>
    <n v="0"/>
    <n v="0"/>
    <m/>
    <m/>
    <m/>
    <m/>
  </r>
  <r>
    <d v="2022-01-22T00:00:00"/>
    <s v="6520005779"/>
    <s v="0010957255"/>
    <x v="4"/>
    <x v="4"/>
    <s v="511000033"/>
    <s v="USE MATERIAL "/>
    <s v="NO MAP-ID FAULT"/>
    <n v="8"/>
    <d v="2022-01-22T00:00:00"/>
    <n v="8"/>
    <d v="2022-01-22T00:00:00"/>
    <n v="8"/>
    <s v="ASSY"/>
    <d v="2022-01-22T00:00:00"/>
    <m/>
    <n v="8"/>
    <d v="2022-01-22T00:00:00"/>
    <m/>
    <m/>
    <m/>
    <m/>
    <n v="314.95"/>
    <m/>
    <n v="2519.6"/>
    <n v="0"/>
    <n v="2519.6"/>
    <m/>
    <m/>
    <m/>
    <m/>
  </r>
  <r>
    <d v="2022-01-22T00:00:00"/>
    <s v="6520005780"/>
    <s v="0011333225"/>
    <x v="8"/>
    <x v="8"/>
    <s v="511000033"/>
    <s v="USE MATERIAL "/>
    <s v="NO MAP-ID FAULT"/>
    <n v="3"/>
    <d v="2022-01-22T00:00:00"/>
    <n v="3"/>
    <d v="2022-01-22T00:00:00"/>
    <n v="3"/>
    <s v="QGATE"/>
    <d v="2022-01-22T00:00:00"/>
    <m/>
    <m/>
    <d v="2022-01-22T00:00:00"/>
    <m/>
    <m/>
    <m/>
    <m/>
    <n v="93.48"/>
    <m/>
    <n v="280.44"/>
    <n v="0"/>
    <n v="0"/>
    <m/>
    <m/>
    <m/>
    <m/>
  </r>
  <r>
    <d v="2022-01-22T00:00:00"/>
    <s v="6520005781"/>
    <s v="0011333114"/>
    <x v="10"/>
    <x v="10"/>
    <s v="511000033"/>
    <s v="USE MATERIAL "/>
    <s v="NO MAP-ID FAULT"/>
    <n v="1"/>
    <d v="2022-01-22T00:00:00"/>
    <n v="1"/>
    <d v="2022-01-22T00:00:00"/>
    <n v="1"/>
    <s v="FC "/>
    <d v="2022-01-22T00:00:00"/>
    <m/>
    <m/>
    <d v="2022-01-22T00:00:00"/>
    <m/>
    <m/>
    <m/>
    <m/>
    <n v="742.98"/>
    <m/>
    <n v="742.98"/>
    <n v="0"/>
    <n v="0"/>
    <m/>
    <m/>
    <m/>
    <m/>
  </r>
  <r>
    <d v="2022-01-22T00:00:00"/>
    <s v="6520005782"/>
    <s v="0011333266"/>
    <x v="4"/>
    <x v="4"/>
    <s v="511000033"/>
    <s v="USE MATERIAL "/>
    <s v="NO MAP-ID FAULT"/>
    <n v="8"/>
    <d v="2022-01-22T00:00:00"/>
    <n v="8"/>
    <d v="2022-01-22T00:00:00"/>
    <n v="8"/>
    <s v="ASSY"/>
    <d v="2022-01-22T00:00:00"/>
    <m/>
    <n v="8"/>
    <d v="2022-01-22T00:00:00"/>
    <m/>
    <m/>
    <m/>
    <m/>
    <n v="314.95"/>
    <m/>
    <n v="2519.6"/>
    <n v="0"/>
    <n v="2519.6"/>
    <m/>
    <m/>
    <m/>
    <m/>
  </r>
  <r>
    <d v="2022-01-22T00:00:00"/>
    <s v="6520005783"/>
    <s v="0011333225"/>
    <x v="1"/>
    <x v="1"/>
    <s v="511000033"/>
    <s v="USE MATERIAL "/>
    <s v="NO MAP-ID FAULT"/>
    <n v="1"/>
    <d v="2022-01-22T00:00:00"/>
    <n v="1"/>
    <d v="2022-01-22T00:00:00"/>
    <n v="1"/>
    <s v="ASSY"/>
    <d v="2022-01-22T00:00:00"/>
    <m/>
    <m/>
    <d v="2022-01-22T00:00:00"/>
    <m/>
    <m/>
    <m/>
    <m/>
    <n v="252.74"/>
    <m/>
    <n v="252.74"/>
    <n v="0"/>
    <n v="0"/>
    <m/>
    <m/>
    <m/>
    <m/>
  </r>
  <r>
    <d v="2022-01-22T00:00:00"/>
    <s v="6520005784"/>
    <s v="0011277882"/>
    <x v="5"/>
    <x v="5"/>
    <s v="511000033"/>
    <s v="USE MATERIAL "/>
    <s v="NO MAP-ID FAULT"/>
    <n v="2"/>
    <d v="2022-01-22T00:00:00"/>
    <n v="2"/>
    <d v="2022-01-22T00:00:00"/>
    <n v="2"/>
    <s v="ASSY"/>
    <d v="2022-01-22T00:00:00"/>
    <m/>
    <m/>
    <d v="2022-01-22T00:00:00"/>
    <m/>
    <m/>
    <m/>
    <m/>
    <n v="526.74"/>
    <m/>
    <n v="1053.48"/>
    <n v="0"/>
    <n v="0"/>
    <m/>
    <m/>
    <m/>
    <m/>
  </r>
  <r>
    <d v="2022-01-22T00:00:00"/>
    <s v="6520005785"/>
    <s v="0011333284"/>
    <x v="6"/>
    <x v="6"/>
    <s v="511000033"/>
    <s v="USE MATERIAL "/>
    <s v="NO MAP-ID FAULT"/>
    <n v="2"/>
    <d v="2022-01-22T00:00:00"/>
    <n v="2"/>
    <d v="2022-01-22T00:00:00"/>
    <n v="2"/>
    <s v="ASSY"/>
    <d v="2022-01-22T00:00:00"/>
    <m/>
    <m/>
    <d v="2022-01-22T00:00:00"/>
    <m/>
    <m/>
    <m/>
    <m/>
    <n v="636.92999999999995"/>
    <m/>
    <n v="1273.8599999999999"/>
    <n v="0"/>
    <n v="0"/>
    <m/>
    <m/>
    <m/>
    <m/>
  </r>
  <r>
    <d v="2022-01-22T00:00:00"/>
    <s v="6520005786"/>
    <s v="0011333339"/>
    <x v="21"/>
    <x v="21"/>
    <s v="511000033"/>
    <s v="USE MATERIAL "/>
    <s v="NO MAP-ID FAULT"/>
    <n v="1"/>
    <d v="2022-01-22T00:00:00"/>
    <n v="1"/>
    <d v="2022-01-22T00:00:00"/>
    <n v="1"/>
    <s v="QGATE"/>
    <d v="2022-01-22T00:00:00"/>
    <n v="1"/>
    <m/>
    <d v="2022-01-22T00:00:00"/>
    <m/>
    <m/>
    <m/>
    <m/>
    <n v="176.84"/>
    <m/>
    <n v="176.84"/>
    <n v="176.84"/>
    <n v="0"/>
    <m/>
    <m/>
    <m/>
    <m/>
  </r>
  <r>
    <d v="2022-01-22T00:00:00"/>
    <s v="6520005787"/>
    <s v="0011333021"/>
    <x v="0"/>
    <x v="0"/>
    <s v="511000033"/>
    <s v="USE MATERIAL "/>
    <s v="NO MAP-ID FAULT"/>
    <n v="3"/>
    <d v="2022-01-22T00:00:00"/>
    <n v="3"/>
    <d v="2022-01-22T00:00:00"/>
    <n v="3"/>
    <s v="QGATE"/>
    <d v="2022-01-22T00:00:00"/>
    <n v="3"/>
    <m/>
    <d v="2022-01-22T00:00:00"/>
    <m/>
    <m/>
    <m/>
    <m/>
    <n v="173.32"/>
    <m/>
    <n v="519.96"/>
    <n v="519.96"/>
    <n v="0"/>
    <m/>
    <m/>
    <m/>
    <m/>
  </r>
  <r>
    <d v="2022-01-22T00:00:00"/>
    <s v="6520005788"/>
    <s v="0011332949"/>
    <x v="6"/>
    <x v="6"/>
    <s v="511000033"/>
    <s v="USE MATERIAL "/>
    <s v="NO MAP-ID FAULT"/>
    <n v="4"/>
    <d v="2022-01-22T00:00:00"/>
    <n v="4"/>
    <d v="2022-01-22T00:00:00"/>
    <n v="4"/>
    <s v="ASSY"/>
    <d v="2022-01-22T00:00:00"/>
    <m/>
    <m/>
    <d v="2022-01-22T00:00:00"/>
    <m/>
    <m/>
    <m/>
    <m/>
    <n v="636.92999999999995"/>
    <m/>
    <n v="2547.7199999999998"/>
    <n v="0"/>
    <n v="0"/>
    <m/>
    <m/>
    <m/>
    <m/>
  </r>
  <r>
    <d v="2022-01-22T00:00:00"/>
    <s v="6520005789"/>
    <s v="0011333339"/>
    <x v="1"/>
    <x v="1"/>
    <s v="511000033"/>
    <s v="USE MATERIAL "/>
    <s v="NO MAP-ID FAULT"/>
    <n v="2"/>
    <d v="2022-01-22T00:00:00"/>
    <n v="2"/>
    <d v="2022-01-22T00:00:00"/>
    <n v="2"/>
    <s v="ASSY"/>
    <d v="2022-01-22T00:00:00"/>
    <m/>
    <m/>
    <d v="2022-01-22T00:00:00"/>
    <m/>
    <m/>
    <m/>
    <m/>
    <n v="252.74"/>
    <m/>
    <n v="505.48"/>
    <n v="0"/>
    <n v="0"/>
    <m/>
    <m/>
    <m/>
    <m/>
  </r>
  <r>
    <d v="2022-01-22T00:00:00"/>
    <s v="6520005790"/>
    <s v="0011277882"/>
    <x v="7"/>
    <x v="7"/>
    <s v="511000033"/>
    <s v="USE MATERIAL "/>
    <s v="NO MAP-ID FAULT"/>
    <n v="5"/>
    <d v="2022-01-22T00:00:00"/>
    <n v="5"/>
    <d v="2022-01-22T00:00:00"/>
    <n v="5"/>
    <s v="QGATE"/>
    <d v="2022-01-22T00:00:00"/>
    <m/>
    <n v="5"/>
    <d v="2022-01-22T00:00:00"/>
    <m/>
    <m/>
    <m/>
    <m/>
    <n v="317.67"/>
    <m/>
    <n v="1588.3500000000001"/>
    <n v="0"/>
    <n v="1588.3500000000001"/>
    <m/>
    <m/>
    <m/>
    <m/>
  </r>
  <r>
    <d v="2022-01-22T00:00:00"/>
    <s v="6520005791"/>
    <s v="0011333307"/>
    <x v="25"/>
    <x v="25"/>
    <s v="511000033"/>
    <s v="USE MATERIAL "/>
    <s v="NO MAP-ID FAULT"/>
    <n v="3"/>
    <d v="2022-01-22T00:00:00"/>
    <n v="3"/>
    <d v="2022-01-22T00:00:00"/>
    <n v="3"/>
    <s v="FC "/>
    <d v="2022-01-22T00:00:00"/>
    <m/>
    <m/>
    <d v="2022-01-22T00:00:00"/>
    <m/>
    <m/>
    <m/>
    <m/>
    <n v="554.65"/>
    <m/>
    <n v="1663.9499999999998"/>
    <n v="0"/>
    <n v="0"/>
    <m/>
    <m/>
    <m/>
    <m/>
  </r>
  <r>
    <d v="2022-01-22T00:00:00"/>
    <s v="6520005792"/>
    <s v="0011333271"/>
    <x v="13"/>
    <x v="13"/>
    <s v="511000033"/>
    <s v="USE MATERIAL "/>
    <s v="NO MAP-ID FAULT"/>
    <n v="1"/>
    <d v="2022-01-22T00:00:00"/>
    <n v="1"/>
    <d v="2022-01-22T00:00:00"/>
    <n v="1"/>
    <s v="ASSY"/>
    <d v="2022-01-22T00:00:00"/>
    <m/>
    <m/>
    <d v="2022-01-22T00:00:00"/>
    <m/>
    <m/>
    <m/>
    <m/>
    <n v="290.98"/>
    <m/>
    <n v="290.98"/>
    <n v="0"/>
    <n v="0"/>
    <m/>
    <m/>
    <m/>
    <m/>
  </r>
  <r>
    <d v="2022-01-29T00:00:00"/>
    <s v="6520005877"/>
    <s v="0011333310"/>
    <x v="1"/>
    <x v="1"/>
    <s v="511000033"/>
    <s v="USE MATERIAL "/>
    <s v="NO MAP-ID FAULT"/>
    <n v="1"/>
    <d v="2022-01-29T00:00:00"/>
    <m/>
    <d v="2022-01-29T00:00:00"/>
    <m/>
    <s v="ASSY"/>
    <d v="2022-01-29T00:00:00"/>
    <m/>
    <m/>
    <d v="2022-01-29T00:00:00"/>
    <m/>
    <m/>
    <m/>
    <m/>
    <n v="252.74"/>
    <m/>
    <n v="252.74"/>
    <n v="0"/>
    <n v="0"/>
    <m/>
    <m/>
    <m/>
    <m/>
  </r>
  <r>
    <d v="2022-01-29T00:00:00"/>
    <s v="6520005878"/>
    <s v="0011332967"/>
    <x v="18"/>
    <x v="18"/>
    <s v="511000033"/>
    <s v="USE MATERIAL "/>
    <s v="NO MAP-ID FAULT"/>
    <n v="1"/>
    <d v="2022-01-29T00:00:00"/>
    <m/>
    <d v="2022-01-29T00:00:00"/>
    <m/>
    <s v="FC "/>
    <d v="2022-01-29T00:00:00"/>
    <m/>
    <m/>
    <d v="2022-01-29T00:00:00"/>
    <m/>
    <m/>
    <m/>
    <m/>
    <n v="300.74"/>
    <m/>
    <n v="300.74"/>
    <n v="0"/>
    <n v="0"/>
    <m/>
    <m/>
    <m/>
    <m/>
  </r>
  <r>
    <d v="2022-01-29T00:00:00"/>
    <s v="6520005879"/>
    <s v="0011277256"/>
    <x v="4"/>
    <x v="4"/>
    <s v="511000033"/>
    <s v="USE MATERIAL "/>
    <s v="NO MAP-ID FAULT"/>
    <n v="9"/>
    <d v="2022-01-29T00:00:00"/>
    <n v="9"/>
    <d v="2022-01-29T00:00:00"/>
    <n v="9"/>
    <s v="ASSY"/>
    <d v="2022-01-29T00:00:00"/>
    <m/>
    <n v="9"/>
    <d v="2022-01-29T00:00:00"/>
    <m/>
    <m/>
    <m/>
    <m/>
    <n v="314.95"/>
    <m/>
    <n v="2834.5499999999997"/>
    <n v="0"/>
    <n v="2834.5499999999997"/>
    <m/>
    <m/>
    <m/>
    <m/>
  </r>
  <r>
    <d v="2022-01-29T00:00:00"/>
    <s v="6520005880"/>
    <s v="0011333190"/>
    <x v="24"/>
    <x v="24"/>
    <s v="511000033"/>
    <s v="USE MATERIAL "/>
    <s v="NO MAP-ID FAULT"/>
    <n v="2"/>
    <d v="2022-01-29T00:00:00"/>
    <m/>
    <d v="2022-01-29T00:00:00"/>
    <m/>
    <s v="QGATE"/>
    <d v="2022-01-29T00:00:00"/>
    <m/>
    <m/>
    <d v="2022-01-29T00:00:00"/>
    <m/>
    <m/>
    <m/>
    <m/>
    <n v="272.76"/>
    <m/>
    <n v="545.52"/>
    <n v="0"/>
    <n v="0"/>
    <m/>
    <m/>
    <m/>
    <m/>
  </r>
  <r>
    <d v="2022-01-29T00:00:00"/>
    <s v="6520005881"/>
    <s v="0011333087"/>
    <x v="2"/>
    <x v="2"/>
    <s v="511000033"/>
    <s v="USE MATERIAL "/>
    <s v="NO MAP-ID FAULT"/>
    <n v="6"/>
    <d v="2022-01-29T00:00:00"/>
    <m/>
    <d v="2022-01-29T00:00:00"/>
    <m/>
    <s v="QGATE"/>
    <d v="2022-01-29T00:00:00"/>
    <m/>
    <m/>
    <d v="2022-01-29T00:00:00"/>
    <m/>
    <m/>
    <m/>
    <m/>
    <n v="195.52"/>
    <m/>
    <n v="1173.1200000000001"/>
    <n v="0"/>
    <n v="0"/>
    <m/>
    <m/>
    <m/>
    <m/>
  </r>
  <r>
    <d v="2022-01-29T00:00:00"/>
    <s v="6520005882"/>
    <s v="0010379446"/>
    <x v="13"/>
    <x v="13"/>
    <s v="511000033"/>
    <s v="USE MATERIAL "/>
    <s v="NO MAP-ID FAULT"/>
    <n v="2"/>
    <d v="2022-01-29T00:00:00"/>
    <m/>
    <d v="2022-01-29T00:00:00"/>
    <m/>
    <s v="ASSY"/>
    <d v="2022-01-29T00:00:00"/>
    <m/>
    <m/>
    <d v="2022-01-29T00:00:00"/>
    <m/>
    <m/>
    <m/>
    <m/>
    <n v="290.98"/>
    <m/>
    <n v="581.96"/>
    <n v="0"/>
    <n v="0"/>
    <m/>
    <m/>
    <m/>
    <m/>
  </r>
  <r>
    <d v="2022-01-29T00:00:00"/>
    <s v="6520005883"/>
    <s v="0011277641"/>
    <x v="6"/>
    <x v="6"/>
    <s v="511000033"/>
    <s v="USE MATERIAL "/>
    <s v="NO MAP-ID FAULT"/>
    <n v="2"/>
    <d v="2022-01-29T00:00:00"/>
    <m/>
    <d v="2022-01-29T00:00:00"/>
    <m/>
    <s v="ASSY"/>
    <d v="2022-01-29T00:00:00"/>
    <m/>
    <m/>
    <d v="2022-01-29T00:00:00"/>
    <m/>
    <m/>
    <m/>
    <m/>
    <n v="636.92999999999995"/>
    <m/>
    <n v="1273.8599999999999"/>
    <n v="0"/>
    <n v="0"/>
    <m/>
    <m/>
    <m/>
    <m/>
  </r>
  <r>
    <d v="2022-01-29T00:00:00"/>
    <s v="6520005884"/>
    <s v="0011332967"/>
    <x v="18"/>
    <x v="18"/>
    <s v="511000033"/>
    <s v="USE MATERIAL "/>
    <s v="NO MAP-ID FAULT"/>
    <n v="2"/>
    <d v="2022-01-29T00:00:00"/>
    <m/>
    <d v="2022-01-29T00:00:00"/>
    <m/>
    <s v="FC "/>
    <d v="2022-01-29T00:00:00"/>
    <m/>
    <m/>
    <d v="2022-01-29T00:00:00"/>
    <m/>
    <m/>
    <m/>
    <m/>
    <n v="300.74"/>
    <m/>
    <n v="601.48"/>
    <n v="0"/>
    <n v="0"/>
    <m/>
    <m/>
    <m/>
    <m/>
  </r>
  <r>
    <d v="2022-01-29T00:00:00"/>
    <s v="6520005885"/>
    <s v="0011333242"/>
    <x v="11"/>
    <x v="11"/>
    <s v="511000033"/>
    <s v="USE MATERIAL "/>
    <s v="NO MAP-ID FAULT"/>
    <n v="2"/>
    <d v="2022-01-29T00:00:00"/>
    <m/>
    <d v="2022-01-29T00:00:00"/>
    <m/>
    <s v="FC "/>
    <d v="2022-01-29T00:00:00"/>
    <m/>
    <m/>
    <d v="2022-01-29T00:00:00"/>
    <m/>
    <m/>
    <m/>
    <m/>
    <n v="244.43"/>
    <m/>
    <n v="488.86"/>
    <n v="0"/>
    <n v="0"/>
    <m/>
    <m/>
    <m/>
    <m/>
  </r>
  <r>
    <d v="2022-01-29T00:00:00"/>
    <s v="6520005886"/>
    <s v="0011277641"/>
    <x v="6"/>
    <x v="6"/>
    <s v="511000033"/>
    <s v="USE MATERIAL "/>
    <s v="NO MAP-ID FAULT"/>
    <n v="6"/>
    <d v="2022-01-29T00:00:00"/>
    <m/>
    <d v="2022-01-29T00:00:00"/>
    <m/>
    <s v="ASSY"/>
    <d v="2022-01-29T00:00:00"/>
    <m/>
    <m/>
    <d v="2022-01-29T00:00:00"/>
    <m/>
    <m/>
    <m/>
    <m/>
    <n v="636.92999999999995"/>
    <m/>
    <n v="3821.58"/>
    <n v="0"/>
    <n v="0"/>
    <m/>
    <m/>
    <m/>
    <m/>
  </r>
  <r>
    <d v="2022-01-29T00:00:00"/>
    <s v="6520005887"/>
    <s v="0011333279"/>
    <x v="5"/>
    <x v="5"/>
    <s v="511000033"/>
    <s v="USE MATERIAL "/>
    <s v="NO MAP-ID FAULT"/>
    <n v="5"/>
    <d v="2022-01-29T00:00:00"/>
    <m/>
    <d v="2022-01-29T00:00:00"/>
    <m/>
    <s v="ASSY"/>
    <d v="2022-01-29T00:00:00"/>
    <m/>
    <m/>
    <d v="2022-01-29T00:00:00"/>
    <m/>
    <m/>
    <m/>
    <m/>
    <n v="526.74"/>
    <m/>
    <n v="2633.7"/>
    <n v="0"/>
    <n v="0"/>
    <m/>
    <m/>
    <m/>
    <m/>
  </r>
  <r>
    <d v="2022-01-29T00:00:00"/>
    <s v="6520005888"/>
    <s v="0011332936"/>
    <x v="20"/>
    <x v="20"/>
    <s v="511000033"/>
    <s v="USE MATERIAL "/>
    <s v="NO MAP-ID FAULT"/>
    <n v="1"/>
    <d v="2022-01-29T00:00:00"/>
    <m/>
    <d v="2022-01-29T00:00:00"/>
    <m/>
    <s v="FC "/>
    <d v="2022-01-29T00:00:00"/>
    <m/>
    <m/>
    <d v="2022-01-29T00:00:00"/>
    <m/>
    <m/>
    <m/>
    <m/>
    <n v="221.95"/>
    <m/>
    <n v="221.95"/>
    <n v="0"/>
    <n v="0"/>
    <m/>
    <m/>
    <m/>
    <m/>
  </r>
  <r>
    <d v="2022-01-29T00:00:00"/>
    <s v="6520005889"/>
    <s v="0011333116"/>
    <x v="8"/>
    <x v="8"/>
    <s v="511000033"/>
    <s v="USE MATERIAL "/>
    <s v="NO MAP-ID FAULT"/>
    <n v="3"/>
    <d v="2022-01-29T00:00:00"/>
    <m/>
    <d v="2022-01-29T00:00:00"/>
    <m/>
    <s v="QGATE"/>
    <d v="2022-01-29T00:00:00"/>
    <m/>
    <m/>
    <d v="2022-01-29T00:00:00"/>
    <m/>
    <m/>
    <m/>
    <m/>
    <n v="93.48"/>
    <m/>
    <n v="280.44"/>
    <n v="0"/>
    <n v="0"/>
    <m/>
    <m/>
    <m/>
    <m/>
  </r>
  <r>
    <d v="2022-01-29T00:00:00"/>
    <s v="6520005890"/>
    <s v="0010957216"/>
    <x v="15"/>
    <x v="15"/>
    <s v="IS5140"/>
    <s v="USE MATERIAL "/>
    <s v="NO MAP-ID FAULT"/>
    <n v="132"/>
    <d v="2022-01-29T00:00:00"/>
    <m/>
    <d v="2022-01-29T00:00:00"/>
    <m/>
    <s v="ASSY"/>
    <d v="2022-01-29T00:00:00"/>
    <m/>
    <m/>
    <d v="2022-01-29T00:00:00"/>
    <m/>
    <m/>
    <m/>
    <m/>
    <n v="278.16000000000003"/>
    <m/>
    <n v="36717.120000000003"/>
    <n v="0"/>
    <n v="0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d v="2022-01-06T00:00:00"/>
    <s v="6520005447"/>
    <s v="0010955993"/>
    <s v="F01L010151"/>
    <x v="0"/>
    <s v="511000033"/>
    <s v="USE MATERIAL "/>
    <s v="NO MAP-ID FAULT"/>
    <n v="2"/>
    <d v="2022-01-06T00:00:00"/>
    <n v="2"/>
    <d v="2022-01-06T00:00:00"/>
    <n v="2"/>
    <s v="QGATE"/>
    <d v="2022-01-06T00:00:00"/>
    <n v="2"/>
    <n v="0"/>
    <d v="2022-01-06T00:00:00"/>
    <m/>
    <m/>
    <m/>
    <m/>
    <n v="172.31"/>
    <m/>
    <n v="344.62"/>
    <n v="344.62"/>
    <n v="0"/>
    <m/>
    <m/>
    <m/>
    <m/>
  </r>
  <r>
    <d v="2022-01-06T00:00:00"/>
    <s v="6520005448"/>
    <s v="0010956702"/>
    <s v="F01L040109"/>
    <x v="1"/>
    <s v="511000033"/>
    <s v="USE MATERIAL "/>
    <s v="NO MAP-ID FAULT"/>
    <n v="1"/>
    <d v="2022-01-06T00:00:00"/>
    <n v="1"/>
    <d v="2022-01-06T00:00:00"/>
    <n v="1"/>
    <s v="ASSY"/>
    <d v="2022-01-06T00:00:00"/>
    <m/>
    <n v="1"/>
    <d v="2022-01-06T00:00:00"/>
    <m/>
    <m/>
    <m/>
    <m/>
    <n v="251.53"/>
    <m/>
    <n v="251.53"/>
    <n v="0"/>
    <n v="251.53"/>
    <m/>
    <m/>
    <m/>
    <m/>
  </r>
  <r>
    <d v="2022-01-06T00:00:00"/>
    <s v="6520005449"/>
    <s v="0010957089"/>
    <s v="F01L040111"/>
    <x v="2"/>
    <s v="511000033"/>
    <s v="USE MATERIAL "/>
    <s v="NO MAP-ID FAULT"/>
    <n v="2"/>
    <d v="2022-01-06T00:00:00"/>
    <n v="2"/>
    <d v="2022-01-06T00:00:00"/>
    <n v="2"/>
    <s v="QGATE"/>
    <d v="2022-01-06T00:00:00"/>
    <m/>
    <n v="2"/>
    <d v="2022-01-06T00:00:00"/>
    <m/>
    <m/>
    <m/>
    <m/>
    <n v="194.9"/>
    <m/>
    <n v="389.8"/>
    <n v="0"/>
    <n v="389.8"/>
    <m/>
    <m/>
    <m/>
    <m/>
  </r>
  <r>
    <d v="2022-01-06T00:00:00"/>
    <s v="6520005450"/>
    <s v="0010956862"/>
    <s v="F01L040142"/>
    <x v="3"/>
    <s v="511000033"/>
    <s v="USE MATERIAL "/>
    <s v="NO MAP-ID FAULT"/>
    <n v="2"/>
    <d v="2022-01-06T00:00:00"/>
    <n v="2"/>
    <d v="2022-01-06T00:00:00"/>
    <n v="2"/>
    <s v="QGATE"/>
    <d v="2022-01-06T00:00:00"/>
    <n v="2"/>
    <n v="0"/>
    <d v="2022-01-06T00:00:00"/>
    <m/>
    <m/>
    <m/>
    <m/>
    <n v="274.06"/>
    <m/>
    <n v="548.12"/>
    <n v="548.12"/>
    <n v="0"/>
    <m/>
    <m/>
    <m/>
    <m/>
  </r>
  <r>
    <d v="2022-01-06T00:00:00"/>
    <s v="6520005451"/>
    <s v="0010955674"/>
    <s v="F01L040110"/>
    <x v="4"/>
    <s v="511000033"/>
    <s v="USE MATERIAL "/>
    <s v="NO MAP-ID FAULT"/>
    <n v="5"/>
    <d v="2022-01-06T00:00:00"/>
    <n v="5"/>
    <d v="2022-01-06T00:00:00"/>
    <n v="5"/>
    <s v="ASSY"/>
    <d v="2022-01-06T00:00:00"/>
    <n v="5"/>
    <n v="0"/>
    <d v="2022-01-06T00:00:00"/>
    <m/>
    <m/>
    <m/>
    <m/>
    <n v="313.18"/>
    <m/>
    <n v="1565.9"/>
    <n v="1565.9"/>
    <n v="0"/>
    <m/>
    <m/>
    <m/>
    <m/>
  </r>
  <r>
    <d v="2022-01-06T00:00:00"/>
    <s v="6520005452"/>
    <s v="0010992015"/>
    <s v="F01L040114"/>
    <x v="5"/>
    <s v="511000033"/>
    <s v="USE MATERIAL "/>
    <s v="NO MAP-ID FAULT"/>
    <n v="2"/>
    <d v="2022-01-06T00:00:00"/>
    <n v="2"/>
    <d v="2022-01-06T00:00:00"/>
    <n v="2"/>
    <s v="ASSY"/>
    <d v="2022-01-06T00:00:00"/>
    <m/>
    <n v="2"/>
    <d v="2022-01-06T00:00:00"/>
    <m/>
    <m/>
    <m/>
    <m/>
    <n v="525.53"/>
    <m/>
    <n v="1051.06"/>
    <n v="0"/>
    <n v="1051.06"/>
    <m/>
    <m/>
    <m/>
    <m/>
  </r>
  <r>
    <d v="2022-01-06T00:00:00"/>
    <s v="6520005453"/>
    <s v="0010992015"/>
    <s v="F01L040114"/>
    <x v="5"/>
    <s v="511000033"/>
    <s v="USE MATERIAL "/>
    <s v="NO MAP-ID FAULT"/>
    <n v="5"/>
    <d v="2022-01-06T00:00:00"/>
    <n v="5"/>
    <d v="2022-01-06T00:00:00"/>
    <n v="5"/>
    <s v="ASSY"/>
    <d v="2022-01-06T00:00:00"/>
    <m/>
    <n v="5"/>
    <d v="2022-01-06T00:00:00"/>
    <m/>
    <m/>
    <m/>
    <m/>
    <n v="525.53"/>
    <m/>
    <n v="2627.6499999999996"/>
    <n v="0"/>
    <n v="2627.6499999999996"/>
    <m/>
    <m/>
    <m/>
    <m/>
  </r>
  <r>
    <d v="2022-01-06T00:00:00"/>
    <s v="6520005454"/>
    <s v="0010991725"/>
    <s v="F01L040115"/>
    <x v="6"/>
    <s v="511000033"/>
    <s v="USE MATERIAL "/>
    <s v="NO MAP-ID FAULT"/>
    <n v="5"/>
    <d v="2022-01-06T00:00:00"/>
    <n v="5"/>
    <d v="2022-01-06T00:00:00"/>
    <n v="5"/>
    <s v="ASSY"/>
    <d v="2022-01-06T00:00:00"/>
    <m/>
    <n v="5"/>
    <d v="2022-01-06T00:00:00"/>
    <m/>
    <m/>
    <m/>
    <m/>
    <n v="634.69000000000005"/>
    <m/>
    <n v="3173.4500000000003"/>
    <n v="0"/>
    <n v="3173.4500000000003"/>
    <m/>
    <m/>
    <m/>
    <m/>
  </r>
  <r>
    <d v="2022-01-06T00:00:00"/>
    <s v="6520005455"/>
    <s v="0010991725"/>
    <s v="F01L040115"/>
    <x v="6"/>
    <s v="511000033"/>
    <s v="USE MATERIAL "/>
    <s v="NO MAP-ID FAULT"/>
    <n v="3"/>
    <d v="2022-01-06T00:00:00"/>
    <n v="3"/>
    <d v="2022-01-06T00:00:00"/>
    <n v="3"/>
    <s v="ASSY"/>
    <d v="2022-01-06T00:00:00"/>
    <m/>
    <n v="3"/>
    <d v="2022-01-06T00:00:00"/>
    <m/>
    <m/>
    <m/>
    <m/>
    <n v="634.69000000000005"/>
    <m/>
    <n v="1904.0700000000002"/>
    <n v="0"/>
    <n v="1904.0700000000002"/>
    <m/>
    <m/>
    <m/>
    <m/>
  </r>
  <r>
    <d v="2022-01-06T00:00:00"/>
    <s v="6520005456"/>
    <s v="0010957136"/>
    <s v="F01L040109"/>
    <x v="1"/>
    <s v="511000033"/>
    <s v="USE MATERIAL "/>
    <s v="NO MAP-ID FAULT"/>
    <n v="3"/>
    <d v="2022-01-06T00:00:00"/>
    <n v="3"/>
    <d v="2022-01-06T00:00:00"/>
    <n v="3"/>
    <s v="ASSY"/>
    <d v="2022-01-06T00:00:00"/>
    <m/>
    <n v="3"/>
    <d v="2022-01-06T00:00:00"/>
    <m/>
    <m/>
    <m/>
    <m/>
    <n v="251.53"/>
    <m/>
    <n v="754.59"/>
    <n v="0"/>
    <n v="754.59"/>
    <m/>
    <m/>
    <m/>
    <m/>
  </r>
  <r>
    <d v="2022-01-06T00:00:00"/>
    <s v="6520005457"/>
    <s v="0010955674"/>
    <s v="F01L040110"/>
    <x v="4"/>
    <s v="511000033"/>
    <s v="USE MATERIAL "/>
    <s v="NO MAP-ID FAULT"/>
    <n v="1"/>
    <d v="2022-01-06T00:00:00"/>
    <n v="1"/>
    <d v="2022-01-06T00:00:00"/>
    <n v="1"/>
    <s v="ASSY"/>
    <d v="2022-01-06T00:00:00"/>
    <n v="1"/>
    <n v="0"/>
    <d v="2022-01-06T00:00:00"/>
    <m/>
    <m/>
    <m/>
    <m/>
    <n v="313.18"/>
    <m/>
    <n v="313.18"/>
    <n v="313.18"/>
    <n v="0"/>
    <m/>
    <m/>
    <m/>
    <m/>
  </r>
  <r>
    <d v="2022-01-06T00:00:00"/>
    <s v="6520005458"/>
    <s v="0010956987"/>
    <s v="F01L040165"/>
    <x v="7"/>
    <s v="511000033"/>
    <s v="USE MATERIAL "/>
    <s v="NO MAP-ID FAULT"/>
    <n v="5"/>
    <d v="2022-01-06T00:00:00"/>
    <n v="5"/>
    <d v="2022-01-06T00:00:00"/>
    <n v="5"/>
    <s v="QGATE"/>
    <d v="2022-01-06T00:00:00"/>
    <n v="4"/>
    <n v="1"/>
    <d v="2022-01-06T00:00:00"/>
    <m/>
    <m/>
    <m/>
    <m/>
    <n v="315.97000000000003"/>
    <m/>
    <n v="1579.8500000000001"/>
    <n v="1263.8800000000001"/>
    <n v="315.97000000000003"/>
    <m/>
    <m/>
    <m/>
    <m/>
  </r>
  <r>
    <d v="2022-01-06T00:00:00"/>
    <s v="6520005459"/>
    <s v="0010956589"/>
    <s v="F01L020240"/>
    <x v="8"/>
    <s v="511000033"/>
    <s v="USE MATERIAL "/>
    <s v="NO MAP-ID FAULT"/>
    <n v="3"/>
    <d v="2022-01-06T00:00:00"/>
    <n v="3"/>
    <d v="2022-01-06T00:00:00"/>
    <n v="3"/>
    <s v="QGATE"/>
    <d v="2022-01-06T00:00:00"/>
    <m/>
    <n v="3"/>
    <d v="2022-01-06T00:00:00"/>
    <m/>
    <m/>
    <m/>
    <m/>
    <n v="93.12"/>
    <m/>
    <n v="279.36"/>
    <n v="0"/>
    <n v="279.36"/>
    <m/>
    <m/>
    <m/>
    <m/>
  </r>
  <r>
    <d v="2022-01-06T00:00:00"/>
    <s v="6520005460"/>
    <s v="0010800770"/>
    <s v="F01L020389"/>
    <x v="9"/>
    <s v="511000033"/>
    <s v="USE MATERIAL "/>
    <s v="NO MAP-ID FAULT"/>
    <n v="2"/>
    <d v="2022-01-06T00:00:00"/>
    <n v="2"/>
    <d v="2022-01-06T00:00:00"/>
    <n v="2"/>
    <s v="QGATE"/>
    <d v="2022-01-06T00:00:00"/>
    <m/>
    <n v="2"/>
    <d v="2022-01-06T00:00:00"/>
    <m/>
    <m/>
    <m/>
    <m/>
    <n v="95.84"/>
    <m/>
    <n v="191.68"/>
    <n v="0"/>
    <n v="191.68"/>
    <m/>
    <m/>
    <m/>
    <m/>
  </r>
  <r>
    <d v="2022-01-06T00:00:00"/>
    <s v="6520005461"/>
    <s v="0010992015"/>
    <s v="F01L040114"/>
    <x v="5"/>
    <s v="511000033"/>
    <s v="USE MATERIAL "/>
    <s v="NO MAP-ID FAULT"/>
    <n v="1"/>
    <d v="2022-01-06T00:00:00"/>
    <n v="1"/>
    <d v="2022-01-06T00:00:00"/>
    <n v="1"/>
    <s v="ASSY"/>
    <d v="2022-01-06T00:00:00"/>
    <m/>
    <n v="1"/>
    <d v="2022-01-06T00:00:00"/>
    <m/>
    <m/>
    <m/>
    <m/>
    <n v="525.53"/>
    <m/>
    <n v="525.53"/>
    <n v="0"/>
    <n v="525.53"/>
    <m/>
    <m/>
    <m/>
    <m/>
  </r>
  <r>
    <d v="2022-01-06T00:00:00"/>
    <s v="6520005462"/>
    <s v="0010963849"/>
    <s v="F01L040077"/>
    <x v="10"/>
    <s v="511000033"/>
    <s v="USE MATERIAL "/>
    <s v="NO MAP-ID FAULT"/>
    <n v="1"/>
    <d v="2022-01-06T00:00:00"/>
    <n v="1"/>
    <d v="2022-01-06T00:00:00"/>
    <n v="1"/>
    <s v="FC "/>
    <d v="2022-01-06T00:00:00"/>
    <m/>
    <n v="1"/>
    <d v="2022-01-06T00:00:00"/>
    <m/>
    <m/>
    <m/>
    <m/>
    <n v="740.83"/>
    <m/>
    <n v="740.83"/>
    <n v="0"/>
    <n v="740.83"/>
    <m/>
    <m/>
    <m/>
    <m/>
  </r>
  <r>
    <d v="2022-01-06T00:00:00"/>
    <s v="6520005463"/>
    <s v="0011163593"/>
    <s v="F01L040114"/>
    <x v="5"/>
    <s v="511000033"/>
    <s v="USE MATERIAL "/>
    <s v="NO MAP-ID FAULT"/>
    <n v="3"/>
    <d v="2022-01-06T00:00:00"/>
    <n v="3"/>
    <d v="2022-01-06T00:00:00"/>
    <n v="3"/>
    <s v="ASSY"/>
    <d v="2022-01-06T00:00:00"/>
    <m/>
    <n v="3"/>
    <d v="2022-01-06T00:00:00"/>
    <m/>
    <m/>
    <m/>
    <m/>
    <n v="526.74"/>
    <m/>
    <n v="1580.22"/>
    <n v="0"/>
    <n v="1580.22"/>
    <m/>
    <m/>
    <m/>
    <m/>
  </r>
  <r>
    <d v="2022-01-06T00:00:00"/>
    <s v="6520005464"/>
    <s v="0010963943"/>
    <s v="F01L040006"/>
    <x v="11"/>
    <s v="511000033"/>
    <s v="USE MATERIAL "/>
    <s v="NO MAP-ID FAULT"/>
    <n v="1"/>
    <d v="2022-01-06T00:00:00"/>
    <n v="1"/>
    <d v="2022-01-06T00:00:00"/>
    <n v="1"/>
    <s v="FC "/>
    <d v="2022-01-06T00:00:00"/>
    <m/>
    <n v="1"/>
    <d v="2022-01-06T00:00:00"/>
    <m/>
    <m/>
    <m/>
    <m/>
    <n v="244.43"/>
    <m/>
    <n v="244.43"/>
    <n v="0"/>
    <n v="244.43"/>
    <m/>
    <m/>
    <m/>
    <m/>
  </r>
  <r>
    <d v="2022-01-06T00:00:00"/>
    <s v="6520005465"/>
    <s v="0011185385"/>
    <s v="F01L040115"/>
    <x v="6"/>
    <s v="511000033"/>
    <s v="USE MATERIAL "/>
    <s v="NO MAP-ID FAULT"/>
    <n v="2"/>
    <d v="2022-01-06T00:00:00"/>
    <n v="2"/>
    <d v="2022-01-06T00:00:00"/>
    <n v="2"/>
    <s v="ASSY"/>
    <d v="2022-01-06T00:00:00"/>
    <m/>
    <n v="2"/>
    <d v="2022-01-06T00:00:00"/>
    <m/>
    <m/>
    <m/>
    <m/>
    <n v="636.92999999999995"/>
    <m/>
    <n v="1273.8599999999999"/>
    <n v="0"/>
    <n v="1273.8599999999999"/>
    <m/>
    <m/>
    <m/>
    <m/>
  </r>
  <r>
    <d v="2022-01-06T00:00:00"/>
    <s v="6520005466"/>
    <s v="0010956769"/>
    <s v="F01L040142"/>
    <x v="3"/>
    <s v="511000033"/>
    <s v="USE MATERIAL "/>
    <s v="NO MAP-ID FAULT"/>
    <n v="1"/>
    <d v="2022-01-06T00:00:00"/>
    <n v="1"/>
    <d v="2022-01-06T00:00:00"/>
    <n v="1"/>
    <s v="QGATE"/>
    <d v="2022-01-06T00:00:00"/>
    <m/>
    <n v="1"/>
    <d v="2022-01-06T00:00:00"/>
    <m/>
    <m/>
    <m/>
    <m/>
    <n v="274.97000000000003"/>
    <m/>
    <n v="274.97000000000003"/>
    <n v="0"/>
    <n v="274.97000000000003"/>
    <m/>
    <m/>
    <m/>
    <m/>
  </r>
  <r>
    <d v="2022-01-06T00:00:00"/>
    <s v="6520005467"/>
    <s v="0010957091"/>
    <s v="F01L040142"/>
    <x v="3"/>
    <s v="511000033"/>
    <s v="USE MATERIAL "/>
    <s v="NO MAP-ID FAULT"/>
    <n v="1"/>
    <d v="2022-01-06T00:00:00"/>
    <n v="1"/>
    <d v="2022-01-06T00:00:00"/>
    <n v="1"/>
    <s v="QGATE"/>
    <d v="2022-01-06T00:00:00"/>
    <m/>
    <n v="1"/>
    <d v="2022-01-06T00:00:00"/>
    <m/>
    <m/>
    <m/>
    <m/>
    <n v="274.97000000000003"/>
    <m/>
    <n v="274.97000000000003"/>
    <n v="0"/>
    <n v="274.97000000000003"/>
    <m/>
    <m/>
    <m/>
    <m/>
  </r>
  <r>
    <d v="2022-01-06T00:00:00"/>
    <s v="6520005468"/>
    <s v="0010956767"/>
    <s v="F01L040111"/>
    <x v="2"/>
    <s v="511000033"/>
    <s v="USE MATERIAL "/>
    <s v="NO MAP-ID FAULT"/>
    <n v="1"/>
    <d v="2022-01-06T00:00:00"/>
    <n v="1"/>
    <d v="2022-01-06T00:00:00"/>
    <n v="1"/>
    <s v="QGATE"/>
    <d v="2022-01-06T00:00:00"/>
    <m/>
    <n v="1"/>
    <d v="2022-01-06T00:00:00"/>
    <m/>
    <m/>
    <m/>
    <m/>
    <n v="194.9"/>
    <m/>
    <n v="194.9"/>
    <n v="0"/>
    <n v="194.9"/>
    <m/>
    <m/>
    <m/>
    <m/>
  </r>
  <r>
    <d v="2022-01-06T00:00:00"/>
    <s v="6520005471"/>
    <s v="0010957401"/>
    <s v="F01L040113"/>
    <x v="12"/>
    <s v="511000033"/>
    <s v="USE MATERIAL "/>
    <s v="NO MAP-ID FAULT"/>
    <n v="1"/>
    <d v="2022-01-06T00:00:00"/>
    <n v="1"/>
    <d v="2022-01-06T00:00:00"/>
    <n v="1"/>
    <s v="ASSY"/>
    <d v="2022-01-06T00:00:00"/>
    <n v="1"/>
    <n v="0"/>
    <d v="2022-01-06T00:00:00"/>
    <m/>
    <m/>
    <m/>
    <m/>
    <n v="300.22000000000003"/>
    <m/>
    <n v="300.22000000000003"/>
    <n v="300.22000000000003"/>
    <n v="0"/>
    <m/>
    <m/>
    <m/>
    <m/>
  </r>
  <r>
    <d v="2022-01-06T00:00:00"/>
    <s v="6520005473"/>
    <s v="0010956492"/>
    <s v="F01L010151"/>
    <x v="0"/>
    <s v="511000033"/>
    <s v="USE MATERIAL "/>
    <s v="NO MAP-ID FAULT"/>
    <n v="2"/>
    <d v="2022-01-06T00:00:00"/>
    <n v="2"/>
    <d v="2022-01-06T00:00:00"/>
    <n v="2"/>
    <s v="QGATE"/>
    <d v="2022-01-06T00:00:00"/>
    <n v="2"/>
    <n v="0"/>
    <d v="2022-01-06T00:00:00"/>
    <m/>
    <m/>
    <m/>
    <m/>
    <n v="172.31"/>
    <m/>
    <n v="344.62"/>
    <n v="344.62"/>
    <n v="0"/>
    <m/>
    <m/>
    <m/>
    <m/>
  </r>
  <r>
    <d v="2022-01-06T00:00:00"/>
    <s v="6520005476"/>
    <s v="0010956350"/>
    <s v="F01L040111"/>
    <x v="2"/>
    <s v="511000033"/>
    <s v="USE MATERIAL "/>
    <s v="NO MAP-ID FAULT"/>
    <n v="380"/>
    <d v="2022-01-06T00:00:00"/>
    <n v="380"/>
    <d v="2022-01-06T00:00:00"/>
    <n v="380"/>
    <s v="QGATE"/>
    <d v="2022-01-06T00:00:00"/>
    <m/>
    <n v="380"/>
    <d v="2022-01-06T00:00:00"/>
    <m/>
    <m/>
    <m/>
    <m/>
    <n v="194.9"/>
    <m/>
    <n v="74062"/>
    <n v="0"/>
    <n v="74062"/>
    <m/>
    <m/>
    <m/>
    <m/>
  </r>
  <r>
    <d v="2022-01-06T00:00:00"/>
    <s v="6520005477"/>
    <s v="0010956548"/>
    <s v="F01L040111"/>
    <x v="2"/>
    <s v="511000033"/>
    <s v="USE MATERIAL "/>
    <s v="NO MAP-ID FAULT"/>
    <n v="960"/>
    <d v="2022-01-06T00:00:00"/>
    <n v="960"/>
    <d v="2022-01-06T00:00:00"/>
    <n v="960"/>
    <s v="QGATE"/>
    <d v="2022-01-06T00:00:00"/>
    <m/>
    <n v="960"/>
    <d v="2022-01-06T00:00:00"/>
    <m/>
    <m/>
    <m/>
    <m/>
    <n v="194.9"/>
    <m/>
    <n v="187104"/>
    <n v="0"/>
    <n v="187104"/>
    <m/>
    <m/>
    <m/>
    <m/>
  </r>
  <r>
    <d v="2022-01-11T00:00:00"/>
    <s v="6520005519"/>
    <s v="0010956987"/>
    <s v="F01L040165"/>
    <x v="7"/>
    <s v="511000033"/>
    <s v="USE MATERIAL "/>
    <s v="NO MAP-ID FAULT"/>
    <n v="1"/>
    <d v="2022-01-11T00:00:00"/>
    <n v="1"/>
    <d v="2022-01-11T00:00:00"/>
    <n v="1"/>
    <s v="QGATE"/>
    <d v="2022-01-11T00:00:00"/>
    <n v="1"/>
    <n v="0"/>
    <d v="2022-01-11T00:00:00"/>
    <m/>
    <m/>
    <m/>
    <m/>
    <n v="317.67"/>
    <m/>
    <n v="317.67"/>
    <n v="317.67"/>
    <n v="0"/>
    <m/>
    <m/>
    <m/>
    <m/>
  </r>
  <r>
    <d v="2022-01-11T00:00:00"/>
    <s v="6520005520"/>
    <s v="0010379446"/>
    <s v="F01L040105"/>
    <x v="13"/>
    <s v="511000033"/>
    <s v="USE MATERIAL "/>
    <s v="NO MAP-ID FAULT"/>
    <n v="2"/>
    <d v="2022-01-11T00:00:00"/>
    <n v="2"/>
    <d v="2022-01-11T00:00:00"/>
    <n v="2"/>
    <s v="ASSY"/>
    <d v="2022-01-11T00:00:00"/>
    <m/>
    <n v="2"/>
    <d v="2022-01-11T00:00:00"/>
    <m/>
    <m/>
    <m/>
    <m/>
    <n v="290.98"/>
    <m/>
    <n v="581.96"/>
    <n v="0"/>
    <n v="581.96"/>
    <m/>
    <m/>
    <m/>
    <m/>
  </r>
  <r>
    <d v="2022-01-11T00:00:00"/>
    <s v="6520005521"/>
    <s v="0011163609"/>
    <s v="F01L040110"/>
    <x v="4"/>
    <s v="511000033"/>
    <s v="USE MATERIAL "/>
    <s v="NO MAP-ID FAULT"/>
    <n v="2"/>
    <d v="2022-01-11T00:00:00"/>
    <n v="2"/>
    <d v="2022-01-11T00:00:00"/>
    <n v="2"/>
    <s v="ASSY"/>
    <d v="2022-01-11T00:00:00"/>
    <n v="2"/>
    <n v="0"/>
    <d v="2022-01-11T00:00:00"/>
    <m/>
    <m/>
    <m/>
    <m/>
    <n v="314.95"/>
    <m/>
    <n v="629.9"/>
    <n v="629.9"/>
    <n v="0"/>
    <m/>
    <m/>
    <m/>
    <m/>
  </r>
  <r>
    <d v="2022-01-11T00:00:00"/>
    <s v="6520005522"/>
    <s v="0011277086"/>
    <s v="F01L020240"/>
    <x v="8"/>
    <s v="511000033"/>
    <s v="USE MATERIAL "/>
    <s v="NO MAP-ID FAULT"/>
    <n v="4"/>
    <d v="2022-01-11T00:00:00"/>
    <n v="4"/>
    <d v="2022-01-11T00:00:00"/>
    <n v="4"/>
    <s v="QGATE"/>
    <d v="2022-01-11T00:00:00"/>
    <m/>
    <n v="4"/>
    <d v="2022-01-11T00:00:00"/>
    <m/>
    <m/>
    <m/>
    <m/>
    <n v="93.48"/>
    <m/>
    <n v="373.92"/>
    <n v="0"/>
    <n v="373.92"/>
    <m/>
    <m/>
    <m/>
    <m/>
  </r>
  <r>
    <d v="2022-01-11T00:00:00"/>
    <s v="6520005523"/>
    <s v="0010791600"/>
    <s v="F01L040168"/>
    <x v="14"/>
    <s v="511000033"/>
    <s v="USE MATERIAL "/>
    <s v="NO MAP-ID FAULT"/>
    <n v="4"/>
    <d v="2022-01-11T00:00:00"/>
    <n v="4"/>
    <d v="2022-01-11T00:00:00"/>
    <n v="4"/>
    <s v="ASSY"/>
    <d v="2022-01-11T00:00:00"/>
    <m/>
    <n v="4"/>
    <d v="2022-01-11T00:00:00"/>
    <m/>
    <m/>
    <m/>
    <m/>
    <n v="273.74"/>
    <m/>
    <n v="1094.96"/>
    <n v="0"/>
    <n v="1094.96"/>
    <m/>
    <m/>
    <m/>
    <m/>
  </r>
  <r>
    <d v="2022-01-11T00:00:00"/>
    <s v="6520005524"/>
    <s v="0011257737"/>
    <s v="F01L040141"/>
    <x v="15"/>
    <s v="511000033"/>
    <s v="USE MATERIAL "/>
    <s v="NO MAP-ID FAULT"/>
    <n v="1"/>
    <d v="2022-01-11T00:00:00"/>
    <n v="1"/>
    <d v="2022-01-11T00:00:00"/>
    <n v="1"/>
    <s v="ASSY"/>
    <d v="2022-01-11T00:00:00"/>
    <m/>
    <n v="1"/>
    <d v="2022-01-11T00:00:00"/>
    <m/>
    <m/>
    <m/>
    <m/>
    <n v="300.22000000000003"/>
    <m/>
    <n v="300.22000000000003"/>
    <n v="0"/>
    <n v="300.22000000000003"/>
    <m/>
    <m/>
    <m/>
    <m/>
  </r>
  <r>
    <d v="2022-01-11T00:00:00"/>
    <s v="6520005525"/>
    <s v="0011185385"/>
    <s v="F01L040115"/>
    <x v="6"/>
    <s v="511000033"/>
    <s v="USE MATERIAL "/>
    <s v="NO MAP-ID FAULT"/>
    <n v="2"/>
    <d v="2022-01-11T00:00:00"/>
    <n v="2"/>
    <d v="2022-01-11T00:00:00"/>
    <n v="2"/>
    <s v="ASSY"/>
    <d v="2022-01-11T00:00:00"/>
    <m/>
    <n v="2"/>
    <d v="2022-01-11T00:00:00"/>
    <m/>
    <m/>
    <m/>
    <m/>
    <n v="636.92999999999995"/>
    <m/>
    <n v="1273.8599999999999"/>
    <n v="0"/>
    <n v="1273.8599999999999"/>
    <m/>
    <m/>
    <m/>
    <m/>
  </r>
  <r>
    <d v="2022-01-11T00:00:00"/>
    <s v="6520005526"/>
    <s v="0011185385"/>
    <s v="F01L040115"/>
    <x v="6"/>
    <s v="511000033"/>
    <s v="USE MATERIAL "/>
    <s v="NO MAP-ID FAULT"/>
    <n v="10"/>
    <d v="2022-01-11T00:00:00"/>
    <n v="10"/>
    <d v="2022-01-11T00:00:00"/>
    <n v="10"/>
    <s v="ASSY"/>
    <d v="2022-01-11T00:00:00"/>
    <m/>
    <n v="10"/>
    <d v="2022-01-11T00:00:00"/>
    <m/>
    <m/>
    <m/>
    <m/>
    <n v="636.92999999999995"/>
    <m/>
    <n v="6369.2999999999993"/>
    <n v="0"/>
    <n v="6369.2999999999993"/>
    <m/>
    <m/>
    <m/>
    <m/>
  </r>
  <r>
    <d v="2022-01-11T00:00:00"/>
    <s v="6520005527"/>
    <s v="0010957255"/>
    <s v="F01L040109"/>
    <x v="1"/>
    <s v="511000033"/>
    <s v="USE MATERIAL "/>
    <s v="NO MAP-ID FAULT"/>
    <n v="3"/>
    <d v="2022-01-11T00:00:00"/>
    <n v="3"/>
    <d v="2022-01-11T00:00:00"/>
    <n v="3"/>
    <s v="ASSY"/>
    <d v="2022-01-11T00:00:00"/>
    <m/>
    <n v="3"/>
    <d v="2022-01-11T00:00:00"/>
    <m/>
    <m/>
    <m/>
    <m/>
    <n v="252.74"/>
    <m/>
    <n v="758.22"/>
    <n v="0"/>
    <n v="758.22"/>
    <m/>
    <m/>
    <m/>
    <m/>
  </r>
  <r>
    <d v="2022-01-11T00:00:00"/>
    <s v="6520005528"/>
    <s v="0011277086"/>
    <s v="F01L020240"/>
    <x v="8"/>
    <s v="511000033"/>
    <s v="USE MATERIAL "/>
    <s v="NO MAP-ID FAULT"/>
    <n v="5"/>
    <d v="2022-01-11T00:00:00"/>
    <n v="5"/>
    <d v="2022-01-11T00:00:00"/>
    <n v="5"/>
    <s v="QGATE"/>
    <d v="2022-01-11T00:00:00"/>
    <m/>
    <n v="5"/>
    <d v="2022-01-11T00:00:00"/>
    <m/>
    <m/>
    <m/>
    <m/>
    <n v="93.48"/>
    <m/>
    <n v="467.40000000000003"/>
    <n v="0"/>
    <n v="467.40000000000003"/>
    <m/>
    <m/>
    <m/>
    <m/>
  </r>
  <r>
    <d v="2022-01-11T00:00:00"/>
    <s v="6520005552"/>
    <s v="0011163593"/>
    <s v="F01L040114"/>
    <x v="5"/>
    <s v="511000033"/>
    <s v="USE MATERIAL "/>
    <s v="NO MAP-ID FAULT"/>
    <n v="1"/>
    <d v="2022-01-11T00:00:00"/>
    <n v="1"/>
    <d v="2022-01-11T00:00:00"/>
    <n v="1"/>
    <s v="ASSY"/>
    <d v="2022-01-11T00:00:00"/>
    <m/>
    <n v="1"/>
    <d v="2022-01-11T00:00:00"/>
    <m/>
    <m/>
    <m/>
    <m/>
    <n v="526.74"/>
    <m/>
    <n v="526.74"/>
    <n v="0"/>
    <n v="526.74"/>
    <m/>
    <m/>
    <m/>
    <m/>
  </r>
  <r>
    <d v="2022-01-11T00:00:00"/>
    <s v="6520005553"/>
    <s v="0011277256"/>
    <s v="F01L040110"/>
    <x v="4"/>
    <s v="511000033"/>
    <s v="USE MATERIAL "/>
    <s v="NO MAP-ID FAULT"/>
    <n v="6"/>
    <d v="2022-01-11T00:00:00"/>
    <n v="6"/>
    <d v="2022-01-11T00:00:00"/>
    <n v="6"/>
    <s v="ASSY"/>
    <d v="2022-01-11T00:00:00"/>
    <n v="6"/>
    <n v="0"/>
    <d v="2022-01-11T00:00:00"/>
    <m/>
    <m/>
    <m/>
    <m/>
    <n v="314.95"/>
    <m/>
    <n v="1889.6999999999998"/>
    <n v="1889.6999999999998"/>
    <n v="0"/>
    <m/>
    <m/>
    <m/>
    <m/>
  </r>
  <r>
    <d v="2022-01-11T00:00:00"/>
    <s v="6520005554"/>
    <s v="0010800896"/>
    <s v="F01L040166"/>
    <x v="16"/>
    <s v="511000033"/>
    <s v="USE MATERIAL "/>
    <s v="NO MAP-ID FAULT"/>
    <n v="1"/>
    <d v="2022-01-11T00:00:00"/>
    <n v="1"/>
    <d v="2022-01-11T00:00:00"/>
    <n v="1"/>
    <s v="ASSY"/>
    <d v="2022-01-11T00:00:00"/>
    <m/>
    <n v="1"/>
    <d v="2022-01-11T00:00:00"/>
    <m/>
    <m/>
    <m/>
    <m/>
    <n v="357.62"/>
    <m/>
    <n v="357.62"/>
    <n v="0"/>
    <n v="357.62"/>
    <m/>
    <m/>
    <m/>
    <m/>
  </r>
  <r>
    <d v="2022-01-11T00:00:00"/>
    <s v="6520005555"/>
    <s v="0011277744"/>
    <s v="F01L040114"/>
    <x v="5"/>
    <s v="511000033"/>
    <s v="USE MATERIAL "/>
    <s v="NO MAP-ID FAULT"/>
    <n v="14"/>
    <d v="2022-01-11T00:00:00"/>
    <n v="14"/>
    <d v="2022-01-11T00:00:00"/>
    <n v="14"/>
    <s v="ASSY"/>
    <d v="2022-01-11T00:00:00"/>
    <m/>
    <n v="14"/>
    <d v="2022-01-11T00:00:00"/>
    <m/>
    <m/>
    <m/>
    <m/>
    <n v="526.74"/>
    <m/>
    <n v="7374.3600000000006"/>
    <n v="0"/>
    <n v="7374.3600000000006"/>
    <m/>
    <m/>
    <m/>
    <m/>
  </r>
  <r>
    <d v="2022-01-11T00:00:00"/>
    <s v="6520005556"/>
    <s v="0011277642"/>
    <s v="F01L040115"/>
    <x v="6"/>
    <s v="511000033"/>
    <s v="USE MATERIAL "/>
    <s v="NO MAP-ID FAULT"/>
    <n v="1"/>
    <d v="2022-01-11T00:00:00"/>
    <n v="1"/>
    <d v="2022-01-11T00:00:00"/>
    <n v="1"/>
    <s v="ASSY"/>
    <d v="2022-01-11T00:00:00"/>
    <m/>
    <n v="1"/>
    <d v="2022-01-11T00:00:00"/>
    <m/>
    <m/>
    <m/>
    <m/>
    <n v="636.92999999999995"/>
    <m/>
    <n v="636.92999999999995"/>
    <n v="0"/>
    <n v="636.92999999999995"/>
    <m/>
    <m/>
    <m/>
    <m/>
  </r>
  <r>
    <d v="2022-01-11T00:00:00"/>
    <s v="6520005557"/>
    <s v="0011278180"/>
    <s v="F01L040168"/>
    <x v="14"/>
    <s v="511000033"/>
    <s v="USE MATERIAL "/>
    <s v="NO MAP-ID FAULT"/>
    <n v="3"/>
    <d v="2022-01-11T00:00:00"/>
    <n v="3"/>
    <d v="2022-01-11T00:00:00"/>
    <n v="3"/>
    <s v="ASSY"/>
    <d v="2022-01-11T00:00:00"/>
    <m/>
    <n v="3"/>
    <d v="2022-01-11T00:00:00"/>
    <m/>
    <m/>
    <m/>
    <m/>
    <n v="273.74"/>
    <m/>
    <n v="821.22"/>
    <n v="0"/>
    <n v="821.22"/>
    <m/>
    <m/>
    <m/>
    <m/>
  </r>
  <r>
    <d v="2022-01-11T00:00:00"/>
    <s v="6520005558"/>
    <s v="0011277762"/>
    <s v="F01L040109"/>
    <x v="1"/>
    <s v="511000033"/>
    <s v="USE MATERIAL "/>
    <s v="NO MAP-ID FAULT"/>
    <n v="9"/>
    <d v="2022-01-11T00:00:00"/>
    <n v="9"/>
    <d v="2022-01-11T00:00:00"/>
    <n v="9"/>
    <s v="ASSY"/>
    <d v="2022-01-11T00:00:00"/>
    <m/>
    <n v="9"/>
    <d v="2022-01-11T00:00:00"/>
    <m/>
    <m/>
    <m/>
    <m/>
    <n v="252.74"/>
    <m/>
    <n v="2274.66"/>
    <n v="0"/>
    <n v="2274.66"/>
    <m/>
    <m/>
    <m/>
    <m/>
  </r>
  <r>
    <d v="2022-01-11T00:00:00"/>
    <s v="6520005559"/>
    <s v="0011280356"/>
    <s v="F01L040167"/>
    <x v="17"/>
    <s v="511000033"/>
    <s v="USE MATERIAL "/>
    <s v="NO MAP-ID FAULT"/>
    <n v="4"/>
    <d v="2022-01-11T00:00:00"/>
    <n v="4"/>
    <d v="2022-01-11T00:00:00"/>
    <n v="4"/>
    <s v="ASSY"/>
    <d v="2022-01-11T00:00:00"/>
    <m/>
    <n v="4"/>
    <d v="2022-01-11T00:00:00"/>
    <m/>
    <m/>
    <m/>
    <m/>
    <n v="460.84"/>
    <m/>
    <n v="1843.36"/>
    <n v="0"/>
    <n v="1843.36"/>
    <m/>
    <m/>
    <m/>
    <m/>
  </r>
  <r>
    <d v="2022-01-11T00:00:00"/>
    <s v="6520005560"/>
    <s v="0011277890"/>
    <s v="F01L040087"/>
    <x v="18"/>
    <s v="511000033"/>
    <s v="USE MATERIAL "/>
    <s v="NO MAP-ID FAULT"/>
    <n v="2"/>
    <d v="2022-01-11T00:00:00"/>
    <n v="2"/>
    <d v="2022-01-11T00:00:00"/>
    <n v="2"/>
    <s v="FC "/>
    <d v="2022-01-11T00:00:00"/>
    <m/>
    <n v="2"/>
    <d v="2022-01-11T00:00:00"/>
    <m/>
    <m/>
    <m/>
    <m/>
    <n v="300.74"/>
    <m/>
    <n v="601.48"/>
    <n v="0"/>
    <n v="601.48"/>
    <m/>
    <m/>
    <m/>
    <m/>
  </r>
  <r>
    <d v="2022-01-11T00:00:00"/>
    <s v="6520005561"/>
    <s v="0011277642"/>
    <s v="F01L040115"/>
    <x v="6"/>
    <s v="511000033"/>
    <s v="USE MATERIAL "/>
    <s v="NO MAP-ID FAULT"/>
    <n v="6"/>
    <d v="2022-01-11T00:00:00"/>
    <n v="6"/>
    <d v="2022-01-11T00:00:00"/>
    <n v="6"/>
    <s v="ASSY"/>
    <d v="2022-01-11T00:00:00"/>
    <m/>
    <n v="6"/>
    <d v="2022-01-11T00:00:00"/>
    <m/>
    <m/>
    <m/>
    <m/>
    <n v="636.92999999999995"/>
    <m/>
    <n v="3821.58"/>
    <n v="0"/>
    <n v="3821.58"/>
    <m/>
    <m/>
    <m/>
    <m/>
  </r>
  <r>
    <d v="2022-01-11T00:00:00"/>
    <s v="6520005562"/>
    <s v="0011277738"/>
    <s v="F01L020209"/>
    <x v="19"/>
    <s v="511000033"/>
    <s v="USE MATERIAL "/>
    <s v="NO MAP-ID FAULT"/>
    <n v="3"/>
    <d v="2022-01-11T00:00:00"/>
    <n v="3"/>
    <d v="2022-01-11T00:00:00"/>
    <n v="3"/>
    <s v="FC "/>
    <d v="2022-01-11T00:00:00"/>
    <m/>
    <n v="3"/>
    <d v="2022-01-11T00:00:00"/>
    <m/>
    <m/>
    <m/>
    <m/>
    <n v="195.42"/>
    <m/>
    <n v="586.26"/>
    <n v="0"/>
    <n v="586.26"/>
    <m/>
    <m/>
    <m/>
    <m/>
  </r>
  <r>
    <d v="2022-01-11T00:00:00"/>
    <s v="6520005563"/>
    <s v="0011277256"/>
    <s v="F01L040110"/>
    <x v="4"/>
    <s v="511000033"/>
    <s v="USE MATERIAL "/>
    <s v="NO MAP-ID FAULT"/>
    <n v="2"/>
    <d v="2022-01-11T00:00:00"/>
    <n v="2"/>
    <d v="2022-01-11T00:00:00"/>
    <n v="2"/>
    <s v="ASSY"/>
    <d v="2022-01-11T00:00:00"/>
    <n v="2"/>
    <n v="0"/>
    <d v="2022-01-11T00:00:00"/>
    <m/>
    <m/>
    <m/>
    <m/>
    <n v="314.95"/>
    <m/>
    <n v="629.9"/>
    <n v="629.9"/>
    <n v="0"/>
    <m/>
    <m/>
    <m/>
    <m/>
  </r>
  <r>
    <d v="2022-01-11T00:00:00"/>
    <s v="6520005564"/>
    <s v="0010980656"/>
    <s v="F01L040034"/>
    <x v="20"/>
    <s v="511000033"/>
    <s v="USE MATERIAL "/>
    <s v="NO MAP-ID FAULT"/>
    <n v="1"/>
    <d v="2022-01-11T00:00:00"/>
    <n v="1"/>
    <d v="2022-01-11T00:00:00"/>
    <n v="1"/>
    <s v="FC "/>
    <d v="2022-01-11T00:00:00"/>
    <m/>
    <n v="1"/>
    <d v="2022-01-11T00:00:00"/>
    <m/>
    <m/>
    <m/>
    <m/>
    <n v="221.95"/>
    <m/>
    <n v="221.95"/>
    <n v="0"/>
    <n v="221.95"/>
    <m/>
    <m/>
    <m/>
    <m/>
  </r>
  <r>
    <d v="2022-01-11T00:00:00"/>
    <s v="6520005565"/>
    <s v="0011280711"/>
    <s v="F01L040077"/>
    <x v="10"/>
    <s v="511000033"/>
    <s v="USE MATERIAL "/>
    <s v="NO MAP-ID FAULT"/>
    <n v="1"/>
    <d v="2022-01-11T00:00:00"/>
    <n v="1"/>
    <d v="2022-01-11T00:00:00"/>
    <n v="1"/>
    <s v="FC "/>
    <d v="2022-01-11T00:00:00"/>
    <m/>
    <n v="1"/>
    <d v="2022-01-11T00:00:00"/>
    <m/>
    <m/>
    <m/>
    <m/>
    <n v="742.98"/>
    <m/>
    <n v="742.98"/>
    <n v="0"/>
    <n v="742.98"/>
    <m/>
    <m/>
    <m/>
    <m/>
  </r>
  <r>
    <d v="2022-01-17T00:00:00"/>
    <s v="6520005636"/>
    <s v="0011277635"/>
    <s v="F01L040114"/>
    <x v="5"/>
    <s v="511000033"/>
    <s v="USE MATERIAL "/>
    <s v="NO MAP-ID FAULT"/>
    <n v="1"/>
    <d v="2022-01-17T00:00:00"/>
    <n v="1"/>
    <d v="2022-01-17T00:00:00"/>
    <n v="1"/>
    <s v="ASSY"/>
    <d v="2022-01-17T00:00:00"/>
    <m/>
    <n v="1"/>
    <d v="2022-01-17T00:00:00"/>
    <m/>
    <m/>
    <m/>
    <m/>
    <n v="526.74"/>
    <m/>
    <n v="526.74"/>
    <n v="0"/>
    <n v="526.74"/>
    <m/>
    <m/>
    <m/>
    <m/>
  </r>
  <r>
    <d v="2022-01-17T00:00:00"/>
    <s v="6520005637"/>
    <s v="0011277785"/>
    <s v="F01L040115"/>
    <x v="6"/>
    <s v="511000033"/>
    <s v="USE MATERIAL "/>
    <s v="NO MAP-ID FAULT"/>
    <n v="1"/>
    <d v="2022-01-17T00:00:00"/>
    <n v="1"/>
    <d v="2022-01-17T00:00:00"/>
    <n v="1"/>
    <s v="ASSY"/>
    <d v="2022-01-17T00:00:00"/>
    <m/>
    <n v="1"/>
    <d v="2022-01-17T00:00:00"/>
    <m/>
    <m/>
    <m/>
    <m/>
    <n v="636.92999999999995"/>
    <m/>
    <n v="636.92999999999995"/>
    <n v="0"/>
    <n v="636.92999999999995"/>
    <m/>
    <m/>
    <m/>
    <m/>
  </r>
  <r>
    <d v="2022-01-17T00:00:00"/>
    <s v="6520005638"/>
    <s v="0010957255"/>
    <s v="F01L040109"/>
    <x v="1"/>
    <s v="511000033"/>
    <s v="USE MATERIAL "/>
    <s v="NO MAP-ID FAULT"/>
    <n v="4"/>
    <d v="2022-01-17T00:00:00"/>
    <n v="4"/>
    <d v="2022-01-17T00:00:00"/>
    <n v="4"/>
    <s v="ASSY"/>
    <d v="2022-01-17T00:00:00"/>
    <m/>
    <n v="4"/>
    <d v="2022-01-17T00:00:00"/>
    <m/>
    <m/>
    <m/>
    <m/>
    <n v="252.74"/>
    <m/>
    <n v="1010.96"/>
    <n v="0"/>
    <n v="1010.96"/>
    <m/>
    <m/>
    <m/>
    <m/>
  </r>
  <r>
    <d v="2022-01-17T00:00:00"/>
    <s v="6520005639"/>
    <s v="0011277635"/>
    <s v="F01L040114"/>
    <x v="5"/>
    <s v="511000033"/>
    <s v="USE MATERIAL "/>
    <s v="NO MAP-ID FAULT"/>
    <n v="2"/>
    <d v="2022-01-17T00:00:00"/>
    <n v="2"/>
    <d v="2022-01-17T00:00:00"/>
    <n v="2"/>
    <s v="ASSY"/>
    <d v="2022-01-17T00:00:00"/>
    <m/>
    <n v="2"/>
    <d v="2022-01-17T00:00:00"/>
    <m/>
    <m/>
    <m/>
    <m/>
    <n v="526.74"/>
    <m/>
    <n v="1053.48"/>
    <n v="0"/>
    <n v="1053.48"/>
    <m/>
    <m/>
    <m/>
    <m/>
  </r>
  <r>
    <d v="2022-01-17T00:00:00"/>
    <s v="6520005640"/>
    <s v="0011277632"/>
    <s v="F01L040110"/>
    <x v="4"/>
    <s v="511000033"/>
    <s v="USE MATERIAL "/>
    <s v="NO MAP-ID FAULT"/>
    <n v="9"/>
    <d v="2022-01-17T00:00:00"/>
    <n v="9"/>
    <d v="2022-01-17T00:00:00"/>
    <n v="9"/>
    <s v="ASSY"/>
    <d v="2022-01-17T00:00:00"/>
    <n v="9"/>
    <n v="0"/>
    <d v="2022-01-17T00:00:00"/>
    <m/>
    <m/>
    <m/>
    <m/>
    <n v="314.95"/>
    <m/>
    <n v="2834.5499999999997"/>
    <n v="2834.5499999999997"/>
    <n v="0"/>
    <m/>
    <m/>
    <m/>
    <m/>
  </r>
  <r>
    <d v="2022-01-17T00:00:00"/>
    <s v="6520005641"/>
    <s v="0010379446"/>
    <s v="F01L040105"/>
    <x v="13"/>
    <s v="511000033"/>
    <s v="USE MATERIAL "/>
    <s v="NO MAP-ID FAULT"/>
    <n v="3"/>
    <d v="2022-01-17T00:00:00"/>
    <n v="3"/>
    <d v="2022-01-17T00:00:00"/>
    <n v="3"/>
    <s v="ASSY"/>
    <d v="2022-01-17T00:00:00"/>
    <m/>
    <n v="3"/>
    <d v="2022-01-17T00:00:00"/>
    <m/>
    <m/>
    <m/>
    <m/>
    <n v="290.98"/>
    <m/>
    <n v="872.94"/>
    <n v="0"/>
    <n v="872.94"/>
    <m/>
    <m/>
    <m/>
    <m/>
  </r>
  <r>
    <d v="2022-01-17T00:00:00"/>
    <s v="6520005642"/>
    <s v="0011277785"/>
    <s v="F01L040115"/>
    <x v="6"/>
    <s v="511000033"/>
    <s v="USE MATERIAL "/>
    <s v="NO MAP-ID FAULT"/>
    <n v="2"/>
    <d v="2022-01-17T00:00:00"/>
    <n v="2"/>
    <d v="2022-01-17T00:00:00"/>
    <n v="2"/>
    <s v="ASSY"/>
    <d v="2022-01-17T00:00:00"/>
    <m/>
    <n v="2"/>
    <d v="2022-01-17T00:00:00"/>
    <m/>
    <m/>
    <m/>
    <m/>
    <n v="636.92999999999995"/>
    <m/>
    <n v="1273.8599999999999"/>
    <n v="0"/>
    <n v="1273.8599999999999"/>
    <m/>
    <m/>
    <m/>
    <m/>
  </r>
  <r>
    <d v="2022-01-17T00:00:00"/>
    <s v="6520005643"/>
    <s v="0011278333"/>
    <s v="F01L040167"/>
    <x v="17"/>
    <s v="511000033"/>
    <s v="USE MATERIAL "/>
    <s v="NO MAP-ID FAULT"/>
    <n v="3"/>
    <d v="2022-01-17T00:00:00"/>
    <n v="3"/>
    <d v="2022-01-17T00:00:00"/>
    <n v="3"/>
    <s v="ASSY"/>
    <d v="2022-01-17T00:00:00"/>
    <m/>
    <n v="3"/>
    <d v="2022-01-17T00:00:00"/>
    <m/>
    <m/>
    <m/>
    <m/>
    <n v="460.84"/>
    <m/>
    <n v="1382.52"/>
    <n v="0"/>
    <n v="1382.52"/>
    <m/>
    <m/>
    <m/>
    <m/>
  </r>
  <r>
    <d v="2022-01-17T00:00:00"/>
    <s v="6520005644"/>
    <s v="0011277760"/>
    <s v="F01L040110"/>
    <x v="4"/>
    <s v="511000033"/>
    <s v="USE MATERIAL "/>
    <s v="NO MAP-ID FAULT"/>
    <n v="24"/>
    <d v="2022-01-17T00:00:00"/>
    <n v="24"/>
    <d v="2022-01-17T00:00:00"/>
    <n v="24"/>
    <s v="ASSY"/>
    <d v="2022-01-17T00:00:00"/>
    <n v="20"/>
    <n v="4"/>
    <d v="2022-01-17T00:00:00"/>
    <m/>
    <m/>
    <m/>
    <m/>
    <n v="314.95"/>
    <m/>
    <n v="7558.7999999999993"/>
    <n v="6299"/>
    <n v="1259.8"/>
    <m/>
    <m/>
    <m/>
    <m/>
  </r>
  <r>
    <d v="2022-01-17T00:00:00"/>
    <s v="6520005645"/>
    <s v="0011280715"/>
    <s v="F01L040165"/>
    <x v="7"/>
    <s v="511000033"/>
    <s v="USE MATERIAL "/>
    <s v="NO MAP-ID FAULT"/>
    <n v="10"/>
    <d v="2022-01-17T00:00:00"/>
    <n v="10"/>
    <d v="2022-01-17T00:00:00"/>
    <n v="10"/>
    <s v="QGATE"/>
    <d v="2022-01-17T00:00:00"/>
    <n v="10"/>
    <n v="0"/>
    <d v="2022-01-17T00:00:00"/>
    <m/>
    <m/>
    <m/>
    <m/>
    <n v="317.67"/>
    <m/>
    <n v="3176.7000000000003"/>
    <n v="3176.7000000000003"/>
    <n v="0"/>
    <m/>
    <m/>
    <m/>
    <m/>
  </r>
  <r>
    <d v="2022-01-17T00:00:00"/>
    <s v="6520005646"/>
    <s v="0011277991"/>
    <s v="F01L040034"/>
    <x v="20"/>
    <s v="511000033"/>
    <s v="USE MATERIAL "/>
    <s v="NO MAP-ID FAULT"/>
    <n v="1"/>
    <d v="2022-01-17T00:00:00"/>
    <n v="1"/>
    <d v="2022-01-17T00:00:00"/>
    <n v="1"/>
    <s v="FC "/>
    <d v="2022-01-17T00:00:00"/>
    <m/>
    <n v="1"/>
    <d v="2022-01-17T00:00:00"/>
    <m/>
    <m/>
    <m/>
    <m/>
    <n v="221.95"/>
    <m/>
    <n v="221.95"/>
    <n v="0"/>
    <n v="221.95"/>
    <m/>
    <m/>
    <m/>
    <m/>
  </r>
  <r>
    <d v="2022-01-17T00:00:00"/>
    <s v="6520005647"/>
    <s v="0011277745"/>
    <s v="F01L040109"/>
    <x v="1"/>
    <s v="511000033"/>
    <s v="USE MATERIAL "/>
    <s v="NO MAP-ID FAULT"/>
    <n v="2"/>
    <d v="2022-01-17T00:00:00"/>
    <n v="2"/>
    <d v="2022-01-17T00:00:00"/>
    <n v="2"/>
    <s v="ASSY"/>
    <d v="2022-01-17T00:00:00"/>
    <m/>
    <n v="2"/>
    <d v="2022-01-17T00:00:00"/>
    <m/>
    <m/>
    <m/>
    <m/>
    <n v="252.74"/>
    <m/>
    <n v="505.48"/>
    <n v="0"/>
    <n v="505.48"/>
    <m/>
    <m/>
    <m/>
    <m/>
  </r>
  <r>
    <d v="2022-01-17T00:00:00"/>
    <s v="6520005648"/>
    <s v="0011280839"/>
    <s v="F01L010154"/>
    <x v="21"/>
    <s v="511000033"/>
    <s v="USE MATERIAL "/>
    <s v="NO MAP-ID FAULT"/>
    <n v="3"/>
    <d v="2022-01-17T00:00:00"/>
    <n v="3"/>
    <d v="2022-01-17T00:00:00"/>
    <n v="3"/>
    <s v="QGATE"/>
    <d v="2022-01-17T00:00:00"/>
    <n v="3"/>
    <n v="0"/>
    <d v="2022-01-17T00:00:00"/>
    <m/>
    <m/>
    <m/>
    <m/>
    <n v="176.84"/>
    <m/>
    <n v="530.52"/>
    <n v="530.52"/>
    <n v="0"/>
    <m/>
    <m/>
    <m/>
    <m/>
  </r>
  <r>
    <d v="2022-01-17T00:00:00"/>
    <s v="6520005649"/>
    <s v="0011277760"/>
    <s v="F01L040110"/>
    <x v="4"/>
    <s v="511000033"/>
    <s v="USE MATERIAL "/>
    <s v="NO MAP-ID FAULT"/>
    <n v="4"/>
    <d v="2022-01-17T00:00:00"/>
    <n v="4"/>
    <d v="2022-01-17T00:00:00"/>
    <n v="4"/>
    <s v="ASSY"/>
    <d v="2022-01-17T00:00:00"/>
    <n v="4"/>
    <n v="0"/>
    <d v="2022-01-17T00:00:00"/>
    <m/>
    <m/>
    <m/>
    <m/>
    <n v="314.95"/>
    <m/>
    <n v="1259.8"/>
    <n v="1259.8"/>
    <n v="0"/>
    <m/>
    <m/>
    <m/>
    <m/>
  </r>
  <r>
    <d v="2022-01-17T00:00:00"/>
    <s v="6520005650"/>
    <s v="0011333339"/>
    <s v="F01L040115"/>
    <x v="6"/>
    <s v="511000033"/>
    <s v="USE MATERIAL "/>
    <s v="NO MAP-ID FAULT"/>
    <n v="3"/>
    <d v="2022-01-17T00:00:00"/>
    <n v="3"/>
    <d v="2022-01-17T00:00:00"/>
    <n v="3"/>
    <s v="ASSY"/>
    <d v="2022-01-17T00:00:00"/>
    <m/>
    <n v="3"/>
    <d v="2022-01-17T00:00:00"/>
    <m/>
    <m/>
    <m/>
    <m/>
    <n v="636.92999999999995"/>
    <m/>
    <n v="1910.79"/>
    <n v="0"/>
    <n v="1910.79"/>
    <m/>
    <m/>
    <m/>
    <m/>
  </r>
  <r>
    <d v="2022-01-17T00:00:00"/>
    <s v="6520005651"/>
    <s v="0011277456"/>
    <s v="F01L020006"/>
    <x v="22"/>
    <s v="511000033"/>
    <s v="USE MATERIAL "/>
    <s v="NO MAP-ID FAULT"/>
    <n v="3"/>
    <d v="2022-01-17T00:00:00"/>
    <n v="3"/>
    <d v="2022-01-17T00:00:00"/>
    <n v="3"/>
    <s v="FC "/>
    <d v="2022-01-17T00:00:00"/>
    <m/>
    <n v="3"/>
    <d v="2022-01-17T00:00:00"/>
    <m/>
    <m/>
    <m/>
    <m/>
    <n v="100.37"/>
    <m/>
    <n v="301.11"/>
    <n v="0"/>
    <n v="301.11"/>
    <m/>
    <m/>
    <m/>
    <m/>
  </r>
  <r>
    <d v="2022-01-17T00:00:00"/>
    <s v="6520005652"/>
    <s v="0011332955"/>
    <s v="F01L010151"/>
    <x v="0"/>
    <s v="511000033"/>
    <s v="USE MATERIAL "/>
    <s v="NO MAP-ID FAULT"/>
    <n v="3"/>
    <d v="2022-01-17T00:00:00"/>
    <n v="3"/>
    <d v="2022-01-17T00:00:00"/>
    <n v="3"/>
    <s v="QGATE"/>
    <d v="2022-01-17T00:00:00"/>
    <n v="3"/>
    <n v="0"/>
    <d v="2022-01-17T00:00:00"/>
    <m/>
    <m/>
    <m/>
    <m/>
    <n v="173.32"/>
    <m/>
    <n v="519.96"/>
    <n v="519.96"/>
    <n v="0"/>
    <m/>
    <m/>
    <m/>
    <m/>
  </r>
  <r>
    <d v="2022-01-17T00:00:00"/>
    <s v="6520005653"/>
    <s v="0011277974"/>
    <s v="F01L040142"/>
    <x v="3"/>
    <s v="511000033"/>
    <s v="USE MATERIAL "/>
    <s v="NO MAP-ID FAULT"/>
    <n v="2"/>
    <d v="2022-01-17T00:00:00"/>
    <n v="2"/>
    <d v="2022-01-17T00:00:00"/>
    <n v="2"/>
    <s v="QGATE"/>
    <d v="2022-01-17T00:00:00"/>
    <m/>
    <n v="2"/>
    <d v="2022-01-17T00:00:00"/>
    <m/>
    <m/>
    <m/>
    <m/>
    <n v="274.97000000000003"/>
    <m/>
    <n v="549.94000000000005"/>
    <n v="0"/>
    <n v="549.94000000000005"/>
    <m/>
    <m/>
    <m/>
    <m/>
  </r>
  <r>
    <d v="2022-01-17T00:00:00"/>
    <s v="6520005654"/>
    <s v="0011333284"/>
    <s v="F01L040114"/>
    <x v="5"/>
    <s v="511000033"/>
    <s v="USE MATERIAL "/>
    <s v="NO MAP-ID FAULT"/>
    <n v="2"/>
    <d v="2022-01-17T00:00:00"/>
    <n v="2"/>
    <d v="2022-01-17T00:00:00"/>
    <n v="2"/>
    <s v="ASSY"/>
    <d v="2022-01-17T00:00:00"/>
    <m/>
    <n v="2"/>
    <d v="2022-01-17T00:00:00"/>
    <m/>
    <m/>
    <m/>
    <m/>
    <n v="526.74"/>
    <m/>
    <n v="1053.48"/>
    <n v="0"/>
    <n v="1053.48"/>
    <m/>
    <m/>
    <m/>
    <m/>
  </r>
  <r>
    <d v="2022-01-17T00:00:00"/>
    <s v="6520005655"/>
    <s v="0011333096"/>
    <s v="F01L040111"/>
    <x v="2"/>
    <s v="511000033"/>
    <s v="USE MATERIAL "/>
    <s v="NO MAP-ID FAULT"/>
    <n v="4"/>
    <d v="2022-01-17T00:00:00"/>
    <n v="4"/>
    <d v="2022-01-17T00:00:00"/>
    <n v="4"/>
    <s v="QGATE"/>
    <d v="2022-01-17T00:00:00"/>
    <m/>
    <n v="4"/>
    <d v="2022-01-17T00:00:00"/>
    <m/>
    <m/>
    <m/>
    <m/>
    <n v="195.52"/>
    <m/>
    <n v="782.08"/>
    <n v="0"/>
    <n v="782.08"/>
    <m/>
    <m/>
    <m/>
    <m/>
  </r>
  <r>
    <d v="2022-01-17T00:00:00"/>
    <s v="6520005656"/>
    <s v="0011359801"/>
    <s v="F01L040141"/>
    <x v="15"/>
    <s v="511000033"/>
    <s v="USE MATERIAL "/>
    <s v="NO MAP-ID FAULT"/>
    <n v="7"/>
    <d v="2022-01-17T00:00:00"/>
    <n v="7"/>
    <d v="2022-01-17T00:00:00"/>
    <n v="7"/>
    <s v="ASSY"/>
    <d v="2022-01-17T00:00:00"/>
    <m/>
    <n v="7"/>
    <d v="2022-01-17T00:00:00"/>
    <m/>
    <m/>
    <m/>
    <m/>
    <n v="300.22000000000003"/>
    <m/>
    <n v="2101.54"/>
    <n v="0"/>
    <n v="2101.54"/>
    <m/>
    <m/>
    <m/>
    <m/>
  </r>
  <r>
    <d v="2022-01-17T00:00:00"/>
    <s v="6520005657"/>
    <s v="0011333023"/>
    <s v="F01L010154"/>
    <x v="21"/>
    <s v="511000033"/>
    <s v="USE MATERIAL "/>
    <s v="NO MAP-ID FAULT"/>
    <n v="6"/>
    <d v="2022-01-17T00:00:00"/>
    <n v="6"/>
    <d v="2022-01-17T00:00:00"/>
    <n v="6"/>
    <s v="QGATE"/>
    <d v="2022-01-17T00:00:00"/>
    <n v="6"/>
    <n v="0"/>
    <d v="2022-01-17T00:00:00"/>
    <m/>
    <m/>
    <m/>
    <m/>
    <n v="176.84"/>
    <m/>
    <n v="1061.04"/>
    <n v="1061.04"/>
    <n v="0"/>
    <m/>
    <m/>
    <m/>
    <m/>
  </r>
  <r>
    <d v="2022-01-18T00:00:00"/>
    <s v="6520005671"/>
    <s v="0011277883"/>
    <s v="F01L040115"/>
    <x v="6"/>
    <s v="511000033"/>
    <s v="USE MATERIAL "/>
    <s v="NO MAP-ID FAULT"/>
    <n v="20"/>
    <d v="2022-01-18T00:00:00"/>
    <n v="20"/>
    <d v="2022-01-18T00:00:00"/>
    <n v="20"/>
    <s v="ASSY"/>
    <d v="2022-01-18T00:00:00"/>
    <m/>
    <n v="20"/>
    <d v="2022-01-18T00:00:00"/>
    <m/>
    <m/>
    <m/>
    <m/>
    <n v="636.92999999999995"/>
    <m/>
    <n v="12738.599999999999"/>
    <n v="0"/>
    <n v="12738.599999999999"/>
    <m/>
    <m/>
    <m/>
    <m/>
  </r>
  <r>
    <d v="2022-01-18T00:00:00"/>
    <s v="6520005672"/>
    <s v="0011333115"/>
    <s v="F01L020240"/>
    <x v="8"/>
    <s v="511000033"/>
    <s v="USE MATERIAL "/>
    <s v="NO MAP-ID FAULT"/>
    <n v="4"/>
    <d v="2022-01-18T00:00:00"/>
    <n v="4"/>
    <d v="2022-01-18T00:00:00"/>
    <n v="4"/>
    <s v="QGATE"/>
    <d v="2022-01-18T00:00:00"/>
    <m/>
    <n v="4"/>
    <d v="2022-01-18T00:00:00"/>
    <m/>
    <m/>
    <m/>
    <m/>
    <n v="93.48"/>
    <m/>
    <n v="373.92"/>
    <n v="0"/>
    <n v="373.92"/>
    <m/>
    <m/>
    <m/>
    <m/>
  </r>
  <r>
    <d v="2022-01-18T00:00:00"/>
    <s v="6520005673"/>
    <s v="0011333311"/>
    <s v="F01L040109"/>
    <x v="1"/>
    <s v="511000033"/>
    <s v="USE MATERIAL "/>
    <s v="NO MAP-ID FAULT"/>
    <n v="2"/>
    <d v="2022-01-18T00:00:00"/>
    <n v="2"/>
    <d v="2022-01-18T00:00:00"/>
    <n v="2"/>
    <s v="ASSY"/>
    <d v="2022-01-18T00:00:00"/>
    <m/>
    <n v="2"/>
    <d v="2022-01-18T00:00:00"/>
    <m/>
    <m/>
    <m/>
    <m/>
    <n v="252.74"/>
    <m/>
    <n v="505.48"/>
    <n v="0"/>
    <n v="505.48"/>
    <m/>
    <m/>
    <m/>
    <m/>
  </r>
  <r>
    <d v="2022-01-18T00:00:00"/>
    <s v="6520005674"/>
    <s v="0011333311"/>
    <s v="F01L040109"/>
    <x v="1"/>
    <s v="511000033"/>
    <s v="USE MATERIAL "/>
    <s v="NO MAP-ID FAULT"/>
    <n v="3"/>
    <d v="2022-01-18T00:00:00"/>
    <n v="3"/>
    <d v="2022-01-18T00:00:00"/>
    <n v="3"/>
    <s v="ASSY"/>
    <d v="2022-01-18T00:00:00"/>
    <m/>
    <n v="3"/>
    <d v="2022-01-18T00:00:00"/>
    <m/>
    <m/>
    <m/>
    <m/>
    <n v="252.74"/>
    <m/>
    <n v="758.22"/>
    <n v="0"/>
    <n v="758.22"/>
    <m/>
    <m/>
    <m/>
    <m/>
  </r>
  <r>
    <d v="2022-01-18T00:00:00"/>
    <s v="6520005675"/>
    <s v="0010968472"/>
    <s v="F01L020209"/>
    <x v="19"/>
    <s v="511000033"/>
    <s v="USE MATERIAL "/>
    <s v="NO MAP-ID FAULT"/>
    <n v="2"/>
    <d v="2022-01-18T00:00:00"/>
    <n v="2"/>
    <d v="2022-01-18T00:00:00"/>
    <n v="2"/>
    <s v="FC "/>
    <d v="2022-01-18T00:00:00"/>
    <m/>
    <n v="2"/>
    <d v="2022-01-18T00:00:00"/>
    <m/>
    <m/>
    <m/>
    <m/>
    <n v="195.42"/>
    <m/>
    <n v="390.84"/>
    <n v="0"/>
    <n v="390.84"/>
    <m/>
    <m/>
    <m/>
    <m/>
  </r>
  <r>
    <d v="2022-01-18T00:00:00"/>
    <s v="6520005676"/>
    <s v="0011277883"/>
    <s v="F01L040115"/>
    <x v="6"/>
    <s v="511000033"/>
    <s v="USE MATERIAL "/>
    <s v="NO MAP-ID FAULT"/>
    <n v="10"/>
    <d v="2022-01-18T00:00:00"/>
    <n v="10"/>
    <d v="2022-01-18T00:00:00"/>
    <n v="10"/>
    <s v="ASSY"/>
    <d v="2022-01-18T00:00:00"/>
    <m/>
    <n v="10"/>
    <d v="2022-01-18T00:00:00"/>
    <m/>
    <m/>
    <m/>
    <m/>
    <n v="636.92999999999995"/>
    <m/>
    <n v="6369.2999999999993"/>
    <n v="0"/>
    <n v="6369.2999999999993"/>
    <m/>
    <m/>
    <m/>
    <m/>
  </r>
  <r>
    <d v="2022-01-18T00:00:00"/>
    <s v="6520005677"/>
    <s v="0011277883"/>
    <s v="F01L040115"/>
    <x v="6"/>
    <s v="511000033"/>
    <s v="USE MATERIAL "/>
    <s v="NO MAP-ID FAULT"/>
    <n v="3"/>
    <d v="2022-01-18T00:00:00"/>
    <n v="3"/>
    <d v="2022-01-18T00:00:00"/>
    <n v="3"/>
    <s v="ASSY"/>
    <d v="2022-01-18T00:00:00"/>
    <m/>
    <n v="3"/>
    <d v="2022-01-18T00:00:00"/>
    <m/>
    <m/>
    <m/>
    <m/>
    <n v="636.92999999999995"/>
    <m/>
    <n v="1910.79"/>
    <n v="0"/>
    <n v="1910.79"/>
    <m/>
    <m/>
    <m/>
    <m/>
  </r>
  <r>
    <d v="2022-01-18T00:00:00"/>
    <s v="6520005678"/>
    <s v="0011278392"/>
    <s v="F01L040167"/>
    <x v="17"/>
    <s v="511000033"/>
    <s v="USE MATERIAL "/>
    <s v="NO MAP-ID FAULT"/>
    <n v="3"/>
    <d v="2022-01-18T00:00:00"/>
    <n v="3"/>
    <d v="2022-01-18T00:00:00"/>
    <n v="3"/>
    <s v="ASSY"/>
    <d v="2022-01-18T00:00:00"/>
    <m/>
    <n v="3"/>
    <d v="2022-01-18T00:00:00"/>
    <m/>
    <m/>
    <m/>
    <m/>
    <n v="460.84"/>
    <m/>
    <n v="1382.52"/>
    <n v="0"/>
    <n v="1382.52"/>
    <m/>
    <m/>
    <m/>
    <m/>
  </r>
  <r>
    <d v="2022-01-18T00:00:00"/>
    <s v="6520005679"/>
    <s v="0011332943"/>
    <s v="F01L040034"/>
    <x v="20"/>
    <s v="511000033"/>
    <s v="USE MATERIAL "/>
    <s v="NO MAP-ID FAULT"/>
    <n v="8"/>
    <d v="2022-01-18T00:00:00"/>
    <n v="8"/>
    <d v="2022-01-18T00:00:00"/>
    <n v="8"/>
    <s v="FC "/>
    <d v="2022-01-18T00:00:00"/>
    <m/>
    <n v="8"/>
    <d v="2022-01-18T00:00:00"/>
    <m/>
    <m/>
    <m/>
    <m/>
    <n v="221.95"/>
    <m/>
    <n v="1775.6"/>
    <n v="0"/>
    <n v="1775.6"/>
    <m/>
    <m/>
    <m/>
    <m/>
  </r>
  <r>
    <d v="2022-01-18T00:00:00"/>
    <s v="6520005680"/>
    <s v="0011333227"/>
    <s v="F01L040110"/>
    <x v="4"/>
    <s v="511000033"/>
    <s v="USE MATERIAL "/>
    <s v="NO MAP-ID FAULT"/>
    <n v="9"/>
    <d v="2022-01-18T00:00:00"/>
    <n v="9"/>
    <d v="2022-01-18T00:00:00"/>
    <n v="9"/>
    <s v="ASSY"/>
    <d v="2022-01-18T00:00:00"/>
    <n v="9"/>
    <n v="0"/>
    <d v="2022-01-18T00:00:00"/>
    <m/>
    <m/>
    <m/>
    <m/>
    <n v="314.95"/>
    <m/>
    <n v="2834.5499999999997"/>
    <n v="2834.5499999999997"/>
    <n v="0"/>
    <m/>
    <m/>
    <m/>
    <m/>
  </r>
  <r>
    <d v="2022-01-18T00:00:00"/>
    <s v="6520005681"/>
    <s v="0010379446"/>
    <s v="F01L040105"/>
    <x v="13"/>
    <s v="511000033"/>
    <s v="USE MATERIAL "/>
    <s v="NO MAP-ID FAULT"/>
    <n v="3"/>
    <d v="2022-01-18T00:00:00"/>
    <n v="3"/>
    <d v="2022-01-18T00:00:00"/>
    <n v="3"/>
    <s v="ASSY"/>
    <d v="2022-01-18T00:00:00"/>
    <m/>
    <n v="3"/>
    <d v="2022-01-18T00:00:00"/>
    <m/>
    <m/>
    <m/>
    <m/>
    <n v="290.98"/>
    <m/>
    <n v="872.94"/>
    <n v="0"/>
    <n v="872.94"/>
    <m/>
    <m/>
    <m/>
    <m/>
  </r>
  <r>
    <d v="2022-01-18T00:00:00"/>
    <s v="6520005682"/>
    <s v="0011277760"/>
    <s v="F01L040110"/>
    <x v="4"/>
    <s v="511000033"/>
    <s v="USE MATERIAL "/>
    <s v="NO MAP-ID FAULT"/>
    <n v="4"/>
    <d v="2022-01-18T00:00:00"/>
    <n v="4"/>
    <d v="2022-01-18T00:00:00"/>
    <n v="4"/>
    <s v="ASSY"/>
    <d v="2022-01-18T00:00:00"/>
    <n v="4"/>
    <n v="0"/>
    <d v="2022-01-18T00:00:00"/>
    <m/>
    <m/>
    <m/>
    <m/>
    <n v="314.95"/>
    <m/>
    <n v="1259.8"/>
    <n v="1259.8"/>
    <n v="0"/>
    <m/>
    <m/>
    <m/>
    <m/>
  </r>
  <r>
    <d v="2022-01-18T00:00:00"/>
    <s v="6520005683"/>
    <s v="0011333283"/>
    <s v="F01L040114"/>
    <x v="5"/>
    <s v="511000033"/>
    <s v="USE MATERIAL "/>
    <s v="NO MAP-ID FAULT"/>
    <n v="17"/>
    <d v="2022-01-18T00:00:00"/>
    <n v="17"/>
    <d v="2022-01-18T00:00:00"/>
    <n v="17"/>
    <s v="ASSY"/>
    <d v="2022-01-18T00:00:00"/>
    <m/>
    <n v="17"/>
    <d v="2022-01-18T00:00:00"/>
    <m/>
    <m/>
    <m/>
    <m/>
    <n v="526.74"/>
    <m/>
    <n v="8954.58"/>
    <n v="0"/>
    <n v="8954.58"/>
    <m/>
    <m/>
    <m/>
    <m/>
  </r>
  <r>
    <d v="2022-01-22T00:00:00"/>
    <s v="6520005735"/>
    <s v="0010379446"/>
    <s v="F01L010132"/>
    <x v="23"/>
    <s v="511000033"/>
    <s v="USE MATERIAL "/>
    <s v="NO MAP-ID FAULT"/>
    <n v="5"/>
    <d v="2022-01-22T00:00:00"/>
    <n v="5"/>
    <d v="2022-01-22T00:00:00"/>
    <n v="5"/>
    <s v="QGATE"/>
    <d v="2022-01-22T00:00:00"/>
    <n v="5"/>
    <n v="0"/>
    <d v="2022-01-22T00:00:00"/>
    <m/>
    <m/>
    <m/>
    <m/>
    <n v="173.3"/>
    <m/>
    <n v="866.5"/>
    <n v="866.5"/>
    <n v="0"/>
    <m/>
    <m/>
    <m/>
    <m/>
  </r>
  <r>
    <d v="2022-01-22T00:00:00"/>
    <s v="6520005738"/>
    <s v="0011333228"/>
    <s v="F01L040114"/>
    <x v="5"/>
    <s v="511000033"/>
    <s v="USE MATERIAL "/>
    <s v="NO MAP-ID FAULT"/>
    <n v="2"/>
    <d v="2022-01-22T00:00:00"/>
    <n v="2"/>
    <d v="2022-01-22T00:00:00"/>
    <n v="2"/>
    <s v="ASSY"/>
    <d v="2022-01-22T00:00:00"/>
    <m/>
    <n v="2"/>
    <d v="2022-01-22T00:00:00"/>
    <m/>
    <m/>
    <m/>
    <m/>
    <n v="526.74"/>
    <m/>
    <n v="1053.48"/>
    <n v="0"/>
    <n v="1053.48"/>
    <m/>
    <m/>
    <m/>
    <m/>
  </r>
  <r>
    <d v="2022-01-22T00:00:00"/>
    <s v="6520005740"/>
    <s v="0011333278"/>
    <s v="F01L040110"/>
    <x v="4"/>
    <s v="511000033"/>
    <s v="USE MATERIAL "/>
    <s v="NO MAP-ID FAULT"/>
    <n v="2"/>
    <d v="2022-01-22T00:00:00"/>
    <n v="2"/>
    <d v="2022-01-22T00:00:00"/>
    <n v="2"/>
    <s v="ASSY"/>
    <d v="2022-01-22T00:00:00"/>
    <n v="2"/>
    <n v="0"/>
    <d v="2022-01-22T00:00:00"/>
    <m/>
    <m/>
    <m/>
    <m/>
    <n v="314.95"/>
    <m/>
    <n v="629.9"/>
    <n v="629.9"/>
    <n v="0"/>
    <m/>
    <m/>
    <m/>
    <m/>
  </r>
  <r>
    <d v="2022-01-22T00:00:00"/>
    <s v="6520005741"/>
    <s v="0011332898"/>
    <s v="F01L020209"/>
    <x v="19"/>
    <s v="511000033"/>
    <s v="USE MATERIAL "/>
    <s v="NO MAP-ID FAULT"/>
    <n v="5"/>
    <d v="2022-01-22T00:00:00"/>
    <n v="5"/>
    <d v="2022-01-22T00:00:00"/>
    <n v="5"/>
    <s v="FC "/>
    <d v="2022-01-22T00:00:00"/>
    <m/>
    <n v="5"/>
    <d v="2022-01-22T00:00:00"/>
    <m/>
    <m/>
    <m/>
    <m/>
    <n v="195.42"/>
    <m/>
    <n v="977.09999999999991"/>
    <n v="0"/>
    <n v="977.09999999999991"/>
    <m/>
    <m/>
    <m/>
    <m/>
  </r>
  <r>
    <d v="2022-01-22T00:00:00"/>
    <s v="6520005743"/>
    <s v="0010968472"/>
    <s v="F01L040110"/>
    <x v="4"/>
    <s v="511000033"/>
    <s v="USE MATERIAL "/>
    <s v="NO MAP-ID FAULT"/>
    <n v="3"/>
    <d v="2022-01-22T00:00:00"/>
    <n v="3"/>
    <d v="2022-01-22T00:00:00"/>
    <n v="3"/>
    <s v="ASSY"/>
    <d v="2022-01-22T00:00:00"/>
    <n v="2"/>
    <n v="1"/>
    <d v="2022-01-22T00:00:00"/>
    <m/>
    <m/>
    <m/>
    <m/>
    <n v="314.95"/>
    <m/>
    <n v="944.84999999999991"/>
    <n v="629.9"/>
    <n v="314.95"/>
    <m/>
    <m/>
    <m/>
    <m/>
  </r>
  <r>
    <d v="2022-01-22T00:00:00"/>
    <s v="6520005745"/>
    <s v="0011333228"/>
    <s v="F01L040111"/>
    <x v="2"/>
    <s v="511000033"/>
    <s v="USE MATERIAL "/>
    <s v="NO MAP-ID FAULT"/>
    <n v="4"/>
    <d v="2022-01-22T00:00:00"/>
    <n v="4"/>
    <d v="2022-01-22T00:00:00"/>
    <n v="4"/>
    <s v="QGATE"/>
    <d v="2022-01-22T00:00:00"/>
    <m/>
    <n v="4"/>
    <d v="2022-01-22T00:00:00"/>
    <m/>
    <m/>
    <m/>
    <m/>
    <n v="195.52"/>
    <m/>
    <n v="782.08"/>
    <n v="0"/>
    <n v="782.08"/>
    <m/>
    <m/>
    <m/>
    <m/>
  </r>
  <r>
    <d v="2022-01-22T00:00:00"/>
    <s v="6520005747"/>
    <s v="0011333086"/>
    <s v="F01L040111"/>
    <x v="2"/>
    <s v="511000033"/>
    <s v="USE MATERIAL "/>
    <s v="NO MAP-ID FAULT"/>
    <n v="1"/>
    <d v="2022-01-22T00:00:00"/>
    <n v="1"/>
    <d v="2022-01-22T00:00:00"/>
    <n v="1"/>
    <s v="QGATE"/>
    <d v="2022-01-22T00:00:00"/>
    <m/>
    <n v="1"/>
    <d v="2022-01-22T00:00:00"/>
    <m/>
    <m/>
    <m/>
    <m/>
    <n v="195.52"/>
    <m/>
    <n v="195.52"/>
    <n v="0"/>
    <n v="195.52"/>
    <m/>
    <m/>
    <m/>
    <m/>
  </r>
  <r>
    <d v="2022-01-22T00:00:00"/>
    <s v="6520005750"/>
    <s v="0011277458"/>
    <s v="F01L040112"/>
    <x v="24"/>
    <s v="511000033"/>
    <s v="USE MATERIAL "/>
    <s v="NO MAP-ID FAULT"/>
    <n v="5"/>
    <d v="2022-01-22T00:00:00"/>
    <n v="5"/>
    <d v="2022-01-22T00:00:00"/>
    <n v="5"/>
    <s v="QGATE"/>
    <d v="2022-01-22T00:00:00"/>
    <m/>
    <n v="5"/>
    <d v="2022-01-22T00:00:00"/>
    <m/>
    <m/>
    <m/>
    <m/>
    <n v="272.76"/>
    <m/>
    <n v="1363.8"/>
    <n v="0"/>
    <n v="1363.8"/>
    <m/>
    <m/>
    <m/>
    <m/>
  </r>
  <r>
    <d v="2022-01-22T00:00:00"/>
    <s v="6520005752"/>
    <s v="0011333182"/>
    <s v="F01L020240"/>
    <x v="8"/>
    <s v="511000033"/>
    <s v="USE MATERIAL "/>
    <s v="NO MAP-ID FAULT"/>
    <n v="2"/>
    <d v="2022-01-22T00:00:00"/>
    <n v="2"/>
    <d v="2022-01-22T00:00:00"/>
    <n v="2"/>
    <s v="QGATE"/>
    <d v="2022-01-22T00:00:00"/>
    <m/>
    <n v="2"/>
    <d v="2022-01-22T00:00:00"/>
    <m/>
    <m/>
    <m/>
    <m/>
    <n v="93.48"/>
    <m/>
    <n v="186.96"/>
    <n v="0"/>
    <n v="186.96"/>
    <m/>
    <m/>
    <m/>
    <m/>
  </r>
  <r>
    <d v="2022-01-22T00:00:00"/>
    <s v="6520005768"/>
    <s v="0011333114"/>
    <s v="F01L040114"/>
    <x v="5"/>
    <s v="511000033"/>
    <s v="USE MATERIAL "/>
    <s v="NO MAP-ID FAULT"/>
    <n v="10"/>
    <d v="2022-01-22T00:00:00"/>
    <n v="10"/>
    <d v="2022-01-22T00:00:00"/>
    <n v="10"/>
    <s v="ASSY"/>
    <d v="2022-01-22T00:00:00"/>
    <m/>
    <n v="10"/>
    <d v="2022-01-22T00:00:00"/>
    <m/>
    <m/>
    <m/>
    <m/>
    <n v="526.74"/>
    <m/>
    <n v="5267.4"/>
    <n v="0"/>
    <n v="5267.4"/>
    <m/>
    <m/>
    <m/>
    <m/>
  </r>
  <r>
    <d v="2022-01-22T00:00:00"/>
    <s v="6520005769"/>
    <s v="0011333283"/>
    <s v="F01L040168"/>
    <x v="14"/>
    <s v="511000033"/>
    <s v="USE MATERIAL "/>
    <s v="NO MAP-ID FAULT"/>
    <n v="5"/>
    <d v="2022-01-22T00:00:00"/>
    <n v="5"/>
    <d v="2022-01-22T00:00:00"/>
    <n v="5"/>
    <s v="ASSY"/>
    <d v="2022-01-22T00:00:00"/>
    <m/>
    <n v="5"/>
    <d v="2022-01-22T00:00:00"/>
    <m/>
    <m/>
    <m/>
    <m/>
    <n v="273.74"/>
    <m/>
    <n v="1368.7"/>
    <n v="0"/>
    <n v="1368.7"/>
    <m/>
    <m/>
    <m/>
    <m/>
  </r>
  <r>
    <d v="2022-01-22T00:00:00"/>
    <s v="6520005770"/>
    <s v="0011333238"/>
    <s v="F01L040087"/>
    <x v="18"/>
    <s v="511000033"/>
    <s v="USE MATERIAL "/>
    <s v="NO MAP-ID FAULT"/>
    <n v="1"/>
    <d v="2022-01-22T00:00:00"/>
    <n v="1"/>
    <d v="2022-01-22T00:00:00"/>
    <n v="1"/>
    <s v="FC "/>
    <d v="2022-01-22T00:00:00"/>
    <m/>
    <n v="1"/>
    <d v="2022-01-22T00:00:00"/>
    <m/>
    <m/>
    <m/>
    <m/>
    <n v="300.74"/>
    <m/>
    <n v="300.74"/>
    <n v="0"/>
    <n v="300.74"/>
    <m/>
    <m/>
    <m/>
    <m/>
  </r>
  <r>
    <d v="2022-01-22T00:00:00"/>
    <s v="6520005771"/>
    <s v="0011277890"/>
    <s v="F01L040115"/>
    <x v="6"/>
    <s v="511000033"/>
    <s v="USE MATERIAL "/>
    <s v="NO MAP-ID FAULT"/>
    <n v="1"/>
    <d v="2022-01-22T00:00:00"/>
    <n v="1"/>
    <d v="2022-01-22T00:00:00"/>
    <n v="1"/>
    <s v="ASSY"/>
    <d v="2022-01-22T00:00:00"/>
    <m/>
    <n v="1"/>
    <d v="2022-01-22T00:00:00"/>
    <m/>
    <m/>
    <m/>
    <m/>
    <n v="636.92999999999995"/>
    <m/>
    <n v="636.92999999999995"/>
    <n v="0"/>
    <n v="636.92999999999995"/>
    <m/>
    <m/>
    <m/>
    <m/>
  </r>
  <r>
    <d v="2022-01-22T00:00:00"/>
    <s v="6520005772"/>
    <s v="0011333334"/>
    <s v="F01L040167"/>
    <x v="17"/>
    <s v="511000033"/>
    <s v="USE MATERIAL "/>
    <s v="NO MAP-ID FAULT"/>
    <n v="13"/>
    <d v="2022-01-22T00:00:00"/>
    <n v="13"/>
    <d v="2022-01-22T00:00:00"/>
    <n v="13"/>
    <s v="ASSY"/>
    <d v="2022-01-22T00:00:00"/>
    <m/>
    <n v="13"/>
    <d v="2022-01-22T00:00:00"/>
    <m/>
    <m/>
    <m/>
    <m/>
    <n v="460.84"/>
    <m/>
    <n v="5990.92"/>
    <n v="0"/>
    <n v="5990.92"/>
    <m/>
    <m/>
    <m/>
    <m/>
  </r>
  <r>
    <d v="2022-01-22T00:00:00"/>
    <s v="6520005773"/>
    <s v="0011333321"/>
    <s v="F01L040115"/>
    <x v="6"/>
    <s v="511000033"/>
    <s v="USE MATERIAL "/>
    <s v="NO MAP-ID FAULT"/>
    <n v="8"/>
    <d v="2022-01-22T00:00:00"/>
    <n v="8"/>
    <d v="2022-01-22T00:00:00"/>
    <n v="8"/>
    <s v="ASSY"/>
    <d v="2022-01-22T00:00:00"/>
    <m/>
    <n v="8"/>
    <d v="2022-01-22T00:00:00"/>
    <m/>
    <m/>
    <m/>
    <m/>
    <n v="636.92999999999995"/>
    <m/>
    <n v="5095.4399999999996"/>
    <n v="0"/>
    <n v="5095.4399999999996"/>
    <m/>
    <m/>
    <m/>
    <m/>
  </r>
  <r>
    <d v="2022-01-22T00:00:00"/>
    <s v="6520005774"/>
    <s v="0011333334"/>
    <s v="F01L040166"/>
    <x v="16"/>
    <s v="511000033"/>
    <s v="USE MATERIAL "/>
    <s v="NO MAP-ID FAULT"/>
    <n v="13"/>
    <d v="2022-01-22T00:00:00"/>
    <n v="13"/>
    <d v="2022-01-22T00:00:00"/>
    <n v="13"/>
    <s v="ASSY"/>
    <d v="2022-01-22T00:00:00"/>
    <m/>
    <n v="13"/>
    <d v="2022-01-22T00:00:00"/>
    <m/>
    <m/>
    <m/>
    <m/>
    <n v="357.62"/>
    <m/>
    <n v="4649.0600000000004"/>
    <n v="0"/>
    <n v="4649.0600000000004"/>
    <m/>
    <m/>
    <m/>
    <m/>
  </r>
  <r>
    <d v="2022-01-22T00:00:00"/>
    <s v="6520005775"/>
    <s v="0011333353"/>
    <s v="F01L040114"/>
    <x v="5"/>
    <s v="511000033"/>
    <s v="USE MATERIAL "/>
    <s v="NO MAP-ID FAULT"/>
    <n v="1"/>
    <d v="2022-01-22T00:00:00"/>
    <n v="1"/>
    <d v="2022-01-22T00:00:00"/>
    <n v="1"/>
    <s v="ASSY"/>
    <d v="2022-01-22T00:00:00"/>
    <m/>
    <n v="1"/>
    <d v="2022-01-22T00:00:00"/>
    <m/>
    <m/>
    <m/>
    <m/>
    <n v="526.74"/>
    <m/>
    <n v="526.74"/>
    <n v="0"/>
    <n v="526.74"/>
    <m/>
    <m/>
    <m/>
    <m/>
  </r>
  <r>
    <d v="2022-01-22T00:00:00"/>
    <s v="6520005776"/>
    <s v="0011333283"/>
    <s v="F01L040077"/>
    <x v="10"/>
    <s v="511000033"/>
    <s v="USE MATERIAL "/>
    <s v="NO MAP-ID FAULT"/>
    <n v="1"/>
    <d v="2022-01-22T00:00:00"/>
    <n v="1"/>
    <d v="2022-01-22T00:00:00"/>
    <n v="1"/>
    <s v="FC "/>
    <d v="2022-01-22T00:00:00"/>
    <m/>
    <n v="1"/>
    <d v="2022-01-22T00:00:00"/>
    <m/>
    <m/>
    <m/>
    <m/>
    <n v="742.98"/>
    <m/>
    <n v="742.98"/>
    <n v="0"/>
    <n v="742.98"/>
    <m/>
    <m/>
    <m/>
    <m/>
  </r>
  <r>
    <d v="2022-01-22T00:00:00"/>
    <s v="6520005777"/>
    <s v="0011333266"/>
    <s v="F01L040109"/>
    <x v="1"/>
    <s v="511000033"/>
    <s v="USE MATERIAL "/>
    <s v="NO MAP-ID FAULT"/>
    <n v="1"/>
    <d v="2022-01-22T00:00:00"/>
    <n v="1"/>
    <d v="2022-01-22T00:00:00"/>
    <n v="1"/>
    <s v="ASSY"/>
    <d v="2022-01-22T00:00:00"/>
    <m/>
    <n v="1"/>
    <d v="2022-01-22T00:00:00"/>
    <m/>
    <m/>
    <m/>
    <m/>
    <n v="252.74"/>
    <m/>
    <n v="252.74"/>
    <n v="0"/>
    <n v="252.74"/>
    <m/>
    <m/>
    <m/>
    <m/>
  </r>
  <r>
    <d v="2022-01-22T00:00:00"/>
    <s v="6520005778"/>
    <s v="0010957255"/>
    <s v="F01L040109"/>
    <x v="1"/>
    <s v="511000033"/>
    <s v="USE MATERIAL "/>
    <s v="NO MAP-ID FAULT"/>
    <n v="4"/>
    <d v="2022-01-22T00:00:00"/>
    <n v="4"/>
    <d v="2022-01-22T00:00:00"/>
    <n v="4"/>
    <s v="ASSY"/>
    <d v="2022-01-22T00:00:00"/>
    <m/>
    <n v="4"/>
    <d v="2022-01-22T00:00:00"/>
    <m/>
    <m/>
    <m/>
    <m/>
    <n v="252.74"/>
    <m/>
    <n v="1010.96"/>
    <n v="0"/>
    <n v="1010.96"/>
    <m/>
    <m/>
    <m/>
    <m/>
  </r>
  <r>
    <d v="2022-01-22T00:00:00"/>
    <s v="6520005779"/>
    <s v="0010957255"/>
    <s v="F01L040110"/>
    <x v="4"/>
    <s v="511000033"/>
    <s v="USE MATERIAL "/>
    <s v="NO MAP-ID FAULT"/>
    <n v="8"/>
    <d v="2022-01-22T00:00:00"/>
    <n v="8"/>
    <d v="2022-01-22T00:00:00"/>
    <n v="8"/>
    <s v="ASSY"/>
    <d v="2022-01-22T00:00:00"/>
    <n v="8"/>
    <n v="0"/>
    <d v="2022-01-22T00:00:00"/>
    <m/>
    <m/>
    <m/>
    <m/>
    <n v="314.95"/>
    <m/>
    <n v="2519.6"/>
    <n v="2519.6"/>
    <n v="0"/>
    <m/>
    <m/>
    <m/>
    <m/>
  </r>
  <r>
    <d v="2022-01-22T00:00:00"/>
    <s v="6520005780"/>
    <s v="0011333225"/>
    <s v="F01L020240"/>
    <x v="8"/>
    <s v="511000033"/>
    <s v="USE MATERIAL "/>
    <s v="NO MAP-ID FAULT"/>
    <n v="3"/>
    <d v="2022-01-22T00:00:00"/>
    <n v="3"/>
    <d v="2022-01-22T00:00:00"/>
    <n v="3"/>
    <s v="QGATE"/>
    <d v="2022-01-22T00:00:00"/>
    <m/>
    <n v="3"/>
    <d v="2022-01-22T00:00:00"/>
    <m/>
    <m/>
    <m/>
    <m/>
    <n v="93.48"/>
    <m/>
    <n v="280.44"/>
    <n v="0"/>
    <n v="280.44"/>
    <m/>
    <m/>
    <m/>
    <m/>
  </r>
  <r>
    <d v="2022-01-22T00:00:00"/>
    <s v="6520005781"/>
    <s v="0011333114"/>
    <s v="F01L040077"/>
    <x v="10"/>
    <s v="511000033"/>
    <s v="USE MATERIAL "/>
    <s v="NO MAP-ID FAULT"/>
    <n v="1"/>
    <d v="2022-01-22T00:00:00"/>
    <n v="1"/>
    <d v="2022-01-22T00:00:00"/>
    <n v="1"/>
    <s v="FC "/>
    <d v="2022-01-22T00:00:00"/>
    <m/>
    <n v="1"/>
    <d v="2022-01-22T00:00:00"/>
    <m/>
    <m/>
    <m/>
    <m/>
    <n v="742.98"/>
    <m/>
    <n v="742.98"/>
    <n v="0"/>
    <n v="742.98"/>
    <m/>
    <m/>
    <m/>
    <m/>
  </r>
  <r>
    <d v="2022-01-22T00:00:00"/>
    <s v="6520005782"/>
    <s v="0011333266"/>
    <s v="F01L040110"/>
    <x v="4"/>
    <s v="511000033"/>
    <s v="USE MATERIAL "/>
    <s v="NO MAP-ID FAULT"/>
    <n v="8"/>
    <d v="2022-01-22T00:00:00"/>
    <n v="8"/>
    <d v="2022-01-22T00:00:00"/>
    <n v="8"/>
    <s v="ASSY"/>
    <d v="2022-01-22T00:00:00"/>
    <n v="8"/>
    <n v="0"/>
    <d v="2022-01-22T00:00:00"/>
    <m/>
    <m/>
    <m/>
    <m/>
    <n v="314.95"/>
    <m/>
    <n v="2519.6"/>
    <n v="2519.6"/>
    <n v="0"/>
    <m/>
    <m/>
    <m/>
    <m/>
  </r>
  <r>
    <d v="2022-01-22T00:00:00"/>
    <s v="6520005783"/>
    <s v="0011333225"/>
    <s v="F01L040109"/>
    <x v="1"/>
    <s v="511000033"/>
    <s v="USE MATERIAL "/>
    <s v="NO MAP-ID FAULT"/>
    <n v="1"/>
    <d v="2022-01-22T00:00:00"/>
    <n v="1"/>
    <d v="2022-01-22T00:00:00"/>
    <n v="1"/>
    <s v="ASSY"/>
    <d v="2022-01-22T00:00:00"/>
    <m/>
    <n v="1"/>
    <d v="2022-01-22T00:00:00"/>
    <m/>
    <m/>
    <m/>
    <m/>
    <n v="252.74"/>
    <m/>
    <n v="252.74"/>
    <n v="0"/>
    <n v="252.74"/>
    <m/>
    <m/>
    <m/>
    <m/>
  </r>
  <r>
    <d v="2022-01-22T00:00:00"/>
    <s v="6520005784"/>
    <s v="0011277882"/>
    <s v="F01L040114"/>
    <x v="5"/>
    <s v="511000033"/>
    <s v="USE MATERIAL "/>
    <s v="NO MAP-ID FAULT"/>
    <n v="2"/>
    <d v="2022-01-22T00:00:00"/>
    <n v="2"/>
    <d v="2022-01-22T00:00:00"/>
    <n v="2"/>
    <s v="ASSY"/>
    <d v="2022-01-22T00:00:00"/>
    <m/>
    <n v="2"/>
    <d v="2022-01-22T00:00:00"/>
    <m/>
    <m/>
    <m/>
    <m/>
    <n v="526.74"/>
    <m/>
    <n v="1053.48"/>
    <n v="0"/>
    <n v="1053.48"/>
    <m/>
    <m/>
    <m/>
    <m/>
  </r>
  <r>
    <d v="2022-01-22T00:00:00"/>
    <s v="6520005785"/>
    <s v="0011333284"/>
    <s v="F01L040115"/>
    <x v="6"/>
    <s v="511000033"/>
    <s v="USE MATERIAL "/>
    <s v="NO MAP-ID FAULT"/>
    <n v="2"/>
    <d v="2022-01-22T00:00:00"/>
    <n v="2"/>
    <d v="2022-01-22T00:00:00"/>
    <n v="2"/>
    <s v="ASSY"/>
    <d v="2022-01-22T00:00:00"/>
    <m/>
    <n v="2"/>
    <d v="2022-01-22T00:00:00"/>
    <m/>
    <m/>
    <m/>
    <m/>
    <n v="636.92999999999995"/>
    <m/>
    <n v="1273.8599999999999"/>
    <n v="0"/>
    <n v="1273.8599999999999"/>
    <m/>
    <m/>
    <m/>
    <m/>
  </r>
  <r>
    <d v="2022-01-22T00:00:00"/>
    <s v="6520005786"/>
    <s v="0011333339"/>
    <s v="F01L010154"/>
    <x v="21"/>
    <s v="511000033"/>
    <s v="USE MATERIAL "/>
    <s v="NO MAP-ID FAULT"/>
    <n v="1"/>
    <d v="2022-01-22T00:00:00"/>
    <n v="1"/>
    <d v="2022-01-22T00:00:00"/>
    <n v="1"/>
    <s v="QGATE"/>
    <d v="2022-01-22T00:00:00"/>
    <n v="1"/>
    <n v="0"/>
    <d v="2022-01-22T00:00:00"/>
    <m/>
    <m/>
    <m/>
    <m/>
    <n v="176.84"/>
    <m/>
    <n v="176.84"/>
    <n v="176.84"/>
    <n v="0"/>
    <m/>
    <m/>
    <m/>
    <m/>
  </r>
  <r>
    <d v="2022-01-22T00:00:00"/>
    <s v="6520005787"/>
    <s v="0011333021"/>
    <s v="F01L010151"/>
    <x v="0"/>
    <s v="511000033"/>
    <s v="USE MATERIAL "/>
    <s v="NO MAP-ID FAULT"/>
    <n v="3"/>
    <d v="2022-01-22T00:00:00"/>
    <n v="3"/>
    <d v="2022-01-22T00:00:00"/>
    <n v="3"/>
    <s v="QGATE"/>
    <d v="2022-01-22T00:00:00"/>
    <n v="3"/>
    <n v="0"/>
    <d v="2022-01-22T00:00:00"/>
    <m/>
    <m/>
    <m/>
    <m/>
    <n v="173.32"/>
    <m/>
    <n v="519.96"/>
    <n v="519.96"/>
    <n v="0"/>
    <m/>
    <m/>
    <m/>
    <m/>
  </r>
  <r>
    <d v="2022-01-22T00:00:00"/>
    <s v="6520005788"/>
    <s v="0011332949"/>
    <s v="F01L040115"/>
    <x v="6"/>
    <s v="511000033"/>
    <s v="USE MATERIAL "/>
    <s v="NO MAP-ID FAULT"/>
    <n v="4"/>
    <d v="2022-01-22T00:00:00"/>
    <n v="4"/>
    <d v="2022-01-22T00:00:00"/>
    <n v="4"/>
    <s v="ASSY"/>
    <d v="2022-01-22T00:00:00"/>
    <m/>
    <n v="4"/>
    <d v="2022-01-22T00:00:00"/>
    <m/>
    <m/>
    <m/>
    <m/>
    <n v="636.92999999999995"/>
    <m/>
    <n v="2547.7199999999998"/>
    <n v="0"/>
    <n v="2547.7199999999998"/>
    <m/>
    <m/>
    <m/>
    <m/>
  </r>
  <r>
    <d v="2022-01-22T00:00:00"/>
    <s v="6520005789"/>
    <s v="0011333339"/>
    <s v="F01L040109"/>
    <x v="1"/>
    <s v="511000033"/>
    <s v="USE MATERIAL "/>
    <s v="NO MAP-ID FAULT"/>
    <n v="2"/>
    <d v="2022-01-22T00:00:00"/>
    <n v="2"/>
    <d v="2022-01-22T00:00:00"/>
    <n v="2"/>
    <s v="ASSY"/>
    <d v="2022-01-22T00:00:00"/>
    <m/>
    <n v="2"/>
    <d v="2022-01-22T00:00:00"/>
    <m/>
    <m/>
    <m/>
    <m/>
    <n v="252.74"/>
    <m/>
    <n v="505.48"/>
    <n v="0"/>
    <n v="505.48"/>
    <m/>
    <m/>
    <m/>
    <m/>
  </r>
  <r>
    <d v="2022-01-22T00:00:00"/>
    <s v="6520005790"/>
    <s v="0011277882"/>
    <s v="F01L040165"/>
    <x v="7"/>
    <s v="511000033"/>
    <s v="USE MATERIAL "/>
    <s v="NO MAP-ID FAULT"/>
    <n v="5"/>
    <d v="2022-01-22T00:00:00"/>
    <n v="5"/>
    <d v="2022-01-22T00:00:00"/>
    <n v="5"/>
    <s v="QGATE"/>
    <d v="2022-01-22T00:00:00"/>
    <m/>
    <n v="5"/>
    <d v="2022-01-22T00:00:00"/>
    <m/>
    <m/>
    <m/>
    <m/>
    <n v="317.67"/>
    <m/>
    <n v="1588.3500000000001"/>
    <n v="0"/>
    <n v="1588.3500000000001"/>
    <m/>
    <m/>
    <m/>
    <m/>
  </r>
  <r>
    <d v="2022-01-22T00:00:00"/>
    <s v="6520005791"/>
    <s v="0011333307"/>
    <s v="F01L040068"/>
    <x v="25"/>
    <s v="511000033"/>
    <s v="USE MATERIAL "/>
    <s v="NO MAP-ID FAULT"/>
    <n v="3"/>
    <d v="2022-01-22T00:00:00"/>
    <n v="3"/>
    <d v="2022-01-22T00:00:00"/>
    <n v="3"/>
    <s v="FC "/>
    <d v="2022-01-22T00:00:00"/>
    <m/>
    <n v="3"/>
    <d v="2022-01-22T00:00:00"/>
    <m/>
    <m/>
    <m/>
    <m/>
    <n v="554.65"/>
    <m/>
    <n v="1663.9499999999998"/>
    <n v="0"/>
    <n v="1663.9499999999998"/>
    <m/>
    <m/>
    <m/>
    <m/>
  </r>
  <r>
    <d v="2022-01-22T00:00:00"/>
    <s v="6520005792"/>
    <s v="0011333271"/>
    <s v="F01L040105"/>
    <x v="13"/>
    <s v="511000033"/>
    <s v="USE MATERIAL "/>
    <s v="NO MAP-ID FAULT"/>
    <n v="1"/>
    <d v="2022-01-22T00:00:00"/>
    <n v="1"/>
    <d v="2022-01-22T00:00:00"/>
    <n v="1"/>
    <s v="ASSY"/>
    <d v="2022-01-22T00:00:00"/>
    <m/>
    <n v="1"/>
    <d v="2022-01-22T00:00:00"/>
    <m/>
    <m/>
    <m/>
    <m/>
    <n v="290.98"/>
    <m/>
    <n v="290.98"/>
    <n v="0"/>
    <n v="290.98"/>
    <m/>
    <m/>
    <m/>
    <m/>
  </r>
  <r>
    <d v="2022-01-29T00:00:00"/>
    <s v="6520005877"/>
    <s v="0011333310"/>
    <s v="F01L040109"/>
    <x v="1"/>
    <s v="511000033"/>
    <s v="USE MATERIAL "/>
    <s v="NO MAP-ID FAULT"/>
    <n v="1"/>
    <d v="2022-01-29T00:00:00"/>
    <n v="1"/>
    <d v="2022-01-29T00:00:00"/>
    <n v="1"/>
    <s v="ASSY"/>
    <d v="2022-01-29T00:00:00"/>
    <m/>
    <n v="1"/>
    <d v="2022-01-29T00:00:00"/>
    <m/>
    <m/>
    <m/>
    <m/>
    <n v="252.74"/>
    <m/>
    <n v="252.74"/>
    <n v="0"/>
    <n v="252.74"/>
    <m/>
    <m/>
    <m/>
    <m/>
  </r>
  <r>
    <d v="2022-01-29T00:00:00"/>
    <s v="6520005878"/>
    <s v="0011332967"/>
    <s v="F01L040087"/>
    <x v="18"/>
    <s v="511000033"/>
    <s v="USE MATERIAL "/>
    <s v="NO MAP-ID FAULT"/>
    <n v="1"/>
    <d v="2022-01-29T00:00:00"/>
    <n v="1"/>
    <d v="2022-01-29T00:00:00"/>
    <n v="1"/>
    <s v="FC "/>
    <d v="2022-01-29T00:00:00"/>
    <m/>
    <n v="1"/>
    <d v="2022-01-29T00:00:00"/>
    <m/>
    <m/>
    <m/>
    <m/>
    <n v="300.74"/>
    <m/>
    <n v="300.74"/>
    <n v="0"/>
    <n v="300.74"/>
    <m/>
    <m/>
    <m/>
    <m/>
  </r>
  <r>
    <d v="2022-01-29T00:00:00"/>
    <s v="6520005879"/>
    <s v="0011277256"/>
    <s v="F01L040110"/>
    <x v="4"/>
    <s v="511000033"/>
    <s v="USE MATERIAL "/>
    <s v="NO MAP-ID FAULT"/>
    <n v="9"/>
    <d v="2022-01-29T00:00:00"/>
    <n v="9"/>
    <d v="2022-01-29T00:00:00"/>
    <n v="9"/>
    <s v="ASSY"/>
    <d v="2022-01-29T00:00:00"/>
    <n v="5"/>
    <n v="4"/>
    <d v="2022-01-29T00:00:00"/>
    <m/>
    <m/>
    <m/>
    <m/>
    <n v="314.95"/>
    <m/>
    <n v="2834.5499999999997"/>
    <n v="1574.75"/>
    <n v="1259.8"/>
    <m/>
    <m/>
    <m/>
    <m/>
  </r>
  <r>
    <d v="2022-01-29T00:00:00"/>
    <s v="6520005880"/>
    <s v="0011333190"/>
    <s v="F01L040112"/>
    <x v="24"/>
    <s v="511000033"/>
    <s v="USE MATERIAL "/>
    <s v="NO MAP-ID FAULT"/>
    <n v="2"/>
    <d v="2022-01-29T00:00:00"/>
    <n v="2"/>
    <d v="2022-01-29T00:00:00"/>
    <n v="2"/>
    <s v="QGATE"/>
    <d v="2022-01-29T00:00:00"/>
    <m/>
    <n v="2"/>
    <d v="2022-01-29T00:00:00"/>
    <m/>
    <m/>
    <m/>
    <m/>
    <n v="272.76"/>
    <m/>
    <n v="545.52"/>
    <n v="0"/>
    <n v="545.52"/>
    <m/>
    <m/>
    <m/>
    <m/>
  </r>
  <r>
    <d v="2022-01-29T00:00:00"/>
    <s v="6520005881"/>
    <s v="0011333087"/>
    <s v="F01L040111"/>
    <x v="2"/>
    <s v="511000033"/>
    <s v="USE MATERIAL "/>
    <s v="NO MAP-ID FAULT"/>
    <n v="6"/>
    <d v="2022-01-29T00:00:00"/>
    <n v="6"/>
    <d v="2022-01-29T00:00:00"/>
    <n v="6"/>
    <s v="QGATE"/>
    <d v="2022-01-29T00:00:00"/>
    <m/>
    <n v="6"/>
    <d v="2022-01-29T00:00:00"/>
    <m/>
    <m/>
    <m/>
    <m/>
    <n v="195.52"/>
    <m/>
    <n v="1173.1200000000001"/>
    <n v="0"/>
    <n v="1173.1200000000001"/>
    <m/>
    <m/>
    <m/>
    <m/>
  </r>
  <r>
    <d v="2022-01-29T00:00:00"/>
    <s v="6520005882"/>
    <s v="0010379446"/>
    <s v="F01L040105"/>
    <x v="13"/>
    <s v="511000033"/>
    <s v="USE MATERIAL "/>
    <s v="NO MAP-ID FAULT"/>
    <n v="2"/>
    <d v="2022-01-29T00:00:00"/>
    <n v="2"/>
    <d v="2022-01-29T00:00:00"/>
    <n v="2"/>
    <s v="ASSY"/>
    <d v="2022-01-29T00:00:00"/>
    <m/>
    <n v="2"/>
    <d v="2022-01-29T00:00:00"/>
    <m/>
    <m/>
    <m/>
    <m/>
    <n v="290.98"/>
    <m/>
    <n v="581.96"/>
    <n v="0"/>
    <n v="581.96"/>
    <m/>
    <m/>
    <m/>
    <m/>
  </r>
  <r>
    <d v="2022-01-29T00:00:00"/>
    <s v="6520005883"/>
    <s v="0011277641"/>
    <s v="F01L040115"/>
    <x v="6"/>
    <s v="511000033"/>
    <s v="USE MATERIAL "/>
    <s v="NO MAP-ID FAULT"/>
    <n v="2"/>
    <d v="2022-01-29T00:00:00"/>
    <n v="2"/>
    <d v="2022-01-29T00:00:00"/>
    <n v="2"/>
    <s v="ASSY"/>
    <d v="2022-01-29T00:00:00"/>
    <m/>
    <n v="2"/>
    <d v="2022-01-29T00:00:00"/>
    <m/>
    <m/>
    <m/>
    <m/>
    <n v="636.92999999999995"/>
    <m/>
    <n v="1273.8599999999999"/>
    <n v="0"/>
    <n v="1273.8599999999999"/>
    <m/>
    <m/>
    <m/>
    <m/>
  </r>
  <r>
    <d v="2022-01-29T00:00:00"/>
    <s v="6520005884"/>
    <s v="0011332967"/>
    <s v="F01L040087"/>
    <x v="18"/>
    <s v="511000033"/>
    <s v="USE MATERIAL "/>
    <s v="NO MAP-ID FAULT"/>
    <n v="2"/>
    <d v="2022-01-29T00:00:00"/>
    <n v="2"/>
    <d v="2022-01-29T00:00:00"/>
    <n v="2"/>
    <s v="FC "/>
    <d v="2022-01-29T00:00:00"/>
    <m/>
    <n v="2"/>
    <d v="2022-01-29T00:00:00"/>
    <m/>
    <m/>
    <m/>
    <m/>
    <n v="300.74"/>
    <m/>
    <n v="601.48"/>
    <n v="0"/>
    <n v="601.48"/>
    <m/>
    <m/>
    <m/>
    <m/>
  </r>
  <r>
    <d v="2022-01-29T00:00:00"/>
    <s v="6520005885"/>
    <s v="0011333242"/>
    <s v="F01L040006"/>
    <x v="11"/>
    <s v="511000033"/>
    <s v="USE MATERIAL "/>
    <s v="NO MAP-ID FAULT"/>
    <n v="2"/>
    <d v="2022-01-29T00:00:00"/>
    <n v="2"/>
    <d v="2022-01-29T00:00:00"/>
    <n v="2"/>
    <s v="FC "/>
    <d v="2022-01-29T00:00:00"/>
    <m/>
    <n v="2"/>
    <d v="2022-01-29T00:00:00"/>
    <m/>
    <m/>
    <m/>
    <m/>
    <n v="244.43"/>
    <m/>
    <n v="488.86"/>
    <n v="0"/>
    <n v="488.86"/>
    <m/>
    <m/>
    <m/>
    <m/>
  </r>
  <r>
    <d v="2022-01-29T00:00:00"/>
    <s v="6520005886"/>
    <s v="0011277641"/>
    <s v="F01L040115"/>
    <x v="6"/>
    <s v="511000033"/>
    <s v="USE MATERIAL "/>
    <s v="NO MAP-ID FAULT"/>
    <n v="6"/>
    <d v="2022-01-29T00:00:00"/>
    <n v="6"/>
    <d v="2022-01-29T00:00:00"/>
    <n v="6"/>
    <s v="ASSY"/>
    <d v="2022-01-29T00:00:00"/>
    <m/>
    <n v="6"/>
    <d v="2022-01-29T00:00:00"/>
    <m/>
    <m/>
    <m/>
    <m/>
    <n v="636.92999999999995"/>
    <m/>
    <n v="3821.58"/>
    <n v="0"/>
    <n v="3821.58"/>
    <m/>
    <m/>
    <m/>
    <m/>
  </r>
  <r>
    <d v="2022-01-29T00:00:00"/>
    <s v="6520005887"/>
    <s v="0011333279"/>
    <s v="F01L040114"/>
    <x v="5"/>
    <s v="511000033"/>
    <s v="USE MATERIAL "/>
    <s v="NO MAP-ID FAULT"/>
    <n v="5"/>
    <d v="2022-01-29T00:00:00"/>
    <n v="5"/>
    <d v="2022-01-29T00:00:00"/>
    <n v="5"/>
    <s v="ASSY"/>
    <d v="2022-01-29T00:00:00"/>
    <m/>
    <n v="5"/>
    <d v="2022-01-29T00:00:00"/>
    <m/>
    <m/>
    <m/>
    <m/>
    <n v="526.74"/>
    <m/>
    <n v="2633.7"/>
    <n v="0"/>
    <n v="2633.7"/>
    <m/>
    <m/>
    <m/>
    <m/>
  </r>
  <r>
    <d v="2022-01-29T00:00:00"/>
    <s v="6520005888"/>
    <s v="0011332936"/>
    <s v="F01L040034"/>
    <x v="20"/>
    <s v="511000033"/>
    <s v="USE MATERIAL "/>
    <s v="NO MAP-ID FAULT"/>
    <n v="1"/>
    <d v="2022-01-29T00:00:00"/>
    <n v="1"/>
    <d v="2022-01-29T00:00:00"/>
    <n v="1"/>
    <s v="FC "/>
    <d v="2022-01-29T00:00:00"/>
    <m/>
    <n v="1"/>
    <d v="2022-01-29T00:00:00"/>
    <m/>
    <m/>
    <m/>
    <m/>
    <n v="221.95"/>
    <m/>
    <n v="221.95"/>
    <n v="0"/>
    <n v="221.95"/>
    <m/>
    <m/>
    <m/>
    <m/>
  </r>
  <r>
    <d v="2022-01-29T00:00:00"/>
    <s v="6520005889"/>
    <s v="0011333116"/>
    <s v="F01L020240"/>
    <x v="8"/>
    <s v="511000033"/>
    <s v="USE MATERIAL "/>
    <s v="NO MAP-ID FAULT"/>
    <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   <n v="280.44"/>
    <n v="0"/>
    <n v="280.44"/>
    <m/>
    <m/>
    <m/>
    <m/>
  </r>
  <r>
    <d v="2022-01-29T00:00:00"/>
    <s v="6520005890"/>
    <s v="0010957216"/>
    <s v="F01L040141"/>
    <x v="15"/>
    <s v="IS5140"/>
    <s v="USE MATERIAL "/>
    <s v="NO MAP-ID FAULT"/>
    <n v="132"/>
    <d v="2022-01-29T00:00:00"/>
    <n v="132"/>
    <d v="2022-01-29T00:00:00"/>
    <n v="132"/>
    <s v="ASSY"/>
    <d v="2022-01-29T00:00:00"/>
    <m/>
    <n v="132"/>
    <d v="2022-01-29T00:00:00"/>
    <m/>
    <m/>
    <m/>
    <m/>
    <n v="278.16000000000003"/>
    <m/>
    <n v="36717.120000000003"/>
    <n v="0"/>
    <n v="36717.12000000000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88C67-F4FD-4DA3-856A-B70C8396F9D7}" name="PivotTable1" cacheId="0" applyNumberFormats="0" applyBorderFormats="0" applyFontFormats="0" applyPatternFormats="0" applyAlignmentFormats="0" applyWidthHeightFormats="1" dataCaption="Values" updatedVersion="7" minRefreshableVersion="3" useAutoFormatting="1" createdVersion="7" indent="0" multipleFieldFilters="0">
  <location ref="A3:B30" firstHeaderRow="1" firstDataRow="1" firstDataCol="1"/>
  <pivotFields count="31">
    <pivotField numFmtId="164" showAll="0"/>
    <pivotField showAll="0"/>
    <pivotField showAll="0"/>
    <pivotField axis="axisRow" showAll="0">
      <items count="27">
        <item x="23"/>
        <item x="0"/>
        <item x="21"/>
        <item x="22"/>
        <item x="19"/>
        <item x="8"/>
        <item x="9"/>
        <item x="11"/>
        <item x="20"/>
        <item x="25"/>
        <item x="10"/>
        <item x="18"/>
        <item x="13"/>
        <item x="1"/>
        <item x="4"/>
        <item x="2"/>
        <item x="24"/>
        <item x="12"/>
        <item x="5"/>
        <item x="6"/>
        <item x="15"/>
        <item x="3"/>
        <item x="7"/>
        <item x="16"/>
        <item x="17"/>
        <item x="14"/>
        <item t="default"/>
      </items>
    </pivotField>
    <pivotField showAll="0">
      <items count="27">
        <item x="20"/>
        <item x="19"/>
        <item x="13"/>
        <item x="21"/>
        <item x="8"/>
        <item x="1"/>
        <item x="4"/>
        <item x="2"/>
        <item x="24"/>
        <item x="12"/>
        <item x="23"/>
        <item x="3"/>
        <item x="15"/>
        <item x="0"/>
        <item x="6"/>
        <item x="5"/>
        <item x="9"/>
        <item x="14"/>
        <item x="17"/>
        <item x="16"/>
        <item x="7"/>
        <item x="18"/>
        <item x="22"/>
        <item x="11"/>
        <item x="10"/>
        <item x="25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QUANITIY ON STORE MRN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DCAB44-F5F8-434D-960D-D5F013D04E22}" name="PivotTable1" cacheId="1" applyNumberFormats="0" applyBorderFormats="0" applyFontFormats="0" applyPatternFormats="0" applyAlignmentFormats="0" applyWidthHeightFormats="1" dataCaption="Values" updatedVersion="7" minRefreshableVersion="3" useAutoFormatting="1" createdVersion="7" indent="0" multipleFieldFilters="0">
  <location ref="A3:D30" firstHeaderRow="0" firstDataRow="1" firstDataCol="1"/>
  <pivotFields count="31">
    <pivotField numFmtId="164" showAll="0"/>
    <pivotField showAll="0"/>
    <pivotField showAll="0"/>
    <pivotField showAll="0"/>
    <pivotField axis="axisRow" showAll="0">
      <items count="27">
        <item x="20"/>
        <item x="19"/>
        <item x="13"/>
        <item x="21"/>
        <item x="8"/>
        <item x="1"/>
        <item x="4"/>
        <item x="2"/>
        <item x="24"/>
        <item x="12"/>
        <item x="23"/>
        <item x="3"/>
        <item x="15"/>
        <item x="0"/>
        <item x="6"/>
        <item x="5"/>
        <item x="9"/>
        <item x="14"/>
        <item x="17"/>
        <item x="16"/>
        <item x="7"/>
        <item x="18"/>
        <item x="22"/>
        <item x="11"/>
        <item x="10"/>
        <item x="25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164" showAll="0"/>
    <pivotField showAll="0"/>
    <pivotField showAll="0"/>
    <pivotField numFmtId="164" showAll="0"/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ITIY ON STORE MRN" fld="8" baseField="0" baseItem="0"/>
    <dataField name="Sum of OK QUANTITY" fld="16" baseField="0" baseItem="0"/>
    <dataField name="Sum of NG QUANITIY " fld="15" baseField="0" baseItem="0"/>
  </dataFields>
  <formats count="14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4" type="button" dataOnly="0" labelOnly="1" outline="0" axis="axisRow" fieldPosition="0"/>
    </format>
    <format dxfId="22">
      <pivotArea dataOnly="0" labelOnly="1" fieldPosition="0">
        <references count="1">
          <reference field="4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collapsedLevelsAreSubtotals="1" fieldPosition="0">
        <references count="1">
          <reference field="4" count="0"/>
        </references>
      </pivotArea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">
      <pivotArea collapsedLevelsAreSubtotals="1" fieldPosition="0">
        <references count="1">
          <reference field="4" count="0"/>
        </references>
      </pivotArea>
    </format>
    <format dxfId="14">
      <pivotArea field="4" type="button" dataOnly="0" labelOnly="1" outline="0" axis="axisRow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1940-3D8D-4177-A4EB-949773053F5D}">
  <dimension ref="A3:B30"/>
  <sheetViews>
    <sheetView topLeftCell="A11" workbookViewId="0">
      <selection activeCell="A3" sqref="A3:B30"/>
    </sheetView>
  </sheetViews>
  <sheetFormatPr defaultRowHeight="12.75" x14ac:dyDescent="0.2"/>
  <cols>
    <col min="1" max="1" width="13.85546875" bestFit="1" customWidth="1"/>
    <col min="2" max="2" width="32.28515625" bestFit="1" customWidth="1"/>
  </cols>
  <sheetData>
    <row r="3" spans="1:2" x14ac:dyDescent="0.2">
      <c r="A3" s="155" t="s">
        <v>377</v>
      </c>
      <c r="B3" t="s">
        <v>379</v>
      </c>
    </row>
    <row r="4" spans="1:2" x14ac:dyDescent="0.2">
      <c r="A4" s="156" t="s">
        <v>289</v>
      </c>
      <c r="B4" s="157">
        <v>5</v>
      </c>
    </row>
    <row r="5" spans="1:2" x14ac:dyDescent="0.2">
      <c r="A5" s="156" t="s">
        <v>92</v>
      </c>
      <c r="B5" s="157">
        <v>10</v>
      </c>
    </row>
    <row r="6" spans="1:2" x14ac:dyDescent="0.2">
      <c r="A6" s="156" t="s">
        <v>262</v>
      </c>
      <c r="B6" s="157">
        <v>10</v>
      </c>
    </row>
    <row r="7" spans="1:2" x14ac:dyDescent="0.2">
      <c r="A7" s="156" t="s">
        <v>264</v>
      </c>
      <c r="B7" s="157">
        <v>3</v>
      </c>
    </row>
    <row r="8" spans="1:2" x14ac:dyDescent="0.2">
      <c r="A8" s="156" t="s">
        <v>219</v>
      </c>
      <c r="B8" s="157">
        <v>10</v>
      </c>
    </row>
    <row r="9" spans="1:2" x14ac:dyDescent="0.2">
      <c r="A9" s="156" t="s">
        <v>139</v>
      </c>
      <c r="B9" s="157">
        <v>24</v>
      </c>
    </row>
    <row r="10" spans="1:2" x14ac:dyDescent="0.2">
      <c r="A10" s="156" t="s">
        <v>141</v>
      </c>
      <c r="B10" s="157">
        <v>2</v>
      </c>
    </row>
    <row r="11" spans="1:2" x14ac:dyDescent="0.2">
      <c r="A11" s="156" t="s">
        <v>94</v>
      </c>
      <c r="B11" s="157">
        <v>3</v>
      </c>
    </row>
    <row r="12" spans="1:2" x14ac:dyDescent="0.2">
      <c r="A12" s="156" t="s">
        <v>221</v>
      </c>
      <c r="B12" s="157">
        <v>11</v>
      </c>
    </row>
    <row r="13" spans="1:2" x14ac:dyDescent="0.2">
      <c r="A13" s="156" t="s">
        <v>293</v>
      </c>
      <c r="B13" s="157">
        <v>3</v>
      </c>
    </row>
    <row r="14" spans="1:2" x14ac:dyDescent="0.2">
      <c r="A14" s="156" t="s">
        <v>91</v>
      </c>
      <c r="B14" s="157">
        <v>4</v>
      </c>
    </row>
    <row r="15" spans="1:2" x14ac:dyDescent="0.2">
      <c r="A15" s="156" t="s">
        <v>217</v>
      </c>
      <c r="B15" s="157">
        <v>6</v>
      </c>
    </row>
    <row r="16" spans="1:2" x14ac:dyDescent="0.2">
      <c r="A16" s="156" t="s">
        <v>207</v>
      </c>
      <c r="B16" s="157">
        <v>11</v>
      </c>
    </row>
    <row r="17" spans="1:2" x14ac:dyDescent="0.2">
      <c r="A17" s="156" t="s">
        <v>129</v>
      </c>
      <c r="B17" s="157">
        <v>36</v>
      </c>
    </row>
    <row r="18" spans="1:2" x14ac:dyDescent="0.2">
      <c r="A18" s="156" t="s">
        <v>133</v>
      </c>
      <c r="B18" s="157">
        <v>96</v>
      </c>
    </row>
    <row r="19" spans="1:2" x14ac:dyDescent="0.2">
      <c r="A19" s="156" t="s">
        <v>131</v>
      </c>
      <c r="B19" s="157">
        <v>1358</v>
      </c>
    </row>
    <row r="20" spans="1:2" x14ac:dyDescent="0.2">
      <c r="A20" s="156" t="s">
        <v>291</v>
      </c>
      <c r="B20" s="157">
        <v>7</v>
      </c>
    </row>
    <row r="21" spans="1:2" x14ac:dyDescent="0.2">
      <c r="A21" s="156" t="s">
        <v>96</v>
      </c>
      <c r="B21" s="157">
        <v>1</v>
      </c>
    </row>
    <row r="22" spans="1:2" x14ac:dyDescent="0.2">
      <c r="A22" s="156" t="s">
        <v>135</v>
      </c>
      <c r="B22" s="157">
        <v>68</v>
      </c>
    </row>
    <row r="23" spans="1:2" x14ac:dyDescent="0.2">
      <c r="A23" s="156" t="s">
        <v>137</v>
      </c>
      <c r="B23" s="157">
        <v>91</v>
      </c>
    </row>
    <row r="24" spans="1:2" x14ac:dyDescent="0.2">
      <c r="A24" s="156" t="s">
        <v>211</v>
      </c>
      <c r="B24" s="157">
        <v>140</v>
      </c>
    </row>
    <row r="25" spans="1:2" x14ac:dyDescent="0.2">
      <c r="A25" s="156" t="s">
        <v>95</v>
      </c>
      <c r="B25" s="157">
        <v>6</v>
      </c>
    </row>
    <row r="26" spans="1:2" x14ac:dyDescent="0.2">
      <c r="A26" s="156" t="s">
        <v>93</v>
      </c>
      <c r="B26" s="157">
        <v>21</v>
      </c>
    </row>
    <row r="27" spans="1:2" x14ac:dyDescent="0.2">
      <c r="A27" s="156" t="s">
        <v>213</v>
      </c>
      <c r="B27" s="157">
        <v>14</v>
      </c>
    </row>
    <row r="28" spans="1:2" x14ac:dyDescent="0.2">
      <c r="A28" s="156" t="s">
        <v>215</v>
      </c>
      <c r="B28" s="157">
        <v>23</v>
      </c>
    </row>
    <row r="29" spans="1:2" x14ac:dyDescent="0.2">
      <c r="A29" s="156" t="s">
        <v>209</v>
      </c>
      <c r="B29" s="157">
        <v>12</v>
      </c>
    </row>
    <row r="30" spans="1:2" x14ac:dyDescent="0.2">
      <c r="A30" s="156" t="s">
        <v>378</v>
      </c>
      <c r="B30" s="157">
        <v>1975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16F4-DCC4-41CA-A65E-778BECAEACAE}">
  <sheetPr filterMode="1">
    <tabColor rgb="FF92D050"/>
    <pageSetUpPr fitToPage="1"/>
  </sheetPr>
  <dimension ref="A1:XEN1048576"/>
  <sheetViews>
    <sheetView showGridLines="0" view="pageBreakPreview" topLeftCell="E53" zoomScale="70" zoomScaleSheetLayoutView="70" workbookViewId="0">
      <selection activeCell="Q127" sqref="Q127"/>
    </sheetView>
  </sheetViews>
  <sheetFormatPr defaultRowHeight="15" x14ac:dyDescent="0.25"/>
  <cols>
    <col min="1" max="1" width="18" style="62" bestFit="1" customWidth="1"/>
    <col min="2" max="2" width="16.85546875" style="40" customWidth="1"/>
    <col min="3" max="3" width="19" style="40" bestFit="1" customWidth="1"/>
    <col min="4" max="4" width="27" style="57" bestFit="1" customWidth="1"/>
    <col min="5" max="5" width="29.7109375" style="40" customWidth="1"/>
    <col min="6" max="6" width="19.42578125" style="57" customWidth="1"/>
    <col min="7" max="7" width="30.42578125" style="57" bestFit="1" customWidth="1"/>
    <col min="8" max="8" width="17.7109375" style="57" customWidth="1"/>
    <col min="9" max="9" width="17.28515625" style="63" customWidth="1"/>
    <col min="10" max="10" width="17.28515625" style="57" bestFit="1" customWidth="1"/>
    <col min="11" max="11" width="15.5703125" style="57" customWidth="1"/>
    <col min="12" max="12" width="17" style="58" bestFit="1" customWidth="1"/>
    <col min="13" max="13" width="18.85546875" style="58" customWidth="1"/>
    <col min="14" max="14" width="17" style="58" bestFit="1" customWidth="1"/>
    <col min="15" max="15" width="16.42578125" style="58" bestFit="1" customWidth="1"/>
    <col min="16" max="16" width="14.140625" style="58" customWidth="1"/>
    <col min="17" max="17" width="15.7109375" style="58" bestFit="1" customWidth="1"/>
    <col min="18" max="18" width="17.140625" style="58" bestFit="1" customWidth="1"/>
    <col min="19" max="19" width="19.42578125" style="58" bestFit="1" customWidth="1"/>
    <col min="20" max="20" width="7.7109375" style="57" customWidth="1"/>
    <col min="21" max="21" width="5.85546875" style="57" customWidth="1"/>
    <col min="22" max="22" width="41.28515625" style="58" customWidth="1"/>
    <col min="23" max="23" width="20.7109375" style="58" bestFit="1" customWidth="1"/>
    <col min="24" max="24" width="37.42578125" style="58" customWidth="1"/>
    <col min="25" max="25" width="16.85546875" style="64" customWidth="1"/>
    <col min="26" max="27" width="16.85546875" style="152" customWidth="1"/>
    <col min="28" max="28" width="22.85546875" style="65" customWidth="1"/>
    <col min="29" max="29" width="12.7109375" style="66" customWidth="1"/>
    <col min="30" max="30" width="27" style="67" customWidth="1"/>
    <col min="31" max="31" width="30" customWidth="1"/>
    <col min="32" max="32" width="24" style="39" customWidth="1"/>
    <col min="33" max="34" width="10.42578125" customWidth="1"/>
    <col min="35" max="35" width="18.5703125" bestFit="1" customWidth="1"/>
    <col min="36" max="36" width="10.28515625" customWidth="1"/>
    <col min="38" max="38" width="12.140625" bestFit="1" customWidth="1"/>
    <col min="39" max="39" width="18" customWidth="1"/>
  </cols>
  <sheetData>
    <row r="1" spans="1:259" s="5" customFormat="1" ht="14.25" customHeight="1" x14ac:dyDescent="0.2">
      <c r="A1" s="281" t="s">
        <v>83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2"/>
      <c r="X1" s="1" t="s">
        <v>86</v>
      </c>
      <c r="Y1" s="287"/>
      <c r="Z1" s="130"/>
      <c r="AA1" s="130"/>
      <c r="AB1" s="2"/>
      <c r="AC1" s="3"/>
      <c r="AD1" s="4"/>
      <c r="AE1" s="79" t="s">
        <v>0</v>
      </c>
      <c r="AF1" s="6"/>
    </row>
    <row r="2" spans="1:259" s="5" customFormat="1" ht="12.75" customHeight="1" x14ac:dyDescent="0.2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4"/>
      <c r="X2" s="7" t="s">
        <v>87</v>
      </c>
      <c r="Y2" s="288"/>
      <c r="Z2" s="131"/>
      <c r="AA2" s="131"/>
      <c r="AB2" s="2"/>
      <c r="AC2" s="8"/>
      <c r="AD2" s="78"/>
      <c r="AE2" s="38" t="s">
        <v>89</v>
      </c>
      <c r="AF2" s="6"/>
    </row>
    <row r="3" spans="1:259" s="5" customFormat="1" ht="15" customHeight="1" thickBot="1" x14ac:dyDescent="0.25">
      <c r="A3" s="285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6"/>
      <c r="X3" s="11" t="s">
        <v>88</v>
      </c>
      <c r="Y3" s="289"/>
      <c r="Z3" s="132"/>
      <c r="AA3" s="132"/>
      <c r="AB3" s="2"/>
      <c r="AC3" s="8"/>
      <c r="AD3" s="78"/>
      <c r="AE3" s="38" t="s">
        <v>90</v>
      </c>
      <c r="AF3" s="6"/>
    </row>
    <row r="4" spans="1:259" s="5" customFormat="1" ht="37.5" customHeight="1" thickBot="1" x14ac:dyDescent="0.25">
      <c r="A4" s="12"/>
      <c r="B4" s="12"/>
      <c r="C4" s="13"/>
      <c r="D4" s="14"/>
      <c r="E4" s="290" t="s">
        <v>1</v>
      </c>
      <c r="F4" s="291"/>
      <c r="G4" s="15"/>
      <c r="H4" s="15"/>
      <c r="I4" s="16"/>
      <c r="J4" s="17" t="s">
        <v>2</v>
      </c>
      <c r="K4" s="18"/>
      <c r="L4" s="292" t="s">
        <v>3</v>
      </c>
      <c r="M4" s="293"/>
      <c r="N4" s="19"/>
      <c r="O4" s="294" t="s">
        <v>4</v>
      </c>
      <c r="P4" s="295"/>
      <c r="Q4" s="20"/>
      <c r="R4" s="296" t="s">
        <v>5</v>
      </c>
      <c r="S4" s="297"/>
      <c r="T4" s="21"/>
      <c r="U4" s="21"/>
      <c r="V4" s="21"/>
      <c r="W4" s="21"/>
      <c r="X4" s="22" t="s">
        <v>6</v>
      </c>
      <c r="Y4" s="23"/>
      <c r="Z4" s="23"/>
      <c r="AA4" s="23"/>
      <c r="AB4" s="24"/>
      <c r="AC4" s="8"/>
      <c r="AD4" s="9"/>
      <c r="AE4" s="10"/>
      <c r="AF4" s="6"/>
    </row>
    <row r="5" spans="1:259" s="5" customFormat="1" ht="70.5" customHeight="1" x14ac:dyDescent="0.2">
      <c r="A5" s="25" t="s">
        <v>7</v>
      </c>
      <c r="B5" s="25" t="s">
        <v>8</v>
      </c>
      <c r="C5" s="26" t="s">
        <v>9</v>
      </c>
      <c r="D5" s="27" t="s">
        <v>10</v>
      </c>
      <c r="E5" s="27" t="s">
        <v>11</v>
      </c>
      <c r="F5" s="28" t="s">
        <v>12</v>
      </c>
      <c r="G5" s="29" t="s">
        <v>13</v>
      </c>
      <c r="H5" s="29" t="s">
        <v>14</v>
      </c>
      <c r="I5" s="30" t="s">
        <v>15</v>
      </c>
      <c r="J5" s="31" t="s">
        <v>16</v>
      </c>
      <c r="K5" s="30" t="s">
        <v>17</v>
      </c>
      <c r="L5" s="31" t="s">
        <v>18</v>
      </c>
      <c r="M5" s="31" t="s">
        <v>19</v>
      </c>
      <c r="N5" s="31" t="s">
        <v>20</v>
      </c>
      <c r="O5" s="31" t="s">
        <v>21</v>
      </c>
      <c r="P5" s="32" t="s">
        <v>22</v>
      </c>
      <c r="Q5" s="32" t="s">
        <v>23</v>
      </c>
      <c r="R5" s="32" t="s">
        <v>24</v>
      </c>
      <c r="S5" s="31" t="s">
        <v>25</v>
      </c>
      <c r="T5" s="33" t="s">
        <v>26</v>
      </c>
      <c r="U5" s="34" t="s">
        <v>27</v>
      </c>
      <c r="V5" s="32" t="s">
        <v>28</v>
      </c>
      <c r="W5" s="32" t="s">
        <v>29</v>
      </c>
      <c r="X5" s="35" t="s">
        <v>30</v>
      </c>
      <c r="Y5" s="153" t="s">
        <v>373</v>
      </c>
      <c r="Z5" s="36" t="s">
        <v>374</v>
      </c>
      <c r="AA5" s="36" t="s">
        <v>375</v>
      </c>
      <c r="AB5" s="37" t="s">
        <v>32</v>
      </c>
      <c r="AC5" s="37" t="s">
        <v>33</v>
      </c>
      <c r="AD5" s="37" t="s">
        <v>34</v>
      </c>
      <c r="AE5" s="80" t="s">
        <v>35</v>
      </c>
      <c r="AF5" s="6"/>
    </row>
    <row r="6" spans="1:259" s="95" customFormat="1" ht="47.25" hidden="1" customHeight="1" x14ac:dyDescent="0.2">
      <c r="A6" s="81">
        <v>44567</v>
      </c>
      <c r="B6" s="82" t="s">
        <v>103</v>
      </c>
      <c r="C6" s="82" t="s">
        <v>143</v>
      </c>
      <c r="D6" s="82" t="s">
        <v>92</v>
      </c>
      <c r="E6" s="82" t="s">
        <v>98</v>
      </c>
      <c r="F6" s="82" t="s">
        <v>165</v>
      </c>
      <c r="G6" s="82" t="s">
        <v>287</v>
      </c>
      <c r="H6" s="82" t="s">
        <v>36</v>
      </c>
      <c r="I6" s="82">
        <v>2</v>
      </c>
      <c r="J6" s="81">
        <v>44567</v>
      </c>
      <c r="K6" s="82">
        <v>2</v>
      </c>
      <c r="L6" s="81">
        <v>44567</v>
      </c>
      <c r="M6" s="82">
        <v>2</v>
      </c>
      <c r="N6" s="82" t="s">
        <v>376</v>
      </c>
      <c r="O6" s="81">
        <v>44567</v>
      </c>
      <c r="P6" s="82">
        <v>2</v>
      </c>
      <c r="Q6" s="82"/>
      <c r="R6" s="81">
        <v>44567</v>
      </c>
      <c r="S6" s="82"/>
      <c r="T6" s="86"/>
      <c r="U6" s="87"/>
      <c r="V6" s="82"/>
      <c r="W6" s="82">
        <v>172.31</v>
      </c>
      <c r="X6" s="88"/>
      <c r="Y6" s="89">
        <f>I6*W6</f>
        <v>344.62</v>
      </c>
      <c r="Z6" s="89">
        <f>P6*W6</f>
        <v>344.62</v>
      </c>
      <c r="AA6" s="89">
        <f>Q6*W6</f>
        <v>0</v>
      </c>
      <c r="AB6" s="90"/>
      <c r="AC6" s="91"/>
      <c r="AD6" s="92"/>
      <c r="AE6" s="82"/>
      <c r="AF6" s="93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4"/>
      <c r="FS6" s="94"/>
      <c r="FT6" s="94"/>
      <c r="FU6" s="94"/>
      <c r="FV6" s="94"/>
      <c r="FW6" s="94"/>
      <c r="FX6" s="94"/>
      <c r="FY6" s="94"/>
      <c r="FZ6" s="94"/>
      <c r="GA6" s="94"/>
      <c r="GB6" s="94"/>
      <c r="GC6" s="94"/>
      <c r="GD6" s="94"/>
      <c r="GE6" s="94"/>
      <c r="GF6" s="94"/>
      <c r="GG6" s="94"/>
      <c r="GH6" s="94"/>
      <c r="GI6" s="94"/>
      <c r="GJ6" s="94"/>
      <c r="GK6" s="94"/>
      <c r="GL6" s="94"/>
      <c r="GM6" s="94"/>
      <c r="GN6" s="94"/>
      <c r="GO6" s="94"/>
      <c r="GP6" s="94"/>
      <c r="GQ6" s="94"/>
      <c r="GR6" s="94"/>
      <c r="GS6" s="94"/>
      <c r="GT6" s="94"/>
      <c r="GU6" s="94"/>
      <c r="GV6" s="94"/>
      <c r="GW6" s="94"/>
      <c r="GX6" s="94"/>
      <c r="GY6" s="94"/>
      <c r="GZ6" s="94"/>
      <c r="HA6" s="94"/>
      <c r="HB6" s="94"/>
      <c r="HC6" s="94"/>
      <c r="HD6" s="94"/>
      <c r="HE6" s="94"/>
      <c r="HF6" s="94"/>
      <c r="HG6" s="94"/>
      <c r="HH6" s="94"/>
      <c r="HI6" s="94"/>
      <c r="HJ6" s="94"/>
      <c r="HK6" s="94"/>
      <c r="HL6" s="94"/>
      <c r="HM6" s="94"/>
      <c r="HN6" s="94"/>
      <c r="HO6" s="94"/>
      <c r="HP6" s="94"/>
      <c r="HQ6" s="94"/>
      <c r="HR6" s="94"/>
      <c r="HS6" s="94"/>
      <c r="HT6" s="94"/>
      <c r="HU6" s="94"/>
      <c r="HV6" s="94"/>
      <c r="HW6" s="94"/>
      <c r="HX6" s="94"/>
      <c r="HY6" s="94"/>
      <c r="HZ6" s="94"/>
      <c r="IA6" s="94"/>
      <c r="IB6" s="94"/>
      <c r="IC6" s="94"/>
      <c r="ID6" s="94"/>
      <c r="IE6" s="94"/>
      <c r="IF6" s="94"/>
      <c r="IG6" s="94"/>
      <c r="IH6" s="94"/>
      <c r="II6" s="94"/>
      <c r="IJ6" s="94"/>
      <c r="IK6" s="94"/>
      <c r="IL6" s="94"/>
      <c r="IM6" s="94"/>
      <c r="IN6" s="94"/>
      <c r="IO6" s="94"/>
      <c r="IP6" s="94"/>
      <c r="IQ6" s="94"/>
      <c r="IR6" s="94"/>
      <c r="IS6" s="94"/>
      <c r="IT6" s="94"/>
      <c r="IU6" s="94"/>
      <c r="IV6" s="94"/>
      <c r="IW6" s="94"/>
      <c r="IX6" s="94"/>
      <c r="IY6" s="94"/>
    </row>
    <row r="7" spans="1:259" s="95" customFormat="1" ht="47.25" hidden="1" customHeight="1" x14ac:dyDescent="0.2">
      <c r="A7" s="81">
        <v>44567</v>
      </c>
      <c r="B7" s="82" t="s">
        <v>104</v>
      </c>
      <c r="C7" s="82" t="s">
        <v>144</v>
      </c>
      <c r="D7" s="82" t="s">
        <v>129</v>
      </c>
      <c r="E7" s="82" t="s">
        <v>130</v>
      </c>
      <c r="F7" s="82" t="s">
        <v>165</v>
      </c>
      <c r="G7" s="82" t="s">
        <v>287</v>
      </c>
      <c r="H7" s="82" t="s">
        <v>36</v>
      </c>
      <c r="I7" s="82">
        <v>1</v>
      </c>
      <c r="J7" s="81">
        <v>44567</v>
      </c>
      <c r="K7" s="82">
        <v>1</v>
      </c>
      <c r="L7" s="81">
        <v>44567</v>
      </c>
      <c r="M7" s="82">
        <v>1</v>
      </c>
      <c r="N7" s="82" t="s">
        <v>372</v>
      </c>
      <c r="O7" s="81">
        <v>44567</v>
      </c>
      <c r="P7" s="82"/>
      <c r="Q7" s="82"/>
      <c r="R7" s="81">
        <v>44567</v>
      </c>
      <c r="S7" s="82"/>
      <c r="T7" s="86"/>
      <c r="U7" s="87"/>
      <c r="V7" s="82"/>
      <c r="W7" s="82">
        <v>251.53</v>
      </c>
      <c r="X7" s="88"/>
      <c r="Y7" s="89">
        <f t="shared" ref="Y7:Y70" si="0">I7*W7</f>
        <v>251.53</v>
      </c>
      <c r="Z7" s="89">
        <f t="shared" ref="Z7:Z70" si="1">P7*W7</f>
        <v>0</v>
      </c>
      <c r="AA7" s="89">
        <f t="shared" ref="AA7:AA70" si="2">Q7*W7</f>
        <v>0</v>
      </c>
      <c r="AB7" s="90"/>
      <c r="AC7" s="91"/>
      <c r="AD7" s="92"/>
      <c r="AE7" s="82"/>
      <c r="AF7" s="93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</row>
    <row r="8" spans="1:259" s="95" customFormat="1" ht="47.25" hidden="1" customHeight="1" x14ac:dyDescent="0.2">
      <c r="A8" s="81">
        <v>44567</v>
      </c>
      <c r="B8" s="82" t="s">
        <v>105</v>
      </c>
      <c r="C8" s="82" t="s">
        <v>145</v>
      </c>
      <c r="D8" s="82" t="s">
        <v>131</v>
      </c>
      <c r="E8" s="82" t="s">
        <v>132</v>
      </c>
      <c r="F8" s="82" t="s">
        <v>165</v>
      </c>
      <c r="G8" s="82" t="s">
        <v>287</v>
      </c>
      <c r="H8" s="82" t="s">
        <v>36</v>
      </c>
      <c r="I8" s="82">
        <v>2</v>
      </c>
      <c r="J8" s="81">
        <v>44567</v>
      </c>
      <c r="K8" s="82">
        <v>2</v>
      </c>
      <c r="L8" s="81">
        <v>44567</v>
      </c>
      <c r="M8" s="82">
        <v>2</v>
      </c>
      <c r="N8" s="82" t="s">
        <v>376</v>
      </c>
      <c r="O8" s="81">
        <v>44567</v>
      </c>
      <c r="P8" s="82"/>
      <c r="Q8" s="82"/>
      <c r="R8" s="81">
        <v>44567</v>
      </c>
      <c r="S8" s="82"/>
      <c r="T8" s="86"/>
      <c r="U8" s="87"/>
      <c r="V8" s="82"/>
      <c r="W8" s="82">
        <v>194.9</v>
      </c>
      <c r="X8" s="88"/>
      <c r="Y8" s="89">
        <f t="shared" si="0"/>
        <v>389.8</v>
      </c>
      <c r="Z8" s="89">
        <f t="shared" si="1"/>
        <v>0</v>
      </c>
      <c r="AA8" s="89">
        <f t="shared" si="2"/>
        <v>0</v>
      </c>
      <c r="AB8" s="90"/>
      <c r="AC8" s="91"/>
      <c r="AD8" s="92"/>
      <c r="AE8" s="92"/>
      <c r="AF8" s="93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</row>
    <row r="9" spans="1:259" s="95" customFormat="1" ht="47.25" hidden="1" customHeight="1" x14ac:dyDescent="0.2">
      <c r="A9" s="81">
        <v>44567</v>
      </c>
      <c r="B9" s="82" t="s">
        <v>106</v>
      </c>
      <c r="C9" s="82" t="s">
        <v>146</v>
      </c>
      <c r="D9" s="82" t="s">
        <v>95</v>
      </c>
      <c r="E9" s="82" t="s">
        <v>101</v>
      </c>
      <c r="F9" s="82" t="s">
        <v>165</v>
      </c>
      <c r="G9" s="82" t="s">
        <v>287</v>
      </c>
      <c r="H9" s="82" t="s">
        <v>36</v>
      </c>
      <c r="I9" s="82">
        <v>2</v>
      </c>
      <c r="J9" s="81">
        <v>44567</v>
      </c>
      <c r="K9" s="82">
        <v>2</v>
      </c>
      <c r="L9" s="81">
        <v>44567</v>
      </c>
      <c r="M9" s="82">
        <v>2</v>
      </c>
      <c r="N9" s="82" t="s">
        <v>376</v>
      </c>
      <c r="O9" s="81">
        <v>44567</v>
      </c>
      <c r="P9" s="82">
        <v>2</v>
      </c>
      <c r="Q9" s="82"/>
      <c r="R9" s="81">
        <v>44567</v>
      </c>
      <c r="S9" s="82"/>
      <c r="T9" s="87"/>
      <c r="U9" s="87"/>
      <c r="V9" s="92"/>
      <c r="W9" s="82">
        <v>274.06</v>
      </c>
      <c r="X9" s="88"/>
      <c r="Y9" s="89">
        <f t="shared" si="0"/>
        <v>548.12</v>
      </c>
      <c r="Z9" s="89">
        <f t="shared" si="1"/>
        <v>548.12</v>
      </c>
      <c r="AA9" s="89">
        <f t="shared" si="2"/>
        <v>0</v>
      </c>
      <c r="AB9" s="90"/>
      <c r="AC9" s="91"/>
      <c r="AD9" s="82"/>
      <c r="AE9" s="82"/>
      <c r="AF9" s="93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  <c r="EY9" s="94"/>
      <c r="EZ9" s="94"/>
      <c r="FA9" s="94"/>
      <c r="FB9" s="94"/>
      <c r="FC9" s="94"/>
      <c r="FD9" s="94"/>
      <c r="FE9" s="94"/>
      <c r="FF9" s="94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4"/>
      <c r="FS9" s="94"/>
      <c r="FT9" s="94"/>
      <c r="FU9" s="94"/>
      <c r="FV9" s="94"/>
      <c r="FW9" s="94"/>
      <c r="FX9" s="94"/>
      <c r="FY9" s="94"/>
      <c r="FZ9" s="94"/>
      <c r="GA9" s="94"/>
      <c r="GB9" s="94"/>
      <c r="GC9" s="94"/>
      <c r="GD9" s="94"/>
      <c r="GE9" s="94"/>
      <c r="GF9" s="94"/>
      <c r="GG9" s="94"/>
      <c r="GH9" s="94"/>
      <c r="GI9" s="94"/>
      <c r="GJ9" s="94"/>
      <c r="GK9" s="94"/>
      <c r="GL9" s="94"/>
      <c r="GM9" s="94"/>
      <c r="GN9" s="94"/>
      <c r="GO9" s="94"/>
      <c r="GP9" s="94"/>
      <c r="GQ9" s="94"/>
      <c r="GR9" s="94"/>
      <c r="GS9" s="94"/>
      <c r="GT9" s="94"/>
      <c r="GU9" s="94"/>
      <c r="GV9" s="94"/>
      <c r="GW9" s="94"/>
      <c r="GX9" s="94"/>
      <c r="GY9" s="94"/>
      <c r="GZ9" s="94"/>
      <c r="HA9" s="94"/>
      <c r="HB9" s="94"/>
      <c r="HC9" s="94"/>
      <c r="HD9" s="94"/>
      <c r="HE9" s="94"/>
      <c r="HF9" s="94"/>
      <c r="HG9" s="94"/>
      <c r="HH9" s="94"/>
      <c r="HI9" s="94"/>
      <c r="HJ9" s="94"/>
      <c r="HK9" s="94"/>
      <c r="HL9" s="94"/>
      <c r="HM9" s="94"/>
      <c r="HN9" s="94"/>
      <c r="HO9" s="94"/>
      <c r="HP9" s="94"/>
      <c r="HQ9" s="94"/>
      <c r="HR9" s="94"/>
      <c r="HS9" s="94"/>
      <c r="HT9" s="94"/>
      <c r="HU9" s="94"/>
      <c r="HV9" s="94"/>
      <c r="HW9" s="94"/>
      <c r="HX9" s="94"/>
      <c r="HY9" s="94"/>
    </row>
    <row r="10" spans="1:259" s="95" customFormat="1" ht="47.25" customHeight="1" x14ac:dyDescent="0.2">
      <c r="A10" s="81">
        <v>44567</v>
      </c>
      <c r="B10" s="82" t="s">
        <v>107</v>
      </c>
      <c r="C10" s="82" t="s">
        <v>147</v>
      </c>
      <c r="D10" s="82" t="s">
        <v>133</v>
      </c>
      <c r="E10" s="82" t="s">
        <v>134</v>
      </c>
      <c r="F10" s="82" t="s">
        <v>165</v>
      </c>
      <c r="G10" s="82" t="s">
        <v>287</v>
      </c>
      <c r="H10" s="82" t="s">
        <v>36</v>
      </c>
      <c r="I10" s="82">
        <v>5</v>
      </c>
      <c r="J10" s="81">
        <v>44567</v>
      </c>
      <c r="K10" s="82">
        <v>5</v>
      </c>
      <c r="L10" s="81">
        <v>44567</v>
      </c>
      <c r="M10" s="82">
        <v>5</v>
      </c>
      <c r="N10" s="82" t="s">
        <v>372</v>
      </c>
      <c r="O10" s="81">
        <v>44567</v>
      </c>
      <c r="P10" s="154">
        <v>5</v>
      </c>
      <c r="Q10" s="82"/>
      <c r="R10" s="81">
        <v>44567</v>
      </c>
      <c r="S10" s="82"/>
      <c r="T10" s="86"/>
      <c r="U10" s="87"/>
      <c r="V10" s="82"/>
      <c r="W10" s="82">
        <v>313.18</v>
      </c>
      <c r="X10" s="88"/>
      <c r="Y10" s="89">
        <f t="shared" si="0"/>
        <v>1565.9</v>
      </c>
      <c r="Z10" s="89">
        <f t="shared" si="1"/>
        <v>1565.9</v>
      </c>
      <c r="AA10" s="89">
        <f t="shared" si="2"/>
        <v>0</v>
      </c>
      <c r="AB10" s="90"/>
      <c r="AC10" s="91"/>
      <c r="AD10" s="82"/>
      <c r="AE10" s="82"/>
      <c r="AF10" s="93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4"/>
      <c r="FR10" s="94"/>
      <c r="FS10" s="94"/>
      <c r="FT10" s="94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4"/>
      <c r="GV10" s="94"/>
      <c r="GW10" s="94"/>
      <c r="GX10" s="94"/>
      <c r="GY10" s="94"/>
      <c r="GZ10" s="94"/>
      <c r="HA10" s="94"/>
      <c r="HB10" s="94"/>
      <c r="HC10" s="94"/>
      <c r="HD10" s="94"/>
      <c r="HE10" s="94"/>
      <c r="HF10" s="94"/>
      <c r="HG10" s="94"/>
      <c r="HH10" s="94"/>
      <c r="HI10" s="94"/>
      <c r="HJ10" s="94"/>
      <c r="HK10" s="94"/>
      <c r="HL10" s="94"/>
      <c r="HM10" s="94"/>
      <c r="HN10" s="94"/>
      <c r="HO10" s="94"/>
      <c r="HP10" s="94"/>
      <c r="HQ10" s="94"/>
      <c r="HR10" s="94"/>
      <c r="HS10" s="94"/>
      <c r="HT10" s="94"/>
      <c r="HU10" s="94"/>
      <c r="HV10" s="94"/>
      <c r="HW10" s="94"/>
      <c r="HX10" s="94"/>
      <c r="HY10" s="94"/>
    </row>
    <row r="11" spans="1:259" s="95" customFormat="1" ht="47.25" hidden="1" customHeight="1" x14ac:dyDescent="0.2">
      <c r="A11" s="81">
        <v>44567</v>
      </c>
      <c r="B11" s="82" t="s">
        <v>108</v>
      </c>
      <c r="C11" s="82" t="s">
        <v>148</v>
      </c>
      <c r="D11" s="82" t="s">
        <v>135</v>
      </c>
      <c r="E11" s="82" t="s">
        <v>136</v>
      </c>
      <c r="F11" s="82" t="s">
        <v>165</v>
      </c>
      <c r="G11" s="82" t="s">
        <v>287</v>
      </c>
      <c r="H11" s="82" t="s">
        <v>36</v>
      </c>
      <c r="I11" s="82">
        <v>2</v>
      </c>
      <c r="J11" s="81">
        <v>44567</v>
      </c>
      <c r="K11" s="82">
        <v>2</v>
      </c>
      <c r="L11" s="81">
        <v>44567</v>
      </c>
      <c r="M11" s="82">
        <v>2</v>
      </c>
      <c r="N11" s="82" t="s">
        <v>372</v>
      </c>
      <c r="O11" s="81">
        <v>44567</v>
      </c>
      <c r="P11" s="82"/>
      <c r="Q11" s="82"/>
      <c r="R11" s="81">
        <v>44567</v>
      </c>
      <c r="S11" s="82"/>
      <c r="T11" s="87"/>
      <c r="U11" s="87"/>
      <c r="V11" s="92"/>
      <c r="W11" s="82">
        <v>525.53</v>
      </c>
      <c r="X11" s="88"/>
      <c r="Y11" s="89">
        <f t="shared" si="0"/>
        <v>1051.06</v>
      </c>
      <c r="Z11" s="89">
        <f t="shared" si="1"/>
        <v>0</v>
      </c>
      <c r="AA11" s="89">
        <f t="shared" si="2"/>
        <v>0</v>
      </c>
      <c r="AB11" s="90"/>
      <c r="AC11" s="91"/>
      <c r="AD11" s="82"/>
      <c r="AE11" s="82"/>
      <c r="AF11" s="93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94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4"/>
      <c r="HO11" s="94"/>
      <c r="HP11" s="94"/>
      <c r="HQ11" s="94"/>
      <c r="HR11" s="94"/>
      <c r="HS11" s="94"/>
      <c r="HT11" s="94"/>
      <c r="HU11" s="94"/>
      <c r="HV11" s="94"/>
      <c r="HW11" s="94"/>
      <c r="HX11" s="94"/>
      <c r="HY11" s="94"/>
    </row>
    <row r="12" spans="1:259" s="95" customFormat="1" ht="47.25" hidden="1" customHeight="1" x14ac:dyDescent="0.2">
      <c r="A12" s="81">
        <v>44567</v>
      </c>
      <c r="B12" s="82" t="s">
        <v>109</v>
      </c>
      <c r="C12" s="82" t="s">
        <v>148</v>
      </c>
      <c r="D12" s="82" t="s">
        <v>135</v>
      </c>
      <c r="E12" s="82" t="s">
        <v>136</v>
      </c>
      <c r="F12" s="82" t="s">
        <v>165</v>
      </c>
      <c r="G12" s="82" t="s">
        <v>287</v>
      </c>
      <c r="H12" s="82" t="s">
        <v>36</v>
      </c>
      <c r="I12" s="82">
        <v>5</v>
      </c>
      <c r="J12" s="81">
        <v>44567</v>
      </c>
      <c r="K12" s="82">
        <v>5</v>
      </c>
      <c r="L12" s="81">
        <v>44567</v>
      </c>
      <c r="M12" s="82">
        <v>5</v>
      </c>
      <c r="N12" s="82" t="s">
        <v>372</v>
      </c>
      <c r="O12" s="81">
        <v>44567</v>
      </c>
      <c r="P12" s="82"/>
      <c r="Q12" s="82"/>
      <c r="R12" s="81">
        <v>44567</v>
      </c>
      <c r="S12" s="82"/>
      <c r="T12" s="86"/>
      <c r="U12" s="87"/>
      <c r="V12" s="82"/>
      <c r="W12" s="82">
        <v>525.53</v>
      </c>
      <c r="X12" s="88"/>
      <c r="Y12" s="89">
        <f t="shared" si="0"/>
        <v>2627.6499999999996</v>
      </c>
      <c r="Z12" s="89">
        <f t="shared" si="1"/>
        <v>0</v>
      </c>
      <c r="AA12" s="89">
        <f t="shared" si="2"/>
        <v>0</v>
      </c>
      <c r="AB12" s="82"/>
      <c r="AC12" s="91"/>
      <c r="AD12" s="92"/>
      <c r="AE12" s="82"/>
      <c r="AF12" s="93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94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94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94"/>
      <c r="HD12" s="94"/>
      <c r="HE12" s="94"/>
      <c r="HF12" s="94"/>
      <c r="HG12" s="94"/>
      <c r="HH12" s="94"/>
      <c r="HI12" s="94"/>
      <c r="HJ12" s="94"/>
      <c r="HK12" s="94"/>
      <c r="HL12" s="94"/>
      <c r="HM12" s="94"/>
      <c r="HN12" s="94"/>
      <c r="HO12" s="94"/>
      <c r="HP12" s="94"/>
      <c r="HQ12" s="94"/>
      <c r="HR12" s="94"/>
      <c r="HS12" s="94"/>
      <c r="HT12" s="94"/>
      <c r="HU12" s="94"/>
      <c r="HV12" s="94"/>
      <c r="HW12" s="94"/>
      <c r="HX12" s="94"/>
      <c r="HY12" s="94"/>
      <c r="HZ12" s="94"/>
      <c r="IA12" s="94"/>
      <c r="IB12" s="94"/>
      <c r="IC12" s="94"/>
      <c r="ID12" s="94"/>
      <c r="IE12" s="94"/>
      <c r="IF12" s="94"/>
      <c r="IG12" s="94"/>
      <c r="IH12" s="94"/>
      <c r="II12" s="94"/>
      <c r="IJ12" s="94"/>
      <c r="IK12" s="94"/>
      <c r="IL12" s="94"/>
      <c r="IM12" s="94"/>
      <c r="IN12" s="94"/>
      <c r="IO12" s="94"/>
      <c r="IP12" s="94"/>
      <c r="IQ12" s="94"/>
      <c r="IR12" s="94"/>
      <c r="IS12" s="94"/>
      <c r="IT12" s="94"/>
      <c r="IU12" s="94"/>
      <c r="IV12" s="94"/>
      <c r="IW12" s="94"/>
      <c r="IX12" s="94"/>
      <c r="IY12" s="94"/>
    </row>
    <row r="13" spans="1:259" s="95" customFormat="1" ht="47.25" hidden="1" customHeight="1" x14ac:dyDescent="0.2">
      <c r="A13" s="81">
        <v>44567</v>
      </c>
      <c r="B13" s="82" t="s">
        <v>110</v>
      </c>
      <c r="C13" s="82" t="s">
        <v>149</v>
      </c>
      <c r="D13" s="82" t="s">
        <v>137</v>
      </c>
      <c r="E13" s="82" t="s">
        <v>138</v>
      </c>
      <c r="F13" s="82" t="s">
        <v>165</v>
      </c>
      <c r="G13" s="82" t="s">
        <v>287</v>
      </c>
      <c r="H13" s="82" t="s">
        <v>36</v>
      </c>
      <c r="I13" s="82">
        <v>5</v>
      </c>
      <c r="J13" s="81">
        <v>44567</v>
      </c>
      <c r="K13" s="82">
        <v>5</v>
      </c>
      <c r="L13" s="81">
        <v>44567</v>
      </c>
      <c r="M13" s="82">
        <v>5</v>
      </c>
      <c r="N13" s="82" t="s">
        <v>372</v>
      </c>
      <c r="O13" s="81">
        <v>44567</v>
      </c>
      <c r="P13" s="82"/>
      <c r="Q13" s="82"/>
      <c r="R13" s="81">
        <v>44567</v>
      </c>
      <c r="S13" s="82"/>
      <c r="T13" s="87"/>
      <c r="U13" s="87"/>
      <c r="V13" s="92"/>
      <c r="W13" s="82">
        <v>634.69000000000005</v>
      </c>
      <c r="X13" s="88"/>
      <c r="Y13" s="89">
        <f t="shared" si="0"/>
        <v>3173.4500000000003</v>
      </c>
      <c r="Z13" s="89">
        <f t="shared" si="1"/>
        <v>0</v>
      </c>
      <c r="AA13" s="89">
        <f t="shared" si="2"/>
        <v>0</v>
      </c>
      <c r="AB13" s="82"/>
      <c r="AC13" s="91"/>
      <c r="AD13" s="82"/>
      <c r="AE13" s="82"/>
      <c r="AF13" s="93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94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94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94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94"/>
      <c r="HD13" s="94"/>
      <c r="HE13" s="94"/>
      <c r="HF13" s="94"/>
      <c r="HG13" s="94"/>
      <c r="HH13" s="94"/>
      <c r="HI13" s="94"/>
      <c r="HJ13" s="94"/>
      <c r="HK13" s="94"/>
      <c r="HL13" s="94"/>
      <c r="HM13" s="94"/>
      <c r="HN13" s="94"/>
      <c r="HO13" s="94"/>
      <c r="HP13" s="94"/>
      <c r="HQ13" s="94"/>
      <c r="HR13" s="94"/>
      <c r="HS13" s="94"/>
      <c r="HT13" s="94"/>
      <c r="HU13" s="94"/>
      <c r="HV13" s="94"/>
      <c r="HW13" s="94"/>
      <c r="HX13" s="94"/>
      <c r="HY13" s="94"/>
      <c r="HZ13" s="94"/>
      <c r="IA13" s="94"/>
      <c r="IB13" s="94"/>
      <c r="IC13" s="94"/>
      <c r="ID13" s="94"/>
      <c r="IE13" s="94"/>
      <c r="IF13" s="94"/>
      <c r="IG13" s="94"/>
      <c r="IH13" s="94"/>
      <c r="II13" s="94"/>
      <c r="IJ13" s="94"/>
      <c r="IK13" s="94"/>
      <c r="IL13" s="94"/>
      <c r="IM13" s="94"/>
      <c r="IN13" s="94"/>
      <c r="IO13" s="94"/>
      <c r="IP13" s="94"/>
      <c r="IQ13" s="94"/>
      <c r="IR13" s="94"/>
      <c r="IS13" s="94"/>
      <c r="IT13" s="94"/>
      <c r="IU13" s="94"/>
      <c r="IV13" s="94"/>
      <c r="IW13" s="94"/>
      <c r="IX13" s="94"/>
      <c r="IY13" s="94"/>
    </row>
    <row r="14" spans="1:259" s="95" customFormat="1" ht="47.25" hidden="1" customHeight="1" x14ac:dyDescent="0.2">
      <c r="A14" s="81">
        <v>44567</v>
      </c>
      <c r="B14" s="82" t="s">
        <v>111</v>
      </c>
      <c r="C14" s="82" t="s">
        <v>149</v>
      </c>
      <c r="D14" s="82" t="s">
        <v>137</v>
      </c>
      <c r="E14" s="82" t="s">
        <v>138</v>
      </c>
      <c r="F14" s="82" t="s">
        <v>165</v>
      </c>
      <c r="G14" s="82" t="s">
        <v>287</v>
      </c>
      <c r="H14" s="82" t="s">
        <v>36</v>
      </c>
      <c r="I14" s="82">
        <v>3</v>
      </c>
      <c r="J14" s="81">
        <v>44567</v>
      </c>
      <c r="K14" s="82">
        <v>3</v>
      </c>
      <c r="L14" s="81">
        <v>44567</v>
      </c>
      <c r="M14" s="82">
        <v>3</v>
      </c>
      <c r="N14" s="82" t="s">
        <v>372</v>
      </c>
      <c r="O14" s="81">
        <v>44567</v>
      </c>
      <c r="P14" s="82"/>
      <c r="Q14" s="82"/>
      <c r="R14" s="81">
        <v>44567</v>
      </c>
      <c r="S14" s="82"/>
      <c r="T14" s="87"/>
      <c r="U14" s="87"/>
      <c r="V14" s="92"/>
      <c r="W14" s="82">
        <v>634.69000000000005</v>
      </c>
      <c r="X14" s="88"/>
      <c r="Y14" s="89">
        <f t="shared" si="0"/>
        <v>1904.0700000000002</v>
      </c>
      <c r="Z14" s="89">
        <f t="shared" si="1"/>
        <v>0</v>
      </c>
      <c r="AA14" s="89">
        <f t="shared" si="2"/>
        <v>0</v>
      </c>
      <c r="AB14" s="82"/>
      <c r="AC14" s="91"/>
      <c r="AD14" s="82"/>
      <c r="AE14" s="82"/>
      <c r="AF14" s="93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94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94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4"/>
      <c r="HO14" s="94"/>
      <c r="HP14" s="94"/>
      <c r="HQ14" s="94"/>
      <c r="HR14" s="94"/>
      <c r="HS14" s="94"/>
      <c r="HT14" s="94"/>
      <c r="HU14" s="94"/>
      <c r="HV14" s="94"/>
      <c r="HW14" s="94"/>
      <c r="HX14" s="94"/>
      <c r="HY14" s="94"/>
      <c r="HZ14" s="94"/>
      <c r="IA14" s="94"/>
      <c r="IB14" s="94"/>
      <c r="IC14" s="94"/>
      <c r="ID14" s="94"/>
      <c r="IE14" s="94"/>
      <c r="IF14" s="94"/>
      <c r="IG14" s="94"/>
      <c r="IH14" s="94"/>
      <c r="II14" s="94"/>
      <c r="IJ14" s="94"/>
      <c r="IK14" s="94"/>
      <c r="IL14" s="94"/>
      <c r="IM14" s="94"/>
      <c r="IN14" s="94"/>
      <c r="IO14" s="94"/>
      <c r="IP14" s="94"/>
      <c r="IQ14" s="94"/>
      <c r="IR14" s="94"/>
      <c r="IS14" s="94"/>
      <c r="IT14" s="94"/>
      <c r="IU14" s="94"/>
      <c r="IV14" s="94"/>
      <c r="IW14" s="94"/>
      <c r="IX14" s="94"/>
      <c r="IY14" s="94"/>
    </row>
    <row r="15" spans="1:259" s="95" customFormat="1" ht="47.25" hidden="1" customHeight="1" x14ac:dyDescent="0.2">
      <c r="A15" s="81">
        <v>44567</v>
      </c>
      <c r="B15" s="82" t="s">
        <v>112</v>
      </c>
      <c r="C15" s="82" t="s">
        <v>150</v>
      </c>
      <c r="D15" s="82" t="s">
        <v>129</v>
      </c>
      <c r="E15" s="82" t="s">
        <v>130</v>
      </c>
      <c r="F15" s="82" t="s">
        <v>165</v>
      </c>
      <c r="G15" s="82" t="s">
        <v>287</v>
      </c>
      <c r="H15" s="82" t="s">
        <v>36</v>
      </c>
      <c r="I15" s="82">
        <v>3</v>
      </c>
      <c r="J15" s="81">
        <v>44567</v>
      </c>
      <c r="K15" s="82">
        <v>3</v>
      </c>
      <c r="L15" s="81">
        <v>44567</v>
      </c>
      <c r="M15" s="82">
        <v>3</v>
      </c>
      <c r="N15" s="82" t="s">
        <v>372</v>
      </c>
      <c r="O15" s="81">
        <v>44567</v>
      </c>
      <c r="P15" s="82"/>
      <c r="Q15" s="82"/>
      <c r="R15" s="81">
        <v>44567</v>
      </c>
      <c r="S15" s="82"/>
      <c r="T15" s="86"/>
      <c r="U15" s="87"/>
      <c r="V15" s="82"/>
      <c r="W15" s="82">
        <v>251.53</v>
      </c>
      <c r="X15" s="88"/>
      <c r="Y15" s="89">
        <f t="shared" si="0"/>
        <v>754.59</v>
      </c>
      <c r="Z15" s="89">
        <f t="shared" si="1"/>
        <v>0</v>
      </c>
      <c r="AA15" s="89">
        <f t="shared" si="2"/>
        <v>0</v>
      </c>
      <c r="AB15" s="90"/>
      <c r="AC15" s="91"/>
      <c r="AD15" s="92"/>
      <c r="AE15" s="92"/>
      <c r="AF15" s="93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94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94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94"/>
      <c r="HD15" s="94"/>
      <c r="HE15" s="94"/>
      <c r="HF15" s="94"/>
      <c r="HG15" s="94"/>
      <c r="HH15" s="94"/>
      <c r="HI15" s="94"/>
      <c r="HJ15" s="94"/>
      <c r="HK15" s="94"/>
      <c r="HL15" s="94"/>
      <c r="HM15" s="94"/>
      <c r="HN15" s="94"/>
      <c r="HO15" s="94"/>
      <c r="HP15" s="94"/>
      <c r="HQ15" s="94"/>
      <c r="HR15" s="94"/>
      <c r="HS15" s="94"/>
      <c r="HT15" s="94"/>
      <c r="HU15" s="94"/>
      <c r="HV15" s="94"/>
      <c r="HW15" s="94"/>
      <c r="HX15" s="94"/>
      <c r="HY15" s="94"/>
      <c r="HZ15" s="94"/>
      <c r="IA15" s="94"/>
      <c r="IB15" s="94"/>
      <c r="IC15" s="94"/>
      <c r="ID15" s="94"/>
      <c r="IE15" s="94"/>
      <c r="IF15" s="94"/>
      <c r="IG15" s="94"/>
      <c r="IH15" s="94"/>
      <c r="II15" s="94"/>
      <c r="IJ15" s="94"/>
      <c r="IK15" s="94"/>
      <c r="IL15" s="94"/>
      <c r="IM15" s="94"/>
      <c r="IN15" s="94"/>
      <c r="IO15" s="94"/>
      <c r="IP15" s="94"/>
      <c r="IQ15" s="94"/>
      <c r="IR15" s="94"/>
      <c r="IS15" s="94"/>
      <c r="IT15" s="94"/>
      <c r="IU15" s="94"/>
      <c r="IV15" s="94"/>
      <c r="IW15" s="94"/>
      <c r="IX15" s="94"/>
      <c r="IY15" s="94"/>
    </row>
    <row r="16" spans="1:259" s="95" customFormat="1" ht="47.25" customHeight="1" x14ac:dyDescent="0.2">
      <c r="A16" s="81">
        <v>44567</v>
      </c>
      <c r="B16" s="82" t="s">
        <v>113</v>
      </c>
      <c r="C16" s="82" t="s">
        <v>147</v>
      </c>
      <c r="D16" s="82" t="s">
        <v>133</v>
      </c>
      <c r="E16" s="82" t="s">
        <v>134</v>
      </c>
      <c r="F16" s="82" t="s">
        <v>165</v>
      </c>
      <c r="G16" s="82" t="s">
        <v>287</v>
      </c>
      <c r="H16" s="82" t="s">
        <v>36</v>
      </c>
      <c r="I16" s="82">
        <v>1</v>
      </c>
      <c r="J16" s="81">
        <v>44567</v>
      </c>
      <c r="K16" s="82">
        <v>1</v>
      </c>
      <c r="L16" s="81">
        <v>44567</v>
      </c>
      <c r="M16" s="82">
        <v>1</v>
      </c>
      <c r="N16" s="82" t="s">
        <v>372</v>
      </c>
      <c r="O16" s="81">
        <v>44567</v>
      </c>
      <c r="P16" s="154">
        <v>1</v>
      </c>
      <c r="Q16" s="82"/>
      <c r="R16" s="81">
        <v>44567</v>
      </c>
      <c r="S16" s="82"/>
      <c r="T16" s="87"/>
      <c r="U16" s="87"/>
      <c r="V16" s="92"/>
      <c r="W16" s="82">
        <v>313.18</v>
      </c>
      <c r="X16" s="88"/>
      <c r="Y16" s="89">
        <f t="shared" si="0"/>
        <v>313.18</v>
      </c>
      <c r="Z16" s="89">
        <f t="shared" si="1"/>
        <v>313.18</v>
      </c>
      <c r="AA16" s="89">
        <f t="shared" si="2"/>
        <v>0</v>
      </c>
      <c r="AB16" s="90"/>
      <c r="AC16" s="91"/>
      <c r="AD16" s="82"/>
      <c r="AE16" s="82"/>
      <c r="AF16" s="93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94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94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94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94"/>
      <c r="HD16" s="94"/>
      <c r="HE16" s="94"/>
      <c r="HF16" s="94"/>
      <c r="HG16" s="94"/>
      <c r="HH16" s="94"/>
      <c r="HI16" s="94"/>
      <c r="HJ16" s="94"/>
      <c r="HK16" s="94"/>
      <c r="HL16" s="94"/>
      <c r="HM16" s="94"/>
      <c r="HN16" s="94"/>
      <c r="HO16" s="94"/>
      <c r="HP16" s="94"/>
      <c r="HQ16" s="94"/>
      <c r="HR16" s="94"/>
      <c r="HS16" s="94"/>
      <c r="HT16" s="94"/>
      <c r="HU16" s="94"/>
      <c r="HV16" s="94"/>
      <c r="HW16" s="94"/>
      <c r="HX16" s="94"/>
      <c r="HY16" s="94"/>
      <c r="HZ16" s="94"/>
      <c r="IA16" s="94"/>
      <c r="IB16" s="94"/>
      <c r="IC16" s="94"/>
      <c r="ID16" s="94"/>
      <c r="IE16" s="94"/>
      <c r="IF16" s="94"/>
      <c r="IG16" s="94"/>
      <c r="IH16" s="94"/>
      <c r="II16" s="94"/>
      <c r="IJ16" s="94"/>
      <c r="IK16" s="94"/>
      <c r="IL16" s="94"/>
      <c r="IM16" s="94"/>
      <c r="IN16" s="94"/>
      <c r="IO16" s="94"/>
      <c r="IP16" s="94"/>
      <c r="IQ16" s="94"/>
      <c r="IR16" s="94"/>
      <c r="IS16" s="94"/>
      <c r="IT16" s="94"/>
      <c r="IU16" s="94"/>
      <c r="IV16" s="94"/>
      <c r="IW16" s="94"/>
      <c r="IX16" s="94"/>
      <c r="IY16" s="94"/>
    </row>
    <row r="17" spans="1:16368" s="95" customFormat="1" ht="47.25" hidden="1" customHeight="1" x14ac:dyDescent="0.2">
      <c r="A17" s="81">
        <v>44567</v>
      </c>
      <c r="B17" s="82" t="s">
        <v>114</v>
      </c>
      <c r="C17" s="82" t="s">
        <v>151</v>
      </c>
      <c r="D17" s="82" t="s">
        <v>93</v>
      </c>
      <c r="E17" s="82" t="s">
        <v>99</v>
      </c>
      <c r="F17" s="82" t="s">
        <v>165</v>
      </c>
      <c r="G17" s="82" t="s">
        <v>287</v>
      </c>
      <c r="H17" s="82" t="s">
        <v>36</v>
      </c>
      <c r="I17" s="82">
        <v>5</v>
      </c>
      <c r="J17" s="81">
        <v>44567</v>
      </c>
      <c r="K17" s="82">
        <v>5</v>
      </c>
      <c r="L17" s="81">
        <v>44567</v>
      </c>
      <c r="M17" s="82">
        <v>5</v>
      </c>
      <c r="N17" s="82" t="s">
        <v>376</v>
      </c>
      <c r="O17" s="81">
        <v>44567</v>
      </c>
      <c r="P17" s="82">
        <v>4</v>
      </c>
      <c r="Q17" s="82">
        <v>1</v>
      </c>
      <c r="R17" s="81">
        <v>44567</v>
      </c>
      <c r="S17" s="82"/>
      <c r="T17" s="86"/>
      <c r="U17" s="87"/>
      <c r="V17" s="82"/>
      <c r="W17" s="82">
        <v>315.97000000000003</v>
      </c>
      <c r="X17" s="88"/>
      <c r="Y17" s="89">
        <f t="shared" si="0"/>
        <v>1579.8500000000001</v>
      </c>
      <c r="Z17" s="89">
        <f t="shared" si="1"/>
        <v>1263.8800000000001</v>
      </c>
      <c r="AA17" s="89">
        <f t="shared" si="2"/>
        <v>315.97000000000003</v>
      </c>
      <c r="AB17" s="90"/>
      <c r="AC17" s="91"/>
      <c r="AD17" s="92"/>
      <c r="AE17" s="92"/>
      <c r="AF17" s="93" t="s">
        <v>38</v>
      </c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94"/>
      <c r="IQ17" s="94"/>
      <c r="IR17" s="94"/>
      <c r="IS17" s="94"/>
      <c r="IT17" s="94"/>
      <c r="IU17" s="94"/>
      <c r="IV17" s="94"/>
      <c r="IW17" s="94"/>
      <c r="IX17" s="94"/>
      <c r="IY17" s="94"/>
    </row>
    <row r="18" spans="1:16368" s="95" customFormat="1" ht="47.25" hidden="1" customHeight="1" x14ac:dyDescent="0.2">
      <c r="A18" s="81">
        <v>44567</v>
      </c>
      <c r="B18" s="82" t="s">
        <v>115</v>
      </c>
      <c r="C18" s="82" t="s">
        <v>152</v>
      </c>
      <c r="D18" s="82" t="s">
        <v>139</v>
      </c>
      <c r="E18" s="82" t="s">
        <v>140</v>
      </c>
      <c r="F18" s="82" t="s">
        <v>165</v>
      </c>
      <c r="G18" s="82" t="s">
        <v>287</v>
      </c>
      <c r="H18" s="82" t="s">
        <v>36</v>
      </c>
      <c r="I18" s="82">
        <v>3</v>
      </c>
      <c r="J18" s="81">
        <v>44567</v>
      </c>
      <c r="K18" s="82">
        <v>3</v>
      </c>
      <c r="L18" s="81">
        <v>44567</v>
      </c>
      <c r="M18" s="82">
        <v>3</v>
      </c>
      <c r="N18" s="82" t="s">
        <v>376</v>
      </c>
      <c r="O18" s="81">
        <v>44567</v>
      </c>
      <c r="P18" s="82"/>
      <c r="Q18" s="82"/>
      <c r="R18" s="81">
        <v>44567</v>
      </c>
      <c r="S18" s="82"/>
      <c r="T18" s="86"/>
      <c r="U18" s="87"/>
      <c r="V18" s="82"/>
      <c r="W18" s="82">
        <v>93.12</v>
      </c>
      <c r="X18" s="88"/>
      <c r="Y18" s="89">
        <f t="shared" si="0"/>
        <v>279.36</v>
      </c>
      <c r="Z18" s="89">
        <f t="shared" si="1"/>
        <v>0</v>
      </c>
      <c r="AA18" s="89">
        <f t="shared" si="2"/>
        <v>0</v>
      </c>
      <c r="AB18" s="90"/>
      <c r="AC18" s="91"/>
      <c r="AD18" s="82"/>
      <c r="AE18" s="82"/>
      <c r="AF18" s="93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94"/>
      <c r="IQ18" s="94"/>
      <c r="IR18" s="94"/>
      <c r="IS18" s="94"/>
      <c r="IT18" s="94"/>
      <c r="IU18" s="94"/>
      <c r="IV18" s="94"/>
      <c r="IW18" s="94"/>
      <c r="IX18" s="94"/>
      <c r="IY18" s="94"/>
      <c r="IZ18" s="94"/>
      <c r="JA18" s="94"/>
      <c r="JB18" s="94"/>
      <c r="JC18" s="94"/>
      <c r="JD18" s="94"/>
      <c r="JE18" s="94"/>
      <c r="JF18" s="94"/>
      <c r="JG18" s="94"/>
      <c r="JH18" s="94"/>
      <c r="JI18" s="94"/>
      <c r="JJ18" s="94"/>
      <c r="JK18" s="94"/>
      <c r="JL18" s="94"/>
      <c r="JM18" s="94"/>
      <c r="JN18" s="94"/>
      <c r="JO18" s="94"/>
      <c r="JP18" s="94"/>
      <c r="JQ18" s="94"/>
      <c r="JR18" s="94"/>
      <c r="JS18" s="94"/>
      <c r="JT18" s="94"/>
      <c r="JU18" s="94"/>
      <c r="JV18" s="94"/>
      <c r="JW18" s="94"/>
      <c r="JX18" s="94"/>
      <c r="JY18" s="94"/>
      <c r="JZ18" s="94"/>
      <c r="KA18" s="94"/>
      <c r="KB18" s="94"/>
      <c r="KC18" s="94"/>
      <c r="KD18" s="94"/>
      <c r="KE18" s="94"/>
      <c r="KF18" s="94"/>
      <c r="KG18" s="94"/>
      <c r="KH18" s="94"/>
      <c r="KI18" s="94"/>
      <c r="KJ18" s="94"/>
      <c r="KK18" s="94"/>
      <c r="KL18" s="94"/>
      <c r="KM18" s="94"/>
      <c r="KN18" s="94"/>
      <c r="KO18" s="94"/>
      <c r="KP18" s="94"/>
      <c r="KQ18" s="94"/>
      <c r="KR18" s="94"/>
      <c r="KS18" s="94"/>
      <c r="KT18" s="94"/>
      <c r="KU18" s="94"/>
      <c r="KV18" s="94"/>
      <c r="KW18" s="94"/>
      <c r="KX18" s="94"/>
      <c r="KY18" s="94"/>
      <c r="KZ18" s="94"/>
      <c r="LA18" s="94"/>
      <c r="LB18" s="94"/>
      <c r="LC18" s="94"/>
      <c r="LD18" s="94"/>
      <c r="LE18" s="94"/>
      <c r="LF18" s="94"/>
      <c r="LG18" s="94"/>
      <c r="LH18" s="94"/>
      <c r="LI18" s="94"/>
      <c r="LJ18" s="94"/>
      <c r="LK18" s="94"/>
      <c r="LL18" s="94"/>
      <c r="LM18" s="94"/>
      <c r="LN18" s="94"/>
      <c r="LO18" s="94"/>
      <c r="LP18" s="94"/>
      <c r="LQ18" s="94"/>
      <c r="LR18" s="94"/>
      <c r="LS18" s="94"/>
      <c r="LT18" s="94"/>
      <c r="LU18" s="94"/>
      <c r="LV18" s="94"/>
      <c r="LW18" s="94"/>
      <c r="LX18" s="94"/>
      <c r="LY18" s="94"/>
      <c r="LZ18" s="94"/>
      <c r="MA18" s="94"/>
      <c r="MB18" s="94"/>
      <c r="MC18" s="94"/>
      <c r="MD18" s="94"/>
      <c r="ME18" s="94"/>
      <c r="MF18" s="94"/>
      <c r="MG18" s="94"/>
      <c r="MH18" s="94"/>
      <c r="MI18" s="94"/>
      <c r="MJ18" s="94"/>
      <c r="MK18" s="94"/>
      <c r="ML18" s="94"/>
      <c r="MM18" s="94"/>
      <c r="MN18" s="94"/>
      <c r="MO18" s="94"/>
      <c r="MP18" s="94"/>
      <c r="MQ18" s="94"/>
      <c r="MR18" s="94"/>
      <c r="MS18" s="94"/>
      <c r="MT18" s="94"/>
      <c r="MU18" s="94"/>
      <c r="MV18" s="94"/>
      <c r="MW18" s="94"/>
      <c r="MX18" s="94"/>
      <c r="MY18" s="94"/>
      <c r="MZ18" s="94"/>
      <c r="NA18" s="94"/>
      <c r="NB18" s="94"/>
      <c r="NC18" s="94"/>
      <c r="ND18" s="94"/>
      <c r="NE18" s="94"/>
      <c r="NF18" s="94"/>
      <c r="NG18" s="94"/>
      <c r="NH18" s="94"/>
      <c r="NI18" s="94"/>
      <c r="NJ18" s="94"/>
      <c r="NK18" s="94"/>
      <c r="NL18" s="94"/>
      <c r="NM18" s="94"/>
      <c r="NN18" s="94"/>
      <c r="NO18" s="94"/>
      <c r="NP18" s="94"/>
      <c r="NQ18" s="94"/>
      <c r="NR18" s="94"/>
      <c r="NS18" s="94"/>
      <c r="NT18" s="94"/>
      <c r="NU18" s="94"/>
      <c r="NV18" s="94"/>
      <c r="NW18" s="94"/>
      <c r="NX18" s="94"/>
      <c r="NY18" s="94"/>
      <c r="NZ18" s="94"/>
      <c r="OA18" s="94"/>
      <c r="OB18" s="94"/>
      <c r="OC18" s="94"/>
      <c r="OD18" s="94"/>
      <c r="OE18" s="94"/>
      <c r="OF18" s="94"/>
      <c r="OG18" s="94"/>
      <c r="OH18" s="94"/>
      <c r="OI18" s="94"/>
      <c r="OJ18" s="94"/>
      <c r="OK18" s="94"/>
      <c r="OL18" s="94"/>
      <c r="OM18" s="94"/>
      <c r="ON18" s="94"/>
      <c r="OO18" s="94"/>
      <c r="OP18" s="94"/>
      <c r="OQ18" s="94"/>
      <c r="OR18" s="94"/>
      <c r="OS18" s="94"/>
      <c r="OT18" s="94"/>
      <c r="OU18" s="94"/>
      <c r="OV18" s="94"/>
      <c r="OW18" s="94"/>
      <c r="OX18" s="94"/>
      <c r="OY18" s="94"/>
      <c r="OZ18" s="94"/>
      <c r="PA18" s="94"/>
      <c r="PB18" s="94"/>
      <c r="PC18" s="94"/>
      <c r="PD18" s="94"/>
      <c r="PE18" s="94"/>
      <c r="PF18" s="94"/>
      <c r="PG18" s="94"/>
      <c r="PH18" s="94"/>
      <c r="PI18" s="94"/>
      <c r="PJ18" s="94"/>
      <c r="PK18" s="94"/>
      <c r="PL18" s="94"/>
      <c r="PM18" s="94"/>
      <c r="PN18" s="94"/>
      <c r="PO18" s="94"/>
      <c r="PP18" s="94"/>
      <c r="PQ18" s="94"/>
      <c r="PR18" s="94"/>
      <c r="PS18" s="94"/>
      <c r="PT18" s="94"/>
      <c r="PU18" s="94"/>
      <c r="PV18" s="94"/>
      <c r="PW18" s="94"/>
      <c r="PX18" s="94"/>
      <c r="PY18" s="94"/>
      <c r="PZ18" s="94"/>
      <c r="QA18" s="94"/>
      <c r="QB18" s="94"/>
      <c r="QC18" s="94"/>
      <c r="QD18" s="94"/>
      <c r="QE18" s="94"/>
      <c r="QF18" s="94"/>
      <c r="QG18" s="94"/>
      <c r="QH18" s="94"/>
      <c r="QI18" s="94"/>
      <c r="QJ18" s="94"/>
      <c r="QK18" s="94"/>
      <c r="QL18" s="94"/>
      <c r="QM18" s="94"/>
      <c r="QN18" s="94"/>
      <c r="QO18" s="94"/>
      <c r="QP18" s="94"/>
      <c r="QQ18" s="94"/>
      <c r="QR18" s="94"/>
      <c r="QS18" s="94"/>
      <c r="QT18" s="94"/>
      <c r="QU18" s="94"/>
      <c r="QV18" s="94"/>
      <c r="QW18" s="94"/>
      <c r="QX18" s="94"/>
      <c r="QY18" s="94"/>
      <c r="QZ18" s="94"/>
      <c r="RA18" s="94"/>
      <c r="RB18" s="94"/>
      <c r="RC18" s="94"/>
      <c r="RD18" s="94"/>
      <c r="RE18" s="94"/>
      <c r="RF18" s="94"/>
      <c r="RG18" s="94"/>
      <c r="RH18" s="94"/>
      <c r="RI18" s="94"/>
      <c r="RJ18" s="94"/>
      <c r="RK18" s="94"/>
      <c r="RL18" s="94"/>
      <c r="RM18" s="94"/>
      <c r="RN18" s="94"/>
      <c r="RO18" s="94"/>
      <c r="RP18" s="94"/>
      <c r="RQ18" s="94"/>
      <c r="RR18" s="94"/>
      <c r="RS18" s="94"/>
      <c r="RT18" s="94"/>
      <c r="RU18" s="94"/>
      <c r="RV18" s="94"/>
      <c r="RW18" s="94"/>
      <c r="RX18" s="94"/>
      <c r="RY18" s="94"/>
      <c r="RZ18" s="94"/>
      <c r="SA18" s="94"/>
      <c r="SB18" s="94"/>
      <c r="SC18" s="94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94"/>
      <c r="SW18" s="94"/>
      <c r="SX18" s="94"/>
      <c r="SY18" s="94"/>
      <c r="SZ18" s="94"/>
      <c r="TA18" s="94"/>
      <c r="TB18" s="94"/>
      <c r="TC18" s="94"/>
      <c r="TD18" s="94"/>
      <c r="TE18" s="94"/>
      <c r="TF18" s="94"/>
      <c r="TG18" s="94"/>
      <c r="TH18" s="94"/>
      <c r="TI18" s="94"/>
      <c r="TJ18" s="94"/>
      <c r="TK18" s="94"/>
      <c r="TL18" s="94"/>
      <c r="TM18" s="94"/>
      <c r="TN18" s="94"/>
      <c r="TO18" s="94"/>
      <c r="TP18" s="94"/>
      <c r="TQ18" s="94"/>
      <c r="TR18" s="94"/>
      <c r="TS18" s="94"/>
      <c r="TT18" s="94"/>
      <c r="TU18" s="94"/>
      <c r="TV18" s="94"/>
      <c r="TW18" s="94"/>
      <c r="TX18" s="94"/>
      <c r="TY18" s="94"/>
      <c r="TZ18" s="94"/>
      <c r="UA18" s="94"/>
      <c r="UB18" s="94"/>
      <c r="UC18" s="94"/>
      <c r="UD18" s="94"/>
      <c r="UE18" s="94"/>
      <c r="UF18" s="94"/>
      <c r="UG18" s="94"/>
      <c r="UH18" s="94"/>
      <c r="UI18" s="94"/>
      <c r="UJ18" s="94"/>
      <c r="UK18" s="94"/>
      <c r="UL18" s="94"/>
      <c r="UM18" s="94"/>
      <c r="UN18" s="94"/>
      <c r="UO18" s="94"/>
      <c r="UP18" s="94"/>
      <c r="UQ18" s="94"/>
      <c r="UR18" s="94"/>
      <c r="US18" s="94"/>
      <c r="UT18" s="94"/>
      <c r="UU18" s="94"/>
      <c r="UV18" s="94"/>
      <c r="UW18" s="94"/>
      <c r="UX18" s="94"/>
      <c r="UY18" s="94"/>
      <c r="UZ18" s="94"/>
      <c r="VA18" s="94"/>
      <c r="VB18" s="94"/>
      <c r="VC18" s="94"/>
      <c r="VD18" s="94"/>
      <c r="VE18" s="94"/>
      <c r="VF18" s="94"/>
      <c r="VG18" s="94"/>
      <c r="VH18" s="94"/>
      <c r="VI18" s="94"/>
      <c r="VJ18" s="94"/>
      <c r="VK18" s="94"/>
      <c r="VL18" s="94"/>
      <c r="VM18" s="94"/>
      <c r="VN18" s="94"/>
      <c r="VO18" s="94"/>
      <c r="VP18" s="94"/>
      <c r="VQ18" s="94"/>
      <c r="VR18" s="94"/>
      <c r="VS18" s="94"/>
      <c r="VT18" s="94"/>
      <c r="VU18" s="94"/>
      <c r="VV18" s="94"/>
      <c r="VW18" s="94"/>
      <c r="VX18" s="94"/>
      <c r="VY18" s="94"/>
      <c r="VZ18" s="94"/>
      <c r="WA18" s="94"/>
      <c r="WB18" s="94"/>
      <c r="WC18" s="94"/>
      <c r="WD18" s="94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94"/>
      <c r="WX18" s="94"/>
      <c r="WY18" s="94"/>
      <c r="WZ18" s="94"/>
      <c r="XA18" s="94"/>
      <c r="XB18" s="94"/>
      <c r="XC18" s="94"/>
      <c r="XD18" s="94"/>
      <c r="XE18" s="94"/>
      <c r="XF18" s="94"/>
      <c r="XG18" s="94"/>
      <c r="XH18" s="94"/>
      <c r="XI18" s="94"/>
      <c r="XJ18" s="94"/>
      <c r="XK18" s="94"/>
      <c r="XL18" s="94"/>
      <c r="XM18" s="94"/>
      <c r="XN18" s="94"/>
      <c r="XO18" s="94"/>
      <c r="XP18" s="94"/>
      <c r="XQ18" s="94"/>
      <c r="XR18" s="94"/>
      <c r="XS18" s="94"/>
      <c r="XT18" s="94"/>
      <c r="XU18" s="94"/>
      <c r="XV18" s="94"/>
      <c r="XW18" s="94"/>
      <c r="XX18" s="94"/>
      <c r="XY18" s="94"/>
      <c r="XZ18" s="94"/>
      <c r="YA18" s="94"/>
      <c r="YB18" s="94"/>
      <c r="YC18" s="94"/>
      <c r="YD18" s="94"/>
      <c r="YE18" s="94"/>
      <c r="YF18" s="94"/>
      <c r="YG18" s="94"/>
      <c r="YH18" s="94"/>
      <c r="YI18" s="94"/>
      <c r="YJ18" s="94"/>
      <c r="YK18" s="94"/>
      <c r="YL18" s="94"/>
      <c r="YM18" s="94"/>
      <c r="YN18" s="94"/>
      <c r="YO18" s="94"/>
      <c r="YP18" s="94"/>
      <c r="YQ18" s="94"/>
      <c r="YR18" s="94"/>
      <c r="YS18" s="94"/>
      <c r="YT18" s="94"/>
      <c r="YU18" s="94"/>
      <c r="YV18" s="94"/>
      <c r="YW18" s="94"/>
      <c r="YX18" s="94"/>
      <c r="YY18" s="94"/>
      <c r="YZ18" s="94"/>
      <c r="ZA18" s="94"/>
      <c r="ZB18" s="94"/>
      <c r="ZC18" s="94"/>
      <c r="ZD18" s="94"/>
      <c r="ZE18" s="94"/>
      <c r="ZF18" s="94"/>
      <c r="ZG18" s="94"/>
      <c r="ZH18" s="94"/>
      <c r="ZI18" s="94"/>
      <c r="ZJ18" s="94"/>
      <c r="ZK18" s="94"/>
      <c r="ZL18" s="94"/>
      <c r="ZM18" s="94"/>
      <c r="ZN18" s="94"/>
      <c r="ZO18" s="94"/>
      <c r="ZP18" s="94"/>
      <c r="ZQ18" s="94"/>
      <c r="ZR18" s="94"/>
      <c r="ZS18" s="94"/>
      <c r="ZT18" s="94"/>
      <c r="ZU18" s="94"/>
      <c r="ZV18" s="94"/>
      <c r="ZW18" s="94"/>
      <c r="ZX18" s="94"/>
      <c r="ZY18" s="94"/>
      <c r="ZZ18" s="94"/>
      <c r="AAA18" s="94"/>
      <c r="AAB18" s="94"/>
      <c r="AAC18" s="94"/>
      <c r="AAD18" s="94"/>
      <c r="AAE18" s="94"/>
      <c r="AAF18" s="94"/>
      <c r="AAG18" s="94"/>
      <c r="AAH18" s="94"/>
      <c r="AAI18" s="94"/>
      <c r="AAJ18" s="94"/>
      <c r="AAK18" s="94"/>
      <c r="AAL18" s="94"/>
      <c r="AAM18" s="94"/>
      <c r="AAN18" s="94"/>
      <c r="AAO18" s="94"/>
      <c r="AAP18" s="94"/>
      <c r="AAQ18" s="94"/>
      <c r="AAR18" s="94"/>
      <c r="AAS18" s="94"/>
      <c r="AAT18" s="94"/>
      <c r="AAU18" s="94"/>
      <c r="AAV18" s="94"/>
      <c r="AAW18" s="94"/>
      <c r="AAX18" s="94"/>
      <c r="AAY18" s="94"/>
      <c r="AAZ18" s="94"/>
      <c r="ABA18" s="94"/>
      <c r="ABB18" s="94"/>
      <c r="ABC18" s="94"/>
      <c r="ABD18" s="94"/>
      <c r="ABE18" s="94"/>
      <c r="ABF18" s="94"/>
      <c r="ABG18" s="94"/>
      <c r="ABH18" s="94"/>
      <c r="ABI18" s="94"/>
      <c r="ABJ18" s="94"/>
      <c r="ABK18" s="94"/>
      <c r="ABL18" s="94"/>
      <c r="ABM18" s="94"/>
      <c r="ABN18" s="94"/>
      <c r="ABO18" s="94"/>
      <c r="ABP18" s="94"/>
      <c r="ABQ18" s="94"/>
      <c r="ABR18" s="94"/>
      <c r="ABS18" s="94"/>
      <c r="ABT18" s="94"/>
      <c r="ABU18" s="94"/>
      <c r="ABV18" s="94"/>
      <c r="ABW18" s="94"/>
      <c r="ABX18" s="94"/>
      <c r="ABY18" s="94"/>
      <c r="ABZ18" s="94"/>
      <c r="ACA18" s="94"/>
      <c r="ACB18" s="94"/>
      <c r="ACC18" s="94"/>
      <c r="ACD18" s="94"/>
      <c r="ACE18" s="94"/>
      <c r="ACF18" s="94"/>
      <c r="ACG18" s="94"/>
      <c r="ACH18" s="94"/>
      <c r="ACI18" s="94"/>
      <c r="ACJ18" s="94"/>
      <c r="ACK18" s="94"/>
      <c r="ACL18" s="94"/>
      <c r="ACM18" s="94"/>
      <c r="ACN18" s="94"/>
      <c r="ACO18" s="94"/>
      <c r="ACP18" s="94"/>
      <c r="ACQ18" s="94"/>
      <c r="ACR18" s="94"/>
      <c r="ACS18" s="94"/>
      <c r="ACT18" s="94"/>
      <c r="ACU18" s="94"/>
      <c r="ACV18" s="94"/>
      <c r="ACW18" s="94"/>
      <c r="ACX18" s="94"/>
      <c r="ACY18" s="94"/>
      <c r="ACZ18" s="94"/>
      <c r="ADA18" s="94"/>
      <c r="ADB18" s="94"/>
      <c r="ADC18" s="94"/>
      <c r="ADD18" s="94"/>
      <c r="ADE18" s="94"/>
      <c r="ADF18" s="94"/>
      <c r="ADG18" s="94"/>
      <c r="ADH18" s="94"/>
      <c r="ADI18" s="94"/>
      <c r="ADJ18" s="94"/>
      <c r="ADK18" s="94"/>
      <c r="ADL18" s="94"/>
      <c r="ADM18" s="94"/>
      <c r="ADN18" s="94"/>
      <c r="ADO18" s="94"/>
      <c r="ADP18" s="94"/>
      <c r="ADQ18" s="94"/>
      <c r="ADR18" s="94"/>
      <c r="ADS18" s="94"/>
      <c r="ADT18" s="94"/>
      <c r="ADU18" s="94"/>
      <c r="ADV18" s="94"/>
      <c r="ADW18" s="94"/>
      <c r="ADX18" s="94"/>
      <c r="ADY18" s="94"/>
      <c r="ADZ18" s="94"/>
      <c r="AEA18" s="94"/>
      <c r="AEB18" s="94"/>
      <c r="AEC18" s="94"/>
      <c r="AED18" s="94"/>
      <c r="AEE18" s="94"/>
      <c r="AEF18" s="94"/>
      <c r="AEG18" s="94"/>
      <c r="AEH18" s="94"/>
      <c r="AEI18" s="94"/>
      <c r="AEJ18" s="94"/>
      <c r="AEK18" s="94"/>
      <c r="AEL18" s="94"/>
      <c r="AEM18" s="94"/>
      <c r="AEN18" s="94"/>
      <c r="AEO18" s="94"/>
      <c r="AEP18" s="94"/>
      <c r="AEQ18" s="94"/>
      <c r="AER18" s="94"/>
      <c r="AES18" s="94"/>
      <c r="AET18" s="94"/>
      <c r="AEU18" s="94"/>
      <c r="AEV18" s="94"/>
      <c r="AEW18" s="94"/>
      <c r="AEX18" s="94"/>
      <c r="AEY18" s="94"/>
      <c r="AEZ18" s="94"/>
      <c r="AFA18" s="94"/>
      <c r="AFB18" s="94"/>
      <c r="AFC18" s="94"/>
      <c r="AFD18" s="94"/>
      <c r="AFE18" s="94"/>
      <c r="AFF18" s="94"/>
      <c r="AFG18" s="94"/>
      <c r="AFH18" s="94"/>
      <c r="AFI18" s="94"/>
      <c r="AFJ18" s="94"/>
      <c r="AFK18" s="94"/>
      <c r="AFL18" s="94"/>
      <c r="AFM18" s="94"/>
      <c r="AFN18" s="94"/>
      <c r="AFO18" s="94"/>
      <c r="AFP18" s="94"/>
      <c r="AFQ18" s="94"/>
      <c r="AFR18" s="94"/>
      <c r="AFS18" s="94"/>
      <c r="AFT18" s="94"/>
      <c r="AFU18" s="94"/>
      <c r="AFV18" s="94"/>
      <c r="AFW18" s="94"/>
      <c r="AFX18" s="94"/>
      <c r="AFY18" s="94"/>
      <c r="AFZ18" s="94"/>
      <c r="AGA18" s="94"/>
      <c r="AGB18" s="94"/>
      <c r="AGC18" s="94"/>
      <c r="AGD18" s="94"/>
      <c r="AGE18" s="94"/>
      <c r="AGF18" s="94"/>
      <c r="AGG18" s="94"/>
      <c r="AGH18" s="94"/>
      <c r="AGI18" s="94"/>
      <c r="AGJ18" s="94"/>
      <c r="AGK18" s="94"/>
      <c r="AGL18" s="94"/>
      <c r="AGM18" s="94"/>
      <c r="AGN18" s="94"/>
      <c r="AGO18" s="94"/>
      <c r="AGP18" s="94"/>
      <c r="AGQ18" s="94"/>
      <c r="AGR18" s="94"/>
      <c r="AGS18" s="94"/>
      <c r="AGT18" s="94"/>
      <c r="AGU18" s="94"/>
      <c r="AGV18" s="94"/>
      <c r="AGW18" s="94"/>
      <c r="AGX18" s="94"/>
      <c r="AGY18" s="94"/>
      <c r="AGZ18" s="94"/>
      <c r="AHA18" s="94"/>
      <c r="AHB18" s="94"/>
      <c r="AHC18" s="94"/>
      <c r="AHD18" s="94"/>
      <c r="AHE18" s="94"/>
      <c r="AHF18" s="94"/>
      <c r="AHG18" s="94"/>
      <c r="AHH18" s="94"/>
      <c r="AHI18" s="94"/>
      <c r="AHJ18" s="94"/>
      <c r="AHK18" s="94"/>
      <c r="AHL18" s="94"/>
      <c r="AHM18" s="94"/>
      <c r="AHN18" s="94"/>
      <c r="AHO18" s="94"/>
      <c r="AHP18" s="94"/>
      <c r="AHQ18" s="94"/>
      <c r="AHR18" s="94"/>
      <c r="AHS18" s="94"/>
      <c r="AHT18" s="94"/>
      <c r="AHU18" s="94"/>
      <c r="AHV18" s="94"/>
      <c r="AHW18" s="94"/>
      <c r="AHX18" s="94"/>
      <c r="AHY18" s="94"/>
      <c r="AHZ18" s="94"/>
      <c r="AIA18" s="94"/>
      <c r="AIB18" s="94"/>
      <c r="AIC18" s="94"/>
      <c r="AID18" s="94"/>
      <c r="AIE18" s="94"/>
      <c r="AIF18" s="94"/>
      <c r="AIG18" s="94"/>
      <c r="AIH18" s="94"/>
      <c r="AII18" s="94"/>
      <c r="AIJ18" s="94"/>
      <c r="AIK18" s="94"/>
      <c r="AIL18" s="94"/>
      <c r="AIM18" s="94"/>
      <c r="AIN18" s="94"/>
      <c r="AIO18" s="94"/>
      <c r="AIP18" s="94"/>
      <c r="AIQ18" s="94"/>
      <c r="AIR18" s="94"/>
      <c r="AIS18" s="94"/>
      <c r="AIT18" s="94"/>
      <c r="AIU18" s="94"/>
      <c r="AIV18" s="94"/>
      <c r="AIW18" s="94"/>
      <c r="AIX18" s="94"/>
      <c r="AIY18" s="94"/>
      <c r="AIZ18" s="94"/>
      <c r="AJA18" s="94"/>
      <c r="AJB18" s="94"/>
      <c r="AJC18" s="94"/>
      <c r="AJD18" s="94"/>
      <c r="AJE18" s="94"/>
      <c r="AJF18" s="94"/>
      <c r="AJG18" s="94"/>
      <c r="AJH18" s="94"/>
      <c r="AJI18" s="94"/>
      <c r="AJJ18" s="94"/>
      <c r="AJK18" s="94"/>
      <c r="AJL18" s="94"/>
      <c r="AJM18" s="94"/>
      <c r="AJN18" s="94"/>
      <c r="AJO18" s="94"/>
      <c r="AJP18" s="94"/>
      <c r="AJQ18" s="94"/>
      <c r="AJR18" s="94"/>
      <c r="AJS18" s="94"/>
      <c r="AJT18" s="94"/>
      <c r="AJU18" s="94"/>
      <c r="AJV18" s="94"/>
      <c r="AJW18" s="94"/>
      <c r="AJX18" s="94"/>
      <c r="AJY18" s="94"/>
      <c r="AJZ18" s="94"/>
      <c r="AKA18" s="94"/>
      <c r="AKB18" s="94"/>
      <c r="AKC18" s="94"/>
      <c r="AKD18" s="94"/>
      <c r="AKE18" s="94"/>
      <c r="AKF18" s="94"/>
      <c r="AKG18" s="94"/>
      <c r="AKH18" s="94"/>
      <c r="AKI18" s="94"/>
      <c r="AKJ18" s="94"/>
      <c r="AKK18" s="94"/>
      <c r="AKL18" s="94"/>
      <c r="AKM18" s="94"/>
      <c r="AKN18" s="94"/>
      <c r="AKO18" s="94"/>
      <c r="AKP18" s="94"/>
      <c r="AKQ18" s="94"/>
      <c r="AKR18" s="94"/>
      <c r="AKS18" s="94"/>
      <c r="AKT18" s="94"/>
      <c r="AKU18" s="94"/>
      <c r="AKV18" s="94"/>
      <c r="AKW18" s="94"/>
      <c r="AKX18" s="94"/>
      <c r="AKY18" s="94"/>
      <c r="AKZ18" s="94"/>
      <c r="ALA18" s="94"/>
      <c r="ALB18" s="94"/>
      <c r="ALC18" s="94"/>
      <c r="ALD18" s="94"/>
      <c r="ALE18" s="94"/>
      <c r="ALF18" s="94"/>
      <c r="ALG18" s="94"/>
      <c r="ALH18" s="94"/>
      <c r="ALI18" s="94"/>
      <c r="ALJ18" s="94"/>
      <c r="ALK18" s="94"/>
      <c r="ALL18" s="94"/>
      <c r="ALM18" s="94"/>
      <c r="ALN18" s="94"/>
      <c r="ALO18" s="94"/>
      <c r="ALP18" s="94"/>
      <c r="ALQ18" s="94"/>
      <c r="ALR18" s="94"/>
      <c r="ALS18" s="94"/>
      <c r="ALT18" s="94"/>
      <c r="ALU18" s="94"/>
      <c r="ALV18" s="94"/>
      <c r="ALW18" s="94"/>
      <c r="ALX18" s="94"/>
      <c r="ALY18" s="94"/>
      <c r="ALZ18" s="94"/>
      <c r="AMA18" s="94"/>
      <c r="AMB18" s="94"/>
      <c r="AMC18" s="94"/>
      <c r="AMD18" s="94"/>
      <c r="AME18" s="94"/>
      <c r="AMF18" s="94"/>
      <c r="AMG18" s="94"/>
      <c r="AMH18" s="94"/>
      <c r="AMI18" s="94"/>
      <c r="AMJ18" s="94"/>
      <c r="AMK18" s="94"/>
      <c r="AML18" s="94"/>
      <c r="AMM18" s="94"/>
      <c r="AMN18" s="94"/>
      <c r="AMO18" s="94"/>
      <c r="AMP18" s="94"/>
      <c r="AMQ18" s="94"/>
      <c r="AMR18" s="94"/>
      <c r="AMS18" s="94"/>
      <c r="AMT18" s="94"/>
      <c r="AMU18" s="94"/>
      <c r="AMV18" s="94"/>
      <c r="AMW18" s="94"/>
      <c r="AMX18" s="94"/>
      <c r="AMY18" s="94"/>
      <c r="AMZ18" s="94"/>
      <c r="ANA18" s="94"/>
      <c r="ANB18" s="94"/>
      <c r="ANC18" s="94"/>
      <c r="AND18" s="94"/>
      <c r="ANE18" s="94"/>
      <c r="ANF18" s="94"/>
      <c r="ANG18" s="94"/>
      <c r="ANH18" s="94"/>
      <c r="ANI18" s="94"/>
      <c r="ANJ18" s="94"/>
      <c r="ANK18" s="94"/>
      <c r="ANL18" s="94"/>
      <c r="ANM18" s="94"/>
      <c r="ANN18" s="94"/>
      <c r="ANO18" s="94"/>
      <c r="ANP18" s="94"/>
      <c r="ANQ18" s="94"/>
      <c r="ANR18" s="94"/>
      <c r="ANS18" s="94"/>
      <c r="ANT18" s="94"/>
      <c r="ANU18" s="94"/>
      <c r="ANV18" s="94"/>
      <c r="ANW18" s="94"/>
      <c r="ANX18" s="94"/>
      <c r="ANY18" s="94"/>
      <c r="ANZ18" s="94"/>
      <c r="AOA18" s="94"/>
      <c r="AOB18" s="94"/>
      <c r="AOC18" s="94"/>
      <c r="AOD18" s="94"/>
      <c r="AOE18" s="94"/>
      <c r="AOF18" s="94"/>
      <c r="AOG18" s="94"/>
      <c r="AOH18" s="94"/>
      <c r="AOI18" s="94"/>
      <c r="AOJ18" s="94"/>
      <c r="AOK18" s="94"/>
      <c r="AOL18" s="94"/>
      <c r="AOM18" s="94"/>
      <c r="AON18" s="94"/>
      <c r="AOO18" s="94"/>
      <c r="AOP18" s="94"/>
      <c r="AOQ18" s="94"/>
      <c r="AOR18" s="94"/>
      <c r="AOS18" s="94"/>
      <c r="AOT18" s="94"/>
      <c r="AOU18" s="94"/>
      <c r="AOV18" s="94"/>
      <c r="AOW18" s="94"/>
      <c r="AOX18" s="94"/>
      <c r="AOY18" s="94"/>
      <c r="AOZ18" s="94"/>
      <c r="APA18" s="94"/>
      <c r="APB18" s="94"/>
      <c r="APC18" s="94"/>
      <c r="APD18" s="94"/>
      <c r="APE18" s="94"/>
      <c r="APF18" s="94"/>
      <c r="APG18" s="94"/>
      <c r="APH18" s="94"/>
      <c r="API18" s="94"/>
      <c r="APJ18" s="94"/>
      <c r="APK18" s="94"/>
      <c r="APL18" s="94"/>
      <c r="APM18" s="94"/>
      <c r="APN18" s="94"/>
      <c r="APO18" s="94"/>
      <c r="APP18" s="94"/>
      <c r="APQ18" s="94"/>
      <c r="APR18" s="94"/>
      <c r="APS18" s="94"/>
      <c r="APT18" s="94"/>
      <c r="APU18" s="94"/>
      <c r="APV18" s="94"/>
      <c r="APW18" s="94"/>
      <c r="APX18" s="94"/>
      <c r="APY18" s="94"/>
      <c r="APZ18" s="94"/>
      <c r="AQA18" s="94"/>
      <c r="AQB18" s="94"/>
      <c r="AQC18" s="94"/>
      <c r="AQD18" s="94"/>
      <c r="AQE18" s="94"/>
      <c r="AQF18" s="94"/>
      <c r="AQG18" s="94"/>
      <c r="AQH18" s="94"/>
      <c r="AQI18" s="94"/>
      <c r="AQJ18" s="94"/>
      <c r="AQK18" s="94"/>
      <c r="AQL18" s="94"/>
      <c r="AQM18" s="94"/>
      <c r="AQN18" s="94"/>
      <c r="AQO18" s="94"/>
      <c r="AQP18" s="94"/>
      <c r="AQQ18" s="94"/>
      <c r="AQR18" s="94"/>
      <c r="AQS18" s="94"/>
      <c r="AQT18" s="94"/>
      <c r="AQU18" s="94"/>
      <c r="AQV18" s="94"/>
      <c r="AQW18" s="94"/>
      <c r="AQX18" s="94"/>
      <c r="AQY18" s="94"/>
      <c r="AQZ18" s="94"/>
      <c r="ARA18" s="94"/>
      <c r="ARB18" s="94"/>
      <c r="ARC18" s="94"/>
      <c r="ARD18" s="94"/>
      <c r="ARE18" s="94"/>
      <c r="ARF18" s="94"/>
      <c r="ARG18" s="94"/>
      <c r="ARH18" s="94"/>
      <c r="ARI18" s="94"/>
      <c r="ARJ18" s="94"/>
      <c r="ARK18" s="94"/>
      <c r="ARL18" s="94"/>
      <c r="ARM18" s="94"/>
      <c r="ARN18" s="94"/>
      <c r="ARO18" s="94"/>
      <c r="ARP18" s="94"/>
      <c r="ARQ18" s="94"/>
      <c r="ARR18" s="94"/>
      <c r="ARS18" s="94"/>
      <c r="ART18" s="94"/>
      <c r="ARU18" s="94"/>
      <c r="ARV18" s="94"/>
      <c r="ARW18" s="94"/>
      <c r="ARX18" s="94"/>
      <c r="ARY18" s="94"/>
      <c r="ARZ18" s="94"/>
      <c r="ASA18" s="94"/>
      <c r="ASB18" s="94"/>
      <c r="ASC18" s="94"/>
      <c r="ASD18" s="94"/>
      <c r="ASE18" s="94"/>
      <c r="ASF18" s="94"/>
      <c r="ASG18" s="94"/>
      <c r="ASH18" s="94"/>
      <c r="ASI18" s="94"/>
      <c r="ASJ18" s="94"/>
      <c r="ASK18" s="94"/>
      <c r="ASL18" s="94"/>
      <c r="ASM18" s="94"/>
      <c r="ASN18" s="94"/>
      <c r="ASO18" s="94"/>
      <c r="ASP18" s="94"/>
      <c r="ASQ18" s="94"/>
      <c r="ASR18" s="94"/>
      <c r="ASS18" s="94"/>
      <c r="AST18" s="94"/>
      <c r="ASU18" s="94"/>
      <c r="ASV18" s="94"/>
      <c r="ASW18" s="94"/>
      <c r="ASX18" s="94"/>
      <c r="ASY18" s="94"/>
      <c r="ASZ18" s="94"/>
      <c r="ATA18" s="94"/>
      <c r="ATB18" s="94"/>
      <c r="ATC18" s="94"/>
      <c r="ATD18" s="94"/>
      <c r="ATE18" s="94"/>
      <c r="ATF18" s="94"/>
      <c r="ATG18" s="94"/>
      <c r="ATH18" s="94"/>
      <c r="ATI18" s="94"/>
      <c r="ATJ18" s="94"/>
      <c r="ATK18" s="94"/>
      <c r="ATL18" s="94"/>
      <c r="ATM18" s="94"/>
      <c r="ATN18" s="94"/>
      <c r="ATO18" s="94"/>
      <c r="ATP18" s="94"/>
      <c r="ATQ18" s="94"/>
      <c r="ATR18" s="94"/>
      <c r="ATS18" s="94"/>
      <c r="ATT18" s="94"/>
      <c r="ATU18" s="94"/>
      <c r="ATV18" s="94"/>
      <c r="ATW18" s="94"/>
      <c r="ATX18" s="94"/>
      <c r="ATY18" s="94"/>
      <c r="ATZ18" s="94"/>
      <c r="AUA18" s="94"/>
      <c r="AUB18" s="94"/>
      <c r="AUC18" s="94"/>
      <c r="AUD18" s="94"/>
      <c r="AUE18" s="94"/>
      <c r="AUF18" s="94"/>
      <c r="AUG18" s="94"/>
      <c r="AUH18" s="94"/>
      <c r="AUI18" s="94"/>
      <c r="AUJ18" s="94"/>
      <c r="AUK18" s="94"/>
      <c r="AUL18" s="94"/>
      <c r="AUM18" s="94"/>
      <c r="AUN18" s="94"/>
      <c r="AUO18" s="94"/>
      <c r="AUP18" s="94"/>
      <c r="AUQ18" s="94"/>
      <c r="AUR18" s="94"/>
      <c r="AUS18" s="94"/>
      <c r="AUT18" s="94"/>
      <c r="AUU18" s="94"/>
      <c r="AUV18" s="94"/>
      <c r="AUW18" s="94"/>
      <c r="AUX18" s="94"/>
      <c r="AUY18" s="94"/>
      <c r="AUZ18" s="94"/>
      <c r="AVA18" s="94"/>
      <c r="AVB18" s="94"/>
      <c r="AVC18" s="94"/>
      <c r="AVD18" s="94"/>
      <c r="AVE18" s="94"/>
      <c r="AVF18" s="94"/>
      <c r="AVG18" s="94"/>
      <c r="AVH18" s="94"/>
      <c r="AVI18" s="94"/>
      <c r="AVJ18" s="94"/>
      <c r="AVK18" s="94"/>
      <c r="AVL18" s="94"/>
      <c r="AVM18" s="94"/>
      <c r="AVN18" s="94"/>
      <c r="AVO18" s="94"/>
      <c r="AVP18" s="94"/>
      <c r="AVQ18" s="94"/>
      <c r="AVR18" s="94"/>
      <c r="AVS18" s="94"/>
      <c r="AVT18" s="94"/>
      <c r="AVU18" s="94"/>
      <c r="AVV18" s="94"/>
      <c r="AVW18" s="94"/>
      <c r="AVX18" s="94"/>
      <c r="AVY18" s="94"/>
      <c r="AVZ18" s="94"/>
      <c r="AWA18" s="94"/>
      <c r="AWB18" s="94"/>
      <c r="AWC18" s="94"/>
      <c r="AWD18" s="94"/>
      <c r="AWE18" s="94"/>
      <c r="AWF18" s="94"/>
      <c r="AWG18" s="94"/>
      <c r="AWH18" s="94"/>
      <c r="AWI18" s="94"/>
      <c r="AWJ18" s="94"/>
      <c r="AWK18" s="94"/>
      <c r="AWL18" s="94"/>
      <c r="AWM18" s="94"/>
      <c r="AWN18" s="94"/>
      <c r="AWO18" s="94"/>
      <c r="AWP18" s="94"/>
      <c r="AWQ18" s="94"/>
      <c r="AWR18" s="94"/>
      <c r="AWS18" s="94"/>
      <c r="AWT18" s="94"/>
      <c r="AWU18" s="94"/>
      <c r="AWV18" s="94"/>
      <c r="AWW18" s="94"/>
      <c r="AWX18" s="94"/>
      <c r="AWY18" s="94"/>
      <c r="AWZ18" s="94"/>
      <c r="AXA18" s="94"/>
      <c r="AXB18" s="94"/>
      <c r="AXC18" s="94"/>
      <c r="AXD18" s="94"/>
      <c r="AXE18" s="94"/>
      <c r="AXF18" s="94"/>
      <c r="AXG18" s="94"/>
      <c r="AXH18" s="94"/>
      <c r="AXI18" s="94"/>
      <c r="AXJ18" s="94"/>
      <c r="AXK18" s="94"/>
      <c r="AXL18" s="94"/>
      <c r="AXM18" s="94"/>
      <c r="AXN18" s="94"/>
      <c r="AXO18" s="94"/>
      <c r="AXP18" s="94"/>
      <c r="AXQ18" s="94"/>
      <c r="AXR18" s="94"/>
      <c r="AXS18" s="94"/>
      <c r="AXT18" s="94"/>
      <c r="AXU18" s="94"/>
      <c r="AXV18" s="94"/>
      <c r="AXW18" s="94"/>
      <c r="AXX18" s="94"/>
      <c r="AXY18" s="94"/>
      <c r="AXZ18" s="94"/>
      <c r="AYA18" s="94"/>
      <c r="AYB18" s="94"/>
      <c r="AYC18" s="94"/>
      <c r="AYD18" s="94"/>
      <c r="AYE18" s="94"/>
      <c r="AYF18" s="94"/>
      <c r="AYG18" s="94"/>
      <c r="AYH18" s="94"/>
      <c r="AYI18" s="94"/>
      <c r="AYJ18" s="94"/>
      <c r="AYK18" s="94"/>
      <c r="AYL18" s="94"/>
      <c r="AYM18" s="94"/>
      <c r="AYN18" s="94"/>
      <c r="AYO18" s="94"/>
      <c r="AYP18" s="94"/>
      <c r="AYQ18" s="94"/>
      <c r="AYR18" s="94"/>
      <c r="AYS18" s="94"/>
      <c r="AYT18" s="94"/>
      <c r="AYU18" s="94"/>
      <c r="AYV18" s="94"/>
      <c r="AYW18" s="94"/>
      <c r="AYX18" s="94"/>
      <c r="AYY18" s="94"/>
      <c r="AYZ18" s="94"/>
      <c r="AZA18" s="94"/>
      <c r="AZB18" s="94"/>
      <c r="AZC18" s="94"/>
      <c r="AZD18" s="94"/>
      <c r="AZE18" s="94"/>
      <c r="AZF18" s="94"/>
      <c r="AZG18" s="94"/>
      <c r="AZH18" s="94"/>
      <c r="AZI18" s="94"/>
      <c r="AZJ18" s="94"/>
      <c r="AZK18" s="94"/>
      <c r="AZL18" s="94"/>
      <c r="AZM18" s="94"/>
      <c r="AZN18" s="94"/>
      <c r="AZO18" s="94"/>
      <c r="AZP18" s="94"/>
      <c r="AZQ18" s="94"/>
      <c r="AZR18" s="94"/>
      <c r="AZS18" s="94"/>
      <c r="AZT18" s="94"/>
      <c r="AZU18" s="94"/>
      <c r="AZV18" s="94"/>
      <c r="AZW18" s="94"/>
      <c r="AZX18" s="94"/>
      <c r="AZY18" s="94"/>
      <c r="AZZ18" s="94"/>
      <c r="BAA18" s="94"/>
      <c r="BAB18" s="94"/>
      <c r="BAC18" s="94"/>
      <c r="BAD18" s="94"/>
      <c r="BAE18" s="94"/>
      <c r="BAF18" s="94"/>
      <c r="BAG18" s="94"/>
      <c r="BAH18" s="94"/>
      <c r="BAI18" s="94"/>
      <c r="BAJ18" s="94"/>
      <c r="BAK18" s="94"/>
      <c r="BAL18" s="94"/>
      <c r="BAM18" s="94"/>
      <c r="BAN18" s="94"/>
      <c r="BAO18" s="94"/>
      <c r="BAP18" s="94"/>
      <c r="BAQ18" s="94"/>
      <c r="BAR18" s="94"/>
      <c r="BAS18" s="94"/>
      <c r="BAT18" s="94"/>
      <c r="BAU18" s="94"/>
      <c r="BAV18" s="94"/>
      <c r="BAW18" s="94"/>
      <c r="BAX18" s="94"/>
      <c r="BAY18" s="94"/>
      <c r="BAZ18" s="94"/>
      <c r="BBA18" s="94"/>
      <c r="BBB18" s="94"/>
      <c r="BBC18" s="94"/>
      <c r="BBD18" s="94"/>
      <c r="BBE18" s="94"/>
      <c r="BBF18" s="94"/>
      <c r="BBG18" s="94"/>
      <c r="BBH18" s="94"/>
      <c r="BBI18" s="94"/>
      <c r="BBJ18" s="94"/>
      <c r="BBK18" s="94"/>
      <c r="BBL18" s="94"/>
      <c r="BBM18" s="94"/>
      <c r="BBN18" s="94"/>
      <c r="BBO18" s="94"/>
      <c r="BBP18" s="94"/>
      <c r="BBQ18" s="94"/>
      <c r="BBR18" s="94"/>
      <c r="BBS18" s="94"/>
      <c r="BBT18" s="94"/>
      <c r="BBU18" s="94"/>
      <c r="BBV18" s="94"/>
      <c r="BBW18" s="94"/>
      <c r="BBX18" s="94"/>
      <c r="BBY18" s="94"/>
      <c r="BBZ18" s="94"/>
      <c r="BCA18" s="94"/>
      <c r="BCB18" s="94"/>
      <c r="BCC18" s="94"/>
      <c r="BCD18" s="94"/>
      <c r="BCE18" s="94"/>
      <c r="BCF18" s="94"/>
      <c r="BCG18" s="94"/>
      <c r="BCH18" s="94"/>
      <c r="BCI18" s="94"/>
      <c r="BCJ18" s="94"/>
      <c r="BCK18" s="94"/>
      <c r="BCL18" s="94"/>
      <c r="BCM18" s="94"/>
      <c r="BCN18" s="94"/>
      <c r="BCO18" s="94"/>
      <c r="BCP18" s="94"/>
      <c r="BCQ18" s="94"/>
      <c r="BCR18" s="94"/>
      <c r="BCS18" s="94"/>
      <c r="BCT18" s="94"/>
      <c r="BCU18" s="94"/>
      <c r="BCV18" s="94"/>
      <c r="BCW18" s="94"/>
      <c r="BCX18" s="94"/>
      <c r="BCY18" s="94"/>
      <c r="BCZ18" s="94"/>
      <c r="BDA18" s="94"/>
      <c r="BDB18" s="94"/>
      <c r="BDC18" s="94"/>
      <c r="BDD18" s="94"/>
      <c r="BDE18" s="94"/>
      <c r="BDF18" s="94"/>
      <c r="BDG18" s="94"/>
      <c r="BDH18" s="94"/>
      <c r="BDI18" s="94"/>
      <c r="BDJ18" s="94"/>
      <c r="BDK18" s="94"/>
      <c r="BDL18" s="94"/>
      <c r="BDM18" s="94"/>
      <c r="BDN18" s="94"/>
      <c r="BDO18" s="94"/>
      <c r="BDP18" s="94"/>
      <c r="BDQ18" s="94"/>
      <c r="BDR18" s="94"/>
      <c r="BDS18" s="94"/>
      <c r="BDT18" s="94"/>
      <c r="BDU18" s="94"/>
      <c r="BDV18" s="94"/>
      <c r="BDW18" s="94"/>
      <c r="BDX18" s="94"/>
      <c r="BDY18" s="94"/>
      <c r="BDZ18" s="94"/>
      <c r="BEA18" s="94"/>
      <c r="BEB18" s="94"/>
      <c r="BEC18" s="94"/>
      <c r="BED18" s="94"/>
      <c r="BEE18" s="94"/>
      <c r="BEF18" s="94"/>
      <c r="BEG18" s="94"/>
      <c r="BEH18" s="94"/>
      <c r="BEI18" s="94"/>
      <c r="BEJ18" s="94"/>
      <c r="BEK18" s="94"/>
      <c r="BEL18" s="94"/>
      <c r="BEM18" s="94"/>
      <c r="BEN18" s="94"/>
      <c r="BEO18" s="94"/>
      <c r="BEP18" s="94"/>
      <c r="BEQ18" s="94"/>
      <c r="BER18" s="94"/>
      <c r="BES18" s="94"/>
      <c r="BET18" s="94"/>
      <c r="BEU18" s="94"/>
      <c r="BEV18" s="94"/>
      <c r="BEW18" s="94"/>
      <c r="BEX18" s="94"/>
      <c r="BEY18" s="94"/>
      <c r="BEZ18" s="94"/>
      <c r="BFA18" s="94"/>
      <c r="BFB18" s="94"/>
      <c r="BFC18" s="94"/>
      <c r="BFD18" s="94"/>
      <c r="BFE18" s="94"/>
      <c r="BFF18" s="94"/>
      <c r="BFG18" s="94"/>
      <c r="BFH18" s="94"/>
      <c r="BFI18" s="94"/>
      <c r="BFJ18" s="94"/>
      <c r="BFK18" s="94"/>
      <c r="BFL18" s="94"/>
      <c r="BFM18" s="94"/>
      <c r="BFN18" s="94"/>
      <c r="BFO18" s="94"/>
      <c r="BFP18" s="94"/>
      <c r="BFQ18" s="94"/>
      <c r="BFR18" s="94"/>
      <c r="BFS18" s="94"/>
      <c r="BFT18" s="94"/>
      <c r="BFU18" s="94"/>
      <c r="BFV18" s="94"/>
      <c r="BFW18" s="94"/>
      <c r="BFX18" s="94"/>
      <c r="BFY18" s="94"/>
      <c r="BFZ18" s="94"/>
      <c r="BGA18" s="94"/>
      <c r="BGB18" s="94"/>
      <c r="BGC18" s="94"/>
      <c r="BGD18" s="94"/>
      <c r="BGE18" s="94"/>
      <c r="BGF18" s="94"/>
      <c r="BGG18" s="94"/>
      <c r="BGH18" s="94"/>
      <c r="BGI18" s="94"/>
      <c r="BGJ18" s="94"/>
      <c r="BGK18" s="94"/>
      <c r="BGL18" s="94"/>
      <c r="BGM18" s="94"/>
      <c r="BGN18" s="94"/>
      <c r="BGO18" s="94"/>
      <c r="BGP18" s="94"/>
      <c r="BGQ18" s="94"/>
      <c r="BGR18" s="94"/>
      <c r="BGS18" s="94"/>
      <c r="BGT18" s="94"/>
      <c r="BGU18" s="94"/>
      <c r="BGV18" s="94"/>
      <c r="BGW18" s="94"/>
      <c r="BGX18" s="94"/>
      <c r="BGY18" s="94"/>
      <c r="BGZ18" s="94"/>
      <c r="BHA18" s="94"/>
      <c r="BHB18" s="94"/>
      <c r="BHC18" s="94"/>
      <c r="BHD18" s="94"/>
      <c r="BHE18" s="94"/>
      <c r="BHF18" s="94"/>
      <c r="BHG18" s="94"/>
      <c r="BHH18" s="94"/>
      <c r="BHI18" s="94"/>
      <c r="BHJ18" s="94"/>
      <c r="BHK18" s="94"/>
      <c r="BHL18" s="94"/>
      <c r="BHM18" s="94"/>
      <c r="BHN18" s="94"/>
      <c r="BHO18" s="94"/>
      <c r="BHP18" s="94"/>
      <c r="BHQ18" s="94"/>
      <c r="BHR18" s="94"/>
      <c r="BHS18" s="94"/>
      <c r="BHT18" s="94"/>
      <c r="BHU18" s="94"/>
      <c r="BHV18" s="94"/>
      <c r="BHW18" s="94"/>
      <c r="BHX18" s="94"/>
      <c r="BHY18" s="94"/>
      <c r="BHZ18" s="94"/>
      <c r="BIA18" s="94"/>
      <c r="BIB18" s="94"/>
      <c r="BIC18" s="94"/>
      <c r="BID18" s="94"/>
      <c r="BIE18" s="94"/>
      <c r="BIF18" s="94"/>
      <c r="BIG18" s="94"/>
      <c r="BIH18" s="94"/>
      <c r="BII18" s="94"/>
      <c r="BIJ18" s="94"/>
      <c r="BIK18" s="94"/>
      <c r="BIL18" s="94"/>
      <c r="BIM18" s="94"/>
      <c r="BIN18" s="94"/>
      <c r="BIO18" s="94"/>
      <c r="BIP18" s="94"/>
      <c r="BIQ18" s="94"/>
      <c r="BIR18" s="94"/>
      <c r="BIS18" s="94"/>
      <c r="BIT18" s="94"/>
      <c r="BIU18" s="94"/>
      <c r="BIV18" s="94"/>
      <c r="BIW18" s="94"/>
      <c r="BIX18" s="94"/>
      <c r="BIY18" s="94"/>
      <c r="BIZ18" s="94"/>
      <c r="BJA18" s="94"/>
      <c r="BJB18" s="94"/>
      <c r="BJC18" s="94"/>
      <c r="BJD18" s="94"/>
      <c r="BJE18" s="94"/>
      <c r="BJF18" s="94"/>
      <c r="BJG18" s="94"/>
      <c r="BJH18" s="94"/>
      <c r="BJI18" s="94"/>
      <c r="BJJ18" s="94"/>
      <c r="BJK18" s="94"/>
      <c r="BJL18" s="94"/>
      <c r="BJM18" s="94"/>
      <c r="BJN18" s="94"/>
      <c r="BJO18" s="94"/>
      <c r="BJP18" s="94"/>
      <c r="BJQ18" s="94"/>
      <c r="BJR18" s="94"/>
      <c r="BJS18" s="94"/>
      <c r="BJT18" s="94"/>
      <c r="BJU18" s="94"/>
      <c r="BJV18" s="94"/>
      <c r="BJW18" s="94"/>
      <c r="BJX18" s="94"/>
      <c r="BJY18" s="94"/>
      <c r="BJZ18" s="94"/>
      <c r="BKA18" s="94"/>
      <c r="BKB18" s="94"/>
      <c r="BKC18" s="94"/>
      <c r="BKD18" s="94"/>
      <c r="BKE18" s="94"/>
      <c r="BKF18" s="94"/>
      <c r="BKG18" s="94"/>
      <c r="BKH18" s="94"/>
      <c r="BKI18" s="94"/>
      <c r="BKJ18" s="94"/>
      <c r="BKK18" s="94"/>
      <c r="BKL18" s="94"/>
      <c r="BKM18" s="94"/>
      <c r="BKN18" s="94"/>
      <c r="BKO18" s="94"/>
      <c r="BKP18" s="94"/>
      <c r="BKQ18" s="94"/>
      <c r="BKR18" s="94"/>
      <c r="BKS18" s="94"/>
      <c r="BKT18" s="94"/>
      <c r="BKU18" s="94"/>
      <c r="BKV18" s="94"/>
      <c r="BKW18" s="94"/>
      <c r="BKX18" s="94"/>
      <c r="BKY18" s="94"/>
      <c r="BKZ18" s="94"/>
      <c r="BLA18" s="94"/>
      <c r="BLB18" s="94"/>
      <c r="BLC18" s="94"/>
      <c r="BLD18" s="94"/>
      <c r="BLE18" s="94"/>
      <c r="BLF18" s="94"/>
      <c r="BLG18" s="94"/>
      <c r="BLH18" s="94"/>
      <c r="BLI18" s="94"/>
      <c r="BLJ18" s="94"/>
      <c r="BLK18" s="94"/>
      <c r="BLL18" s="94"/>
      <c r="BLM18" s="94"/>
      <c r="BLN18" s="94"/>
      <c r="BLO18" s="94"/>
      <c r="BLP18" s="94"/>
      <c r="BLQ18" s="94"/>
      <c r="BLR18" s="94"/>
      <c r="BLS18" s="94"/>
      <c r="BLT18" s="94"/>
      <c r="BLU18" s="94"/>
      <c r="BLV18" s="94"/>
      <c r="BLW18" s="94"/>
      <c r="BLX18" s="94"/>
      <c r="BLY18" s="94"/>
      <c r="BLZ18" s="94"/>
      <c r="BMA18" s="94"/>
      <c r="BMB18" s="94"/>
      <c r="BMC18" s="94"/>
      <c r="BMD18" s="94"/>
      <c r="BME18" s="94"/>
      <c r="BMF18" s="94"/>
      <c r="BMG18" s="94"/>
      <c r="BMH18" s="94"/>
      <c r="BMI18" s="94"/>
      <c r="BMJ18" s="94"/>
      <c r="BMK18" s="94"/>
      <c r="BML18" s="94"/>
      <c r="BMM18" s="94"/>
      <c r="BMN18" s="94"/>
      <c r="BMO18" s="94"/>
      <c r="BMP18" s="94"/>
      <c r="BMQ18" s="94"/>
      <c r="BMR18" s="94"/>
      <c r="BMS18" s="94"/>
      <c r="BMT18" s="94"/>
      <c r="BMU18" s="94"/>
      <c r="BMV18" s="94"/>
      <c r="BMW18" s="94"/>
      <c r="BMX18" s="94"/>
      <c r="BMY18" s="94"/>
      <c r="BMZ18" s="94"/>
      <c r="BNA18" s="94"/>
      <c r="BNB18" s="94"/>
      <c r="BNC18" s="94"/>
      <c r="BND18" s="94"/>
      <c r="BNE18" s="94"/>
      <c r="BNF18" s="94"/>
      <c r="BNG18" s="94"/>
      <c r="BNH18" s="94"/>
      <c r="BNI18" s="94"/>
      <c r="BNJ18" s="94"/>
      <c r="BNK18" s="94"/>
      <c r="BNL18" s="94"/>
      <c r="BNM18" s="94"/>
      <c r="BNN18" s="94"/>
      <c r="BNO18" s="94"/>
      <c r="BNP18" s="94"/>
      <c r="BNQ18" s="94"/>
      <c r="BNR18" s="94"/>
      <c r="BNS18" s="94"/>
      <c r="BNT18" s="94"/>
      <c r="BNU18" s="94"/>
      <c r="BNV18" s="94"/>
      <c r="BNW18" s="94"/>
      <c r="BNX18" s="94"/>
      <c r="BNY18" s="94"/>
      <c r="BNZ18" s="94"/>
      <c r="BOA18" s="94"/>
      <c r="BOB18" s="94"/>
      <c r="BOC18" s="94"/>
      <c r="BOD18" s="94"/>
      <c r="BOE18" s="94"/>
      <c r="BOF18" s="94"/>
      <c r="BOG18" s="94"/>
      <c r="BOH18" s="94"/>
      <c r="BOI18" s="94"/>
      <c r="BOJ18" s="94"/>
      <c r="BOK18" s="94"/>
      <c r="BOL18" s="94"/>
      <c r="BOM18" s="94"/>
      <c r="BON18" s="94"/>
      <c r="BOO18" s="94"/>
      <c r="BOP18" s="94"/>
      <c r="BOQ18" s="94"/>
      <c r="BOR18" s="94"/>
      <c r="BOS18" s="94"/>
      <c r="BOT18" s="94"/>
      <c r="BOU18" s="94"/>
      <c r="BOV18" s="94"/>
      <c r="BOW18" s="94"/>
      <c r="BOX18" s="94"/>
      <c r="BOY18" s="94"/>
      <c r="BOZ18" s="94"/>
      <c r="BPA18" s="94"/>
      <c r="BPB18" s="94"/>
      <c r="BPC18" s="94"/>
      <c r="BPD18" s="94"/>
      <c r="BPE18" s="94"/>
      <c r="BPF18" s="94"/>
      <c r="BPG18" s="94"/>
      <c r="BPH18" s="94"/>
      <c r="BPI18" s="94"/>
      <c r="BPJ18" s="94"/>
      <c r="BPK18" s="94"/>
      <c r="BPL18" s="94"/>
      <c r="BPM18" s="94"/>
      <c r="BPN18" s="94"/>
      <c r="BPO18" s="94"/>
      <c r="BPP18" s="94"/>
      <c r="BPQ18" s="94"/>
      <c r="BPR18" s="94"/>
      <c r="BPS18" s="94"/>
      <c r="BPT18" s="94"/>
      <c r="BPU18" s="94"/>
      <c r="BPV18" s="94"/>
      <c r="BPW18" s="94"/>
      <c r="BPX18" s="94"/>
      <c r="BPY18" s="94"/>
      <c r="BPZ18" s="94"/>
      <c r="BQA18" s="94"/>
      <c r="BQB18" s="94"/>
      <c r="BQC18" s="94"/>
      <c r="BQD18" s="94"/>
      <c r="BQE18" s="94"/>
      <c r="BQF18" s="94"/>
      <c r="BQG18" s="94"/>
      <c r="BQH18" s="94"/>
      <c r="BQI18" s="94"/>
      <c r="BQJ18" s="94"/>
      <c r="BQK18" s="94"/>
      <c r="BQL18" s="94"/>
      <c r="BQM18" s="94"/>
      <c r="BQN18" s="94"/>
      <c r="BQO18" s="94"/>
      <c r="BQP18" s="94"/>
      <c r="BQQ18" s="94"/>
      <c r="BQR18" s="94"/>
      <c r="BQS18" s="94"/>
      <c r="BQT18" s="94"/>
      <c r="BQU18" s="94"/>
      <c r="BQV18" s="94"/>
      <c r="BQW18" s="94"/>
      <c r="BQX18" s="94"/>
      <c r="BQY18" s="94"/>
      <c r="BQZ18" s="94"/>
      <c r="BRA18" s="94"/>
      <c r="BRB18" s="94"/>
      <c r="BRC18" s="94"/>
      <c r="BRD18" s="94"/>
      <c r="BRE18" s="94"/>
      <c r="BRF18" s="94"/>
      <c r="BRG18" s="94"/>
      <c r="BRH18" s="94"/>
      <c r="BRI18" s="94"/>
      <c r="BRJ18" s="94"/>
      <c r="BRK18" s="94"/>
      <c r="BRL18" s="94"/>
      <c r="BRM18" s="94"/>
      <c r="BRN18" s="94"/>
      <c r="BRO18" s="94"/>
      <c r="BRP18" s="94"/>
      <c r="BRQ18" s="94"/>
      <c r="BRR18" s="94"/>
      <c r="BRS18" s="94"/>
      <c r="BRT18" s="94"/>
      <c r="BRU18" s="94"/>
      <c r="BRV18" s="94"/>
      <c r="BRW18" s="94"/>
      <c r="BRX18" s="94"/>
      <c r="BRY18" s="94"/>
      <c r="BRZ18" s="94"/>
      <c r="BSA18" s="94"/>
      <c r="BSB18" s="94"/>
      <c r="BSC18" s="94"/>
      <c r="BSD18" s="94"/>
      <c r="BSE18" s="94"/>
      <c r="BSF18" s="94"/>
      <c r="BSG18" s="94"/>
      <c r="BSH18" s="94"/>
      <c r="BSI18" s="94"/>
      <c r="BSJ18" s="94"/>
      <c r="BSK18" s="94"/>
      <c r="BSL18" s="94"/>
      <c r="BSM18" s="94"/>
      <c r="BSN18" s="94"/>
      <c r="BSO18" s="94"/>
      <c r="BSP18" s="94"/>
      <c r="BSQ18" s="94"/>
      <c r="BSR18" s="94"/>
      <c r="BSS18" s="94"/>
      <c r="BST18" s="94"/>
      <c r="BSU18" s="94"/>
      <c r="BSV18" s="94"/>
      <c r="BSW18" s="94"/>
      <c r="BSX18" s="94"/>
      <c r="BSY18" s="94"/>
      <c r="BSZ18" s="94"/>
      <c r="BTA18" s="94"/>
      <c r="BTB18" s="94"/>
      <c r="BTC18" s="94"/>
      <c r="BTD18" s="94"/>
      <c r="BTE18" s="94"/>
      <c r="BTF18" s="94"/>
      <c r="BTG18" s="94"/>
      <c r="BTH18" s="94"/>
      <c r="BTI18" s="94"/>
      <c r="BTJ18" s="94"/>
      <c r="BTK18" s="94"/>
      <c r="BTL18" s="94"/>
      <c r="BTM18" s="94"/>
      <c r="BTN18" s="94"/>
      <c r="BTO18" s="94"/>
      <c r="BTP18" s="94"/>
      <c r="BTQ18" s="94"/>
      <c r="BTR18" s="94"/>
      <c r="BTS18" s="94"/>
      <c r="BTT18" s="94"/>
      <c r="BTU18" s="94"/>
      <c r="BTV18" s="94"/>
      <c r="BTW18" s="94"/>
      <c r="BTX18" s="94"/>
      <c r="BTY18" s="94"/>
      <c r="BTZ18" s="94"/>
      <c r="BUA18" s="94"/>
      <c r="BUB18" s="94"/>
      <c r="BUC18" s="94"/>
      <c r="BUD18" s="94"/>
      <c r="BUE18" s="94"/>
      <c r="BUF18" s="94"/>
      <c r="BUG18" s="94"/>
      <c r="BUH18" s="94"/>
      <c r="BUI18" s="94"/>
      <c r="BUJ18" s="94"/>
      <c r="BUK18" s="94"/>
      <c r="BUL18" s="94"/>
      <c r="BUM18" s="94"/>
      <c r="BUN18" s="94"/>
      <c r="BUO18" s="94"/>
      <c r="BUP18" s="94"/>
      <c r="BUQ18" s="94"/>
      <c r="BUR18" s="94"/>
      <c r="BUS18" s="94"/>
      <c r="BUT18" s="94"/>
      <c r="BUU18" s="94"/>
      <c r="BUV18" s="94"/>
      <c r="BUW18" s="94"/>
      <c r="BUX18" s="94"/>
      <c r="BUY18" s="94"/>
      <c r="BUZ18" s="94"/>
      <c r="BVA18" s="94"/>
      <c r="BVB18" s="94"/>
      <c r="BVC18" s="94"/>
      <c r="BVD18" s="94"/>
      <c r="BVE18" s="94"/>
      <c r="BVF18" s="94"/>
      <c r="BVG18" s="94"/>
      <c r="BVH18" s="94"/>
      <c r="BVI18" s="94"/>
      <c r="BVJ18" s="94"/>
      <c r="BVK18" s="94"/>
      <c r="BVL18" s="94"/>
      <c r="BVM18" s="94"/>
      <c r="BVN18" s="94"/>
      <c r="BVO18" s="94"/>
      <c r="BVP18" s="94"/>
      <c r="BVQ18" s="94"/>
      <c r="BVR18" s="94"/>
      <c r="BVS18" s="94"/>
      <c r="BVT18" s="94"/>
      <c r="BVU18" s="94"/>
      <c r="BVV18" s="94"/>
      <c r="BVW18" s="94"/>
      <c r="BVX18" s="94"/>
      <c r="BVY18" s="94"/>
      <c r="BVZ18" s="94"/>
      <c r="BWA18" s="94"/>
      <c r="BWB18" s="94"/>
      <c r="BWC18" s="94"/>
      <c r="BWD18" s="94"/>
      <c r="BWE18" s="94"/>
      <c r="BWF18" s="94"/>
      <c r="BWG18" s="94"/>
      <c r="BWH18" s="94"/>
      <c r="BWI18" s="94"/>
      <c r="BWJ18" s="94"/>
      <c r="BWK18" s="94"/>
      <c r="BWL18" s="94"/>
      <c r="BWM18" s="94"/>
      <c r="BWN18" s="94"/>
      <c r="BWO18" s="94"/>
      <c r="BWP18" s="94"/>
      <c r="BWQ18" s="94"/>
      <c r="BWR18" s="94"/>
      <c r="BWS18" s="94"/>
      <c r="BWT18" s="94"/>
      <c r="BWU18" s="94"/>
      <c r="BWV18" s="94"/>
      <c r="BWW18" s="94"/>
      <c r="BWX18" s="94"/>
      <c r="BWY18" s="94"/>
      <c r="BWZ18" s="94"/>
      <c r="BXA18" s="94"/>
      <c r="BXB18" s="94"/>
      <c r="BXC18" s="94"/>
      <c r="BXD18" s="94"/>
      <c r="BXE18" s="94"/>
      <c r="BXF18" s="94"/>
      <c r="BXG18" s="94"/>
      <c r="BXH18" s="94"/>
      <c r="BXI18" s="94"/>
      <c r="BXJ18" s="94"/>
      <c r="BXK18" s="94"/>
      <c r="BXL18" s="94"/>
      <c r="BXM18" s="94"/>
      <c r="BXN18" s="94"/>
      <c r="BXO18" s="94"/>
      <c r="BXP18" s="94"/>
      <c r="BXQ18" s="94"/>
      <c r="BXR18" s="94"/>
      <c r="BXS18" s="94"/>
      <c r="BXT18" s="94"/>
      <c r="BXU18" s="94"/>
      <c r="BXV18" s="94"/>
      <c r="BXW18" s="94"/>
      <c r="BXX18" s="94"/>
      <c r="BXY18" s="94"/>
      <c r="BXZ18" s="94"/>
      <c r="BYA18" s="94"/>
      <c r="BYB18" s="94"/>
      <c r="BYC18" s="94"/>
      <c r="BYD18" s="94"/>
      <c r="BYE18" s="94"/>
      <c r="BYF18" s="94"/>
      <c r="BYG18" s="94"/>
      <c r="BYH18" s="94"/>
      <c r="BYI18" s="94"/>
      <c r="BYJ18" s="94"/>
      <c r="BYK18" s="94"/>
      <c r="BYL18" s="94"/>
      <c r="BYM18" s="94"/>
      <c r="BYN18" s="94"/>
      <c r="BYO18" s="94"/>
      <c r="BYP18" s="94"/>
      <c r="BYQ18" s="94"/>
      <c r="BYR18" s="94"/>
      <c r="BYS18" s="94"/>
      <c r="BYT18" s="94"/>
      <c r="BYU18" s="94"/>
      <c r="BYV18" s="94"/>
      <c r="BYW18" s="94"/>
      <c r="BYX18" s="94"/>
      <c r="BYY18" s="94"/>
      <c r="BYZ18" s="94"/>
      <c r="BZA18" s="94"/>
      <c r="BZB18" s="94"/>
      <c r="BZC18" s="94"/>
      <c r="BZD18" s="94"/>
      <c r="BZE18" s="94"/>
      <c r="BZF18" s="94"/>
      <c r="BZG18" s="94"/>
      <c r="BZH18" s="94"/>
      <c r="BZI18" s="94"/>
      <c r="BZJ18" s="94"/>
      <c r="BZK18" s="94"/>
      <c r="BZL18" s="94"/>
      <c r="BZM18" s="94"/>
      <c r="BZN18" s="94"/>
      <c r="BZO18" s="94"/>
      <c r="BZP18" s="94"/>
      <c r="BZQ18" s="94"/>
      <c r="BZR18" s="94"/>
      <c r="BZS18" s="94"/>
      <c r="BZT18" s="94"/>
      <c r="BZU18" s="94"/>
      <c r="BZV18" s="94"/>
      <c r="BZW18" s="94"/>
      <c r="BZX18" s="94"/>
      <c r="BZY18" s="94"/>
      <c r="BZZ18" s="94"/>
      <c r="CAA18" s="94"/>
      <c r="CAB18" s="94"/>
      <c r="CAC18" s="94"/>
      <c r="CAD18" s="94"/>
      <c r="CAE18" s="94"/>
      <c r="CAF18" s="94"/>
      <c r="CAG18" s="94"/>
      <c r="CAH18" s="94"/>
      <c r="CAI18" s="94"/>
      <c r="CAJ18" s="94"/>
      <c r="CAK18" s="94"/>
      <c r="CAL18" s="94"/>
      <c r="CAM18" s="94"/>
      <c r="CAN18" s="94"/>
      <c r="CAO18" s="94"/>
      <c r="CAP18" s="94"/>
      <c r="CAQ18" s="94"/>
      <c r="CAR18" s="94"/>
      <c r="CAS18" s="94"/>
      <c r="CAT18" s="94"/>
      <c r="CAU18" s="94"/>
      <c r="CAV18" s="94"/>
      <c r="CAW18" s="94"/>
      <c r="CAX18" s="94"/>
      <c r="CAY18" s="94"/>
      <c r="CAZ18" s="94"/>
      <c r="CBA18" s="94"/>
      <c r="CBB18" s="94"/>
      <c r="CBC18" s="94"/>
      <c r="CBD18" s="94"/>
      <c r="CBE18" s="94"/>
      <c r="CBF18" s="94"/>
      <c r="CBG18" s="94"/>
      <c r="CBH18" s="94"/>
      <c r="CBI18" s="94"/>
      <c r="CBJ18" s="94"/>
      <c r="CBK18" s="94"/>
      <c r="CBL18" s="94"/>
      <c r="CBM18" s="94"/>
      <c r="CBN18" s="94"/>
      <c r="CBO18" s="94"/>
      <c r="CBP18" s="94"/>
      <c r="CBQ18" s="94"/>
      <c r="CBR18" s="94"/>
      <c r="CBS18" s="94"/>
      <c r="CBT18" s="94"/>
      <c r="CBU18" s="94"/>
      <c r="CBV18" s="94"/>
      <c r="CBW18" s="94"/>
      <c r="CBX18" s="94"/>
      <c r="CBY18" s="94"/>
      <c r="CBZ18" s="94"/>
      <c r="CCA18" s="94"/>
      <c r="CCB18" s="94"/>
      <c r="CCC18" s="94"/>
      <c r="CCD18" s="94"/>
      <c r="CCE18" s="94"/>
      <c r="CCF18" s="94"/>
      <c r="CCG18" s="94"/>
      <c r="CCH18" s="94"/>
      <c r="CCI18" s="94"/>
      <c r="CCJ18" s="94"/>
      <c r="CCK18" s="94"/>
      <c r="CCL18" s="94"/>
      <c r="CCM18" s="94"/>
      <c r="CCN18" s="94"/>
      <c r="CCO18" s="94"/>
      <c r="CCP18" s="94"/>
      <c r="CCQ18" s="94"/>
      <c r="CCR18" s="94"/>
      <c r="CCS18" s="94"/>
      <c r="CCT18" s="94"/>
      <c r="CCU18" s="94"/>
      <c r="CCV18" s="94"/>
      <c r="CCW18" s="94"/>
      <c r="CCX18" s="94"/>
      <c r="CCY18" s="94"/>
      <c r="CCZ18" s="94"/>
      <c r="CDA18" s="94"/>
      <c r="CDB18" s="94"/>
      <c r="CDC18" s="94"/>
      <c r="CDD18" s="94"/>
      <c r="CDE18" s="94"/>
      <c r="CDF18" s="94"/>
      <c r="CDG18" s="94"/>
      <c r="CDH18" s="94"/>
      <c r="CDI18" s="94"/>
      <c r="CDJ18" s="94"/>
      <c r="CDK18" s="94"/>
      <c r="CDL18" s="94"/>
      <c r="CDM18" s="94"/>
      <c r="CDN18" s="94"/>
      <c r="CDO18" s="94"/>
      <c r="CDP18" s="94"/>
      <c r="CDQ18" s="94"/>
      <c r="CDR18" s="94"/>
      <c r="CDS18" s="94"/>
      <c r="CDT18" s="94"/>
      <c r="CDU18" s="94"/>
      <c r="CDV18" s="94"/>
      <c r="CDW18" s="94"/>
      <c r="CDX18" s="94"/>
      <c r="CDY18" s="94"/>
      <c r="CDZ18" s="94"/>
      <c r="CEA18" s="94"/>
      <c r="CEB18" s="94"/>
      <c r="CEC18" s="94"/>
      <c r="CED18" s="94"/>
      <c r="CEE18" s="94"/>
      <c r="CEF18" s="94"/>
      <c r="CEG18" s="94"/>
      <c r="CEH18" s="94"/>
      <c r="CEI18" s="94"/>
      <c r="CEJ18" s="94"/>
      <c r="CEK18" s="94"/>
      <c r="CEL18" s="94"/>
      <c r="CEM18" s="94"/>
      <c r="CEN18" s="94"/>
      <c r="CEO18" s="94"/>
      <c r="CEP18" s="94"/>
      <c r="CEQ18" s="94"/>
      <c r="CER18" s="94"/>
      <c r="CES18" s="94"/>
      <c r="CET18" s="94"/>
      <c r="CEU18" s="94"/>
      <c r="CEV18" s="94"/>
      <c r="CEW18" s="94"/>
      <c r="CEX18" s="94"/>
      <c r="CEY18" s="94"/>
      <c r="CEZ18" s="94"/>
      <c r="CFA18" s="94"/>
      <c r="CFB18" s="94"/>
      <c r="CFC18" s="94"/>
      <c r="CFD18" s="94"/>
      <c r="CFE18" s="94"/>
      <c r="CFF18" s="94"/>
      <c r="CFG18" s="94"/>
      <c r="CFH18" s="94"/>
      <c r="CFI18" s="94"/>
      <c r="CFJ18" s="94"/>
      <c r="CFK18" s="94"/>
      <c r="CFL18" s="94"/>
      <c r="CFM18" s="94"/>
      <c r="CFN18" s="94"/>
      <c r="CFO18" s="94"/>
      <c r="CFP18" s="94"/>
      <c r="CFQ18" s="94"/>
      <c r="CFR18" s="94"/>
      <c r="CFS18" s="94"/>
      <c r="CFT18" s="94"/>
      <c r="CFU18" s="94"/>
      <c r="CFV18" s="94"/>
      <c r="CFW18" s="94"/>
      <c r="CFX18" s="94"/>
      <c r="CFY18" s="94"/>
      <c r="CFZ18" s="94"/>
      <c r="CGA18" s="94"/>
      <c r="CGB18" s="94"/>
      <c r="CGC18" s="94"/>
      <c r="CGD18" s="94"/>
      <c r="CGE18" s="94"/>
      <c r="CGF18" s="94"/>
      <c r="CGG18" s="94"/>
      <c r="CGH18" s="94"/>
      <c r="CGI18" s="94"/>
      <c r="CGJ18" s="94"/>
      <c r="CGK18" s="94"/>
      <c r="CGL18" s="94"/>
      <c r="CGM18" s="94"/>
      <c r="CGN18" s="94"/>
      <c r="CGO18" s="94"/>
      <c r="CGP18" s="94"/>
      <c r="CGQ18" s="94"/>
      <c r="CGR18" s="94"/>
      <c r="CGS18" s="94"/>
      <c r="CGT18" s="94"/>
      <c r="CGU18" s="94"/>
      <c r="CGV18" s="94"/>
      <c r="CGW18" s="94"/>
      <c r="CGX18" s="94"/>
      <c r="CGY18" s="94"/>
      <c r="CGZ18" s="94"/>
      <c r="CHA18" s="94"/>
      <c r="CHB18" s="94"/>
      <c r="CHC18" s="94"/>
      <c r="CHD18" s="94"/>
      <c r="CHE18" s="94"/>
      <c r="CHF18" s="94"/>
      <c r="CHG18" s="94"/>
      <c r="CHH18" s="94"/>
      <c r="CHI18" s="94"/>
      <c r="CHJ18" s="94"/>
      <c r="CHK18" s="94"/>
      <c r="CHL18" s="94"/>
      <c r="CHM18" s="94"/>
      <c r="CHN18" s="94"/>
      <c r="CHO18" s="94"/>
      <c r="CHP18" s="94"/>
      <c r="CHQ18" s="94"/>
      <c r="CHR18" s="94"/>
      <c r="CHS18" s="94"/>
      <c r="CHT18" s="94"/>
      <c r="CHU18" s="94"/>
      <c r="CHV18" s="94"/>
      <c r="CHW18" s="94"/>
      <c r="CHX18" s="94"/>
      <c r="CHY18" s="94"/>
      <c r="CHZ18" s="94"/>
      <c r="CIA18" s="94"/>
      <c r="CIB18" s="94"/>
      <c r="CIC18" s="94"/>
      <c r="CID18" s="94"/>
      <c r="CIE18" s="94"/>
      <c r="CIF18" s="94"/>
      <c r="CIG18" s="94"/>
      <c r="CIH18" s="94"/>
      <c r="CII18" s="94"/>
      <c r="CIJ18" s="94"/>
      <c r="CIK18" s="94"/>
      <c r="CIL18" s="94"/>
      <c r="CIM18" s="94"/>
      <c r="CIN18" s="94"/>
      <c r="CIO18" s="94"/>
      <c r="CIP18" s="94"/>
      <c r="CIQ18" s="94"/>
      <c r="CIR18" s="94"/>
      <c r="CIS18" s="94"/>
      <c r="CIT18" s="94"/>
      <c r="CIU18" s="94"/>
      <c r="CIV18" s="94"/>
      <c r="CIW18" s="94"/>
      <c r="CIX18" s="94"/>
      <c r="CIY18" s="94"/>
      <c r="CIZ18" s="94"/>
      <c r="CJA18" s="94"/>
      <c r="CJB18" s="94"/>
      <c r="CJC18" s="94"/>
      <c r="CJD18" s="94"/>
      <c r="CJE18" s="94"/>
      <c r="CJF18" s="94"/>
      <c r="CJG18" s="94"/>
      <c r="CJH18" s="94"/>
      <c r="CJI18" s="94"/>
      <c r="CJJ18" s="94"/>
      <c r="CJK18" s="94"/>
      <c r="CJL18" s="94"/>
      <c r="CJM18" s="94"/>
      <c r="CJN18" s="94"/>
      <c r="CJO18" s="94"/>
      <c r="CJP18" s="94"/>
      <c r="CJQ18" s="94"/>
      <c r="CJR18" s="94"/>
      <c r="CJS18" s="94"/>
      <c r="CJT18" s="94"/>
      <c r="CJU18" s="94"/>
      <c r="CJV18" s="94"/>
      <c r="CJW18" s="94"/>
      <c r="CJX18" s="94"/>
      <c r="CJY18" s="94"/>
      <c r="CJZ18" s="94"/>
      <c r="CKA18" s="94"/>
      <c r="CKB18" s="94"/>
      <c r="CKC18" s="94"/>
      <c r="CKD18" s="94"/>
      <c r="CKE18" s="94"/>
      <c r="CKF18" s="94"/>
      <c r="CKG18" s="94"/>
      <c r="CKH18" s="94"/>
      <c r="CKI18" s="94"/>
      <c r="CKJ18" s="94"/>
      <c r="CKK18" s="94"/>
      <c r="CKL18" s="94"/>
      <c r="CKM18" s="94"/>
      <c r="CKN18" s="94"/>
      <c r="CKO18" s="94"/>
      <c r="CKP18" s="94"/>
      <c r="CKQ18" s="94"/>
      <c r="CKR18" s="94"/>
      <c r="CKS18" s="94"/>
      <c r="CKT18" s="94"/>
      <c r="CKU18" s="94"/>
      <c r="CKV18" s="94"/>
      <c r="CKW18" s="94"/>
      <c r="CKX18" s="94"/>
      <c r="CKY18" s="94"/>
      <c r="CKZ18" s="94"/>
      <c r="CLA18" s="94"/>
      <c r="CLB18" s="94"/>
      <c r="CLC18" s="94"/>
      <c r="CLD18" s="94"/>
      <c r="CLE18" s="94"/>
      <c r="CLF18" s="94"/>
      <c r="CLG18" s="94"/>
      <c r="CLH18" s="94"/>
      <c r="CLI18" s="94"/>
      <c r="CLJ18" s="94"/>
      <c r="CLK18" s="94"/>
      <c r="CLL18" s="94"/>
      <c r="CLM18" s="94"/>
      <c r="CLN18" s="94"/>
      <c r="CLO18" s="94"/>
      <c r="CLP18" s="94"/>
      <c r="CLQ18" s="94"/>
      <c r="CLR18" s="94"/>
      <c r="CLS18" s="94"/>
      <c r="CLT18" s="94"/>
      <c r="CLU18" s="94"/>
      <c r="CLV18" s="94"/>
      <c r="CLW18" s="94"/>
      <c r="CLX18" s="94"/>
      <c r="CLY18" s="94"/>
      <c r="CLZ18" s="94"/>
      <c r="CMA18" s="94"/>
      <c r="CMB18" s="94"/>
      <c r="CMC18" s="94"/>
      <c r="CMD18" s="94"/>
      <c r="CME18" s="94"/>
      <c r="CMF18" s="94"/>
      <c r="CMG18" s="94"/>
      <c r="CMH18" s="94"/>
      <c r="CMI18" s="94"/>
      <c r="CMJ18" s="94"/>
      <c r="CMK18" s="94"/>
      <c r="CML18" s="94"/>
      <c r="CMM18" s="94"/>
      <c r="CMN18" s="94"/>
      <c r="CMO18" s="94"/>
      <c r="CMP18" s="94"/>
      <c r="CMQ18" s="94"/>
      <c r="CMR18" s="94"/>
      <c r="CMS18" s="94"/>
      <c r="CMT18" s="94"/>
      <c r="CMU18" s="94"/>
      <c r="CMV18" s="94"/>
      <c r="CMW18" s="94"/>
      <c r="CMX18" s="94"/>
      <c r="CMY18" s="94"/>
      <c r="CMZ18" s="94"/>
      <c r="CNA18" s="94"/>
      <c r="CNB18" s="94"/>
      <c r="CNC18" s="94"/>
      <c r="CND18" s="94"/>
      <c r="CNE18" s="94"/>
      <c r="CNF18" s="94"/>
      <c r="CNG18" s="94"/>
      <c r="CNH18" s="94"/>
      <c r="CNI18" s="94"/>
      <c r="CNJ18" s="94"/>
      <c r="CNK18" s="94"/>
      <c r="CNL18" s="94"/>
      <c r="CNM18" s="94"/>
      <c r="CNN18" s="94"/>
      <c r="CNO18" s="94"/>
      <c r="CNP18" s="94"/>
      <c r="CNQ18" s="94"/>
      <c r="CNR18" s="94"/>
      <c r="CNS18" s="94"/>
      <c r="CNT18" s="94"/>
      <c r="CNU18" s="94"/>
      <c r="CNV18" s="94"/>
      <c r="CNW18" s="94"/>
      <c r="CNX18" s="94"/>
      <c r="CNY18" s="94"/>
      <c r="CNZ18" s="94"/>
      <c r="COA18" s="94"/>
      <c r="COB18" s="94"/>
      <c r="COC18" s="94"/>
      <c r="COD18" s="94"/>
      <c r="COE18" s="94"/>
      <c r="COF18" s="94"/>
      <c r="COG18" s="94"/>
      <c r="COH18" s="94"/>
      <c r="COI18" s="94"/>
      <c r="COJ18" s="94"/>
      <c r="COK18" s="94"/>
      <c r="COL18" s="94"/>
      <c r="COM18" s="94"/>
      <c r="CON18" s="94"/>
      <c r="COO18" s="94"/>
      <c r="COP18" s="94"/>
      <c r="COQ18" s="94"/>
      <c r="COR18" s="94"/>
      <c r="COS18" s="94"/>
      <c r="COT18" s="94"/>
      <c r="COU18" s="94"/>
      <c r="COV18" s="94"/>
      <c r="COW18" s="94"/>
      <c r="COX18" s="94"/>
      <c r="COY18" s="94"/>
      <c r="COZ18" s="94"/>
      <c r="CPA18" s="94"/>
      <c r="CPB18" s="94"/>
      <c r="CPC18" s="94"/>
      <c r="CPD18" s="94"/>
      <c r="CPE18" s="94"/>
      <c r="CPF18" s="94"/>
      <c r="CPG18" s="94"/>
      <c r="CPH18" s="94"/>
      <c r="CPI18" s="94"/>
      <c r="CPJ18" s="94"/>
      <c r="CPK18" s="94"/>
      <c r="CPL18" s="94"/>
      <c r="CPM18" s="94"/>
      <c r="CPN18" s="94"/>
      <c r="CPO18" s="94"/>
      <c r="CPP18" s="94"/>
      <c r="CPQ18" s="94"/>
      <c r="CPR18" s="94"/>
      <c r="CPS18" s="94"/>
      <c r="CPT18" s="94"/>
      <c r="CPU18" s="94"/>
      <c r="CPV18" s="94"/>
      <c r="CPW18" s="94"/>
      <c r="CPX18" s="94"/>
      <c r="CPY18" s="94"/>
      <c r="CPZ18" s="94"/>
      <c r="CQA18" s="94"/>
      <c r="CQB18" s="94"/>
      <c r="CQC18" s="94"/>
      <c r="CQD18" s="94"/>
      <c r="CQE18" s="94"/>
      <c r="CQF18" s="94"/>
      <c r="CQG18" s="94"/>
      <c r="CQH18" s="94"/>
      <c r="CQI18" s="94"/>
      <c r="CQJ18" s="94"/>
      <c r="CQK18" s="94"/>
      <c r="CQL18" s="94"/>
      <c r="CQM18" s="94"/>
      <c r="CQN18" s="94"/>
      <c r="CQO18" s="94"/>
      <c r="CQP18" s="94"/>
      <c r="CQQ18" s="94"/>
      <c r="CQR18" s="94"/>
      <c r="CQS18" s="94"/>
      <c r="CQT18" s="94"/>
      <c r="CQU18" s="94"/>
      <c r="CQV18" s="94"/>
      <c r="CQW18" s="94"/>
      <c r="CQX18" s="94"/>
      <c r="CQY18" s="94"/>
      <c r="CQZ18" s="94"/>
      <c r="CRA18" s="94"/>
      <c r="CRB18" s="94"/>
      <c r="CRC18" s="94"/>
      <c r="CRD18" s="94"/>
      <c r="CRE18" s="94"/>
      <c r="CRF18" s="94"/>
      <c r="CRG18" s="94"/>
      <c r="CRH18" s="94"/>
      <c r="CRI18" s="94"/>
      <c r="CRJ18" s="94"/>
      <c r="CRK18" s="94"/>
      <c r="CRL18" s="94"/>
      <c r="CRM18" s="94"/>
      <c r="CRN18" s="94"/>
      <c r="CRO18" s="94"/>
      <c r="CRP18" s="94"/>
      <c r="CRQ18" s="94"/>
      <c r="CRR18" s="94"/>
      <c r="CRS18" s="94"/>
      <c r="CRT18" s="94"/>
      <c r="CRU18" s="94"/>
      <c r="CRV18" s="94"/>
      <c r="CRW18" s="94"/>
      <c r="CRX18" s="94"/>
      <c r="CRY18" s="94"/>
      <c r="CRZ18" s="94"/>
      <c r="CSA18" s="94"/>
      <c r="CSB18" s="94"/>
      <c r="CSC18" s="94"/>
      <c r="CSD18" s="94"/>
      <c r="CSE18" s="94"/>
      <c r="CSF18" s="94"/>
      <c r="CSG18" s="94"/>
      <c r="CSH18" s="94"/>
      <c r="CSI18" s="94"/>
      <c r="CSJ18" s="94"/>
      <c r="CSK18" s="94"/>
      <c r="CSL18" s="94"/>
      <c r="CSM18" s="94"/>
      <c r="CSN18" s="94"/>
      <c r="CSO18" s="94"/>
      <c r="CSP18" s="94"/>
      <c r="CSQ18" s="94"/>
      <c r="CSR18" s="94"/>
      <c r="CSS18" s="94"/>
      <c r="CST18" s="94"/>
      <c r="CSU18" s="94"/>
      <c r="CSV18" s="94"/>
      <c r="CSW18" s="94"/>
      <c r="CSX18" s="94"/>
      <c r="CSY18" s="94"/>
      <c r="CSZ18" s="94"/>
      <c r="CTA18" s="94"/>
      <c r="CTB18" s="94"/>
      <c r="CTC18" s="94"/>
      <c r="CTD18" s="94"/>
      <c r="CTE18" s="94"/>
      <c r="CTF18" s="94"/>
      <c r="CTG18" s="94"/>
      <c r="CTH18" s="94"/>
      <c r="CTI18" s="94"/>
      <c r="CTJ18" s="94"/>
      <c r="CTK18" s="94"/>
      <c r="CTL18" s="94"/>
      <c r="CTM18" s="94"/>
      <c r="CTN18" s="94"/>
      <c r="CTO18" s="94"/>
      <c r="CTP18" s="94"/>
      <c r="CTQ18" s="94"/>
      <c r="CTR18" s="94"/>
      <c r="CTS18" s="94"/>
      <c r="CTT18" s="94"/>
      <c r="CTU18" s="94"/>
      <c r="CTV18" s="94"/>
      <c r="CTW18" s="94"/>
      <c r="CTX18" s="94"/>
      <c r="CTY18" s="94"/>
      <c r="CTZ18" s="94"/>
      <c r="CUA18" s="94"/>
      <c r="CUB18" s="94"/>
      <c r="CUC18" s="94"/>
      <c r="CUD18" s="94"/>
      <c r="CUE18" s="94"/>
      <c r="CUF18" s="94"/>
      <c r="CUG18" s="94"/>
      <c r="CUH18" s="94"/>
      <c r="CUI18" s="94"/>
      <c r="CUJ18" s="94"/>
      <c r="CUK18" s="94"/>
      <c r="CUL18" s="94"/>
      <c r="CUM18" s="94"/>
      <c r="CUN18" s="94"/>
      <c r="CUO18" s="94"/>
      <c r="CUP18" s="94"/>
      <c r="CUQ18" s="94"/>
      <c r="CUR18" s="94"/>
      <c r="CUS18" s="94"/>
      <c r="CUT18" s="94"/>
      <c r="CUU18" s="94"/>
      <c r="CUV18" s="94"/>
      <c r="CUW18" s="94"/>
      <c r="CUX18" s="94"/>
      <c r="CUY18" s="94"/>
      <c r="CUZ18" s="94"/>
      <c r="CVA18" s="94"/>
      <c r="CVB18" s="94"/>
      <c r="CVC18" s="94"/>
      <c r="CVD18" s="94"/>
      <c r="CVE18" s="94"/>
      <c r="CVF18" s="94"/>
      <c r="CVG18" s="94"/>
      <c r="CVH18" s="94"/>
      <c r="CVI18" s="94"/>
      <c r="CVJ18" s="94"/>
      <c r="CVK18" s="94"/>
      <c r="CVL18" s="94"/>
      <c r="CVM18" s="94"/>
      <c r="CVN18" s="94"/>
      <c r="CVO18" s="94"/>
      <c r="CVP18" s="94"/>
      <c r="CVQ18" s="94"/>
      <c r="CVR18" s="94"/>
      <c r="CVS18" s="94"/>
      <c r="CVT18" s="94"/>
      <c r="CVU18" s="94"/>
      <c r="CVV18" s="94"/>
      <c r="CVW18" s="94"/>
      <c r="CVX18" s="94"/>
      <c r="CVY18" s="94"/>
      <c r="CVZ18" s="94"/>
      <c r="CWA18" s="94"/>
      <c r="CWB18" s="94"/>
      <c r="CWC18" s="94"/>
      <c r="CWD18" s="94"/>
      <c r="CWE18" s="94"/>
      <c r="CWF18" s="94"/>
      <c r="CWG18" s="94"/>
      <c r="CWH18" s="94"/>
      <c r="CWI18" s="94"/>
      <c r="CWJ18" s="94"/>
      <c r="CWK18" s="94"/>
      <c r="CWL18" s="94"/>
      <c r="CWM18" s="94"/>
      <c r="CWN18" s="94"/>
      <c r="CWO18" s="94"/>
      <c r="CWP18" s="94"/>
      <c r="CWQ18" s="94"/>
      <c r="CWR18" s="94"/>
      <c r="CWS18" s="94"/>
      <c r="CWT18" s="94"/>
      <c r="CWU18" s="94"/>
      <c r="CWV18" s="94"/>
      <c r="CWW18" s="94"/>
      <c r="CWX18" s="94"/>
      <c r="CWY18" s="94"/>
      <c r="CWZ18" s="94"/>
      <c r="CXA18" s="94"/>
      <c r="CXB18" s="94"/>
      <c r="CXC18" s="94"/>
      <c r="CXD18" s="94"/>
      <c r="CXE18" s="94"/>
      <c r="CXF18" s="94"/>
      <c r="CXG18" s="94"/>
      <c r="CXH18" s="94"/>
      <c r="CXI18" s="94"/>
      <c r="CXJ18" s="94"/>
      <c r="CXK18" s="94"/>
      <c r="CXL18" s="94"/>
      <c r="CXM18" s="94"/>
      <c r="CXN18" s="94"/>
      <c r="CXO18" s="94"/>
      <c r="CXP18" s="94"/>
      <c r="CXQ18" s="94"/>
      <c r="CXR18" s="94"/>
      <c r="CXS18" s="94"/>
      <c r="CXT18" s="94"/>
      <c r="CXU18" s="94"/>
      <c r="CXV18" s="94"/>
      <c r="CXW18" s="94"/>
      <c r="CXX18" s="94"/>
      <c r="CXY18" s="94"/>
      <c r="CXZ18" s="94"/>
      <c r="CYA18" s="94"/>
      <c r="CYB18" s="94"/>
      <c r="CYC18" s="94"/>
      <c r="CYD18" s="94"/>
      <c r="CYE18" s="94"/>
      <c r="CYF18" s="94"/>
      <c r="CYG18" s="94"/>
      <c r="CYH18" s="94"/>
      <c r="CYI18" s="94"/>
      <c r="CYJ18" s="94"/>
      <c r="CYK18" s="94"/>
      <c r="CYL18" s="94"/>
      <c r="CYM18" s="94"/>
      <c r="CYN18" s="94"/>
      <c r="CYO18" s="94"/>
      <c r="CYP18" s="94"/>
      <c r="CYQ18" s="94"/>
      <c r="CYR18" s="94"/>
      <c r="CYS18" s="94"/>
      <c r="CYT18" s="94"/>
      <c r="CYU18" s="94"/>
      <c r="CYV18" s="94"/>
      <c r="CYW18" s="94"/>
      <c r="CYX18" s="94"/>
      <c r="CYY18" s="94"/>
      <c r="CYZ18" s="94"/>
      <c r="CZA18" s="94"/>
      <c r="CZB18" s="94"/>
      <c r="CZC18" s="94"/>
      <c r="CZD18" s="94"/>
      <c r="CZE18" s="94"/>
      <c r="CZF18" s="94"/>
      <c r="CZG18" s="94"/>
      <c r="CZH18" s="94"/>
      <c r="CZI18" s="94"/>
      <c r="CZJ18" s="94"/>
      <c r="CZK18" s="94"/>
      <c r="CZL18" s="94"/>
      <c r="CZM18" s="94"/>
      <c r="CZN18" s="94"/>
      <c r="CZO18" s="94"/>
      <c r="CZP18" s="94"/>
      <c r="CZQ18" s="94"/>
      <c r="CZR18" s="94"/>
      <c r="CZS18" s="94"/>
      <c r="CZT18" s="94"/>
      <c r="CZU18" s="94"/>
      <c r="CZV18" s="94"/>
      <c r="CZW18" s="94"/>
      <c r="CZX18" s="94"/>
      <c r="CZY18" s="94"/>
      <c r="CZZ18" s="94"/>
      <c r="DAA18" s="94"/>
      <c r="DAB18" s="94"/>
      <c r="DAC18" s="94"/>
      <c r="DAD18" s="94"/>
      <c r="DAE18" s="94"/>
      <c r="DAF18" s="94"/>
      <c r="DAG18" s="94"/>
      <c r="DAH18" s="94"/>
      <c r="DAI18" s="94"/>
      <c r="DAJ18" s="94"/>
      <c r="DAK18" s="94"/>
      <c r="DAL18" s="94"/>
      <c r="DAM18" s="94"/>
      <c r="DAN18" s="94"/>
      <c r="DAO18" s="94"/>
      <c r="DAP18" s="94"/>
      <c r="DAQ18" s="94"/>
      <c r="DAR18" s="94"/>
      <c r="DAS18" s="94"/>
      <c r="DAT18" s="94"/>
      <c r="DAU18" s="94"/>
      <c r="DAV18" s="94"/>
      <c r="DAW18" s="94"/>
      <c r="DAX18" s="94"/>
      <c r="DAY18" s="94"/>
      <c r="DAZ18" s="94"/>
      <c r="DBA18" s="94"/>
      <c r="DBB18" s="94"/>
      <c r="DBC18" s="94"/>
      <c r="DBD18" s="94"/>
      <c r="DBE18" s="94"/>
      <c r="DBF18" s="94"/>
      <c r="DBG18" s="94"/>
      <c r="DBH18" s="94"/>
      <c r="DBI18" s="94"/>
      <c r="DBJ18" s="94"/>
      <c r="DBK18" s="94"/>
      <c r="DBL18" s="94"/>
      <c r="DBM18" s="94"/>
      <c r="DBN18" s="94"/>
      <c r="DBO18" s="94"/>
      <c r="DBP18" s="94"/>
      <c r="DBQ18" s="94"/>
      <c r="DBR18" s="94"/>
      <c r="DBS18" s="94"/>
      <c r="DBT18" s="94"/>
      <c r="DBU18" s="94"/>
      <c r="DBV18" s="94"/>
      <c r="DBW18" s="94"/>
      <c r="DBX18" s="94"/>
      <c r="DBY18" s="94"/>
      <c r="DBZ18" s="94"/>
      <c r="DCA18" s="94"/>
      <c r="DCB18" s="94"/>
      <c r="DCC18" s="94"/>
      <c r="DCD18" s="94"/>
      <c r="DCE18" s="94"/>
      <c r="DCF18" s="94"/>
      <c r="DCG18" s="94"/>
      <c r="DCH18" s="94"/>
      <c r="DCI18" s="94"/>
      <c r="DCJ18" s="94"/>
      <c r="DCK18" s="94"/>
      <c r="DCL18" s="94"/>
      <c r="DCM18" s="94"/>
      <c r="DCN18" s="94"/>
      <c r="DCO18" s="94"/>
      <c r="DCP18" s="94"/>
      <c r="DCQ18" s="94"/>
      <c r="DCR18" s="94"/>
      <c r="DCS18" s="94"/>
      <c r="DCT18" s="94"/>
      <c r="DCU18" s="94"/>
      <c r="DCV18" s="94"/>
      <c r="DCW18" s="94"/>
      <c r="DCX18" s="94"/>
      <c r="DCY18" s="94"/>
      <c r="DCZ18" s="94"/>
      <c r="DDA18" s="94"/>
      <c r="DDB18" s="94"/>
      <c r="DDC18" s="94"/>
      <c r="DDD18" s="94"/>
      <c r="DDE18" s="94"/>
      <c r="DDF18" s="94"/>
      <c r="DDG18" s="94"/>
      <c r="DDH18" s="94"/>
      <c r="DDI18" s="94"/>
      <c r="DDJ18" s="94"/>
      <c r="DDK18" s="94"/>
      <c r="DDL18" s="94"/>
      <c r="DDM18" s="94"/>
      <c r="DDN18" s="94"/>
      <c r="DDO18" s="94"/>
      <c r="DDP18" s="94"/>
      <c r="DDQ18" s="94"/>
      <c r="DDR18" s="94"/>
      <c r="DDS18" s="94"/>
      <c r="DDT18" s="94"/>
      <c r="DDU18" s="94"/>
      <c r="DDV18" s="94"/>
      <c r="DDW18" s="94"/>
      <c r="DDX18" s="94"/>
      <c r="DDY18" s="94"/>
      <c r="DDZ18" s="94"/>
      <c r="DEA18" s="94"/>
      <c r="DEB18" s="94"/>
      <c r="DEC18" s="94"/>
      <c r="DED18" s="94"/>
      <c r="DEE18" s="94"/>
      <c r="DEF18" s="94"/>
      <c r="DEG18" s="94"/>
      <c r="DEH18" s="94"/>
      <c r="DEI18" s="94"/>
      <c r="DEJ18" s="94"/>
      <c r="DEK18" s="94"/>
      <c r="DEL18" s="94"/>
      <c r="DEM18" s="94"/>
      <c r="DEN18" s="94"/>
      <c r="DEO18" s="94"/>
      <c r="DEP18" s="94"/>
      <c r="DEQ18" s="94"/>
      <c r="DER18" s="94"/>
      <c r="DES18" s="94"/>
      <c r="DET18" s="94"/>
      <c r="DEU18" s="94"/>
      <c r="DEV18" s="94"/>
      <c r="DEW18" s="94"/>
      <c r="DEX18" s="94"/>
      <c r="DEY18" s="94"/>
      <c r="DEZ18" s="94"/>
      <c r="DFA18" s="94"/>
      <c r="DFB18" s="94"/>
      <c r="DFC18" s="94"/>
      <c r="DFD18" s="94"/>
      <c r="DFE18" s="94"/>
      <c r="DFF18" s="94"/>
      <c r="DFG18" s="94"/>
      <c r="DFH18" s="94"/>
      <c r="DFI18" s="94"/>
      <c r="DFJ18" s="94"/>
      <c r="DFK18" s="94"/>
      <c r="DFL18" s="94"/>
      <c r="DFM18" s="94"/>
      <c r="DFN18" s="94"/>
      <c r="DFO18" s="94"/>
      <c r="DFP18" s="94"/>
      <c r="DFQ18" s="94"/>
      <c r="DFR18" s="94"/>
      <c r="DFS18" s="94"/>
      <c r="DFT18" s="94"/>
      <c r="DFU18" s="94"/>
      <c r="DFV18" s="94"/>
      <c r="DFW18" s="94"/>
      <c r="DFX18" s="94"/>
      <c r="DFY18" s="94"/>
      <c r="DFZ18" s="94"/>
      <c r="DGA18" s="94"/>
      <c r="DGB18" s="94"/>
      <c r="DGC18" s="94"/>
      <c r="DGD18" s="94"/>
      <c r="DGE18" s="94"/>
      <c r="DGF18" s="94"/>
      <c r="DGG18" s="94"/>
      <c r="DGH18" s="94"/>
      <c r="DGI18" s="94"/>
      <c r="DGJ18" s="94"/>
      <c r="DGK18" s="94"/>
      <c r="DGL18" s="94"/>
      <c r="DGM18" s="94"/>
      <c r="DGN18" s="94"/>
      <c r="DGO18" s="94"/>
      <c r="DGP18" s="94"/>
      <c r="DGQ18" s="94"/>
      <c r="DGR18" s="94"/>
      <c r="DGS18" s="94"/>
      <c r="DGT18" s="94"/>
      <c r="DGU18" s="94"/>
      <c r="DGV18" s="94"/>
      <c r="DGW18" s="94"/>
      <c r="DGX18" s="94"/>
      <c r="DGY18" s="94"/>
      <c r="DGZ18" s="94"/>
      <c r="DHA18" s="94"/>
      <c r="DHB18" s="94"/>
      <c r="DHC18" s="94"/>
      <c r="DHD18" s="94"/>
      <c r="DHE18" s="94"/>
      <c r="DHF18" s="94"/>
      <c r="DHG18" s="94"/>
      <c r="DHH18" s="94"/>
      <c r="DHI18" s="94"/>
      <c r="DHJ18" s="94"/>
      <c r="DHK18" s="94"/>
      <c r="DHL18" s="94"/>
      <c r="DHM18" s="94"/>
      <c r="DHN18" s="94"/>
      <c r="DHO18" s="94"/>
      <c r="DHP18" s="94"/>
      <c r="DHQ18" s="94"/>
      <c r="DHR18" s="94"/>
      <c r="DHS18" s="94"/>
      <c r="DHT18" s="94"/>
      <c r="DHU18" s="94"/>
      <c r="DHV18" s="94"/>
      <c r="DHW18" s="94"/>
      <c r="DHX18" s="94"/>
      <c r="DHY18" s="94"/>
      <c r="DHZ18" s="94"/>
      <c r="DIA18" s="94"/>
      <c r="DIB18" s="94"/>
      <c r="DIC18" s="94"/>
      <c r="DID18" s="94"/>
      <c r="DIE18" s="94"/>
      <c r="DIF18" s="94"/>
      <c r="DIG18" s="94"/>
      <c r="DIH18" s="94"/>
      <c r="DII18" s="94"/>
      <c r="DIJ18" s="94"/>
      <c r="DIK18" s="94"/>
      <c r="DIL18" s="94"/>
      <c r="DIM18" s="94"/>
      <c r="DIN18" s="94"/>
      <c r="DIO18" s="94"/>
      <c r="DIP18" s="94"/>
      <c r="DIQ18" s="94"/>
      <c r="DIR18" s="94"/>
      <c r="DIS18" s="94"/>
      <c r="DIT18" s="94"/>
      <c r="DIU18" s="94"/>
      <c r="DIV18" s="94"/>
      <c r="DIW18" s="94"/>
      <c r="DIX18" s="94"/>
      <c r="DIY18" s="94"/>
      <c r="DIZ18" s="94"/>
      <c r="DJA18" s="94"/>
      <c r="DJB18" s="94"/>
      <c r="DJC18" s="94"/>
      <c r="DJD18" s="94"/>
      <c r="DJE18" s="94"/>
      <c r="DJF18" s="94"/>
      <c r="DJG18" s="94"/>
      <c r="DJH18" s="94"/>
      <c r="DJI18" s="94"/>
      <c r="DJJ18" s="94"/>
      <c r="DJK18" s="94"/>
      <c r="DJL18" s="94"/>
      <c r="DJM18" s="94"/>
      <c r="DJN18" s="94"/>
      <c r="DJO18" s="94"/>
      <c r="DJP18" s="94"/>
      <c r="DJQ18" s="94"/>
      <c r="DJR18" s="94"/>
      <c r="DJS18" s="94"/>
      <c r="DJT18" s="94"/>
      <c r="DJU18" s="94"/>
      <c r="DJV18" s="94"/>
      <c r="DJW18" s="94"/>
      <c r="DJX18" s="94"/>
      <c r="DJY18" s="94"/>
      <c r="DJZ18" s="94"/>
      <c r="DKA18" s="94"/>
      <c r="DKB18" s="94"/>
      <c r="DKC18" s="94"/>
      <c r="DKD18" s="94"/>
      <c r="DKE18" s="94"/>
      <c r="DKF18" s="94"/>
      <c r="DKG18" s="94"/>
      <c r="DKH18" s="94"/>
      <c r="DKI18" s="94"/>
      <c r="DKJ18" s="94"/>
      <c r="DKK18" s="94"/>
      <c r="DKL18" s="94"/>
      <c r="DKM18" s="94"/>
      <c r="DKN18" s="94"/>
      <c r="DKO18" s="94"/>
      <c r="DKP18" s="94"/>
      <c r="DKQ18" s="94"/>
      <c r="DKR18" s="94"/>
      <c r="DKS18" s="94"/>
      <c r="DKT18" s="94"/>
      <c r="DKU18" s="94"/>
      <c r="DKV18" s="94"/>
      <c r="DKW18" s="94"/>
      <c r="DKX18" s="94"/>
      <c r="DKY18" s="94"/>
      <c r="DKZ18" s="94"/>
      <c r="DLA18" s="94"/>
      <c r="DLB18" s="94"/>
      <c r="DLC18" s="94"/>
      <c r="DLD18" s="94"/>
      <c r="DLE18" s="94"/>
      <c r="DLF18" s="94"/>
      <c r="DLG18" s="94"/>
      <c r="DLH18" s="94"/>
      <c r="DLI18" s="94"/>
      <c r="DLJ18" s="94"/>
      <c r="DLK18" s="94"/>
      <c r="DLL18" s="94"/>
      <c r="DLM18" s="94"/>
      <c r="DLN18" s="94"/>
      <c r="DLO18" s="94"/>
      <c r="DLP18" s="94"/>
      <c r="DLQ18" s="94"/>
      <c r="DLR18" s="94"/>
      <c r="DLS18" s="94"/>
      <c r="DLT18" s="94"/>
      <c r="DLU18" s="94"/>
      <c r="DLV18" s="94"/>
      <c r="DLW18" s="94"/>
      <c r="DLX18" s="94"/>
      <c r="DLY18" s="94"/>
      <c r="DLZ18" s="94"/>
      <c r="DMA18" s="94"/>
      <c r="DMB18" s="94"/>
      <c r="DMC18" s="94"/>
      <c r="DMD18" s="94"/>
      <c r="DME18" s="94"/>
      <c r="DMF18" s="94"/>
      <c r="DMG18" s="94"/>
      <c r="DMH18" s="94"/>
      <c r="DMI18" s="94"/>
      <c r="DMJ18" s="94"/>
      <c r="DMK18" s="94"/>
      <c r="DML18" s="94"/>
      <c r="DMM18" s="94"/>
      <c r="DMN18" s="94"/>
      <c r="DMO18" s="94"/>
      <c r="DMP18" s="94"/>
      <c r="DMQ18" s="94"/>
      <c r="DMR18" s="94"/>
      <c r="DMS18" s="94"/>
      <c r="DMT18" s="94"/>
      <c r="DMU18" s="94"/>
      <c r="DMV18" s="94"/>
      <c r="DMW18" s="94"/>
      <c r="DMX18" s="94"/>
      <c r="DMY18" s="94"/>
      <c r="DMZ18" s="94"/>
      <c r="DNA18" s="94"/>
      <c r="DNB18" s="94"/>
      <c r="DNC18" s="94"/>
      <c r="DND18" s="94"/>
      <c r="DNE18" s="94"/>
      <c r="DNF18" s="94"/>
      <c r="DNG18" s="94"/>
      <c r="DNH18" s="94"/>
      <c r="DNI18" s="94"/>
      <c r="DNJ18" s="94"/>
      <c r="DNK18" s="94"/>
      <c r="DNL18" s="94"/>
      <c r="DNM18" s="94"/>
      <c r="DNN18" s="94"/>
      <c r="DNO18" s="94"/>
      <c r="DNP18" s="94"/>
      <c r="DNQ18" s="94"/>
      <c r="DNR18" s="94"/>
      <c r="DNS18" s="94"/>
      <c r="DNT18" s="94"/>
      <c r="DNU18" s="94"/>
      <c r="DNV18" s="94"/>
      <c r="DNW18" s="94"/>
      <c r="DNX18" s="94"/>
      <c r="DNY18" s="94"/>
      <c r="DNZ18" s="94"/>
      <c r="DOA18" s="94"/>
      <c r="DOB18" s="94"/>
      <c r="DOC18" s="94"/>
      <c r="DOD18" s="94"/>
      <c r="DOE18" s="94"/>
      <c r="DOF18" s="94"/>
      <c r="DOG18" s="94"/>
      <c r="DOH18" s="94"/>
      <c r="DOI18" s="94"/>
      <c r="DOJ18" s="94"/>
      <c r="DOK18" s="94"/>
      <c r="DOL18" s="94"/>
      <c r="DOM18" s="94"/>
      <c r="DON18" s="94"/>
      <c r="DOO18" s="94"/>
      <c r="DOP18" s="94"/>
      <c r="DOQ18" s="94"/>
      <c r="DOR18" s="94"/>
      <c r="DOS18" s="94"/>
      <c r="DOT18" s="94"/>
      <c r="DOU18" s="94"/>
      <c r="DOV18" s="94"/>
      <c r="DOW18" s="94"/>
      <c r="DOX18" s="94"/>
      <c r="DOY18" s="94"/>
      <c r="DOZ18" s="94"/>
      <c r="DPA18" s="94"/>
      <c r="DPB18" s="94"/>
      <c r="DPC18" s="94"/>
      <c r="DPD18" s="94"/>
      <c r="DPE18" s="94"/>
      <c r="DPF18" s="94"/>
      <c r="DPG18" s="94"/>
      <c r="DPH18" s="94"/>
      <c r="DPI18" s="94"/>
      <c r="DPJ18" s="94"/>
      <c r="DPK18" s="94"/>
      <c r="DPL18" s="94"/>
      <c r="DPM18" s="94"/>
      <c r="DPN18" s="94"/>
      <c r="DPO18" s="94"/>
      <c r="DPP18" s="94"/>
      <c r="DPQ18" s="94"/>
      <c r="DPR18" s="94"/>
      <c r="DPS18" s="94"/>
      <c r="DPT18" s="94"/>
      <c r="DPU18" s="94"/>
      <c r="DPV18" s="94"/>
      <c r="DPW18" s="94"/>
      <c r="DPX18" s="94"/>
      <c r="DPY18" s="94"/>
      <c r="DPZ18" s="94"/>
      <c r="DQA18" s="94"/>
      <c r="DQB18" s="94"/>
      <c r="DQC18" s="94"/>
      <c r="DQD18" s="94"/>
      <c r="DQE18" s="94"/>
      <c r="DQF18" s="94"/>
      <c r="DQG18" s="94"/>
      <c r="DQH18" s="94"/>
      <c r="DQI18" s="94"/>
      <c r="DQJ18" s="94"/>
      <c r="DQK18" s="94"/>
      <c r="DQL18" s="94"/>
      <c r="DQM18" s="94"/>
      <c r="DQN18" s="94"/>
      <c r="DQO18" s="94"/>
      <c r="DQP18" s="94"/>
      <c r="DQQ18" s="94"/>
      <c r="DQR18" s="94"/>
      <c r="DQS18" s="94"/>
      <c r="DQT18" s="94"/>
      <c r="DQU18" s="94"/>
      <c r="DQV18" s="94"/>
      <c r="DQW18" s="94"/>
      <c r="DQX18" s="94"/>
      <c r="DQY18" s="94"/>
      <c r="DQZ18" s="94"/>
      <c r="DRA18" s="94"/>
      <c r="DRB18" s="94"/>
      <c r="DRC18" s="94"/>
      <c r="DRD18" s="94"/>
      <c r="DRE18" s="94"/>
      <c r="DRF18" s="94"/>
      <c r="DRG18" s="94"/>
      <c r="DRH18" s="94"/>
      <c r="DRI18" s="94"/>
      <c r="DRJ18" s="94"/>
      <c r="DRK18" s="94"/>
      <c r="DRL18" s="94"/>
      <c r="DRM18" s="94"/>
      <c r="DRN18" s="94"/>
      <c r="DRO18" s="94"/>
      <c r="DRP18" s="94"/>
      <c r="DRQ18" s="94"/>
      <c r="DRR18" s="94"/>
      <c r="DRS18" s="94"/>
      <c r="DRT18" s="94"/>
      <c r="DRU18" s="94"/>
      <c r="DRV18" s="94"/>
      <c r="DRW18" s="94"/>
      <c r="DRX18" s="94"/>
      <c r="DRY18" s="94"/>
      <c r="DRZ18" s="94"/>
      <c r="DSA18" s="94"/>
      <c r="DSB18" s="94"/>
      <c r="DSC18" s="94"/>
      <c r="DSD18" s="94"/>
      <c r="DSE18" s="94"/>
      <c r="DSF18" s="94"/>
      <c r="DSG18" s="94"/>
      <c r="DSH18" s="94"/>
      <c r="DSI18" s="94"/>
      <c r="DSJ18" s="94"/>
      <c r="DSK18" s="94"/>
      <c r="DSL18" s="94"/>
      <c r="DSM18" s="94"/>
      <c r="DSN18" s="94"/>
      <c r="DSO18" s="94"/>
      <c r="DSP18" s="94"/>
      <c r="DSQ18" s="94"/>
      <c r="DSR18" s="94"/>
      <c r="DSS18" s="94"/>
      <c r="DST18" s="94"/>
      <c r="DSU18" s="94"/>
      <c r="DSV18" s="94"/>
      <c r="DSW18" s="94"/>
      <c r="DSX18" s="94"/>
      <c r="DSY18" s="94"/>
      <c r="DSZ18" s="94"/>
      <c r="DTA18" s="94"/>
      <c r="DTB18" s="94"/>
      <c r="DTC18" s="94"/>
      <c r="DTD18" s="94"/>
      <c r="DTE18" s="94"/>
      <c r="DTF18" s="94"/>
      <c r="DTG18" s="94"/>
      <c r="DTH18" s="94"/>
      <c r="DTI18" s="94"/>
      <c r="DTJ18" s="94"/>
      <c r="DTK18" s="94"/>
      <c r="DTL18" s="94"/>
      <c r="DTM18" s="94"/>
      <c r="DTN18" s="94"/>
      <c r="DTO18" s="94"/>
      <c r="DTP18" s="94"/>
      <c r="DTQ18" s="94"/>
      <c r="DTR18" s="94"/>
      <c r="DTS18" s="94"/>
      <c r="DTT18" s="94"/>
      <c r="DTU18" s="94"/>
      <c r="DTV18" s="94"/>
      <c r="DTW18" s="94"/>
      <c r="DTX18" s="94"/>
      <c r="DTY18" s="94"/>
      <c r="DTZ18" s="94"/>
      <c r="DUA18" s="94"/>
      <c r="DUB18" s="94"/>
      <c r="DUC18" s="94"/>
      <c r="DUD18" s="94"/>
      <c r="DUE18" s="94"/>
      <c r="DUF18" s="94"/>
      <c r="DUG18" s="94"/>
      <c r="DUH18" s="94"/>
      <c r="DUI18" s="94"/>
      <c r="DUJ18" s="94"/>
      <c r="DUK18" s="94"/>
      <c r="DUL18" s="94"/>
      <c r="DUM18" s="94"/>
      <c r="DUN18" s="94"/>
      <c r="DUO18" s="94"/>
      <c r="DUP18" s="94"/>
      <c r="DUQ18" s="94"/>
      <c r="DUR18" s="94"/>
      <c r="DUS18" s="94"/>
      <c r="DUT18" s="94"/>
      <c r="DUU18" s="94"/>
      <c r="DUV18" s="94"/>
      <c r="DUW18" s="94"/>
      <c r="DUX18" s="94"/>
      <c r="DUY18" s="94"/>
      <c r="DUZ18" s="94"/>
      <c r="DVA18" s="94"/>
      <c r="DVB18" s="94"/>
      <c r="DVC18" s="94"/>
      <c r="DVD18" s="94"/>
      <c r="DVE18" s="94"/>
      <c r="DVF18" s="94"/>
      <c r="DVG18" s="94"/>
      <c r="DVH18" s="94"/>
      <c r="DVI18" s="94"/>
      <c r="DVJ18" s="94"/>
      <c r="DVK18" s="94"/>
      <c r="DVL18" s="94"/>
      <c r="DVM18" s="94"/>
      <c r="DVN18" s="94"/>
      <c r="DVO18" s="94"/>
      <c r="DVP18" s="94"/>
      <c r="DVQ18" s="94"/>
      <c r="DVR18" s="94"/>
      <c r="DVS18" s="94"/>
      <c r="DVT18" s="94"/>
      <c r="DVU18" s="94"/>
      <c r="DVV18" s="94"/>
      <c r="DVW18" s="94"/>
      <c r="DVX18" s="94"/>
      <c r="DVY18" s="94"/>
      <c r="DVZ18" s="94"/>
      <c r="DWA18" s="94"/>
      <c r="DWB18" s="94"/>
      <c r="DWC18" s="94"/>
      <c r="DWD18" s="94"/>
      <c r="DWE18" s="94"/>
      <c r="DWF18" s="94"/>
      <c r="DWG18" s="94"/>
      <c r="DWH18" s="94"/>
      <c r="DWI18" s="94"/>
      <c r="DWJ18" s="94"/>
      <c r="DWK18" s="94"/>
      <c r="DWL18" s="94"/>
      <c r="DWM18" s="94"/>
      <c r="DWN18" s="94"/>
      <c r="DWO18" s="94"/>
      <c r="DWP18" s="94"/>
      <c r="DWQ18" s="94"/>
      <c r="DWR18" s="94"/>
      <c r="DWS18" s="94"/>
      <c r="DWT18" s="94"/>
      <c r="DWU18" s="94"/>
      <c r="DWV18" s="94"/>
      <c r="DWW18" s="94"/>
      <c r="DWX18" s="94"/>
      <c r="DWY18" s="94"/>
      <c r="DWZ18" s="94"/>
      <c r="DXA18" s="94"/>
      <c r="DXB18" s="94"/>
      <c r="DXC18" s="94"/>
      <c r="DXD18" s="94"/>
      <c r="DXE18" s="94"/>
      <c r="DXF18" s="94"/>
      <c r="DXG18" s="94"/>
      <c r="DXH18" s="94"/>
      <c r="DXI18" s="94"/>
      <c r="DXJ18" s="94"/>
      <c r="DXK18" s="94"/>
      <c r="DXL18" s="94"/>
      <c r="DXM18" s="94"/>
      <c r="DXN18" s="94"/>
      <c r="DXO18" s="94"/>
      <c r="DXP18" s="94"/>
      <c r="DXQ18" s="94"/>
      <c r="DXR18" s="94"/>
      <c r="DXS18" s="94"/>
      <c r="DXT18" s="94"/>
      <c r="DXU18" s="94"/>
      <c r="DXV18" s="94"/>
      <c r="DXW18" s="94"/>
      <c r="DXX18" s="94"/>
      <c r="DXY18" s="94"/>
      <c r="DXZ18" s="94"/>
      <c r="DYA18" s="94"/>
      <c r="DYB18" s="94"/>
      <c r="DYC18" s="94"/>
      <c r="DYD18" s="94"/>
      <c r="DYE18" s="94"/>
      <c r="DYF18" s="94"/>
      <c r="DYG18" s="94"/>
      <c r="DYH18" s="94"/>
      <c r="DYI18" s="94"/>
      <c r="DYJ18" s="94"/>
      <c r="DYK18" s="94"/>
      <c r="DYL18" s="94"/>
      <c r="DYM18" s="94"/>
      <c r="DYN18" s="94"/>
      <c r="DYO18" s="94"/>
      <c r="DYP18" s="94"/>
      <c r="DYQ18" s="94"/>
      <c r="DYR18" s="94"/>
      <c r="DYS18" s="94"/>
      <c r="DYT18" s="94"/>
      <c r="DYU18" s="94"/>
      <c r="DYV18" s="94"/>
      <c r="DYW18" s="94"/>
      <c r="DYX18" s="94"/>
      <c r="DYY18" s="94"/>
      <c r="DYZ18" s="94"/>
      <c r="DZA18" s="94"/>
      <c r="DZB18" s="94"/>
      <c r="DZC18" s="94"/>
      <c r="DZD18" s="94"/>
      <c r="DZE18" s="94"/>
      <c r="DZF18" s="94"/>
      <c r="DZG18" s="94"/>
      <c r="DZH18" s="94"/>
      <c r="DZI18" s="94"/>
      <c r="DZJ18" s="94"/>
      <c r="DZK18" s="94"/>
      <c r="DZL18" s="94"/>
      <c r="DZM18" s="94"/>
      <c r="DZN18" s="94"/>
      <c r="DZO18" s="94"/>
      <c r="DZP18" s="94"/>
      <c r="DZQ18" s="94"/>
      <c r="DZR18" s="94"/>
      <c r="DZS18" s="94"/>
      <c r="DZT18" s="94"/>
      <c r="DZU18" s="94"/>
      <c r="DZV18" s="94"/>
      <c r="DZW18" s="94"/>
      <c r="DZX18" s="94"/>
      <c r="DZY18" s="94"/>
      <c r="DZZ18" s="94"/>
      <c r="EAA18" s="94"/>
      <c r="EAB18" s="94"/>
      <c r="EAC18" s="94"/>
      <c r="EAD18" s="94"/>
      <c r="EAE18" s="94"/>
      <c r="EAF18" s="94"/>
      <c r="EAG18" s="94"/>
      <c r="EAH18" s="94"/>
      <c r="EAI18" s="94"/>
      <c r="EAJ18" s="94"/>
      <c r="EAK18" s="94"/>
      <c r="EAL18" s="94"/>
      <c r="EAM18" s="94"/>
      <c r="EAN18" s="94"/>
      <c r="EAO18" s="94"/>
      <c r="EAP18" s="94"/>
      <c r="EAQ18" s="94"/>
      <c r="EAR18" s="94"/>
      <c r="EAS18" s="94"/>
      <c r="EAT18" s="94"/>
      <c r="EAU18" s="94"/>
      <c r="EAV18" s="94"/>
      <c r="EAW18" s="94"/>
      <c r="EAX18" s="94"/>
      <c r="EAY18" s="94"/>
      <c r="EAZ18" s="94"/>
      <c r="EBA18" s="94"/>
      <c r="EBB18" s="94"/>
      <c r="EBC18" s="94"/>
      <c r="EBD18" s="94"/>
      <c r="EBE18" s="94"/>
      <c r="EBF18" s="94"/>
      <c r="EBG18" s="94"/>
      <c r="EBH18" s="94"/>
      <c r="EBI18" s="94"/>
      <c r="EBJ18" s="94"/>
      <c r="EBK18" s="94"/>
      <c r="EBL18" s="94"/>
      <c r="EBM18" s="94"/>
      <c r="EBN18" s="94"/>
      <c r="EBO18" s="94"/>
      <c r="EBP18" s="94"/>
      <c r="EBQ18" s="94"/>
      <c r="EBR18" s="94"/>
      <c r="EBS18" s="94"/>
      <c r="EBT18" s="94"/>
      <c r="EBU18" s="94"/>
      <c r="EBV18" s="94"/>
      <c r="EBW18" s="94"/>
      <c r="EBX18" s="94"/>
      <c r="EBY18" s="94"/>
      <c r="EBZ18" s="94"/>
      <c r="ECA18" s="94"/>
      <c r="ECB18" s="94"/>
      <c r="ECC18" s="94"/>
      <c r="ECD18" s="94"/>
      <c r="ECE18" s="94"/>
      <c r="ECF18" s="94"/>
      <c r="ECG18" s="94"/>
      <c r="ECH18" s="94"/>
      <c r="ECI18" s="94"/>
      <c r="ECJ18" s="94"/>
      <c r="ECK18" s="94"/>
      <c r="ECL18" s="94"/>
      <c r="ECM18" s="94"/>
      <c r="ECN18" s="94"/>
      <c r="ECO18" s="94"/>
      <c r="ECP18" s="94"/>
      <c r="ECQ18" s="94"/>
      <c r="ECR18" s="94"/>
      <c r="ECS18" s="94"/>
      <c r="ECT18" s="94"/>
      <c r="ECU18" s="94"/>
      <c r="ECV18" s="94"/>
      <c r="ECW18" s="94"/>
      <c r="ECX18" s="94"/>
      <c r="ECY18" s="94"/>
      <c r="ECZ18" s="94"/>
      <c r="EDA18" s="94"/>
      <c r="EDB18" s="94"/>
      <c r="EDC18" s="94"/>
      <c r="EDD18" s="94"/>
      <c r="EDE18" s="94"/>
      <c r="EDF18" s="94"/>
      <c r="EDG18" s="94"/>
      <c r="EDH18" s="94"/>
      <c r="EDI18" s="94"/>
      <c r="EDJ18" s="94"/>
      <c r="EDK18" s="94"/>
      <c r="EDL18" s="94"/>
      <c r="EDM18" s="94"/>
      <c r="EDN18" s="94"/>
      <c r="EDO18" s="94"/>
      <c r="EDP18" s="94"/>
      <c r="EDQ18" s="94"/>
      <c r="EDR18" s="94"/>
      <c r="EDS18" s="94"/>
      <c r="EDT18" s="94"/>
      <c r="EDU18" s="94"/>
      <c r="EDV18" s="94"/>
      <c r="EDW18" s="94"/>
      <c r="EDX18" s="94"/>
      <c r="EDY18" s="94"/>
      <c r="EDZ18" s="94"/>
      <c r="EEA18" s="94"/>
      <c r="EEB18" s="94"/>
      <c r="EEC18" s="94"/>
      <c r="EED18" s="94"/>
      <c r="EEE18" s="94"/>
      <c r="EEF18" s="94"/>
      <c r="EEG18" s="94"/>
      <c r="EEH18" s="94"/>
      <c r="EEI18" s="94"/>
      <c r="EEJ18" s="94"/>
      <c r="EEK18" s="94"/>
      <c r="EEL18" s="94"/>
      <c r="EEM18" s="94"/>
      <c r="EEN18" s="94"/>
      <c r="EEO18" s="94"/>
      <c r="EEP18" s="94"/>
      <c r="EEQ18" s="94"/>
      <c r="EER18" s="94"/>
      <c r="EES18" s="94"/>
      <c r="EET18" s="94"/>
      <c r="EEU18" s="94"/>
      <c r="EEV18" s="94"/>
      <c r="EEW18" s="94"/>
      <c r="EEX18" s="94"/>
      <c r="EEY18" s="94"/>
      <c r="EEZ18" s="94"/>
      <c r="EFA18" s="94"/>
      <c r="EFB18" s="94"/>
      <c r="EFC18" s="94"/>
      <c r="EFD18" s="94"/>
      <c r="EFE18" s="94"/>
      <c r="EFF18" s="94"/>
      <c r="EFG18" s="94"/>
      <c r="EFH18" s="94"/>
      <c r="EFI18" s="94"/>
      <c r="EFJ18" s="94"/>
      <c r="EFK18" s="94"/>
      <c r="EFL18" s="94"/>
      <c r="EFM18" s="94"/>
      <c r="EFN18" s="94"/>
      <c r="EFO18" s="94"/>
      <c r="EFP18" s="94"/>
      <c r="EFQ18" s="94"/>
      <c r="EFR18" s="94"/>
      <c r="EFS18" s="94"/>
      <c r="EFT18" s="94"/>
      <c r="EFU18" s="94"/>
      <c r="EFV18" s="94"/>
      <c r="EFW18" s="94"/>
      <c r="EFX18" s="94"/>
      <c r="EFY18" s="94"/>
      <c r="EFZ18" s="94"/>
      <c r="EGA18" s="94"/>
      <c r="EGB18" s="94"/>
      <c r="EGC18" s="94"/>
      <c r="EGD18" s="94"/>
      <c r="EGE18" s="94"/>
      <c r="EGF18" s="94"/>
      <c r="EGG18" s="94"/>
      <c r="EGH18" s="94"/>
      <c r="EGI18" s="94"/>
      <c r="EGJ18" s="94"/>
      <c r="EGK18" s="94"/>
      <c r="EGL18" s="94"/>
      <c r="EGM18" s="94"/>
      <c r="EGN18" s="94"/>
      <c r="EGO18" s="94"/>
      <c r="EGP18" s="94"/>
      <c r="EGQ18" s="94"/>
      <c r="EGR18" s="94"/>
      <c r="EGS18" s="94"/>
      <c r="EGT18" s="94"/>
      <c r="EGU18" s="94"/>
      <c r="EGV18" s="94"/>
      <c r="EGW18" s="94"/>
      <c r="EGX18" s="94"/>
      <c r="EGY18" s="94"/>
      <c r="EGZ18" s="94"/>
      <c r="EHA18" s="94"/>
      <c r="EHB18" s="94"/>
      <c r="EHC18" s="94"/>
      <c r="EHD18" s="94"/>
      <c r="EHE18" s="94"/>
      <c r="EHF18" s="94"/>
      <c r="EHG18" s="94"/>
      <c r="EHH18" s="94"/>
      <c r="EHI18" s="94"/>
      <c r="EHJ18" s="94"/>
      <c r="EHK18" s="94"/>
      <c r="EHL18" s="94"/>
      <c r="EHM18" s="94"/>
      <c r="EHN18" s="94"/>
      <c r="EHO18" s="94"/>
      <c r="EHP18" s="94"/>
      <c r="EHQ18" s="94"/>
      <c r="EHR18" s="94"/>
      <c r="EHS18" s="94"/>
      <c r="EHT18" s="94"/>
      <c r="EHU18" s="94"/>
      <c r="EHV18" s="94"/>
      <c r="EHW18" s="94"/>
      <c r="EHX18" s="94"/>
      <c r="EHY18" s="94"/>
      <c r="EHZ18" s="94"/>
      <c r="EIA18" s="94"/>
      <c r="EIB18" s="94"/>
      <c r="EIC18" s="94"/>
      <c r="EID18" s="94"/>
      <c r="EIE18" s="94"/>
      <c r="EIF18" s="94"/>
      <c r="EIG18" s="94"/>
      <c r="EIH18" s="94"/>
      <c r="EII18" s="94"/>
      <c r="EIJ18" s="94"/>
      <c r="EIK18" s="94"/>
      <c r="EIL18" s="94"/>
      <c r="EIM18" s="94"/>
      <c r="EIN18" s="94"/>
      <c r="EIO18" s="94"/>
      <c r="EIP18" s="94"/>
      <c r="EIQ18" s="94"/>
      <c r="EIR18" s="94"/>
      <c r="EIS18" s="94"/>
      <c r="EIT18" s="94"/>
      <c r="EIU18" s="94"/>
      <c r="EIV18" s="94"/>
      <c r="EIW18" s="94"/>
      <c r="EIX18" s="94"/>
      <c r="EIY18" s="94"/>
      <c r="EIZ18" s="94"/>
      <c r="EJA18" s="94"/>
      <c r="EJB18" s="94"/>
      <c r="EJC18" s="94"/>
      <c r="EJD18" s="94"/>
      <c r="EJE18" s="94"/>
      <c r="EJF18" s="94"/>
      <c r="EJG18" s="94"/>
      <c r="EJH18" s="94"/>
      <c r="EJI18" s="94"/>
      <c r="EJJ18" s="94"/>
      <c r="EJK18" s="94"/>
      <c r="EJL18" s="94"/>
      <c r="EJM18" s="94"/>
      <c r="EJN18" s="94"/>
      <c r="EJO18" s="94"/>
      <c r="EJP18" s="94"/>
      <c r="EJQ18" s="94"/>
      <c r="EJR18" s="94"/>
      <c r="EJS18" s="94"/>
      <c r="EJT18" s="94"/>
      <c r="EJU18" s="94"/>
      <c r="EJV18" s="94"/>
      <c r="EJW18" s="94"/>
      <c r="EJX18" s="94"/>
      <c r="EJY18" s="94"/>
      <c r="EJZ18" s="94"/>
      <c r="EKA18" s="94"/>
      <c r="EKB18" s="94"/>
      <c r="EKC18" s="94"/>
      <c r="EKD18" s="94"/>
      <c r="EKE18" s="94"/>
      <c r="EKF18" s="94"/>
      <c r="EKG18" s="94"/>
      <c r="EKH18" s="94"/>
      <c r="EKI18" s="94"/>
      <c r="EKJ18" s="94"/>
      <c r="EKK18" s="94"/>
      <c r="EKL18" s="94"/>
      <c r="EKM18" s="94"/>
      <c r="EKN18" s="94"/>
      <c r="EKO18" s="94"/>
      <c r="EKP18" s="94"/>
      <c r="EKQ18" s="94"/>
      <c r="EKR18" s="94"/>
      <c r="EKS18" s="94"/>
      <c r="EKT18" s="94"/>
      <c r="EKU18" s="94"/>
      <c r="EKV18" s="94"/>
      <c r="EKW18" s="94"/>
      <c r="EKX18" s="94"/>
      <c r="EKY18" s="94"/>
      <c r="EKZ18" s="94"/>
      <c r="ELA18" s="94"/>
      <c r="ELB18" s="94"/>
      <c r="ELC18" s="94"/>
      <c r="ELD18" s="94"/>
      <c r="ELE18" s="94"/>
      <c r="ELF18" s="94"/>
      <c r="ELG18" s="94"/>
      <c r="ELH18" s="94"/>
      <c r="ELI18" s="94"/>
      <c r="ELJ18" s="94"/>
      <c r="ELK18" s="94"/>
      <c r="ELL18" s="94"/>
      <c r="ELM18" s="94"/>
      <c r="ELN18" s="94"/>
      <c r="ELO18" s="94"/>
      <c r="ELP18" s="94"/>
      <c r="ELQ18" s="94"/>
      <c r="ELR18" s="94"/>
      <c r="ELS18" s="94"/>
      <c r="ELT18" s="94"/>
      <c r="ELU18" s="94"/>
      <c r="ELV18" s="94"/>
      <c r="ELW18" s="94"/>
      <c r="ELX18" s="94"/>
      <c r="ELY18" s="94"/>
      <c r="ELZ18" s="94"/>
      <c r="EMA18" s="94"/>
      <c r="EMB18" s="94"/>
      <c r="EMC18" s="94"/>
      <c r="EMD18" s="94"/>
      <c r="EME18" s="94"/>
      <c r="EMF18" s="94"/>
      <c r="EMG18" s="94"/>
      <c r="EMH18" s="94"/>
      <c r="EMI18" s="94"/>
      <c r="EMJ18" s="94"/>
      <c r="EMK18" s="94"/>
      <c r="EML18" s="94"/>
      <c r="EMM18" s="94"/>
      <c r="EMN18" s="94"/>
      <c r="EMO18" s="94"/>
      <c r="EMP18" s="94"/>
      <c r="EMQ18" s="94"/>
      <c r="EMR18" s="94"/>
      <c r="EMS18" s="94"/>
      <c r="EMT18" s="94"/>
      <c r="EMU18" s="94"/>
      <c r="EMV18" s="94"/>
      <c r="EMW18" s="94"/>
      <c r="EMX18" s="94"/>
      <c r="EMY18" s="94"/>
      <c r="EMZ18" s="94"/>
      <c r="ENA18" s="94"/>
      <c r="ENB18" s="94"/>
      <c r="ENC18" s="94"/>
      <c r="END18" s="94"/>
      <c r="ENE18" s="94"/>
      <c r="ENF18" s="94"/>
      <c r="ENG18" s="94"/>
      <c r="ENH18" s="94"/>
      <c r="ENI18" s="94"/>
      <c r="ENJ18" s="94"/>
      <c r="ENK18" s="94"/>
      <c r="ENL18" s="94"/>
      <c r="ENM18" s="94"/>
      <c r="ENN18" s="94"/>
      <c r="ENO18" s="94"/>
      <c r="ENP18" s="94"/>
      <c r="ENQ18" s="94"/>
      <c r="ENR18" s="94"/>
      <c r="ENS18" s="94"/>
      <c r="ENT18" s="94"/>
      <c r="ENU18" s="94"/>
      <c r="ENV18" s="94"/>
      <c r="ENW18" s="94"/>
      <c r="ENX18" s="94"/>
      <c r="ENY18" s="94"/>
      <c r="ENZ18" s="94"/>
      <c r="EOA18" s="94"/>
      <c r="EOB18" s="94"/>
      <c r="EOC18" s="94"/>
      <c r="EOD18" s="94"/>
      <c r="EOE18" s="94"/>
      <c r="EOF18" s="94"/>
      <c r="EOG18" s="94"/>
      <c r="EOH18" s="94"/>
      <c r="EOI18" s="94"/>
      <c r="EOJ18" s="94"/>
      <c r="EOK18" s="94"/>
      <c r="EOL18" s="94"/>
      <c r="EOM18" s="94"/>
      <c r="EON18" s="94"/>
      <c r="EOO18" s="94"/>
      <c r="EOP18" s="94"/>
      <c r="EOQ18" s="94"/>
      <c r="EOR18" s="94"/>
      <c r="EOS18" s="94"/>
      <c r="EOT18" s="94"/>
      <c r="EOU18" s="94"/>
      <c r="EOV18" s="94"/>
      <c r="EOW18" s="94"/>
      <c r="EOX18" s="94"/>
      <c r="EOY18" s="94"/>
      <c r="EOZ18" s="94"/>
      <c r="EPA18" s="94"/>
      <c r="EPB18" s="94"/>
      <c r="EPC18" s="94"/>
      <c r="EPD18" s="94"/>
      <c r="EPE18" s="94"/>
      <c r="EPF18" s="94"/>
      <c r="EPG18" s="94"/>
      <c r="EPH18" s="94"/>
      <c r="EPI18" s="94"/>
      <c r="EPJ18" s="94"/>
      <c r="EPK18" s="94"/>
      <c r="EPL18" s="94"/>
      <c r="EPM18" s="94"/>
      <c r="EPN18" s="94"/>
      <c r="EPO18" s="94"/>
      <c r="EPP18" s="94"/>
      <c r="EPQ18" s="94"/>
      <c r="EPR18" s="94"/>
      <c r="EPS18" s="94"/>
      <c r="EPT18" s="94"/>
      <c r="EPU18" s="94"/>
      <c r="EPV18" s="94"/>
      <c r="EPW18" s="94"/>
      <c r="EPX18" s="94"/>
      <c r="EPY18" s="94"/>
      <c r="EPZ18" s="94"/>
      <c r="EQA18" s="94"/>
      <c r="EQB18" s="94"/>
      <c r="EQC18" s="94"/>
      <c r="EQD18" s="94"/>
      <c r="EQE18" s="94"/>
      <c r="EQF18" s="94"/>
      <c r="EQG18" s="94"/>
      <c r="EQH18" s="94"/>
      <c r="EQI18" s="94"/>
      <c r="EQJ18" s="94"/>
      <c r="EQK18" s="94"/>
      <c r="EQL18" s="94"/>
      <c r="EQM18" s="94"/>
      <c r="EQN18" s="94"/>
      <c r="EQO18" s="94"/>
      <c r="EQP18" s="94"/>
      <c r="EQQ18" s="94"/>
      <c r="EQR18" s="94"/>
      <c r="EQS18" s="94"/>
      <c r="EQT18" s="94"/>
      <c r="EQU18" s="94"/>
      <c r="EQV18" s="94"/>
      <c r="EQW18" s="94"/>
      <c r="EQX18" s="94"/>
      <c r="EQY18" s="94"/>
      <c r="EQZ18" s="94"/>
      <c r="ERA18" s="94"/>
      <c r="ERB18" s="94"/>
      <c r="ERC18" s="94"/>
      <c r="ERD18" s="94"/>
      <c r="ERE18" s="94"/>
      <c r="ERF18" s="94"/>
      <c r="ERG18" s="94"/>
      <c r="ERH18" s="94"/>
      <c r="ERI18" s="94"/>
      <c r="ERJ18" s="94"/>
      <c r="ERK18" s="94"/>
      <c r="ERL18" s="94"/>
      <c r="ERM18" s="94"/>
      <c r="ERN18" s="94"/>
      <c r="ERO18" s="94"/>
      <c r="ERP18" s="94"/>
      <c r="ERQ18" s="94"/>
      <c r="ERR18" s="94"/>
      <c r="ERS18" s="94"/>
      <c r="ERT18" s="94"/>
      <c r="ERU18" s="94"/>
      <c r="ERV18" s="94"/>
      <c r="ERW18" s="94"/>
      <c r="ERX18" s="94"/>
      <c r="ERY18" s="94"/>
      <c r="ERZ18" s="94"/>
      <c r="ESA18" s="94"/>
      <c r="ESB18" s="94"/>
      <c r="ESC18" s="94"/>
      <c r="ESD18" s="94"/>
      <c r="ESE18" s="94"/>
      <c r="ESF18" s="94"/>
      <c r="ESG18" s="94"/>
      <c r="ESH18" s="94"/>
      <c r="ESI18" s="94"/>
      <c r="ESJ18" s="94"/>
      <c r="ESK18" s="94"/>
      <c r="ESL18" s="94"/>
      <c r="ESM18" s="94"/>
      <c r="ESN18" s="94"/>
      <c r="ESO18" s="94"/>
      <c r="ESP18" s="94"/>
      <c r="ESQ18" s="94"/>
      <c r="ESR18" s="94"/>
      <c r="ESS18" s="94"/>
      <c r="EST18" s="94"/>
      <c r="ESU18" s="94"/>
      <c r="ESV18" s="94"/>
      <c r="ESW18" s="94"/>
      <c r="ESX18" s="94"/>
      <c r="ESY18" s="94"/>
      <c r="ESZ18" s="94"/>
      <c r="ETA18" s="94"/>
      <c r="ETB18" s="94"/>
      <c r="ETC18" s="94"/>
      <c r="ETD18" s="94"/>
      <c r="ETE18" s="94"/>
      <c r="ETF18" s="94"/>
      <c r="ETG18" s="94"/>
      <c r="ETH18" s="94"/>
      <c r="ETI18" s="94"/>
      <c r="ETJ18" s="94"/>
      <c r="ETK18" s="94"/>
      <c r="ETL18" s="94"/>
      <c r="ETM18" s="94"/>
      <c r="ETN18" s="94"/>
      <c r="ETO18" s="94"/>
      <c r="ETP18" s="94"/>
      <c r="ETQ18" s="94"/>
      <c r="ETR18" s="94"/>
      <c r="ETS18" s="94"/>
      <c r="ETT18" s="94"/>
      <c r="ETU18" s="94"/>
      <c r="ETV18" s="94"/>
      <c r="ETW18" s="94"/>
      <c r="ETX18" s="94"/>
      <c r="ETY18" s="94"/>
      <c r="ETZ18" s="94"/>
      <c r="EUA18" s="94"/>
      <c r="EUB18" s="94"/>
      <c r="EUC18" s="94"/>
      <c r="EUD18" s="94"/>
      <c r="EUE18" s="94"/>
      <c r="EUF18" s="94"/>
      <c r="EUG18" s="94"/>
      <c r="EUH18" s="94"/>
      <c r="EUI18" s="94"/>
      <c r="EUJ18" s="94"/>
      <c r="EUK18" s="94"/>
      <c r="EUL18" s="94"/>
      <c r="EUM18" s="94"/>
      <c r="EUN18" s="94"/>
      <c r="EUO18" s="94"/>
      <c r="EUP18" s="94"/>
      <c r="EUQ18" s="94"/>
      <c r="EUR18" s="94"/>
      <c r="EUS18" s="94"/>
      <c r="EUT18" s="94"/>
      <c r="EUU18" s="94"/>
      <c r="EUV18" s="94"/>
      <c r="EUW18" s="94"/>
      <c r="EUX18" s="94"/>
      <c r="EUY18" s="94"/>
      <c r="EUZ18" s="94"/>
      <c r="EVA18" s="94"/>
      <c r="EVB18" s="94"/>
      <c r="EVC18" s="94"/>
      <c r="EVD18" s="94"/>
      <c r="EVE18" s="94"/>
      <c r="EVF18" s="94"/>
      <c r="EVG18" s="94"/>
      <c r="EVH18" s="94"/>
      <c r="EVI18" s="94"/>
      <c r="EVJ18" s="94"/>
      <c r="EVK18" s="94"/>
      <c r="EVL18" s="94"/>
      <c r="EVM18" s="94"/>
      <c r="EVN18" s="94"/>
      <c r="EVO18" s="94"/>
      <c r="EVP18" s="94"/>
      <c r="EVQ18" s="94"/>
      <c r="EVR18" s="94"/>
      <c r="EVS18" s="94"/>
      <c r="EVT18" s="94"/>
      <c r="EVU18" s="94"/>
      <c r="EVV18" s="94"/>
      <c r="EVW18" s="94"/>
      <c r="EVX18" s="94"/>
      <c r="EVY18" s="94"/>
      <c r="EVZ18" s="94"/>
      <c r="EWA18" s="94"/>
      <c r="EWB18" s="94"/>
      <c r="EWC18" s="94"/>
      <c r="EWD18" s="94"/>
      <c r="EWE18" s="94"/>
      <c r="EWF18" s="94"/>
      <c r="EWG18" s="94"/>
      <c r="EWH18" s="94"/>
      <c r="EWI18" s="94"/>
      <c r="EWJ18" s="94"/>
      <c r="EWK18" s="94"/>
      <c r="EWL18" s="94"/>
      <c r="EWM18" s="94"/>
      <c r="EWN18" s="94"/>
      <c r="EWO18" s="94"/>
      <c r="EWP18" s="94"/>
      <c r="EWQ18" s="94"/>
      <c r="EWR18" s="94"/>
      <c r="EWS18" s="94"/>
      <c r="EWT18" s="94"/>
      <c r="EWU18" s="94"/>
      <c r="EWV18" s="94"/>
      <c r="EWW18" s="94"/>
      <c r="EWX18" s="94"/>
      <c r="EWY18" s="94"/>
      <c r="EWZ18" s="94"/>
      <c r="EXA18" s="94"/>
      <c r="EXB18" s="94"/>
      <c r="EXC18" s="94"/>
      <c r="EXD18" s="94"/>
      <c r="EXE18" s="94"/>
      <c r="EXF18" s="94"/>
      <c r="EXG18" s="94"/>
      <c r="EXH18" s="94"/>
      <c r="EXI18" s="94"/>
      <c r="EXJ18" s="94"/>
      <c r="EXK18" s="94"/>
      <c r="EXL18" s="94"/>
      <c r="EXM18" s="94"/>
      <c r="EXN18" s="94"/>
      <c r="EXO18" s="94"/>
      <c r="EXP18" s="94"/>
      <c r="EXQ18" s="94"/>
      <c r="EXR18" s="94"/>
      <c r="EXS18" s="94"/>
      <c r="EXT18" s="94"/>
      <c r="EXU18" s="94"/>
      <c r="EXV18" s="94"/>
      <c r="EXW18" s="94"/>
      <c r="EXX18" s="94"/>
      <c r="EXY18" s="94"/>
      <c r="EXZ18" s="94"/>
      <c r="EYA18" s="94"/>
      <c r="EYB18" s="94"/>
      <c r="EYC18" s="94"/>
      <c r="EYD18" s="94"/>
      <c r="EYE18" s="94"/>
      <c r="EYF18" s="94"/>
      <c r="EYG18" s="94"/>
      <c r="EYH18" s="94"/>
      <c r="EYI18" s="94"/>
      <c r="EYJ18" s="94"/>
      <c r="EYK18" s="94"/>
      <c r="EYL18" s="94"/>
      <c r="EYM18" s="94"/>
      <c r="EYN18" s="94"/>
      <c r="EYO18" s="94"/>
      <c r="EYP18" s="94"/>
      <c r="EYQ18" s="94"/>
      <c r="EYR18" s="94"/>
      <c r="EYS18" s="94"/>
      <c r="EYT18" s="94"/>
      <c r="EYU18" s="94"/>
      <c r="EYV18" s="94"/>
      <c r="EYW18" s="94"/>
      <c r="EYX18" s="94"/>
      <c r="EYY18" s="94"/>
      <c r="EYZ18" s="94"/>
      <c r="EZA18" s="94"/>
      <c r="EZB18" s="94"/>
      <c r="EZC18" s="94"/>
      <c r="EZD18" s="94"/>
      <c r="EZE18" s="94"/>
      <c r="EZF18" s="94"/>
      <c r="EZG18" s="94"/>
      <c r="EZH18" s="94"/>
      <c r="EZI18" s="94"/>
      <c r="EZJ18" s="94"/>
      <c r="EZK18" s="94"/>
      <c r="EZL18" s="94"/>
      <c r="EZM18" s="94"/>
      <c r="EZN18" s="94"/>
      <c r="EZO18" s="94"/>
      <c r="EZP18" s="94"/>
      <c r="EZQ18" s="94"/>
      <c r="EZR18" s="94"/>
      <c r="EZS18" s="94"/>
      <c r="EZT18" s="94"/>
      <c r="EZU18" s="94"/>
      <c r="EZV18" s="94"/>
      <c r="EZW18" s="94"/>
      <c r="EZX18" s="94"/>
      <c r="EZY18" s="94"/>
      <c r="EZZ18" s="94"/>
      <c r="FAA18" s="94"/>
      <c r="FAB18" s="94"/>
      <c r="FAC18" s="94"/>
      <c r="FAD18" s="94"/>
      <c r="FAE18" s="94"/>
      <c r="FAF18" s="94"/>
      <c r="FAG18" s="94"/>
      <c r="FAH18" s="94"/>
      <c r="FAI18" s="94"/>
      <c r="FAJ18" s="94"/>
      <c r="FAK18" s="94"/>
      <c r="FAL18" s="94"/>
      <c r="FAM18" s="94"/>
      <c r="FAN18" s="94"/>
      <c r="FAO18" s="94"/>
      <c r="FAP18" s="94"/>
      <c r="FAQ18" s="94"/>
      <c r="FAR18" s="94"/>
      <c r="FAS18" s="94"/>
      <c r="FAT18" s="94"/>
      <c r="FAU18" s="94"/>
      <c r="FAV18" s="94"/>
      <c r="FAW18" s="94"/>
      <c r="FAX18" s="94"/>
      <c r="FAY18" s="94"/>
      <c r="FAZ18" s="94"/>
      <c r="FBA18" s="94"/>
      <c r="FBB18" s="94"/>
      <c r="FBC18" s="94"/>
      <c r="FBD18" s="94"/>
      <c r="FBE18" s="94"/>
      <c r="FBF18" s="94"/>
      <c r="FBG18" s="94"/>
      <c r="FBH18" s="94"/>
      <c r="FBI18" s="94"/>
      <c r="FBJ18" s="94"/>
      <c r="FBK18" s="94"/>
      <c r="FBL18" s="94"/>
      <c r="FBM18" s="94"/>
      <c r="FBN18" s="94"/>
      <c r="FBO18" s="94"/>
      <c r="FBP18" s="94"/>
      <c r="FBQ18" s="94"/>
      <c r="FBR18" s="94"/>
      <c r="FBS18" s="94"/>
      <c r="FBT18" s="94"/>
      <c r="FBU18" s="94"/>
      <c r="FBV18" s="94"/>
      <c r="FBW18" s="94"/>
      <c r="FBX18" s="94"/>
      <c r="FBY18" s="94"/>
      <c r="FBZ18" s="94"/>
      <c r="FCA18" s="94"/>
      <c r="FCB18" s="94"/>
      <c r="FCC18" s="94"/>
      <c r="FCD18" s="94"/>
      <c r="FCE18" s="94"/>
      <c r="FCF18" s="94"/>
      <c r="FCG18" s="94"/>
      <c r="FCH18" s="94"/>
      <c r="FCI18" s="94"/>
      <c r="FCJ18" s="94"/>
      <c r="FCK18" s="94"/>
      <c r="FCL18" s="94"/>
      <c r="FCM18" s="94"/>
      <c r="FCN18" s="94"/>
      <c r="FCO18" s="94"/>
      <c r="FCP18" s="94"/>
      <c r="FCQ18" s="94"/>
      <c r="FCR18" s="94"/>
      <c r="FCS18" s="94"/>
      <c r="FCT18" s="94"/>
      <c r="FCU18" s="94"/>
      <c r="FCV18" s="94"/>
      <c r="FCW18" s="94"/>
      <c r="FCX18" s="94"/>
      <c r="FCY18" s="94"/>
      <c r="FCZ18" s="94"/>
      <c r="FDA18" s="94"/>
      <c r="FDB18" s="94"/>
      <c r="FDC18" s="94"/>
      <c r="FDD18" s="94"/>
      <c r="FDE18" s="94"/>
      <c r="FDF18" s="94"/>
      <c r="FDG18" s="94"/>
      <c r="FDH18" s="94"/>
      <c r="FDI18" s="94"/>
      <c r="FDJ18" s="94"/>
      <c r="FDK18" s="94"/>
      <c r="FDL18" s="94"/>
      <c r="FDM18" s="94"/>
      <c r="FDN18" s="94"/>
      <c r="FDO18" s="94"/>
      <c r="FDP18" s="94"/>
      <c r="FDQ18" s="94"/>
      <c r="FDR18" s="94"/>
      <c r="FDS18" s="94"/>
      <c r="FDT18" s="94"/>
      <c r="FDU18" s="94"/>
      <c r="FDV18" s="94"/>
      <c r="FDW18" s="94"/>
      <c r="FDX18" s="94"/>
      <c r="FDY18" s="94"/>
      <c r="FDZ18" s="94"/>
      <c r="FEA18" s="94"/>
      <c r="FEB18" s="94"/>
      <c r="FEC18" s="94"/>
      <c r="FED18" s="94"/>
      <c r="FEE18" s="94"/>
      <c r="FEF18" s="94"/>
      <c r="FEG18" s="94"/>
      <c r="FEH18" s="94"/>
      <c r="FEI18" s="94"/>
      <c r="FEJ18" s="94"/>
      <c r="FEK18" s="94"/>
      <c r="FEL18" s="94"/>
      <c r="FEM18" s="94"/>
      <c r="FEN18" s="94"/>
      <c r="FEO18" s="94"/>
      <c r="FEP18" s="94"/>
      <c r="FEQ18" s="94"/>
      <c r="FER18" s="94"/>
      <c r="FES18" s="94"/>
      <c r="FET18" s="94"/>
      <c r="FEU18" s="94"/>
      <c r="FEV18" s="94"/>
      <c r="FEW18" s="94"/>
      <c r="FEX18" s="94"/>
      <c r="FEY18" s="94"/>
      <c r="FEZ18" s="94"/>
      <c r="FFA18" s="94"/>
      <c r="FFB18" s="94"/>
      <c r="FFC18" s="94"/>
      <c r="FFD18" s="94"/>
      <c r="FFE18" s="94"/>
      <c r="FFF18" s="94"/>
      <c r="FFG18" s="94"/>
      <c r="FFH18" s="94"/>
      <c r="FFI18" s="94"/>
      <c r="FFJ18" s="94"/>
      <c r="FFK18" s="94"/>
      <c r="FFL18" s="94"/>
      <c r="FFM18" s="94"/>
      <c r="FFN18" s="94"/>
      <c r="FFO18" s="94"/>
      <c r="FFP18" s="94"/>
      <c r="FFQ18" s="94"/>
      <c r="FFR18" s="94"/>
      <c r="FFS18" s="94"/>
      <c r="FFT18" s="94"/>
      <c r="FFU18" s="94"/>
      <c r="FFV18" s="94"/>
      <c r="FFW18" s="94"/>
      <c r="FFX18" s="94"/>
      <c r="FFY18" s="94"/>
      <c r="FFZ18" s="94"/>
      <c r="FGA18" s="94"/>
      <c r="FGB18" s="94"/>
      <c r="FGC18" s="94"/>
      <c r="FGD18" s="94"/>
      <c r="FGE18" s="94"/>
      <c r="FGF18" s="94"/>
      <c r="FGG18" s="94"/>
      <c r="FGH18" s="94"/>
      <c r="FGI18" s="94"/>
      <c r="FGJ18" s="94"/>
      <c r="FGK18" s="94"/>
      <c r="FGL18" s="94"/>
      <c r="FGM18" s="94"/>
      <c r="FGN18" s="94"/>
      <c r="FGO18" s="94"/>
      <c r="FGP18" s="94"/>
      <c r="FGQ18" s="94"/>
      <c r="FGR18" s="94"/>
      <c r="FGS18" s="94"/>
      <c r="FGT18" s="94"/>
      <c r="FGU18" s="94"/>
      <c r="FGV18" s="94"/>
      <c r="FGW18" s="94"/>
      <c r="FGX18" s="94"/>
      <c r="FGY18" s="94"/>
      <c r="FGZ18" s="94"/>
      <c r="FHA18" s="94"/>
      <c r="FHB18" s="94"/>
      <c r="FHC18" s="94"/>
      <c r="FHD18" s="94"/>
      <c r="FHE18" s="94"/>
      <c r="FHF18" s="94"/>
      <c r="FHG18" s="94"/>
      <c r="FHH18" s="94"/>
      <c r="FHI18" s="94"/>
      <c r="FHJ18" s="94"/>
      <c r="FHK18" s="94"/>
      <c r="FHL18" s="94"/>
      <c r="FHM18" s="94"/>
      <c r="FHN18" s="94"/>
      <c r="FHO18" s="94"/>
      <c r="FHP18" s="94"/>
      <c r="FHQ18" s="94"/>
      <c r="FHR18" s="94"/>
      <c r="FHS18" s="94"/>
      <c r="FHT18" s="94"/>
      <c r="FHU18" s="94"/>
      <c r="FHV18" s="94"/>
      <c r="FHW18" s="94"/>
      <c r="FHX18" s="94"/>
      <c r="FHY18" s="94"/>
      <c r="FHZ18" s="94"/>
      <c r="FIA18" s="94"/>
      <c r="FIB18" s="94"/>
      <c r="FIC18" s="94"/>
      <c r="FID18" s="94"/>
      <c r="FIE18" s="94"/>
      <c r="FIF18" s="94"/>
      <c r="FIG18" s="94"/>
      <c r="FIH18" s="94"/>
      <c r="FII18" s="94"/>
      <c r="FIJ18" s="94"/>
      <c r="FIK18" s="94"/>
      <c r="FIL18" s="94"/>
      <c r="FIM18" s="94"/>
      <c r="FIN18" s="94"/>
      <c r="FIO18" s="94"/>
      <c r="FIP18" s="94"/>
      <c r="FIQ18" s="94"/>
      <c r="FIR18" s="94"/>
      <c r="FIS18" s="94"/>
      <c r="FIT18" s="94"/>
      <c r="FIU18" s="94"/>
      <c r="FIV18" s="94"/>
      <c r="FIW18" s="94"/>
      <c r="FIX18" s="94"/>
      <c r="FIY18" s="94"/>
      <c r="FIZ18" s="94"/>
      <c r="FJA18" s="94"/>
      <c r="FJB18" s="94"/>
      <c r="FJC18" s="94"/>
      <c r="FJD18" s="94"/>
      <c r="FJE18" s="94"/>
      <c r="FJF18" s="94"/>
      <c r="FJG18" s="94"/>
      <c r="FJH18" s="94"/>
      <c r="FJI18" s="94"/>
      <c r="FJJ18" s="94"/>
      <c r="FJK18" s="94"/>
      <c r="FJL18" s="94"/>
      <c r="FJM18" s="94"/>
      <c r="FJN18" s="94"/>
      <c r="FJO18" s="94"/>
      <c r="FJP18" s="94"/>
      <c r="FJQ18" s="94"/>
      <c r="FJR18" s="94"/>
      <c r="FJS18" s="94"/>
      <c r="FJT18" s="94"/>
      <c r="FJU18" s="94"/>
      <c r="FJV18" s="94"/>
      <c r="FJW18" s="94"/>
      <c r="FJX18" s="94"/>
      <c r="FJY18" s="94"/>
      <c r="FJZ18" s="94"/>
      <c r="FKA18" s="94"/>
      <c r="FKB18" s="94"/>
      <c r="FKC18" s="94"/>
      <c r="FKD18" s="94"/>
      <c r="FKE18" s="94"/>
      <c r="FKF18" s="94"/>
      <c r="FKG18" s="94"/>
      <c r="FKH18" s="94"/>
      <c r="FKI18" s="94"/>
      <c r="FKJ18" s="94"/>
      <c r="FKK18" s="94"/>
      <c r="FKL18" s="94"/>
      <c r="FKM18" s="94"/>
      <c r="FKN18" s="94"/>
      <c r="FKO18" s="94"/>
      <c r="FKP18" s="94"/>
      <c r="FKQ18" s="94"/>
      <c r="FKR18" s="94"/>
      <c r="FKS18" s="94"/>
      <c r="FKT18" s="94"/>
      <c r="FKU18" s="94"/>
      <c r="FKV18" s="94"/>
      <c r="FKW18" s="94"/>
      <c r="FKX18" s="94"/>
      <c r="FKY18" s="94"/>
      <c r="FKZ18" s="94"/>
      <c r="FLA18" s="94"/>
      <c r="FLB18" s="94"/>
      <c r="FLC18" s="94"/>
      <c r="FLD18" s="94"/>
      <c r="FLE18" s="94"/>
      <c r="FLF18" s="94"/>
      <c r="FLG18" s="94"/>
      <c r="FLH18" s="94"/>
      <c r="FLI18" s="94"/>
      <c r="FLJ18" s="94"/>
      <c r="FLK18" s="94"/>
      <c r="FLL18" s="94"/>
      <c r="FLM18" s="94"/>
      <c r="FLN18" s="94"/>
      <c r="FLO18" s="94"/>
      <c r="FLP18" s="94"/>
      <c r="FLQ18" s="94"/>
      <c r="FLR18" s="94"/>
      <c r="FLS18" s="94"/>
      <c r="FLT18" s="94"/>
      <c r="FLU18" s="94"/>
      <c r="FLV18" s="94"/>
      <c r="FLW18" s="94"/>
      <c r="FLX18" s="94"/>
      <c r="FLY18" s="94"/>
      <c r="FLZ18" s="94"/>
      <c r="FMA18" s="94"/>
      <c r="FMB18" s="94"/>
      <c r="FMC18" s="94"/>
      <c r="FMD18" s="94"/>
      <c r="FME18" s="94"/>
      <c r="FMF18" s="94"/>
      <c r="FMG18" s="94"/>
      <c r="FMH18" s="94"/>
      <c r="FMI18" s="94"/>
      <c r="FMJ18" s="94"/>
      <c r="FMK18" s="94"/>
      <c r="FML18" s="94"/>
      <c r="FMM18" s="94"/>
      <c r="FMN18" s="94"/>
      <c r="FMO18" s="94"/>
      <c r="FMP18" s="94"/>
      <c r="FMQ18" s="94"/>
      <c r="FMR18" s="94"/>
      <c r="FMS18" s="94"/>
      <c r="FMT18" s="94"/>
      <c r="FMU18" s="94"/>
      <c r="FMV18" s="94"/>
      <c r="FMW18" s="94"/>
      <c r="FMX18" s="94"/>
      <c r="FMY18" s="94"/>
      <c r="FMZ18" s="94"/>
      <c r="FNA18" s="94"/>
      <c r="FNB18" s="94"/>
      <c r="FNC18" s="94"/>
      <c r="FND18" s="94"/>
      <c r="FNE18" s="94"/>
      <c r="FNF18" s="94"/>
      <c r="FNG18" s="94"/>
      <c r="FNH18" s="94"/>
      <c r="FNI18" s="94"/>
      <c r="FNJ18" s="94"/>
      <c r="FNK18" s="94"/>
      <c r="FNL18" s="94"/>
      <c r="FNM18" s="94"/>
      <c r="FNN18" s="94"/>
      <c r="FNO18" s="94"/>
      <c r="FNP18" s="94"/>
      <c r="FNQ18" s="94"/>
      <c r="FNR18" s="94"/>
      <c r="FNS18" s="94"/>
      <c r="FNT18" s="94"/>
      <c r="FNU18" s="94"/>
      <c r="FNV18" s="94"/>
      <c r="FNW18" s="94"/>
      <c r="FNX18" s="94"/>
      <c r="FNY18" s="94"/>
      <c r="FNZ18" s="94"/>
      <c r="FOA18" s="94"/>
      <c r="FOB18" s="94"/>
      <c r="FOC18" s="94"/>
      <c r="FOD18" s="94"/>
      <c r="FOE18" s="94"/>
      <c r="FOF18" s="94"/>
      <c r="FOG18" s="94"/>
      <c r="FOH18" s="94"/>
      <c r="FOI18" s="94"/>
      <c r="FOJ18" s="94"/>
      <c r="FOK18" s="94"/>
      <c r="FOL18" s="94"/>
      <c r="FOM18" s="94"/>
      <c r="FON18" s="94"/>
      <c r="FOO18" s="94"/>
      <c r="FOP18" s="94"/>
      <c r="FOQ18" s="94"/>
      <c r="FOR18" s="94"/>
      <c r="FOS18" s="94"/>
      <c r="FOT18" s="94"/>
      <c r="FOU18" s="94"/>
      <c r="FOV18" s="94"/>
      <c r="FOW18" s="94"/>
      <c r="FOX18" s="94"/>
      <c r="FOY18" s="94"/>
      <c r="FOZ18" s="94"/>
      <c r="FPA18" s="94"/>
      <c r="FPB18" s="94"/>
      <c r="FPC18" s="94"/>
      <c r="FPD18" s="94"/>
      <c r="FPE18" s="94"/>
      <c r="FPF18" s="94"/>
      <c r="FPG18" s="94"/>
      <c r="FPH18" s="94"/>
      <c r="FPI18" s="94"/>
      <c r="FPJ18" s="94"/>
      <c r="FPK18" s="94"/>
      <c r="FPL18" s="94"/>
      <c r="FPM18" s="94"/>
      <c r="FPN18" s="94"/>
      <c r="FPO18" s="94"/>
      <c r="FPP18" s="94"/>
      <c r="FPQ18" s="94"/>
      <c r="FPR18" s="94"/>
      <c r="FPS18" s="94"/>
      <c r="FPT18" s="94"/>
      <c r="FPU18" s="94"/>
      <c r="FPV18" s="94"/>
      <c r="FPW18" s="94"/>
      <c r="FPX18" s="94"/>
      <c r="FPY18" s="94"/>
      <c r="FPZ18" s="94"/>
      <c r="FQA18" s="94"/>
      <c r="FQB18" s="94"/>
      <c r="FQC18" s="94"/>
      <c r="FQD18" s="94"/>
      <c r="FQE18" s="94"/>
      <c r="FQF18" s="94"/>
      <c r="FQG18" s="94"/>
      <c r="FQH18" s="94"/>
      <c r="FQI18" s="94"/>
      <c r="FQJ18" s="94"/>
      <c r="FQK18" s="94"/>
      <c r="FQL18" s="94"/>
      <c r="FQM18" s="94"/>
      <c r="FQN18" s="94"/>
      <c r="FQO18" s="94"/>
      <c r="FQP18" s="94"/>
      <c r="FQQ18" s="94"/>
      <c r="FQR18" s="94"/>
      <c r="FQS18" s="94"/>
      <c r="FQT18" s="94"/>
      <c r="FQU18" s="94"/>
      <c r="FQV18" s="94"/>
      <c r="FQW18" s="94"/>
      <c r="FQX18" s="94"/>
      <c r="FQY18" s="94"/>
      <c r="FQZ18" s="94"/>
      <c r="FRA18" s="94"/>
      <c r="FRB18" s="94"/>
      <c r="FRC18" s="94"/>
      <c r="FRD18" s="94"/>
      <c r="FRE18" s="94"/>
      <c r="FRF18" s="94"/>
      <c r="FRG18" s="94"/>
      <c r="FRH18" s="94"/>
      <c r="FRI18" s="94"/>
      <c r="FRJ18" s="94"/>
      <c r="FRK18" s="94"/>
      <c r="FRL18" s="94"/>
      <c r="FRM18" s="94"/>
      <c r="FRN18" s="94"/>
      <c r="FRO18" s="94"/>
      <c r="FRP18" s="94"/>
      <c r="FRQ18" s="94"/>
      <c r="FRR18" s="94"/>
      <c r="FRS18" s="94"/>
      <c r="FRT18" s="94"/>
      <c r="FRU18" s="94"/>
      <c r="FRV18" s="94"/>
      <c r="FRW18" s="94"/>
      <c r="FRX18" s="94"/>
      <c r="FRY18" s="94"/>
      <c r="FRZ18" s="94"/>
      <c r="FSA18" s="94"/>
      <c r="FSB18" s="94"/>
      <c r="FSC18" s="94"/>
      <c r="FSD18" s="94"/>
      <c r="FSE18" s="94"/>
      <c r="FSF18" s="94"/>
      <c r="FSG18" s="94"/>
      <c r="FSH18" s="94"/>
      <c r="FSI18" s="94"/>
      <c r="FSJ18" s="94"/>
      <c r="FSK18" s="94"/>
      <c r="FSL18" s="94"/>
      <c r="FSM18" s="94"/>
      <c r="FSN18" s="94"/>
      <c r="FSO18" s="94"/>
      <c r="FSP18" s="94"/>
      <c r="FSQ18" s="94"/>
      <c r="FSR18" s="94"/>
      <c r="FSS18" s="94"/>
      <c r="FST18" s="94"/>
      <c r="FSU18" s="94"/>
      <c r="FSV18" s="94"/>
      <c r="FSW18" s="94"/>
      <c r="FSX18" s="94"/>
      <c r="FSY18" s="94"/>
      <c r="FSZ18" s="94"/>
      <c r="FTA18" s="94"/>
      <c r="FTB18" s="94"/>
      <c r="FTC18" s="94"/>
      <c r="FTD18" s="94"/>
      <c r="FTE18" s="94"/>
      <c r="FTF18" s="94"/>
      <c r="FTG18" s="94"/>
      <c r="FTH18" s="94"/>
      <c r="FTI18" s="94"/>
      <c r="FTJ18" s="94"/>
      <c r="FTK18" s="94"/>
      <c r="FTL18" s="94"/>
      <c r="FTM18" s="94"/>
      <c r="FTN18" s="94"/>
      <c r="FTO18" s="94"/>
      <c r="FTP18" s="94"/>
      <c r="FTQ18" s="94"/>
      <c r="FTR18" s="94"/>
      <c r="FTS18" s="94"/>
      <c r="FTT18" s="94"/>
      <c r="FTU18" s="94"/>
      <c r="FTV18" s="94"/>
      <c r="FTW18" s="94"/>
      <c r="FTX18" s="94"/>
      <c r="FTY18" s="94"/>
      <c r="FTZ18" s="94"/>
      <c r="FUA18" s="94"/>
      <c r="FUB18" s="94"/>
      <c r="FUC18" s="94"/>
      <c r="FUD18" s="94"/>
      <c r="FUE18" s="94"/>
      <c r="FUF18" s="94"/>
      <c r="FUG18" s="94"/>
      <c r="FUH18" s="94"/>
      <c r="FUI18" s="94"/>
      <c r="FUJ18" s="94"/>
      <c r="FUK18" s="94"/>
      <c r="FUL18" s="94"/>
      <c r="FUM18" s="94"/>
      <c r="FUN18" s="94"/>
      <c r="FUO18" s="94"/>
      <c r="FUP18" s="94"/>
      <c r="FUQ18" s="94"/>
      <c r="FUR18" s="94"/>
      <c r="FUS18" s="94"/>
      <c r="FUT18" s="94"/>
      <c r="FUU18" s="94"/>
      <c r="FUV18" s="94"/>
      <c r="FUW18" s="94"/>
      <c r="FUX18" s="94"/>
      <c r="FUY18" s="94"/>
      <c r="FUZ18" s="94"/>
      <c r="FVA18" s="94"/>
      <c r="FVB18" s="94"/>
      <c r="FVC18" s="94"/>
      <c r="FVD18" s="94"/>
      <c r="FVE18" s="94"/>
      <c r="FVF18" s="94"/>
      <c r="FVG18" s="94"/>
      <c r="FVH18" s="94"/>
      <c r="FVI18" s="94"/>
      <c r="FVJ18" s="94"/>
      <c r="FVK18" s="94"/>
      <c r="FVL18" s="94"/>
      <c r="FVM18" s="94"/>
      <c r="FVN18" s="94"/>
      <c r="FVO18" s="94"/>
      <c r="FVP18" s="94"/>
      <c r="FVQ18" s="94"/>
      <c r="FVR18" s="94"/>
      <c r="FVS18" s="94"/>
      <c r="FVT18" s="94"/>
      <c r="FVU18" s="94"/>
      <c r="FVV18" s="94"/>
      <c r="FVW18" s="94"/>
      <c r="FVX18" s="94"/>
      <c r="FVY18" s="94"/>
      <c r="FVZ18" s="94"/>
      <c r="FWA18" s="94"/>
      <c r="FWB18" s="94"/>
      <c r="FWC18" s="94"/>
      <c r="FWD18" s="94"/>
      <c r="FWE18" s="94"/>
      <c r="FWF18" s="94"/>
      <c r="FWG18" s="94"/>
      <c r="FWH18" s="94"/>
      <c r="FWI18" s="94"/>
      <c r="FWJ18" s="94"/>
      <c r="FWK18" s="94"/>
      <c r="FWL18" s="94"/>
      <c r="FWM18" s="94"/>
      <c r="FWN18" s="94"/>
      <c r="FWO18" s="94"/>
      <c r="FWP18" s="94"/>
      <c r="FWQ18" s="94"/>
      <c r="FWR18" s="94"/>
      <c r="FWS18" s="94"/>
      <c r="FWT18" s="94"/>
      <c r="FWU18" s="94"/>
      <c r="FWV18" s="94"/>
      <c r="FWW18" s="94"/>
      <c r="FWX18" s="94"/>
      <c r="FWY18" s="94"/>
      <c r="FWZ18" s="94"/>
      <c r="FXA18" s="94"/>
      <c r="FXB18" s="94"/>
      <c r="FXC18" s="94"/>
      <c r="FXD18" s="94"/>
      <c r="FXE18" s="94"/>
      <c r="FXF18" s="94"/>
      <c r="FXG18" s="94"/>
      <c r="FXH18" s="94"/>
      <c r="FXI18" s="94"/>
      <c r="FXJ18" s="94"/>
      <c r="FXK18" s="94"/>
      <c r="FXL18" s="94"/>
      <c r="FXM18" s="94"/>
      <c r="FXN18" s="94"/>
      <c r="FXO18" s="94"/>
      <c r="FXP18" s="94"/>
      <c r="FXQ18" s="94"/>
      <c r="FXR18" s="94"/>
      <c r="FXS18" s="94"/>
      <c r="FXT18" s="94"/>
      <c r="FXU18" s="94"/>
      <c r="FXV18" s="94"/>
      <c r="FXW18" s="94"/>
      <c r="FXX18" s="94"/>
      <c r="FXY18" s="94"/>
      <c r="FXZ18" s="94"/>
      <c r="FYA18" s="94"/>
      <c r="FYB18" s="94"/>
      <c r="FYC18" s="94"/>
      <c r="FYD18" s="94"/>
      <c r="FYE18" s="94"/>
      <c r="FYF18" s="94"/>
      <c r="FYG18" s="94"/>
      <c r="FYH18" s="94"/>
      <c r="FYI18" s="94"/>
      <c r="FYJ18" s="94"/>
      <c r="FYK18" s="94"/>
      <c r="FYL18" s="94"/>
      <c r="FYM18" s="94"/>
      <c r="FYN18" s="94"/>
      <c r="FYO18" s="94"/>
      <c r="FYP18" s="94"/>
      <c r="FYQ18" s="94"/>
      <c r="FYR18" s="94"/>
      <c r="FYS18" s="94"/>
      <c r="FYT18" s="94"/>
      <c r="FYU18" s="94"/>
      <c r="FYV18" s="94"/>
      <c r="FYW18" s="94"/>
      <c r="FYX18" s="94"/>
      <c r="FYY18" s="94"/>
      <c r="FYZ18" s="94"/>
      <c r="FZA18" s="94"/>
      <c r="FZB18" s="94"/>
      <c r="FZC18" s="94"/>
      <c r="FZD18" s="94"/>
      <c r="FZE18" s="94"/>
      <c r="FZF18" s="94"/>
      <c r="FZG18" s="94"/>
      <c r="FZH18" s="94"/>
      <c r="FZI18" s="94"/>
      <c r="FZJ18" s="94"/>
      <c r="FZK18" s="94"/>
      <c r="FZL18" s="94"/>
      <c r="FZM18" s="94"/>
      <c r="FZN18" s="94"/>
      <c r="FZO18" s="94"/>
      <c r="FZP18" s="94"/>
      <c r="FZQ18" s="94"/>
      <c r="FZR18" s="94"/>
      <c r="FZS18" s="94"/>
      <c r="FZT18" s="94"/>
      <c r="FZU18" s="94"/>
      <c r="FZV18" s="94"/>
      <c r="FZW18" s="94"/>
      <c r="FZX18" s="94"/>
      <c r="FZY18" s="94"/>
      <c r="FZZ18" s="94"/>
      <c r="GAA18" s="94"/>
      <c r="GAB18" s="94"/>
      <c r="GAC18" s="94"/>
      <c r="GAD18" s="94"/>
      <c r="GAE18" s="94"/>
      <c r="GAF18" s="94"/>
      <c r="GAG18" s="94"/>
      <c r="GAH18" s="94"/>
      <c r="GAI18" s="94"/>
      <c r="GAJ18" s="94"/>
      <c r="GAK18" s="94"/>
      <c r="GAL18" s="94"/>
      <c r="GAM18" s="94"/>
      <c r="GAN18" s="94"/>
      <c r="GAO18" s="94"/>
      <c r="GAP18" s="94"/>
      <c r="GAQ18" s="94"/>
      <c r="GAR18" s="94"/>
      <c r="GAS18" s="94"/>
      <c r="GAT18" s="94"/>
      <c r="GAU18" s="94"/>
      <c r="GAV18" s="94"/>
      <c r="GAW18" s="94"/>
      <c r="GAX18" s="94"/>
      <c r="GAY18" s="94"/>
      <c r="GAZ18" s="94"/>
      <c r="GBA18" s="94"/>
      <c r="GBB18" s="94"/>
      <c r="GBC18" s="94"/>
      <c r="GBD18" s="94"/>
      <c r="GBE18" s="94"/>
      <c r="GBF18" s="94"/>
      <c r="GBG18" s="94"/>
      <c r="GBH18" s="94"/>
      <c r="GBI18" s="94"/>
      <c r="GBJ18" s="94"/>
      <c r="GBK18" s="94"/>
      <c r="GBL18" s="94"/>
      <c r="GBM18" s="94"/>
      <c r="GBN18" s="94"/>
      <c r="GBO18" s="94"/>
      <c r="GBP18" s="94"/>
      <c r="GBQ18" s="94"/>
      <c r="GBR18" s="94"/>
      <c r="GBS18" s="94"/>
      <c r="GBT18" s="94"/>
      <c r="GBU18" s="94"/>
      <c r="GBV18" s="94"/>
      <c r="GBW18" s="94"/>
      <c r="GBX18" s="94"/>
      <c r="GBY18" s="94"/>
      <c r="GBZ18" s="94"/>
      <c r="GCA18" s="94"/>
      <c r="GCB18" s="94"/>
      <c r="GCC18" s="94"/>
      <c r="GCD18" s="94"/>
      <c r="GCE18" s="94"/>
      <c r="GCF18" s="94"/>
      <c r="GCG18" s="94"/>
      <c r="GCH18" s="94"/>
      <c r="GCI18" s="94"/>
      <c r="GCJ18" s="94"/>
      <c r="GCK18" s="94"/>
      <c r="GCL18" s="94"/>
      <c r="GCM18" s="94"/>
      <c r="GCN18" s="94"/>
      <c r="GCO18" s="94"/>
      <c r="GCP18" s="94"/>
      <c r="GCQ18" s="94"/>
      <c r="GCR18" s="94"/>
      <c r="GCS18" s="94"/>
      <c r="GCT18" s="94"/>
      <c r="GCU18" s="94"/>
      <c r="GCV18" s="94"/>
      <c r="GCW18" s="94"/>
      <c r="GCX18" s="94"/>
      <c r="GCY18" s="94"/>
      <c r="GCZ18" s="94"/>
      <c r="GDA18" s="94"/>
      <c r="GDB18" s="94"/>
      <c r="GDC18" s="94"/>
      <c r="GDD18" s="94"/>
      <c r="GDE18" s="94"/>
      <c r="GDF18" s="94"/>
      <c r="GDG18" s="94"/>
      <c r="GDH18" s="94"/>
      <c r="GDI18" s="94"/>
      <c r="GDJ18" s="94"/>
      <c r="GDK18" s="94"/>
      <c r="GDL18" s="94"/>
      <c r="GDM18" s="94"/>
      <c r="GDN18" s="94"/>
      <c r="GDO18" s="94"/>
      <c r="GDP18" s="94"/>
      <c r="GDQ18" s="94"/>
      <c r="GDR18" s="94"/>
      <c r="GDS18" s="94"/>
      <c r="GDT18" s="94"/>
      <c r="GDU18" s="94"/>
      <c r="GDV18" s="94"/>
      <c r="GDW18" s="94"/>
      <c r="GDX18" s="94"/>
      <c r="GDY18" s="94"/>
      <c r="GDZ18" s="94"/>
      <c r="GEA18" s="94"/>
      <c r="GEB18" s="94"/>
      <c r="GEC18" s="94"/>
      <c r="GED18" s="94"/>
      <c r="GEE18" s="94"/>
      <c r="GEF18" s="94"/>
      <c r="GEG18" s="94"/>
      <c r="GEH18" s="94"/>
      <c r="GEI18" s="94"/>
      <c r="GEJ18" s="94"/>
      <c r="GEK18" s="94"/>
      <c r="GEL18" s="94"/>
      <c r="GEM18" s="94"/>
      <c r="GEN18" s="94"/>
      <c r="GEO18" s="94"/>
      <c r="GEP18" s="94"/>
      <c r="GEQ18" s="94"/>
      <c r="GER18" s="94"/>
      <c r="GES18" s="94"/>
      <c r="GET18" s="94"/>
      <c r="GEU18" s="94"/>
      <c r="GEV18" s="94"/>
      <c r="GEW18" s="94"/>
      <c r="GEX18" s="94"/>
      <c r="GEY18" s="94"/>
      <c r="GEZ18" s="94"/>
      <c r="GFA18" s="94"/>
      <c r="GFB18" s="94"/>
      <c r="GFC18" s="94"/>
      <c r="GFD18" s="94"/>
      <c r="GFE18" s="94"/>
      <c r="GFF18" s="94"/>
      <c r="GFG18" s="94"/>
      <c r="GFH18" s="94"/>
      <c r="GFI18" s="94"/>
      <c r="GFJ18" s="94"/>
      <c r="GFK18" s="94"/>
      <c r="GFL18" s="94"/>
      <c r="GFM18" s="94"/>
      <c r="GFN18" s="94"/>
      <c r="GFO18" s="94"/>
      <c r="GFP18" s="94"/>
      <c r="GFQ18" s="94"/>
      <c r="GFR18" s="94"/>
      <c r="GFS18" s="94"/>
      <c r="GFT18" s="94"/>
      <c r="GFU18" s="94"/>
      <c r="GFV18" s="94"/>
      <c r="GFW18" s="94"/>
      <c r="GFX18" s="94"/>
      <c r="GFY18" s="94"/>
      <c r="GFZ18" s="94"/>
      <c r="GGA18" s="94"/>
      <c r="GGB18" s="94"/>
      <c r="GGC18" s="94"/>
      <c r="GGD18" s="94"/>
      <c r="GGE18" s="94"/>
      <c r="GGF18" s="94"/>
      <c r="GGG18" s="94"/>
      <c r="GGH18" s="94"/>
      <c r="GGI18" s="94"/>
      <c r="GGJ18" s="94"/>
      <c r="GGK18" s="94"/>
      <c r="GGL18" s="94"/>
      <c r="GGM18" s="94"/>
      <c r="GGN18" s="94"/>
      <c r="GGO18" s="94"/>
      <c r="GGP18" s="94"/>
      <c r="GGQ18" s="94"/>
      <c r="GGR18" s="94"/>
      <c r="GGS18" s="94"/>
      <c r="GGT18" s="94"/>
      <c r="GGU18" s="94"/>
      <c r="GGV18" s="94"/>
      <c r="GGW18" s="94"/>
      <c r="GGX18" s="94"/>
      <c r="GGY18" s="94"/>
      <c r="GGZ18" s="94"/>
      <c r="GHA18" s="94"/>
      <c r="GHB18" s="94"/>
      <c r="GHC18" s="94"/>
      <c r="GHD18" s="94"/>
      <c r="GHE18" s="94"/>
      <c r="GHF18" s="94"/>
      <c r="GHG18" s="94"/>
      <c r="GHH18" s="94"/>
      <c r="GHI18" s="94"/>
      <c r="GHJ18" s="94"/>
      <c r="GHK18" s="94"/>
      <c r="GHL18" s="94"/>
      <c r="GHM18" s="94"/>
      <c r="GHN18" s="94"/>
      <c r="GHO18" s="94"/>
      <c r="GHP18" s="94"/>
      <c r="GHQ18" s="94"/>
      <c r="GHR18" s="94"/>
      <c r="GHS18" s="94"/>
      <c r="GHT18" s="94"/>
      <c r="GHU18" s="94"/>
      <c r="GHV18" s="94"/>
      <c r="GHW18" s="94"/>
      <c r="GHX18" s="94"/>
      <c r="GHY18" s="94"/>
      <c r="GHZ18" s="94"/>
      <c r="GIA18" s="94"/>
      <c r="GIB18" s="94"/>
      <c r="GIC18" s="94"/>
      <c r="GID18" s="94"/>
      <c r="GIE18" s="94"/>
      <c r="GIF18" s="94"/>
      <c r="GIG18" s="94"/>
      <c r="GIH18" s="94"/>
      <c r="GII18" s="94"/>
      <c r="GIJ18" s="94"/>
      <c r="GIK18" s="94"/>
      <c r="GIL18" s="94"/>
      <c r="GIM18" s="94"/>
      <c r="GIN18" s="94"/>
      <c r="GIO18" s="94"/>
      <c r="GIP18" s="94"/>
      <c r="GIQ18" s="94"/>
      <c r="GIR18" s="94"/>
      <c r="GIS18" s="94"/>
      <c r="GIT18" s="94"/>
      <c r="GIU18" s="94"/>
      <c r="GIV18" s="94"/>
      <c r="GIW18" s="94"/>
      <c r="GIX18" s="94"/>
      <c r="GIY18" s="94"/>
      <c r="GIZ18" s="94"/>
      <c r="GJA18" s="94"/>
      <c r="GJB18" s="94"/>
      <c r="GJC18" s="94"/>
      <c r="GJD18" s="94"/>
      <c r="GJE18" s="94"/>
      <c r="GJF18" s="94"/>
      <c r="GJG18" s="94"/>
      <c r="GJH18" s="94"/>
      <c r="GJI18" s="94"/>
      <c r="GJJ18" s="94"/>
      <c r="GJK18" s="94"/>
      <c r="GJL18" s="94"/>
      <c r="GJM18" s="94"/>
      <c r="GJN18" s="94"/>
      <c r="GJO18" s="94"/>
      <c r="GJP18" s="94"/>
      <c r="GJQ18" s="94"/>
      <c r="GJR18" s="94"/>
      <c r="GJS18" s="94"/>
      <c r="GJT18" s="94"/>
      <c r="GJU18" s="94"/>
      <c r="GJV18" s="94"/>
      <c r="GJW18" s="94"/>
      <c r="GJX18" s="94"/>
      <c r="GJY18" s="94"/>
      <c r="GJZ18" s="94"/>
      <c r="GKA18" s="94"/>
      <c r="GKB18" s="94"/>
      <c r="GKC18" s="94"/>
      <c r="GKD18" s="94"/>
      <c r="GKE18" s="94"/>
      <c r="GKF18" s="94"/>
      <c r="GKG18" s="94"/>
      <c r="GKH18" s="94"/>
      <c r="GKI18" s="94"/>
      <c r="GKJ18" s="94"/>
      <c r="GKK18" s="94"/>
      <c r="GKL18" s="94"/>
      <c r="GKM18" s="94"/>
      <c r="GKN18" s="94"/>
      <c r="GKO18" s="94"/>
      <c r="GKP18" s="94"/>
      <c r="GKQ18" s="94"/>
      <c r="GKR18" s="94"/>
      <c r="GKS18" s="94"/>
      <c r="GKT18" s="94"/>
      <c r="GKU18" s="94"/>
      <c r="GKV18" s="94"/>
      <c r="GKW18" s="94"/>
      <c r="GKX18" s="94"/>
      <c r="GKY18" s="94"/>
      <c r="GKZ18" s="94"/>
      <c r="GLA18" s="94"/>
      <c r="GLB18" s="94"/>
      <c r="GLC18" s="94"/>
      <c r="GLD18" s="94"/>
      <c r="GLE18" s="94"/>
      <c r="GLF18" s="94"/>
      <c r="GLG18" s="94"/>
      <c r="GLH18" s="94"/>
      <c r="GLI18" s="94"/>
      <c r="GLJ18" s="94"/>
      <c r="GLK18" s="94"/>
      <c r="GLL18" s="94"/>
      <c r="GLM18" s="94"/>
      <c r="GLN18" s="94"/>
      <c r="GLO18" s="94"/>
      <c r="GLP18" s="94"/>
      <c r="GLQ18" s="94"/>
      <c r="GLR18" s="94"/>
      <c r="GLS18" s="94"/>
      <c r="GLT18" s="94"/>
      <c r="GLU18" s="94"/>
      <c r="GLV18" s="94"/>
      <c r="GLW18" s="94"/>
      <c r="GLX18" s="94"/>
      <c r="GLY18" s="94"/>
      <c r="GLZ18" s="94"/>
      <c r="GMA18" s="94"/>
      <c r="GMB18" s="94"/>
      <c r="GMC18" s="94"/>
      <c r="GMD18" s="94"/>
      <c r="GME18" s="94"/>
      <c r="GMF18" s="94"/>
      <c r="GMG18" s="94"/>
      <c r="GMH18" s="94"/>
      <c r="GMI18" s="94"/>
      <c r="GMJ18" s="94"/>
      <c r="GMK18" s="94"/>
      <c r="GML18" s="94"/>
      <c r="GMM18" s="94"/>
      <c r="GMN18" s="94"/>
      <c r="GMO18" s="94"/>
      <c r="GMP18" s="94"/>
      <c r="GMQ18" s="94"/>
      <c r="GMR18" s="94"/>
      <c r="GMS18" s="94"/>
      <c r="GMT18" s="94"/>
      <c r="GMU18" s="94"/>
      <c r="GMV18" s="94"/>
      <c r="GMW18" s="94"/>
      <c r="GMX18" s="94"/>
      <c r="GMY18" s="94"/>
      <c r="GMZ18" s="94"/>
      <c r="GNA18" s="94"/>
      <c r="GNB18" s="94"/>
      <c r="GNC18" s="94"/>
      <c r="GND18" s="94"/>
      <c r="GNE18" s="94"/>
      <c r="GNF18" s="94"/>
      <c r="GNG18" s="94"/>
      <c r="GNH18" s="94"/>
      <c r="GNI18" s="94"/>
      <c r="GNJ18" s="94"/>
      <c r="GNK18" s="94"/>
      <c r="GNL18" s="94"/>
      <c r="GNM18" s="94"/>
      <c r="GNN18" s="94"/>
      <c r="GNO18" s="94"/>
      <c r="GNP18" s="94"/>
      <c r="GNQ18" s="94"/>
      <c r="GNR18" s="94"/>
      <c r="GNS18" s="94"/>
      <c r="GNT18" s="94"/>
      <c r="GNU18" s="94"/>
      <c r="GNV18" s="94"/>
      <c r="GNW18" s="94"/>
      <c r="GNX18" s="94"/>
      <c r="GNY18" s="94"/>
      <c r="GNZ18" s="94"/>
      <c r="GOA18" s="94"/>
      <c r="GOB18" s="94"/>
      <c r="GOC18" s="94"/>
      <c r="GOD18" s="94"/>
      <c r="GOE18" s="94"/>
      <c r="GOF18" s="94"/>
      <c r="GOG18" s="94"/>
      <c r="GOH18" s="94"/>
      <c r="GOI18" s="94"/>
      <c r="GOJ18" s="94"/>
      <c r="GOK18" s="94"/>
      <c r="GOL18" s="94"/>
      <c r="GOM18" s="94"/>
      <c r="GON18" s="94"/>
      <c r="GOO18" s="94"/>
      <c r="GOP18" s="94"/>
      <c r="GOQ18" s="94"/>
      <c r="GOR18" s="94"/>
      <c r="GOS18" s="94"/>
      <c r="GOT18" s="94"/>
      <c r="GOU18" s="94"/>
      <c r="GOV18" s="94"/>
      <c r="GOW18" s="94"/>
      <c r="GOX18" s="94"/>
      <c r="GOY18" s="94"/>
      <c r="GOZ18" s="94"/>
      <c r="GPA18" s="94"/>
      <c r="GPB18" s="94"/>
      <c r="GPC18" s="94"/>
      <c r="GPD18" s="94"/>
      <c r="GPE18" s="94"/>
      <c r="GPF18" s="94"/>
      <c r="GPG18" s="94"/>
      <c r="GPH18" s="94"/>
      <c r="GPI18" s="94"/>
      <c r="GPJ18" s="94"/>
      <c r="GPK18" s="94"/>
      <c r="GPL18" s="94"/>
      <c r="GPM18" s="94"/>
      <c r="GPN18" s="94"/>
      <c r="GPO18" s="94"/>
      <c r="GPP18" s="94"/>
      <c r="GPQ18" s="94"/>
      <c r="GPR18" s="94"/>
      <c r="GPS18" s="94"/>
      <c r="GPT18" s="94"/>
      <c r="GPU18" s="94"/>
      <c r="GPV18" s="94"/>
      <c r="GPW18" s="94"/>
      <c r="GPX18" s="94"/>
      <c r="GPY18" s="94"/>
      <c r="GPZ18" s="94"/>
      <c r="GQA18" s="94"/>
      <c r="GQB18" s="94"/>
      <c r="GQC18" s="94"/>
      <c r="GQD18" s="94"/>
      <c r="GQE18" s="94"/>
      <c r="GQF18" s="94"/>
      <c r="GQG18" s="94"/>
      <c r="GQH18" s="94"/>
      <c r="GQI18" s="94"/>
      <c r="GQJ18" s="94"/>
      <c r="GQK18" s="94"/>
      <c r="GQL18" s="94"/>
      <c r="GQM18" s="94"/>
      <c r="GQN18" s="94"/>
      <c r="GQO18" s="94"/>
      <c r="GQP18" s="94"/>
      <c r="GQQ18" s="94"/>
      <c r="GQR18" s="94"/>
      <c r="GQS18" s="94"/>
      <c r="GQT18" s="94"/>
      <c r="GQU18" s="94"/>
      <c r="GQV18" s="94"/>
      <c r="GQW18" s="94"/>
      <c r="GQX18" s="94"/>
      <c r="GQY18" s="94"/>
      <c r="GQZ18" s="94"/>
      <c r="GRA18" s="94"/>
      <c r="GRB18" s="94"/>
      <c r="GRC18" s="94"/>
      <c r="GRD18" s="94"/>
      <c r="GRE18" s="94"/>
      <c r="GRF18" s="94"/>
      <c r="GRG18" s="94"/>
      <c r="GRH18" s="94"/>
      <c r="GRI18" s="94"/>
      <c r="GRJ18" s="94"/>
      <c r="GRK18" s="94"/>
      <c r="GRL18" s="94"/>
      <c r="GRM18" s="94"/>
      <c r="GRN18" s="94"/>
      <c r="GRO18" s="94"/>
      <c r="GRP18" s="94"/>
      <c r="GRQ18" s="94"/>
      <c r="GRR18" s="94"/>
      <c r="GRS18" s="94"/>
      <c r="GRT18" s="94"/>
      <c r="GRU18" s="94"/>
      <c r="GRV18" s="94"/>
      <c r="GRW18" s="94"/>
      <c r="GRX18" s="94"/>
      <c r="GRY18" s="94"/>
      <c r="GRZ18" s="94"/>
      <c r="GSA18" s="94"/>
      <c r="GSB18" s="94"/>
      <c r="GSC18" s="94"/>
      <c r="GSD18" s="94"/>
      <c r="GSE18" s="94"/>
      <c r="GSF18" s="94"/>
      <c r="GSG18" s="94"/>
      <c r="GSH18" s="94"/>
      <c r="GSI18" s="94"/>
      <c r="GSJ18" s="94"/>
      <c r="GSK18" s="94"/>
      <c r="GSL18" s="94"/>
      <c r="GSM18" s="94"/>
      <c r="GSN18" s="94"/>
      <c r="GSO18" s="94"/>
      <c r="GSP18" s="94"/>
      <c r="GSQ18" s="94"/>
      <c r="GSR18" s="94"/>
      <c r="GSS18" s="94"/>
      <c r="GST18" s="94"/>
      <c r="GSU18" s="94"/>
      <c r="GSV18" s="94"/>
      <c r="GSW18" s="94"/>
      <c r="GSX18" s="94"/>
      <c r="GSY18" s="94"/>
      <c r="GSZ18" s="94"/>
      <c r="GTA18" s="94"/>
      <c r="GTB18" s="94"/>
      <c r="GTC18" s="94"/>
      <c r="GTD18" s="94"/>
      <c r="GTE18" s="94"/>
      <c r="GTF18" s="94"/>
      <c r="GTG18" s="94"/>
      <c r="GTH18" s="94"/>
      <c r="GTI18" s="94"/>
      <c r="GTJ18" s="94"/>
      <c r="GTK18" s="94"/>
      <c r="GTL18" s="94"/>
      <c r="GTM18" s="94"/>
      <c r="GTN18" s="94"/>
      <c r="GTO18" s="94"/>
      <c r="GTP18" s="94"/>
      <c r="GTQ18" s="94"/>
      <c r="GTR18" s="94"/>
      <c r="GTS18" s="94"/>
      <c r="GTT18" s="94"/>
      <c r="GTU18" s="94"/>
      <c r="GTV18" s="94"/>
      <c r="GTW18" s="94"/>
      <c r="GTX18" s="94"/>
      <c r="GTY18" s="94"/>
      <c r="GTZ18" s="94"/>
      <c r="GUA18" s="94"/>
      <c r="GUB18" s="94"/>
      <c r="GUC18" s="94"/>
      <c r="GUD18" s="94"/>
      <c r="GUE18" s="94"/>
      <c r="GUF18" s="94"/>
      <c r="GUG18" s="94"/>
      <c r="GUH18" s="94"/>
      <c r="GUI18" s="94"/>
      <c r="GUJ18" s="94"/>
      <c r="GUK18" s="94"/>
      <c r="GUL18" s="94"/>
      <c r="GUM18" s="94"/>
      <c r="GUN18" s="94"/>
      <c r="GUO18" s="94"/>
      <c r="GUP18" s="94"/>
      <c r="GUQ18" s="94"/>
      <c r="GUR18" s="94"/>
      <c r="GUS18" s="94"/>
      <c r="GUT18" s="94"/>
      <c r="GUU18" s="94"/>
      <c r="GUV18" s="94"/>
      <c r="GUW18" s="94"/>
      <c r="GUX18" s="94"/>
      <c r="GUY18" s="94"/>
      <c r="GUZ18" s="94"/>
      <c r="GVA18" s="94"/>
      <c r="GVB18" s="94"/>
      <c r="GVC18" s="94"/>
      <c r="GVD18" s="94"/>
      <c r="GVE18" s="94"/>
      <c r="GVF18" s="94"/>
      <c r="GVG18" s="94"/>
      <c r="GVH18" s="94"/>
      <c r="GVI18" s="94"/>
      <c r="GVJ18" s="94"/>
      <c r="GVK18" s="94"/>
      <c r="GVL18" s="94"/>
      <c r="GVM18" s="94"/>
      <c r="GVN18" s="94"/>
      <c r="GVO18" s="94"/>
      <c r="GVP18" s="94"/>
      <c r="GVQ18" s="94"/>
      <c r="GVR18" s="94"/>
      <c r="GVS18" s="94"/>
      <c r="GVT18" s="94"/>
      <c r="GVU18" s="94"/>
      <c r="GVV18" s="94"/>
      <c r="GVW18" s="94"/>
      <c r="GVX18" s="94"/>
      <c r="GVY18" s="94"/>
      <c r="GVZ18" s="94"/>
      <c r="GWA18" s="94"/>
      <c r="GWB18" s="94"/>
      <c r="GWC18" s="94"/>
      <c r="GWD18" s="94"/>
      <c r="GWE18" s="94"/>
      <c r="GWF18" s="94"/>
      <c r="GWG18" s="94"/>
      <c r="GWH18" s="94"/>
      <c r="GWI18" s="94"/>
      <c r="GWJ18" s="94"/>
      <c r="GWK18" s="94"/>
      <c r="GWL18" s="94"/>
      <c r="GWM18" s="94"/>
      <c r="GWN18" s="94"/>
      <c r="GWO18" s="94"/>
      <c r="GWP18" s="94"/>
      <c r="GWQ18" s="94"/>
      <c r="GWR18" s="94"/>
      <c r="GWS18" s="94"/>
      <c r="GWT18" s="94"/>
      <c r="GWU18" s="94"/>
      <c r="GWV18" s="94"/>
      <c r="GWW18" s="94"/>
      <c r="GWX18" s="94"/>
      <c r="GWY18" s="94"/>
      <c r="GWZ18" s="94"/>
      <c r="GXA18" s="94"/>
      <c r="GXB18" s="94"/>
      <c r="GXC18" s="94"/>
      <c r="GXD18" s="94"/>
      <c r="GXE18" s="94"/>
      <c r="GXF18" s="94"/>
      <c r="GXG18" s="94"/>
      <c r="GXH18" s="94"/>
      <c r="GXI18" s="94"/>
      <c r="GXJ18" s="94"/>
      <c r="GXK18" s="94"/>
      <c r="GXL18" s="94"/>
      <c r="GXM18" s="94"/>
      <c r="GXN18" s="94"/>
      <c r="GXO18" s="94"/>
      <c r="GXP18" s="94"/>
      <c r="GXQ18" s="94"/>
      <c r="GXR18" s="94"/>
      <c r="GXS18" s="94"/>
      <c r="GXT18" s="94"/>
      <c r="GXU18" s="94"/>
      <c r="GXV18" s="94"/>
      <c r="GXW18" s="94"/>
      <c r="GXX18" s="94"/>
      <c r="GXY18" s="94"/>
      <c r="GXZ18" s="94"/>
      <c r="GYA18" s="94"/>
      <c r="GYB18" s="94"/>
      <c r="GYC18" s="94"/>
      <c r="GYD18" s="94"/>
      <c r="GYE18" s="94"/>
      <c r="GYF18" s="94"/>
      <c r="GYG18" s="94"/>
      <c r="GYH18" s="94"/>
      <c r="GYI18" s="94"/>
      <c r="GYJ18" s="94"/>
      <c r="GYK18" s="94"/>
      <c r="GYL18" s="94"/>
      <c r="GYM18" s="94"/>
      <c r="GYN18" s="94"/>
      <c r="GYO18" s="94"/>
      <c r="GYP18" s="94"/>
      <c r="GYQ18" s="94"/>
      <c r="GYR18" s="94"/>
      <c r="GYS18" s="94"/>
      <c r="GYT18" s="94"/>
      <c r="GYU18" s="94"/>
      <c r="GYV18" s="94"/>
      <c r="GYW18" s="94"/>
      <c r="GYX18" s="94"/>
      <c r="GYY18" s="94"/>
      <c r="GYZ18" s="94"/>
      <c r="GZA18" s="94"/>
      <c r="GZB18" s="94"/>
      <c r="GZC18" s="94"/>
      <c r="GZD18" s="94"/>
      <c r="GZE18" s="94"/>
      <c r="GZF18" s="94"/>
      <c r="GZG18" s="94"/>
      <c r="GZH18" s="94"/>
      <c r="GZI18" s="94"/>
      <c r="GZJ18" s="94"/>
      <c r="GZK18" s="94"/>
      <c r="GZL18" s="94"/>
      <c r="GZM18" s="94"/>
      <c r="GZN18" s="94"/>
      <c r="GZO18" s="94"/>
      <c r="GZP18" s="94"/>
      <c r="GZQ18" s="94"/>
      <c r="GZR18" s="94"/>
      <c r="GZS18" s="94"/>
      <c r="GZT18" s="94"/>
      <c r="GZU18" s="94"/>
      <c r="GZV18" s="94"/>
      <c r="GZW18" s="94"/>
      <c r="GZX18" s="94"/>
      <c r="GZY18" s="94"/>
      <c r="GZZ18" s="94"/>
      <c r="HAA18" s="94"/>
      <c r="HAB18" s="94"/>
      <c r="HAC18" s="94"/>
      <c r="HAD18" s="94"/>
      <c r="HAE18" s="94"/>
      <c r="HAF18" s="94"/>
      <c r="HAG18" s="94"/>
      <c r="HAH18" s="94"/>
      <c r="HAI18" s="94"/>
      <c r="HAJ18" s="94"/>
      <c r="HAK18" s="94"/>
      <c r="HAL18" s="94"/>
      <c r="HAM18" s="94"/>
      <c r="HAN18" s="94"/>
      <c r="HAO18" s="94"/>
      <c r="HAP18" s="94"/>
      <c r="HAQ18" s="94"/>
      <c r="HAR18" s="94"/>
      <c r="HAS18" s="94"/>
      <c r="HAT18" s="94"/>
      <c r="HAU18" s="94"/>
      <c r="HAV18" s="94"/>
      <c r="HAW18" s="94"/>
      <c r="HAX18" s="94"/>
      <c r="HAY18" s="94"/>
      <c r="HAZ18" s="94"/>
      <c r="HBA18" s="94"/>
      <c r="HBB18" s="94"/>
      <c r="HBC18" s="94"/>
      <c r="HBD18" s="94"/>
      <c r="HBE18" s="94"/>
      <c r="HBF18" s="94"/>
      <c r="HBG18" s="94"/>
      <c r="HBH18" s="94"/>
      <c r="HBI18" s="94"/>
      <c r="HBJ18" s="94"/>
      <c r="HBK18" s="94"/>
      <c r="HBL18" s="94"/>
      <c r="HBM18" s="94"/>
      <c r="HBN18" s="94"/>
      <c r="HBO18" s="94"/>
      <c r="HBP18" s="94"/>
      <c r="HBQ18" s="94"/>
      <c r="HBR18" s="94"/>
      <c r="HBS18" s="94"/>
      <c r="HBT18" s="94"/>
      <c r="HBU18" s="94"/>
      <c r="HBV18" s="94"/>
      <c r="HBW18" s="94"/>
      <c r="HBX18" s="94"/>
      <c r="HBY18" s="94"/>
      <c r="HBZ18" s="94"/>
      <c r="HCA18" s="94"/>
      <c r="HCB18" s="94"/>
      <c r="HCC18" s="94"/>
      <c r="HCD18" s="94"/>
      <c r="HCE18" s="94"/>
      <c r="HCF18" s="94"/>
      <c r="HCG18" s="94"/>
      <c r="HCH18" s="94"/>
      <c r="HCI18" s="94"/>
      <c r="HCJ18" s="94"/>
      <c r="HCK18" s="94"/>
      <c r="HCL18" s="94"/>
      <c r="HCM18" s="94"/>
      <c r="HCN18" s="94"/>
      <c r="HCO18" s="94"/>
      <c r="HCP18" s="94"/>
      <c r="HCQ18" s="94"/>
      <c r="HCR18" s="94"/>
      <c r="HCS18" s="94"/>
      <c r="HCT18" s="94"/>
      <c r="HCU18" s="94"/>
      <c r="HCV18" s="94"/>
      <c r="HCW18" s="94"/>
      <c r="HCX18" s="94"/>
      <c r="HCY18" s="94"/>
      <c r="HCZ18" s="94"/>
      <c r="HDA18" s="94"/>
      <c r="HDB18" s="94"/>
      <c r="HDC18" s="94"/>
      <c r="HDD18" s="94"/>
      <c r="HDE18" s="94"/>
      <c r="HDF18" s="94"/>
      <c r="HDG18" s="94"/>
      <c r="HDH18" s="94"/>
      <c r="HDI18" s="94"/>
      <c r="HDJ18" s="94"/>
      <c r="HDK18" s="94"/>
      <c r="HDL18" s="94"/>
      <c r="HDM18" s="94"/>
      <c r="HDN18" s="94"/>
      <c r="HDO18" s="94"/>
      <c r="HDP18" s="94"/>
      <c r="HDQ18" s="94"/>
      <c r="HDR18" s="94"/>
      <c r="HDS18" s="94"/>
      <c r="HDT18" s="94"/>
      <c r="HDU18" s="94"/>
      <c r="HDV18" s="94"/>
      <c r="HDW18" s="94"/>
      <c r="HDX18" s="94"/>
      <c r="HDY18" s="94"/>
      <c r="HDZ18" s="94"/>
      <c r="HEA18" s="94"/>
      <c r="HEB18" s="94"/>
      <c r="HEC18" s="94"/>
      <c r="HED18" s="94"/>
      <c r="HEE18" s="94"/>
      <c r="HEF18" s="94"/>
      <c r="HEG18" s="94"/>
      <c r="HEH18" s="94"/>
      <c r="HEI18" s="94"/>
      <c r="HEJ18" s="94"/>
      <c r="HEK18" s="94"/>
      <c r="HEL18" s="94"/>
      <c r="HEM18" s="94"/>
      <c r="HEN18" s="94"/>
      <c r="HEO18" s="94"/>
      <c r="HEP18" s="94"/>
      <c r="HEQ18" s="94"/>
      <c r="HER18" s="94"/>
      <c r="HES18" s="94"/>
      <c r="HET18" s="94"/>
      <c r="HEU18" s="94"/>
      <c r="HEV18" s="94"/>
      <c r="HEW18" s="94"/>
      <c r="HEX18" s="94"/>
      <c r="HEY18" s="94"/>
      <c r="HEZ18" s="94"/>
      <c r="HFA18" s="94"/>
      <c r="HFB18" s="94"/>
      <c r="HFC18" s="94"/>
      <c r="HFD18" s="94"/>
      <c r="HFE18" s="94"/>
      <c r="HFF18" s="94"/>
      <c r="HFG18" s="94"/>
      <c r="HFH18" s="94"/>
      <c r="HFI18" s="94"/>
      <c r="HFJ18" s="94"/>
      <c r="HFK18" s="94"/>
      <c r="HFL18" s="94"/>
      <c r="HFM18" s="94"/>
      <c r="HFN18" s="94"/>
      <c r="HFO18" s="94"/>
      <c r="HFP18" s="94"/>
      <c r="HFQ18" s="94"/>
      <c r="HFR18" s="94"/>
      <c r="HFS18" s="94"/>
      <c r="HFT18" s="94"/>
      <c r="HFU18" s="94"/>
      <c r="HFV18" s="94"/>
      <c r="HFW18" s="94"/>
      <c r="HFX18" s="94"/>
      <c r="HFY18" s="94"/>
      <c r="HFZ18" s="94"/>
      <c r="HGA18" s="94"/>
      <c r="HGB18" s="94"/>
      <c r="HGC18" s="94"/>
      <c r="HGD18" s="94"/>
      <c r="HGE18" s="94"/>
      <c r="HGF18" s="94"/>
      <c r="HGG18" s="94"/>
      <c r="HGH18" s="94"/>
      <c r="HGI18" s="94"/>
      <c r="HGJ18" s="94"/>
      <c r="HGK18" s="94"/>
      <c r="HGL18" s="94"/>
      <c r="HGM18" s="94"/>
      <c r="HGN18" s="94"/>
      <c r="HGO18" s="94"/>
      <c r="HGP18" s="94"/>
      <c r="HGQ18" s="94"/>
      <c r="HGR18" s="94"/>
      <c r="HGS18" s="94"/>
      <c r="HGT18" s="94"/>
      <c r="HGU18" s="94"/>
      <c r="HGV18" s="94"/>
      <c r="HGW18" s="94"/>
      <c r="HGX18" s="94"/>
      <c r="HGY18" s="94"/>
      <c r="HGZ18" s="94"/>
      <c r="HHA18" s="94"/>
      <c r="HHB18" s="94"/>
      <c r="HHC18" s="94"/>
      <c r="HHD18" s="94"/>
      <c r="HHE18" s="94"/>
      <c r="HHF18" s="94"/>
      <c r="HHG18" s="94"/>
      <c r="HHH18" s="94"/>
      <c r="HHI18" s="94"/>
      <c r="HHJ18" s="94"/>
      <c r="HHK18" s="94"/>
      <c r="HHL18" s="94"/>
      <c r="HHM18" s="94"/>
      <c r="HHN18" s="94"/>
      <c r="HHO18" s="94"/>
      <c r="HHP18" s="94"/>
      <c r="HHQ18" s="94"/>
      <c r="HHR18" s="94"/>
      <c r="HHS18" s="94"/>
      <c r="HHT18" s="94"/>
      <c r="HHU18" s="94"/>
      <c r="HHV18" s="94"/>
      <c r="HHW18" s="94"/>
      <c r="HHX18" s="94"/>
      <c r="HHY18" s="94"/>
      <c r="HHZ18" s="94"/>
      <c r="HIA18" s="94"/>
      <c r="HIB18" s="94"/>
      <c r="HIC18" s="94"/>
      <c r="HID18" s="94"/>
      <c r="HIE18" s="94"/>
      <c r="HIF18" s="94"/>
      <c r="HIG18" s="94"/>
      <c r="HIH18" s="94"/>
      <c r="HII18" s="94"/>
      <c r="HIJ18" s="94"/>
      <c r="HIK18" s="94"/>
      <c r="HIL18" s="94"/>
      <c r="HIM18" s="94"/>
      <c r="HIN18" s="94"/>
      <c r="HIO18" s="94"/>
      <c r="HIP18" s="94"/>
      <c r="HIQ18" s="94"/>
      <c r="HIR18" s="94"/>
      <c r="HIS18" s="94"/>
      <c r="HIT18" s="94"/>
      <c r="HIU18" s="94"/>
      <c r="HIV18" s="94"/>
      <c r="HIW18" s="94"/>
      <c r="HIX18" s="94"/>
      <c r="HIY18" s="94"/>
      <c r="HIZ18" s="94"/>
      <c r="HJA18" s="94"/>
      <c r="HJB18" s="94"/>
      <c r="HJC18" s="94"/>
      <c r="HJD18" s="94"/>
      <c r="HJE18" s="94"/>
      <c r="HJF18" s="94"/>
      <c r="HJG18" s="94"/>
      <c r="HJH18" s="94"/>
      <c r="HJI18" s="94"/>
      <c r="HJJ18" s="94"/>
      <c r="HJK18" s="94"/>
      <c r="HJL18" s="94"/>
      <c r="HJM18" s="94"/>
      <c r="HJN18" s="94"/>
      <c r="HJO18" s="94"/>
      <c r="HJP18" s="94"/>
      <c r="HJQ18" s="94"/>
      <c r="HJR18" s="94"/>
      <c r="HJS18" s="94"/>
      <c r="HJT18" s="94"/>
      <c r="HJU18" s="94"/>
      <c r="HJV18" s="94"/>
      <c r="HJW18" s="94"/>
      <c r="HJX18" s="94"/>
      <c r="HJY18" s="94"/>
      <c r="HJZ18" s="94"/>
      <c r="HKA18" s="94"/>
      <c r="HKB18" s="94"/>
      <c r="HKC18" s="94"/>
      <c r="HKD18" s="94"/>
      <c r="HKE18" s="94"/>
      <c r="HKF18" s="94"/>
      <c r="HKG18" s="94"/>
      <c r="HKH18" s="94"/>
      <c r="HKI18" s="94"/>
      <c r="HKJ18" s="94"/>
      <c r="HKK18" s="94"/>
      <c r="HKL18" s="94"/>
      <c r="HKM18" s="94"/>
      <c r="HKN18" s="94"/>
      <c r="HKO18" s="94"/>
      <c r="HKP18" s="94"/>
      <c r="HKQ18" s="94"/>
      <c r="HKR18" s="94"/>
      <c r="HKS18" s="94"/>
      <c r="HKT18" s="94"/>
      <c r="HKU18" s="94"/>
      <c r="HKV18" s="94"/>
      <c r="HKW18" s="94"/>
      <c r="HKX18" s="94"/>
      <c r="HKY18" s="94"/>
      <c r="HKZ18" s="94"/>
      <c r="HLA18" s="94"/>
      <c r="HLB18" s="94"/>
      <c r="HLC18" s="94"/>
      <c r="HLD18" s="94"/>
      <c r="HLE18" s="94"/>
      <c r="HLF18" s="94"/>
      <c r="HLG18" s="94"/>
      <c r="HLH18" s="94"/>
      <c r="HLI18" s="94"/>
      <c r="HLJ18" s="94"/>
      <c r="HLK18" s="94"/>
      <c r="HLL18" s="94"/>
      <c r="HLM18" s="94"/>
      <c r="HLN18" s="94"/>
      <c r="HLO18" s="94"/>
      <c r="HLP18" s="94"/>
      <c r="HLQ18" s="94"/>
      <c r="HLR18" s="94"/>
      <c r="HLS18" s="94"/>
      <c r="HLT18" s="94"/>
      <c r="HLU18" s="94"/>
      <c r="HLV18" s="94"/>
      <c r="HLW18" s="94"/>
      <c r="HLX18" s="94"/>
      <c r="HLY18" s="94"/>
      <c r="HLZ18" s="94"/>
      <c r="HMA18" s="94"/>
      <c r="HMB18" s="94"/>
      <c r="HMC18" s="94"/>
      <c r="HMD18" s="94"/>
      <c r="HME18" s="94"/>
      <c r="HMF18" s="94"/>
      <c r="HMG18" s="94"/>
      <c r="HMH18" s="94"/>
      <c r="HMI18" s="94"/>
      <c r="HMJ18" s="94"/>
      <c r="HMK18" s="94"/>
      <c r="HML18" s="94"/>
      <c r="HMM18" s="94"/>
      <c r="HMN18" s="94"/>
      <c r="HMO18" s="94"/>
      <c r="HMP18" s="94"/>
      <c r="HMQ18" s="94"/>
      <c r="HMR18" s="94"/>
      <c r="HMS18" s="94"/>
      <c r="HMT18" s="94"/>
      <c r="HMU18" s="94"/>
      <c r="HMV18" s="94"/>
      <c r="HMW18" s="94"/>
      <c r="HMX18" s="94"/>
      <c r="HMY18" s="94"/>
      <c r="HMZ18" s="94"/>
      <c r="HNA18" s="94"/>
      <c r="HNB18" s="94"/>
      <c r="HNC18" s="94"/>
      <c r="HND18" s="94"/>
      <c r="HNE18" s="94"/>
      <c r="HNF18" s="94"/>
      <c r="HNG18" s="94"/>
      <c r="HNH18" s="94"/>
      <c r="HNI18" s="94"/>
      <c r="HNJ18" s="94"/>
      <c r="HNK18" s="94"/>
      <c r="HNL18" s="94"/>
      <c r="HNM18" s="94"/>
      <c r="HNN18" s="94"/>
      <c r="HNO18" s="94"/>
      <c r="HNP18" s="94"/>
      <c r="HNQ18" s="94"/>
      <c r="HNR18" s="94"/>
      <c r="HNS18" s="94"/>
      <c r="HNT18" s="94"/>
      <c r="HNU18" s="94"/>
      <c r="HNV18" s="94"/>
      <c r="HNW18" s="94"/>
      <c r="HNX18" s="94"/>
      <c r="HNY18" s="94"/>
      <c r="HNZ18" s="94"/>
      <c r="HOA18" s="94"/>
      <c r="HOB18" s="94"/>
      <c r="HOC18" s="94"/>
      <c r="HOD18" s="94"/>
      <c r="HOE18" s="94"/>
      <c r="HOF18" s="94"/>
      <c r="HOG18" s="94"/>
      <c r="HOH18" s="94"/>
      <c r="HOI18" s="94"/>
      <c r="HOJ18" s="94"/>
      <c r="HOK18" s="94"/>
      <c r="HOL18" s="94"/>
      <c r="HOM18" s="94"/>
      <c r="HON18" s="94"/>
      <c r="HOO18" s="94"/>
      <c r="HOP18" s="94"/>
      <c r="HOQ18" s="94"/>
      <c r="HOR18" s="94"/>
      <c r="HOS18" s="94"/>
      <c r="HOT18" s="94"/>
      <c r="HOU18" s="94"/>
      <c r="HOV18" s="94"/>
      <c r="HOW18" s="94"/>
      <c r="HOX18" s="94"/>
      <c r="HOY18" s="94"/>
      <c r="HOZ18" s="94"/>
      <c r="HPA18" s="94"/>
      <c r="HPB18" s="94"/>
      <c r="HPC18" s="94"/>
      <c r="HPD18" s="94"/>
      <c r="HPE18" s="94"/>
      <c r="HPF18" s="94"/>
      <c r="HPG18" s="94"/>
      <c r="HPH18" s="94"/>
      <c r="HPI18" s="94"/>
      <c r="HPJ18" s="94"/>
      <c r="HPK18" s="94"/>
      <c r="HPL18" s="94"/>
      <c r="HPM18" s="94"/>
      <c r="HPN18" s="94"/>
      <c r="HPO18" s="94"/>
      <c r="HPP18" s="94"/>
      <c r="HPQ18" s="94"/>
      <c r="HPR18" s="94"/>
      <c r="HPS18" s="94"/>
      <c r="HPT18" s="94"/>
      <c r="HPU18" s="94"/>
      <c r="HPV18" s="94"/>
      <c r="HPW18" s="94"/>
      <c r="HPX18" s="94"/>
      <c r="HPY18" s="94"/>
      <c r="HPZ18" s="94"/>
      <c r="HQA18" s="94"/>
      <c r="HQB18" s="94"/>
      <c r="HQC18" s="94"/>
      <c r="HQD18" s="94"/>
      <c r="HQE18" s="94"/>
      <c r="HQF18" s="94"/>
      <c r="HQG18" s="94"/>
      <c r="HQH18" s="94"/>
      <c r="HQI18" s="94"/>
      <c r="HQJ18" s="94"/>
      <c r="HQK18" s="94"/>
      <c r="HQL18" s="94"/>
      <c r="HQM18" s="94"/>
      <c r="HQN18" s="94"/>
      <c r="HQO18" s="94"/>
      <c r="HQP18" s="94"/>
      <c r="HQQ18" s="94"/>
      <c r="HQR18" s="94"/>
      <c r="HQS18" s="94"/>
      <c r="HQT18" s="94"/>
      <c r="HQU18" s="94"/>
      <c r="HQV18" s="94"/>
      <c r="HQW18" s="94"/>
      <c r="HQX18" s="94"/>
      <c r="HQY18" s="94"/>
      <c r="HQZ18" s="94"/>
      <c r="HRA18" s="94"/>
      <c r="HRB18" s="94"/>
      <c r="HRC18" s="94"/>
      <c r="HRD18" s="94"/>
      <c r="HRE18" s="94"/>
      <c r="HRF18" s="94"/>
      <c r="HRG18" s="94"/>
      <c r="HRH18" s="94"/>
      <c r="HRI18" s="94"/>
      <c r="HRJ18" s="94"/>
      <c r="HRK18" s="94"/>
      <c r="HRL18" s="94"/>
      <c r="HRM18" s="94"/>
      <c r="HRN18" s="94"/>
      <c r="HRO18" s="94"/>
      <c r="HRP18" s="94"/>
      <c r="HRQ18" s="94"/>
      <c r="HRR18" s="94"/>
      <c r="HRS18" s="94"/>
      <c r="HRT18" s="94"/>
      <c r="HRU18" s="94"/>
      <c r="HRV18" s="94"/>
      <c r="HRW18" s="94"/>
      <c r="HRX18" s="94"/>
      <c r="HRY18" s="94"/>
      <c r="HRZ18" s="94"/>
      <c r="HSA18" s="94"/>
      <c r="HSB18" s="94"/>
      <c r="HSC18" s="94"/>
      <c r="HSD18" s="94"/>
      <c r="HSE18" s="94"/>
      <c r="HSF18" s="94"/>
      <c r="HSG18" s="94"/>
      <c r="HSH18" s="94"/>
      <c r="HSI18" s="94"/>
      <c r="HSJ18" s="94"/>
      <c r="HSK18" s="94"/>
      <c r="HSL18" s="94"/>
      <c r="HSM18" s="94"/>
      <c r="HSN18" s="94"/>
      <c r="HSO18" s="94"/>
      <c r="HSP18" s="94"/>
      <c r="HSQ18" s="94"/>
      <c r="HSR18" s="94"/>
      <c r="HSS18" s="94"/>
      <c r="HST18" s="94"/>
      <c r="HSU18" s="94"/>
      <c r="HSV18" s="94"/>
      <c r="HSW18" s="94"/>
      <c r="HSX18" s="94"/>
      <c r="HSY18" s="94"/>
      <c r="HSZ18" s="94"/>
      <c r="HTA18" s="94"/>
      <c r="HTB18" s="94"/>
      <c r="HTC18" s="94"/>
      <c r="HTD18" s="94"/>
      <c r="HTE18" s="94"/>
      <c r="HTF18" s="94"/>
      <c r="HTG18" s="94"/>
      <c r="HTH18" s="94"/>
      <c r="HTI18" s="94"/>
      <c r="HTJ18" s="94"/>
      <c r="HTK18" s="94"/>
      <c r="HTL18" s="94"/>
      <c r="HTM18" s="94"/>
      <c r="HTN18" s="94"/>
      <c r="HTO18" s="94"/>
      <c r="HTP18" s="94"/>
      <c r="HTQ18" s="94"/>
      <c r="HTR18" s="94"/>
      <c r="HTS18" s="94"/>
      <c r="HTT18" s="94"/>
      <c r="HTU18" s="94"/>
      <c r="HTV18" s="94"/>
      <c r="HTW18" s="94"/>
      <c r="HTX18" s="94"/>
      <c r="HTY18" s="94"/>
      <c r="HTZ18" s="94"/>
      <c r="HUA18" s="94"/>
      <c r="HUB18" s="94"/>
      <c r="HUC18" s="94"/>
      <c r="HUD18" s="94"/>
      <c r="HUE18" s="94"/>
      <c r="HUF18" s="94"/>
      <c r="HUG18" s="94"/>
      <c r="HUH18" s="94"/>
      <c r="HUI18" s="94"/>
      <c r="HUJ18" s="94"/>
      <c r="HUK18" s="94"/>
      <c r="HUL18" s="94"/>
      <c r="HUM18" s="94"/>
      <c r="HUN18" s="94"/>
      <c r="HUO18" s="94"/>
      <c r="HUP18" s="94"/>
      <c r="HUQ18" s="94"/>
      <c r="HUR18" s="94"/>
      <c r="HUS18" s="94"/>
      <c r="HUT18" s="94"/>
      <c r="HUU18" s="94"/>
      <c r="HUV18" s="94"/>
      <c r="HUW18" s="94"/>
      <c r="HUX18" s="94"/>
      <c r="HUY18" s="94"/>
      <c r="HUZ18" s="94"/>
      <c r="HVA18" s="94"/>
      <c r="HVB18" s="94"/>
      <c r="HVC18" s="94"/>
      <c r="HVD18" s="94"/>
      <c r="HVE18" s="94"/>
      <c r="HVF18" s="94"/>
      <c r="HVG18" s="94"/>
      <c r="HVH18" s="94"/>
      <c r="HVI18" s="94"/>
      <c r="HVJ18" s="94"/>
      <c r="HVK18" s="94"/>
      <c r="HVL18" s="94"/>
      <c r="HVM18" s="94"/>
      <c r="HVN18" s="94"/>
      <c r="HVO18" s="94"/>
      <c r="HVP18" s="94"/>
      <c r="HVQ18" s="94"/>
      <c r="HVR18" s="94"/>
      <c r="HVS18" s="94"/>
      <c r="HVT18" s="94"/>
      <c r="HVU18" s="94"/>
      <c r="HVV18" s="94"/>
      <c r="HVW18" s="94"/>
      <c r="HVX18" s="94"/>
      <c r="HVY18" s="94"/>
      <c r="HVZ18" s="94"/>
      <c r="HWA18" s="94"/>
      <c r="HWB18" s="94"/>
      <c r="HWC18" s="94"/>
      <c r="HWD18" s="94"/>
      <c r="HWE18" s="94"/>
      <c r="HWF18" s="94"/>
      <c r="HWG18" s="94"/>
      <c r="HWH18" s="94"/>
      <c r="HWI18" s="94"/>
      <c r="HWJ18" s="94"/>
      <c r="HWK18" s="94"/>
      <c r="HWL18" s="94"/>
      <c r="HWM18" s="94"/>
      <c r="HWN18" s="94"/>
      <c r="HWO18" s="94"/>
      <c r="HWP18" s="94"/>
      <c r="HWQ18" s="94"/>
      <c r="HWR18" s="94"/>
      <c r="HWS18" s="94"/>
      <c r="HWT18" s="94"/>
      <c r="HWU18" s="94"/>
      <c r="HWV18" s="94"/>
      <c r="HWW18" s="94"/>
      <c r="HWX18" s="94"/>
      <c r="HWY18" s="94"/>
      <c r="HWZ18" s="94"/>
      <c r="HXA18" s="94"/>
      <c r="HXB18" s="94"/>
      <c r="HXC18" s="94"/>
      <c r="HXD18" s="94"/>
      <c r="HXE18" s="94"/>
      <c r="HXF18" s="94"/>
      <c r="HXG18" s="94"/>
      <c r="HXH18" s="94"/>
      <c r="HXI18" s="94"/>
      <c r="HXJ18" s="94"/>
      <c r="HXK18" s="94"/>
      <c r="HXL18" s="94"/>
      <c r="HXM18" s="94"/>
      <c r="HXN18" s="94"/>
      <c r="HXO18" s="94"/>
      <c r="HXP18" s="94"/>
      <c r="HXQ18" s="94"/>
      <c r="HXR18" s="94"/>
      <c r="HXS18" s="94"/>
      <c r="HXT18" s="94"/>
      <c r="HXU18" s="94"/>
      <c r="HXV18" s="94"/>
      <c r="HXW18" s="94"/>
      <c r="HXX18" s="94"/>
      <c r="HXY18" s="94"/>
      <c r="HXZ18" s="94"/>
      <c r="HYA18" s="94"/>
      <c r="HYB18" s="94"/>
      <c r="HYC18" s="94"/>
      <c r="HYD18" s="94"/>
      <c r="HYE18" s="94"/>
      <c r="HYF18" s="94"/>
      <c r="HYG18" s="94"/>
      <c r="HYH18" s="94"/>
      <c r="HYI18" s="94"/>
      <c r="HYJ18" s="94"/>
      <c r="HYK18" s="94"/>
      <c r="HYL18" s="94"/>
      <c r="HYM18" s="94"/>
      <c r="HYN18" s="94"/>
      <c r="HYO18" s="94"/>
      <c r="HYP18" s="94"/>
      <c r="HYQ18" s="94"/>
      <c r="HYR18" s="94"/>
      <c r="HYS18" s="94"/>
      <c r="HYT18" s="94"/>
      <c r="HYU18" s="94"/>
      <c r="HYV18" s="94"/>
      <c r="HYW18" s="94"/>
      <c r="HYX18" s="94"/>
      <c r="HYY18" s="94"/>
      <c r="HYZ18" s="94"/>
      <c r="HZA18" s="94"/>
      <c r="HZB18" s="94"/>
      <c r="HZC18" s="94"/>
      <c r="HZD18" s="94"/>
      <c r="HZE18" s="94"/>
      <c r="HZF18" s="94"/>
      <c r="HZG18" s="94"/>
      <c r="HZH18" s="94"/>
      <c r="HZI18" s="94"/>
      <c r="HZJ18" s="94"/>
      <c r="HZK18" s="94"/>
      <c r="HZL18" s="94"/>
      <c r="HZM18" s="94"/>
      <c r="HZN18" s="94"/>
      <c r="HZO18" s="94"/>
      <c r="HZP18" s="94"/>
      <c r="HZQ18" s="94"/>
      <c r="HZR18" s="94"/>
      <c r="HZS18" s="94"/>
      <c r="HZT18" s="94"/>
      <c r="HZU18" s="94"/>
      <c r="HZV18" s="94"/>
      <c r="HZW18" s="94"/>
      <c r="HZX18" s="94"/>
      <c r="HZY18" s="94"/>
      <c r="HZZ18" s="94"/>
      <c r="IAA18" s="94"/>
      <c r="IAB18" s="94"/>
      <c r="IAC18" s="94"/>
      <c r="IAD18" s="94"/>
      <c r="IAE18" s="94"/>
      <c r="IAF18" s="94"/>
      <c r="IAG18" s="94"/>
      <c r="IAH18" s="94"/>
      <c r="IAI18" s="94"/>
      <c r="IAJ18" s="94"/>
      <c r="IAK18" s="94"/>
      <c r="IAL18" s="94"/>
      <c r="IAM18" s="94"/>
      <c r="IAN18" s="94"/>
      <c r="IAO18" s="94"/>
      <c r="IAP18" s="94"/>
      <c r="IAQ18" s="94"/>
      <c r="IAR18" s="94"/>
      <c r="IAS18" s="94"/>
      <c r="IAT18" s="94"/>
      <c r="IAU18" s="94"/>
      <c r="IAV18" s="94"/>
      <c r="IAW18" s="94"/>
      <c r="IAX18" s="94"/>
      <c r="IAY18" s="94"/>
      <c r="IAZ18" s="94"/>
      <c r="IBA18" s="94"/>
      <c r="IBB18" s="94"/>
      <c r="IBC18" s="94"/>
      <c r="IBD18" s="94"/>
      <c r="IBE18" s="94"/>
      <c r="IBF18" s="94"/>
      <c r="IBG18" s="94"/>
      <c r="IBH18" s="94"/>
      <c r="IBI18" s="94"/>
      <c r="IBJ18" s="94"/>
      <c r="IBK18" s="94"/>
      <c r="IBL18" s="94"/>
      <c r="IBM18" s="94"/>
      <c r="IBN18" s="94"/>
      <c r="IBO18" s="94"/>
      <c r="IBP18" s="94"/>
      <c r="IBQ18" s="94"/>
      <c r="IBR18" s="94"/>
      <c r="IBS18" s="94"/>
      <c r="IBT18" s="94"/>
      <c r="IBU18" s="94"/>
      <c r="IBV18" s="94"/>
      <c r="IBW18" s="94"/>
      <c r="IBX18" s="94"/>
      <c r="IBY18" s="94"/>
      <c r="IBZ18" s="94"/>
      <c r="ICA18" s="94"/>
      <c r="ICB18" s="94"/>
      <c r="ICC18" s="94"/>
      <c r="ICD18" s="94"/>
      <c r="ICE18" s="94"/>
      <c r="ICF18" s="94"/>
      <c r="ICG18" s="94"/>
      <c r="ICH18" s="94"/>
      <c r="ICI18" s="94"/>
      <c r="ICJ18" s="94"/>
      <c r="ICK18" s="94"/>
      <c r="ICL18" s="94"/>
      <c r="ICM18" s="94"/>
      <c r="ICN18" s="94"/>
      <c r="ICO18" s="94"/>
      <c r="ICP18" s="94"/>
      <c r="ICQ18" s="94"/>
      <c r="ICR18" s="94"/>
      <c r="ICS18" s="94"/>
      <c r="ICT18" s="94"/>
      <c r="ICU18" s="94"/>
      <c r="ICV18" s="94"/>
      <c r="ICW18" s="94"/>
      <c r="ICX18" s="94"/>
      <c r="ICY18" s="94"/>
      <c r="ICZ18" s="94"/>
      <c r="IDA18" s="94"/>
      <c r="IDB18" s="94"/>
      <c r="IDC18" s="94"/>
      <c r="IDD18" s="94"/>
      <c r="IDE18" s="94"/>
      <c r="IDF18" s="94"/>
      <c r="IDG18" s="94"/>
      <c r="IDH18" s="94"/>
      <c r="IDI18" s="94"/>
      <c r="IDJ18" s="94"/>
      <c r="IDK18" s="94"/>
      <c r="IDL18" s="94"/>
      <c r="IDM18" s="94"/>
      <c r="IDN18" s="94"/>
      <c r="IDO18" s="94"/>
      <c r="IDP18" s="94"/>
      <c r="IDQ18" s="94"/>
      <c r="IDR18" s="94"/>
      <c r="IDS18" s="94"/>
      <c r="IDT18" s="94"/>
      <c r="IDU18" s="94"/>
      <c r="IDV18" s="94"/>
      <c r="IDW18" s="94"/>
      <c r="IDX18" s="94"/>
      <c r="IDY18" s="94"/>
      <c r="IDZ18" s="94"/>
      <c r="IEA18" s="94"/>
      <c r="IEB18" s="94"/>
      <c r="IEC18" s="94"/>
      <c r="IED18" s="94"/>
      <c r="IEE18" s="94"/>
      <c r="IEF18" s="94"/>
      <c r="IEG18" s="94"/>
      <c r="IEH18" s="94"/>
      <c r="IEI18" s="94"/>
      <c r="IEJ18" s="94"/>
      <c r="IEK18" s="94"/>
      <c r="IEL18" s="94"/>
      <c r="IEM18" s="94"/>
      <c r="IEN18" s="94"/>
      <c r="IEO18" s="94"/>
      <c r="IEP18" s="94"/>
      <c r="IEQ18" s="94"/>
      <c r="IER18" s="94"/>
      <c r="IES18" s="94"/>
      <c r="IET18" s="94"/>
      <c r="IEU18" s="94"/>
      <c r="IEV18" s="94"/>
      <c r="IEW18" s="94"/>
      <c r="IEX18" s="94"/>
      <c r="IEY18" s="94"/>
      <c r="IEZ18" s="94"/>
      <c r="IFA18" s="94"/>
      <c r="IFB18" s="94"/>
      <c r="IFC18" s="94"/>
      <c r="IFD18" s="94"/>
      <c r="IFE18" s="94"/>
      <c r="IFF18" s="94"/>
      <c r="IFG18" s="94"/>
      <c r="IFH18" s="94"/>
      <c r="IFI18" s="94"/>
      <c r="IFJ18" s="94"/>
      <c r="IFK18" s="94"/>
      <c r="IFL18" s="94"/>
      <c r="IFM18" s="94"/>
      <c r="IFN18" s="94"/>
      <c r="IFO18" s="94"/>
      <c r="IFP18" s="94"/>
      <c r="IFQ18" s="94"/>
      <c r="IFR18" s="94"/>
      <c r="IFS18" s="94"/>
      <c r="IFT18" s="94"/>
      <c r="IFU18" s="94"/>
      <c r="IFV18" s="94"/>
      <c r="IFW18" s="94"/>
      <c r="IFX18" s="94"/>
      <c r="IFY18" s="94"/>
      <c r="IFZ18" s="94"/>
      <c r="IGA18" s="94"/>
      <c r="IGB18" s="94"/>
      <c r="IGC18" s="94"/>
      <c r="IGD18" s="94"/>
      <c r="IGE18" s="94"/>
      <c r="IGF18" s="94"/>
      <c r="IGG18" s="94"/>
      <c r="IGH18" s="94"/>
      <c r="IGI18" s="94"/>
      <c r="IGJ18" s="94"/>
      <c r="IGK18" s="94"/>
      <c r="IGL18" s="94"/>
      <c r="IGM18" s="94"/>
      <c r="IGN18" s="94"/>
      <c r="IGO18" s="94"/>
      <c r="IGP18" s="94"/>
      <c r="IGQ18" s="94"/>
      <c r="IGR18" s="94"/>
      <c r="IGS18" s="94"/>
      <c r="IGT18" s="94"/>
      <c r="IGU18" s="94"/>
      <c r="IGV18" s="94"/>
      <c r="IGW18" s="94"/>
      <c r="IGX18" s="94"/>
      <c r="IGY18" s="94"/>
      <c r="IGZ18" s="94"/>
      <c r="IHA18" s="94"/>
      <c r="IHB18" s="94"/>
      <c r="IHC18" s="94"/>
      <c r="IHD18" s="94"/>
      <c r="IHE18" s="94"/>
      <c r="IHF18" s="94"/>
      <c r="IHG18" s="94"/>
      <c r="IHH18" s="94"/>
      <c r="IHI18" s="94"/>
      <c r="IHJ18" s="94"/>
      <c r="IHK18" s="94"/>
      <c r="IHL18" s="94"/>
      <c r="IHM18" s="94"/>
      <c r="IHN18" s="94"/>
      <c r="IHO18" s="94"/>
      <c r="IHP18" s="94"/>
      <c r="IHQ18" s="94"/>
      <c r="IHR18" s="94"/>
      <c r="IHS18" s="94"/>
      <c r="IHT18" s="94"/>
      <c r="IHU18" s="94"/>
      <c r="IHV18" s="94"/>
      <c r="IHW18" s="94"/>
      <c r="IHX18" s="94"/>
      <c r="IHY18" s="94"/>
      <c r="IHZ18" s="94"/>
      <c r="IIA18" s="94"/>
      <c r="IIB18" s="94"/>
      <c r="IIC18" s="94"/>
      <c r="IID18" s="94"/>
      <c r="IIE18" s="94"/>
      <c r="IIF18" s="94"/>
      <c r="IIG18" s="94"/>
      <c r="IIH18" s="94"/>
      <c r="III18" s="94"/>
      <c r="IIJ18" s="94"/>
      <c r="IIK18" s="94"/>
      <c r="IIL18" s="94"/>
      <c r="IIM18" s="94"/>
      <c r="IIN18" s="94"/>
      <c r="IIO18" s="94"/>
      <c r="IIP18" s="94"/>
      <c r="IIQ18" s="94"/>
      <c r="IIR18" s="94"/>
      <c r="IIS18" s="94"/>
      <c r="IIT18" s="94"/>
      <c r="IIU18" s="94"/>
      <c r="IIV18" s="94"/>
      <c r="IIW18" s="94"/>
      <c r="IIX18" s="94"/>
      <c r="IIY18" s="94"/>
      <c r="IIZ18" s="94"/>
      <c r="IJA18" s="94"/>
      <c r="IJB18" s="94"/>
      <c r="IJC18" s="94"/>
      <c r="IJD18" s="94"/>
      <c r="IJE18" s="94"/>
      <c r="IJF18" s="94"/>
      <c r="IJG18" s="94"/>
      <c r="IJH18" s="94"/>
      <c r="IJI18" s="94"/>
      <c r="IJJ18" s="94"/>
      <c r="IJK18" s="94"/>
      <c r="IJL18" s="94"/>
      <c r="IJM18" s="94"/>
      <c r="IJN18" s="94"/>
      <c r="IJO18" s="94"/>
      <c r="IJP18" s="94"/>
      <c r="IJQ18" s="94"/>
      <c r="IJR18" s="94"/>
      <c r="IJS18" s="94"/>
      <c r="IJT18" s="94"/>
      <c r="IJU18" s="94"/>
      <c r="IJV18" s="94"/>
      <c r="IJW18" s="94"/>
      <c r="IJX18" s="94"/>
      <c r="IJY18" s="94"/>
      <c r="IJZ18" s="94"/>
      <c r="IKA18" s="94"/>
      <c r="IKB18" s="94"/>
      <c r="IKC18" s="94"/>
      <c r="IKD18" s="94"/>
      <c r="IKE18" s="94"/>
      <c r="IKF18" s="94"/>
      <c r="IKG18" s="94"/>
      <c r="IKH18" s="94"/>
      <c r="IKI18" s="94"/>
      <c r="IKJ18" s="94"/>
      <c r="IKK18" s="94"/>
      <c r="IKL18" s="94"/>
      <c r="IKM18" s="94"/>
      <c r="IKN18" s="94"/>
      <c r="IKO18" s="94"/>
      <c r="IKP18" s="94"/>
      <c r="IKQ18" s="94"/>
      <c r="IKR18" s="94"/>
      <c r="IKS18" s="94"/>
      <c r="IKT18" s="94"/>
      <c r="IKU18" s="94"/>
      <c r="IKV18" s="94"/>
      <c r="IKW18" s="94"/>
      <c r="IKX18" s="94"/>
      <c r="IKY18" s="94"/>
      <c r="IKZ18" s="94"/>
      <c r="ILA18" s="94"/>
      <c r="ILB18" s="94"/>
      <c r="ILC18" s="94"/>
      <c r="ILD18" s="94"/>
      <c r="ILE18" s="94"/>
      <c r="ILF18" s="94"/>
      <c r="ILG18" s="94"/>
      <c r="ILH18" s="94"/>
      <c r="ILI18" s="94"/>
      <c r="ILJ18" s="94"/>
      <c r="ILK18" s="94"/>
      <c r="ILL18" s="94"/>
      <c r="ILM18" s="94"/>
      <c r="ILN18" s="94"/>
      <c r="ILO18" s="94"/>
      <c r="ILP18" s="94"/>
      <c r="ILQ18" s="94"/>
      <c r="ILR18" s="94"/>
      <c r="ILS18" s="94"/>
      <c r="ILT18" s="94"/>
      <c r="ILU18" s="94"/>
      <c r="ILV18" s="94"/>
      <c r="ILW18" s="94"/>
      <c r="ILX18" s="94"/>
      <c r="ILY18" s="94"/>
      <c r="ILZ18" s="94"/>
      <c r="IMA18" s="94"/>
      <c r="IMB18" s="94"/>
      <c r="IMC18" s="94"/>
      <c r="IMD18" s="94"/>
      <c r="IME18" s="94"/>
      <c r="IMF18" s="94"/>
      <c r="IMG18" s="94"/>
      <c r="IMH18" s="94"/>
      <c r="IMI18" s="94"/>
      <c r="IMJ18" s="94"/>
      <c r="IMK18" s="94"/>
      <c r="IML18" s="94"/>
      <c r="IMM18" s="94"/>
      <c r="IMN18" s="94"/>
      <c r="IMO18" s="94"/>
      <c r="IMP18" s="94"/>
      <c r="IMQ18" s="94"/>
      <c r="IMR18" s="94"/>
      <c r="IMS18" s="94"/>
      <c r="IMT18" s="94"/>
      <c r="IMU18" s="94"/>
      <c r="IMV18" s="94"/>
      <c r="IMW18" s="94"/>
      <c r="IMX18" s="94"/>
      <c r="IMY18" s="94"/>
      <c r="IMZ18" s="94"/>
      <c r="INA18" s="94"/>
      <c r="INB18" s="94"/>
      <c r="INC18" s="94"/>
      <c r="IND18" s="94"/>
      <c r="INE18" s="94"/>
      <c r="INF18" s="94"/>
      <c r="ING18" s="94"/>
      <c r="INH18" s="94"/>
      <c r="INI18" s="94"/>
      <c r="INJ18" s="94"/>
      <c r="INK18" s="94"/>
      <c r="INL18" s="94"/>
      <c r="INM18" s="94"/>
      <c r="INN18" s="94"/>
      <c r="INO18" s="94"/>
      <c r="INP18" s="94"/>
      <c r="INQ18" s="94"/>
      <c r="INR18" s="94"/>
      <c r="INS18" s="94"/>
      <c r="INT18" s="94"/>
      <c r="INU18" s="94"/>
      <c r="INV18" s="94"/>
      <c r="INW18" s="94"/>
      <c r="INX18" s="94"/>
      <c r="INY18" s="94"/>
      <c r="INZ18" s="94"/>
      <c r="IOA18" s="94"/>
      <c r="IOB18" s="94"/>
      <c r="IOC18" s="94"/>
      <c r="IOD18" s="94"/>
      <c r="IOE18" s="94"/>
      <c r="IOF18" s="94"/>
      <c r="IOG18" s="94"/>
      <c r="IOH18" s="94"/>
      <c r="IOI18" s="94"/>
      <c r="IOJ18" s="94"/>
      <c r="IOK18" s="94"/>
      <c r="IOL18" s="94"/>
      <c r="IOM18" s="94"/>
      <c r="ION18" s="94"/>
      <c r="IOO18" s="94"/>
      <c r="IOP18" s="94"/>
      <c r="IOQ18" s="94"/>
      <c r="IOR18" s="94"/>
      <c r="IOS18" s="94"/>
      <c r="IOT18" s="94"/>
      <c r="IOU18" s="94"/>
      <c r="IOV18" s="94"/>
      <c r="IOW18" s="94"/>
      <c r="IOX18" s="94"/>
      <c r="IOY18" s="94"/>
      <c r="IOZ18" s="94"/>
      <c r="IPA18" s="94"/>
      <c r="IPB18" s="94"/>
      <c r="IPC18" s="94"/>
      <c r="IPD18" s="94"/>
      <c r="IPE18" s="94"/>
      <c r="IPF18" s="94"/>
      <c r="IPG18" s="94"/>
      <c r="IPH18" s="94"/>
      <c r="IPI18" s="94"/>
      <c r="IPJ18" s="94"/>
      <c r="IPK18" s="94"/>
      <c r="IPL18" s="94"/>
      <c r="IPM18" s="94"/>
      <c r="IPN18" s="94"/>
      <c r="IPO18" s="94"/>
      <c r="IPP18" s="94"/>
      <c r="IPQ18" s="94"/>
      <c r="IPR18" s="94"/>
      <c r="IPS18" s="94"/>
      <c r="IPT18" s="94"/>
      <c r="IPU18" s="94"/>
      <c r="IPV18" s="94"/>
      <c r="IPW18" s="94"/>
      <c r="IPX18" s="94"/>
      <c r="IPY18" s="94"/>
      <c r="IPZ18" s="94"/>
      <c r="IQA18" s="94"/>
      <c r="IQB18" s="94"/>
      <c r="IQC18" s="94"/>
      <c r="IQD18" s="94"/>
      <c r="IQE18" s="94"/>
      <c r="IQF18" s="94"/>
      <c r="IQG18" s="94"/>
      <c r="IQH18" s="94"/>
      <c r="IQI18" s="94"/>
      <c r="IQJ18" s="94"/>
      <c r="IQK18" s="94"/>
      <c r="IQL18" s="94"/>
      <c r="IQM18" s="94"/>
      <c r="IQN18" s="94"/>
      <c r="IQO18" s="94"/>
      <c r="IQP18" s="94"/>
      <c r="IQQ18" s="94"/>
      <c r="IQR18" s="94"/>
      <c r="IQS18" s="94"/>
      <c r="IQT18" s="94"/>
      <c r="IQU18" s="94"/>
      <c r="IQV18" s="94"/>
      <c r="IQW18" s="94"/>
      <c r="IQX18" s="94"/>
      <c r="IQY18" s="94"/>
      <c r="IQZ18" s="94"/>
      <c r="IRA18" s="94"/>
      <c r="IRB18" s="94"/>
      <c r="IRC18" s="94"/>
      <c r="IRD18" s="94"/>
      <c r="IRE18" s="94"/>
      <c r="IRF18" s="94"/>
      <c r="IRG18" s="94"/>
      <c r="IRH18" s="94"/>
      <c r="IRI18" s="94"/>
      <c r="IRJ18" s="94"/>
      <c r="IRK18" s="94"/>
      <c r="IRL18" s="94"/>
      <c r="IRM18" s="94"/>
      <c r="IRN18" s="94"/>
      <c r="IRO18" s="94"/>
      <c r="IRP18" s="94"/>
      <c r="IRQ18" s="94"/>
      <c r="IRR18" s="94"/>
      <c r="IRS18" s="94"/>
      <c r="IRT18" s="94"/>
      <c r="IRU18" s="94"/>
      <c r="IRV18" s="94"/>
      <c r="IRW18" s="94"/>
      <c r="IRX18" s="94"/>
      <c r="IRY18" s="94"/>
      <c r="IRZ18" s="94"/>
      <c r="ISA18" s="94"/>
      <c r="ISB18" s="94"/>
      <c r="ISC18" s="94"/>
      <c r="ISD18" s="94"/>
      <c r="ISE18" s="94"/>
      <c r="ISF18" s="94"/>
      <c r="ISG18" s="94"/>
      <c r="ISH18" s="94"/>
      <c r="ISI18" s="94"/>
      <c r="ISJ18" s="94"/>
      <c r="ISK18" s="94"/>
      <c r="ISL18" s="94"/>
      <c r="ISM18" s="94"/>
      <c r="ISN18" s="94"/>
      <c r="ISO18" s="94"/>
      <c r="ISP18" s="94"/>
      <c r="ISQ18" s="94"/>
      <c r="ISR18" s="94"/>
      <c r="ISS18" s="94"/>
      <c r="IST18" s="94"/>
      <c r="ISU18" s="94"/>
      <c r="ISV18" s="94"/>
      <c r="ISW18" s="94"/>
      <c r="ISX18" s="94"/>
      <c r="ISY18" s="94"/>
      <c r="ISZ18" s="94"/>
      <c r="ITA18" s="94"/>
      <c r="ITB18" s="94"/>
      <c r="ITC18" s="94"/>
      <c r="ITD18" s="94"/>
      <c r="ITE18" s="94"/>
      <c r="ITF18" s="94"/>
      <c r="ITG18" s="94"/>
      <c r="ITH18" s="94"/>
      <c r="ITI18" s="94"/>
      <c r="ITJ18" s="94"/>
      <c r="ITK18" s="94"/>
      <c r="ITL18" s="94"/>
      <c r="ITM18" s="94"/>
      <c r="ITN18" s="94"/>
      <c r="ITO18" s="94"/>
      <c r="ITP18" s="94"/>
      <c r="ITQ18" s="94"/>
      <c r="ITR18" s="94"/>
      <c r="ITS18" s="94"/>
      <c r="ITT18" s="94"/>
      <c r="ITU18" s="94"/>
      <c r="ITV18" s="94"/>
      <c r="ITW18" s="94"/>
      <c r="ITX18" s="94"/>
      <c r="ITY18" s="94"/>
      <c r="ITZ18" s="94"/>
      <c r="IUA18" s="94"/>
      <c r="IUB18" s="94"/>
      <c r="IUC18" s="94"/>
      <c r="IUD18" s="94"/>
      <c r="IUE18" s="94"/>
      <c r="IUF18" s="94"/>
      <c r="IUG18" s="94"/>
      <c r="IUH18" s="94"/>
      <c r="IUI18" s="94"/>
      <c r="IUJ18" s="94"/>
      <c r="IUK18" s="94"/>
      <c r="IUL18" s="94"/>
      <c r="IUM18" s="94"/>
      <c r="IUN18" s="94"/>
      <c r="IUO18" s="94"/>
      <c r="IUP18" s="94"/>
      <c r="IUQ18" s="94"/>
      <c r="IUR18" s="94"/>
      <c r="IUS18" s="94"/>
      <c r="IUT18" s="94"/>
      <c r="IUU18" s="94"/>
      <c r="IUV18" s="94"/>
      <c r="IUW18" s="94"/>
      <c r="IUX18" s="94"/>
      <c r="IUY18" s="94"/>
      <c r="IUZ18" s="94"/>
      <c r="IVA18" s="94"/>
      <c r="IVB18" s="94"/>
      <c r="IVC18" s="94"/>
      <c r="IVD18" s="94"/>
      <c r="IVE18" s="94"/>
      <c r="IVF18" s="94"/>
      <c r="IVG18" s="94"/>
      <c r="IVH18" s="94"/>
      <c r="IVI18" s="94"/>
      <c r="IVJ18" s="94"/>
      <c r="IVK18" s="94"/>
      <c r="IVL18" s="94"/>
      <c r="IVM18" s="94"/>
      <c r="IVN18" s="94"/>
      <c r="IVO18" s="94"/>
      <c r="IVP18" s="94"/>
      <c r="IVQ18" s="94"/>
      <c r="IVR18" s="94"/>
      <c r="IVS18" s="94"/>
      <c r="IVT18" s="94"/>
      <c r="IVU18" s="94"/>
      <c r="IVV18" s="94"/>
      <c r="IVW18" s="94"/>
      <c r="IVX18" s="94"/>
      <c r="IVY18" s="94"/>
      <c r="IVZ18" s="94"/>
      <c r="IWA18" s="94"/>
      <c r="IWB18" s="94"/>
      <c r="IWC18" s="94"/>
      <c r="IWD18" s="94"/>
      <c r="IWE18" s="94"/>
      <c r="IWF18" s="94"/>
      <c r="IWG18" s="94"/>
      <c r="IWH18" s="94"/>
      <c r="IWI18" s="94"/>
      <c r="IWJ18" s="94"/>
      <c r="IWK18" s="94"/>
      <c r="IWL18" s="94"/>
      <c r="IWM18" s="94"/>
      <c r="IWN18" s="94"/>
      <c r="IWO18" s="94"/>
      <c r="IWP18" s="94"/>
      <c r="IWQ18" s="94"/>
      <c r="IWR18" s="94"/>
      <c r="IWS18" s="94"/>
      <c r="IWT18" s="94"/>
      <c r="IWU18" s="94"/>
      <c r="IWV18" s="94"/>
      <c r="IWW18" s="94"/>
      <c r="IWX18" s="94"/>
      <c r="IWY18" s="94"/>
      <c r="IWZ18" s="94"/>
      <c r="IXA18" s="94"/>
      <c r="IXB18" s="94"/>
      <c r="IXC18" s="94"/>
      <c r="IXD18" s="94"/>
      <c r="IXE18" s="94"/>
      <c r="IXF18" s="94"/>
      <c r="IXG18" s="94"/>
      <c r="IXH18" s="94"/>
      <c r="IXI18" s="94"/>
      <c r="IXJ18" s="94"/>
      <c r="IXK18" s="94"/>
      <c r="IXL18" s="94"/>
      <c r="IXM18" s="94"/>
      <c r="IXN18" s="94"/>
      <c r="IXO18" s="94"/>
      <c r="IXP18" s="94"/>
      <c r="IXQ18" s="94"/>
      <c r="IXR18" s="94"/>
      <c r="IXS18" s="94"/>
      <c r="IXT18" s="94"/>
      <c r="IXU18" s="94"/>
      <c r="IXV18" s="94"/>
      <c r="IXW18" s="94"/>
      <c r="IXX18" s="94"/>
      <c r="IXY18" s="94"/>
      <c r="IXZ18" s="94"/>
      <c r="IYA18" s="94"/>
      <c r="IYB18" s="94"/>
      <c r="IYC18" s="94"/>
      <c r="IYD18" s="94"/>
      <c r="IYE18" s="94"/>
      <c r="IYF18" s="94"/>
      <c r="IYG18" s="94"/>
      <c r="IYH18" s="94"/>
      <c r="IYI18" s="94"/>
      <c r="IYJ18" s="94"/>
      <c r="IYK18" s="94"/>
      <c r="IYL18" s="94"/>
      <c r="IYM18" s="94"/>
      <c r="IYN18" s="94"/>
      <c r="IYO18" s="94"/>
      <c r="IYP18" s="94"/>
      <c r="IYQ18" s="94"/>
      <c r="IYR18" s="94"/>
      <c r="IYS18" s="94"/>
      <c r="IYT18" s="94"/>
      <c r="IYU18" s="94"/>
      <c r="IYV18" s="94"/>
      <c r="IYW18" s="94"/>
      <c r="IYX18" s="94"/>
      <c r="IYY18" s="94"/>
      <c r="IYZ18" s="94"/>
      <c r="IZA18" s="94"/>
      <c r="IZB18" s="94"/>
      <c r="IZC18" s="94"/>
      <c r="IZD18" s="94"/>
      <c r="IZE18" s="94"/>
      <c r="IZF18" s="94"/>
      <c r="IZG18" s="94"/>
      <c r="IZH18" s="94"/>
      <c r="IZI18" s="94"/>
      <c r="IZJ18" s="94"/>
      <c r="IZK18" s="94"/>
      <c r="IZL18" s="94"/>
      <c r="IZM18" s="94"/>
      <c r="IZN18" s="94"/>
      <c r="IZO18" s="94"/>
      <c r="IZP18" s="94"/>
      <c r="IZQ18" s="94"/>
      <c r="IZR18" s="94"/>
      <c r="IZS18" s="94"/>
      <c r="IZT18" s="94"/>
      <c r="IZU18" s="94"/>
      <c r="IZV18" s="94"/>
      <c r="IZW18" s="94"/>
      <c r="IZX18" s="94"/>
      <c r="IZY18" s="94"/>
      <c r="IZZ18" s="94"/>
      <c r="JAA18" s="94"/>
      <c r="JAB18" s="94"/>
      <c r="JAC18" s="94"/>
      <c r="JAD18" s="94"/>
      <c r="JAE18" s="94"/>
      <c r="JAF18" s="94"/>
      <c r="JAG18" s="94"/>
      <c r="JAH18" s="94"/>
      <c r="JAI18" s="94"/>
      <c r="JAJ18" s="94"/>
      <c r="JAK18" s="94"/>
      <c r="JAL18" s="94"/>
      <c r="JAM18" s="94"/>
      <c r="JAN18" s="94"/>
      <c r="JAO18" s="94"/>
      <c r="JAP18" s="94"/>
      <c r="JAQ18" s="94"/>
      <c r="JAR18" s="94"/>
      <c r="JAS18" s="94"/>
      <c r="JAT18" s="94"/>
      <c r="JAU18" s="94"/>
      <c r="JAV18" s="94"/>
      <c r="JAW18" s="94"/>
      <c r="JAX18" s="94"/>
      <c r="JAY18" s="94"/>
      <c r="JAZ18" s="94"/>
      <c r="JBA18" s="94"/>
      <c r="JBB18" s="94"/>
      <c r="JBC18" s="94"/>
      <c r="JBD18" s="94"/>
      <c r="JBE18" s="94"/>
      <c r="JBF18" s="94"/>
      <c r="JBG18" s="94"/>
      <c r="JBH18" s="94"/>
      <c r="JBI18" s="94"/>
      <c r="JBJ18" s="94"/>
      <c r="JBK18" s="94"/>
      <c r="JBL18" s="94"/>
      <c r="JBM18" s="94"/>
      <c r="JBN18" s="94"/>
      <c r="JBO18" s="94"/>
      <c r="JBP18" s="94"/>
      <c r="JBQ18" s="94"/>
      <c r="JBR18" s="94"/>
      <c r="JBS18" s="94"/>
      <c r="JBT18" s="94"/>
      <c r="JBU18" s="94"/>
      <c r="JBV18" s="94"/>
      <c r="JBW18" s="94"/>
      <c r="JBX18" s="94"/>
      <c r="JBY18" s="94"/>
      <c r="JBZ18" s="94"/>
      <c r="JCA18" s="94"/>
      <c r="JCB18" s="94"/>
      <c r="JCC18" s="94"/>
      <c r="JCD18" s="94"/>
      <c r="JCE18" s="94"/>
      <c r="JCF18" s="94"/>
      <c r="JCG18" s="94"/>
      <c r="JCH18" s="94"/>
      <c r="JCI18" s="94"/>
      <c r="JCJ18" s="94"/>
      <c r="JCK18" s="94"/>
      <c r="JCL18" s="94"/>
      <c r="JCM18" s="94"/>
      <c r="JCN18" s="94"/>
      <c r="JCO18" s="94"/>
      <c r="JCP18" s="94"/>
      <c r="JCQ18" s="94"/>
      <c r="JCR18" s="94"/>
      <c r="JCS18" s="94"/>
      <c r="JCT18" s="94"/>
      <c r="JCU18" s="94"/>
      <c r="JCV18" s="94"/>
      <c r="JCW18" s="94"/>
      <c r="JCX18" s="94"/>
      <c r="JCY18" s="94"/>
      <c r="JCZ18" s="94"/>
      <c r="JDA18" s="94"/>
      <c r="JDB18" s="94"/>
      <c r="JDC18" s="94"/>
      <c r="JDD18" s="94"/>
      <c r="JDE18" s="94"/>
      <c r="JDF18" s="94"/>
      <c r="JDG18" s="94"/>
      <c r="JDH18" s="94"/>
      <c r="JDI18" s="94"/>
      <c r="JDJ18" s="94"/>
      <c r="JDK18" s="94"/>
      <c r="JDL18" s="94"/>
      <c r="JDM18" s="94"/>
      <c r="JDN18" s="94"/>
      <c r="JDO18" s="94"/>
      <c r="JDP18" s="94"/>
      <c r="JDQ18" s="94"/>
      <c r="JDR18" s="94"/>
      <c r="JDS18" s="94"/>
      <c r="JDT18" s="94"/>
      <c r="JDU18" s="94"/>
      <c r="JDV18" s="94"/>
      <c r="JDW18" s="94"/>
      <c r="JDX18" s="94"/>
      <c r="JDY18" s="94"/>
      <c r="JDZ18" s="94"/>
      <c r="JEA18" s="94"/>
      <c r="JEB18" s="94"/>
      <c r="JEC18" s="94"/>
      <c r="JED18" s="94"/>
      <c r="JEE18" s="94"/>
      <c r="JEF18" s="94"/>
      <c r="JEG18" s="94"/>
      <c r="JEH18" s="94"/>
      <c r="JEI18" s="94"/>
      <c r="JEJ18" s="94"/>
      <c r="JEK18" s="94"/>
      <c r="JEL18" s="94"/>
      <c r="JEM18" s="94"/>
      <c r="JEN18" s="94"/>
      <c r="JEO18" s="94"/>
      <c r="JEP18" s="94"/>
      <c r="JEQ18" s="94"/>
      <c r="JER18" s="94"/>
      <c r="JES18" s="94"/>
      <c r="JET18" s="94"/>
      <c r="JEU18" s="94"/>
      <c r="JEV18" s="94"/>
      <c r="JEW18" s="94"/>
      <c r="JEX18" s="94"/>
      <c r="JEY18" s="94"/>
      <c r="JEZ18" s="94"/>
      <c r="JFA18" s="94"/>
      <c r="JFB18" s="94"/>
      <c r="JFC18" s="94"/>
      <c r="JFD18" s="94"/>
      <c r="JFE18" s="94"/>
      <c r="JFF18" s="94"/>
      <c r="JFG18" s="94"/>
      <c r="JFH18" s="94"/>
      <c r="JFI18" s="94"/>
      <c r="JFJ18" s="94"/>
      <c r="JFK18" s="94"/>
      <c r="JFL18" s="94"/>
      <c r="JFM18" s="94"/>
      <c r="JFN18" s="94"/>
      <c r="JFO18" s="94"/>
      <c r="JFP18" s="94"/>
      <c r="JFQ18" s="94"/>
      <c r="JFR18" s="94"/>
      <c r="JFS18" s="94"/>
      <c r="JFT18" s="94"/>
      <c r="JFU18" s="94"/>
      <c r="JFV18" s="94"/>
      <c r="JFW18" s="94"/>
      <c r="JFX18" s="94"/>
      <c r="JFY18" s="94"/>
      <c r="JFZ18" s="94"/>
      <c r="JGA18" s="94"/>
      <c r="JGB18" s="94"/>
      <c r="JGC18" s="94"/>
      <c r="JGD18" s="94"/>
      <c r="JGE18" s="94"/>
      <c r="JGF18" s="94"/>
      <c r="JGG18" s="94"/>
      <c r="JGH18" s="94"/>
      <c r="JGI18" s="94"/>
      <c r="JGJ18" s="94"/>
      <c r="JGK18" s="94"/>
      <c r="JGL18" s="94"/>
      <c r="JGM18" s="94"/>
      <c r="JGN18" s="94"/>
      <c r="JGO18" s="94"/>
      <c r="JGP18" s="94"/>
      <c r="JGQ18" s="94"/>
      <c r="JGR18" s="94"/>
      <c r="JGS18" s="94"/>
      <c r="JGT18" s="94"/>
      <c r="JGU18" s="94"/>
      <c r="JGV18" s="94"/>
      <c r="JGW18" s="94"/>
      <c r="JGX18" s="94"/>
      <c r="JGY18" s="94"/>
      <c r="JGZ18" s="94"/>
      <c r="JHA18" s="94"/>
      <c r="JHB18" s="94"/>
      <c r="JHC18" s="94"/>
      <c r="JHD18" s="94"/>
      <c r="JHE18" s="94"/>
      <c r="JHF18" s="94"/>
      <c r="JHG18" s="94"/>
      <c r="JHH18" s="94"/>
      <c r="JHI18" s="94"/>
      <c r="JHJ18" s="94"/>
      <c r="JHK18" s="94"/>
      <c r="JHL18" s="94"/>
      <c r="JHM18" s="94"/>
      <c r="JHN18" s="94"/>
      <c r="JHO18" s="94"/>
      <c r="JHP18" s="94"/>
      <c r="JHQ18" s="94"/>
      <c r="JHR18" s="94"/>
      <c r="JHS18" s="94"/>
      <c r="JHT18" s="94"/>
      <c r="JHU18" s="94"/>
      <c r="JHV18" s="94"/>
      <c r="JHW18" s="94"/>
      <c r="JHX18" s="94"/>
      <c r="JHY18" s="94"/>
      <c r="JHZ18" s="94"/>
      <c r="JIA18" s="94"/>
      <c r="JIB18" s="94"/>
      <c r="JIC18" s="94"/>
      <c r="JID18" s="94"/>
      <c r="JIE18" s="94"/>
      <c r="JIF18" s="94"/>
      <c r="JIG18" s="94"/>
      <c r="JIH18" s="94"/>
      <c r="JII18" s="94"/>
      <c r="JIJ18" s="94"/>
      <c r="JIK18" s="94"/>
      <c r="JIL18" s="94"/>
      <c r="JIM18" s="94"/>
      <c r="JIN18" s="94"/>
      <c r="JIO18" s="94"/>
      <c r="JIP18" s="94"/>
      <c r="JIQ18" s="94"/>
      <c r="JIR18" s="94"/>
      <c r="JIS18" s="94"/>
      <c r="JIT18" s="94"/>
      <c r="JIU18" s="94"/>
      <c r="JIV18" s="94"/>
      <c r="JIW18" s="94"/>
      <c r="JIX18" s="94"/>
      <c r="JIY18" s="94"/>
      <c r="JIZ18" s="94"/>
      <c r="JJA18" s="94"/>
      <c r="JJB18" s="94"/>
      <c r="JJC18" s="94"/>
      <c r="JJD18" s="94"/>
      <c r="JJE18" s="94"/>
      <c r="JJF18" s="94"/>
      <c r="JJG18" s="94"/>
      <c r="JJH18" s="94"/>
      <c r="JJI18" s="94"/>
      <c r="JJJ18" s="94"/>
      <c r="JJK18" s="94"/>
      <c r="JJL18" s="94"/>
      <c r="JJM18" s="94"/>
      <c r="JJN18" s="94"/>
      <c r="JJO18" s="94"/>
      <c r="JJP18" s="94"/>
      <c r="JJQ18" s="94"/>
      <c r="JJR18" s="94"/>
      <c r="JJS18" s="94"/>
      <c r="JJT18" s="94"/>
      <c r="JJU18" s="94"/>
      <c r="JJV18" s="94"/>
      <c r="JJW18" s="94"/>
      <c r="JJX18" s="94"/>
      <c r="JJY18" s="94"/>
      <c r="JJZ18" s="94"/>
      <c r="JKA18" s="94"/>
      <c r="JKB18" s="94"/>
      <c r="JKC18" s="94"/>
      <c r="JKD18" s="94"/>
      <c r="JKE18" s="94"/>
      <c r="JKF18" s="94"/>
      <c r="JKG18" s="94"/>
      <c r="JKH18" s="94"/>
      <c r="JKI18" s="94"/>
      <c r="JKJ18" s="94"/>
      <c r="JKK18" s="94"/>
      <c r="JKL18" s="94"/>
      <c r="JKM18" s="94"/>
      <c r="JKN18" s="94"/>
      <c r="JKO18" s="94"/>
      <c r="JKP18" s="94"/>
      <c r="JKQ18" s="94"/>
      <c r="JKR18" s="94"/>
      <c r="JKS18" s="94"/>
      <c r="JKT18" s="94"/>
      <c r="JKU18" s="94"/>
      <c r="JKV18" s="94"/>
      <c r="JKW18" s="94"/>
      <c r="JKX18" s="94"/>
      <c r="JKY18" s="94"/>
      <c r="JKZ18" s="94"/>
      <c r="JLA18" s="94"/>
      <c r="JLB18" s="94"/>
      <c r="JLC18" s="94"/>
      <c r="JLD18" s="94"/>
      <c r="JLE18" s="94"/>
      <c r="JLF18" s="94"/>
      <c r="JLG18" s="94"/>
      <c r="JLH18" s="94"/>
      <c r="JLI18" s="94"/>
      <c r="JLJ18" s="94"/>
      <c r="JLK18" s="94"/>
      <c r="JLL18" s="94"/>
      <c r="JLM18" s="94"/>
      <c r="JLN18" s="94"/>
      <c r="JLO18" s="94"/>
      <c r="JLP18" s="94"/>
      <c r="JLQ18" s="94"/>
      <c r="JLR18" s="94"/>
      <c r="JLS18" s="94"/>
      <c r="JLT18" s="94"/>
      <c r="JLU18" s="94"/>
      <c r="JLV18" s="94"/>
      <c r="JLW18" s="94"/>
      <c r="JLX18" s="94"/>
      <c r="JLY18" s="94"/>
      <c r="JLZ18" s="94"/>
      <c r="JMA18" s="94"/>
      <c r="JMB18" s="94"/>
      <c r="JMC18" s="94"/>
      <c r="JMD18" s="94"/>
      <c r="JME18" s="94"/>
      <c r="JMF18" s="94"/>
      <c r="JMG18" s="94"/>
      <c r="JMH18" s="94"/>
      <c r="JMI18" s="94"/>
      <c r="JMJ18" s="94"/>
      <c r="JMK18" s="94"/>
      <c r="JML18" s="94"/>
      <c r="JMM18" s="94"/>
      <c r="JMN18" s="94"/>
      <c r="JMO18" s="94"/>
      <c r="JMP18" s="94"/>
      <c r="JMQ18" s="94"/>
      <c r="JMR18" s="94"/>
      <c r="JMS18" s="94"/>
      <c r="JMT18" s="94"/>
      <c r="JMU18" s="94"/>
      <c r="JMV18" s="94"/>
      <c r="JMW18" s="94"/>
      <c r="JMX18" s="94"/>
      <c r="JMY18" s="94"/>
      <c r="JMZ18" s="94"/>
      <c r="JNA18" s="94"/>
      <c r="JNB18" s="94"/>
      <c r="JNC18" s="94"/>
      <c r="JND18" s="94"/>
      <c r="JNE18" s="94"/>
      <c r="JNF18" s="94"/>
      <c r="JNG18" s="94"/>
      <c r="JNH18" s="94"/>
      <c r="JNI18" s="94"/>
      <c r="JNJ18" s="94"/>
      <c r="JNK18" s="94"/>
      <c r="JNL18" s="94"/>
      <c r="JNM18" s="94"/>
      <c r="JNN18" s="94"/>
      <c r="JNO18" s="94"/>
      <c r="JNP18" s="94"/>
      <c r="JNQ18" s="94"/>
      <c r="JNR18" s="94"/>
      <c r="JNS18" s="94"/>
      <c r="JNT18" s="94"/>
      <c r="JNU18" s="94"/>
      <c r="JNV18" s="94"/>
      <c r="JNW18" s="94"/>
      <c r="JNX18" s="94"/>
      <c r="JNY18" s="94"/>
      <c r="JNZ18" s="94"/>
      <c r="JOA18" s="94"/>
      <c r="JOB18" s="94"/>
      <c r="JOC18" s="94"/>
      <c r="JOD18" s="94"/>
      <c r="JOE18" s="94"/>
      <c r="JOF18" s="94"/>
      <c r="JOG18" s="94"/>
      <c r="JOH18" s="94"/>
      <c r="JOI18" s="94"/>
      <c r="JOJ18" s="94"/>
      <c r="JOK18" s="94"/>
      <c r="JOL18" s="94"/>
      <c r="JOM18" s="94"/>
      <c r="JON18" s="94"/>
      <c r="JOO18" s="94"/>
      <c r="JOP18" s="94"/>
      <c r="JOQ18" s="94"/>
      <c r="JOR18" s="94"/>
      <c r="JOS18" s="94"/>
      <c r="JOT18" s="94"/>
      <c r="JOU18" s="94"/>
      <c r="JOV18" s="94"/>
      <c r="JOW18" s="94"/>
      <c r="JOX18" s="94"/>
      <c r="JOY18" s="94"/>
      <c r="JOZ18" s="94"/>
      <c r="JPA18" s="94"/>
      <c r="JPB18" s="94"/>
      <c r="JPC18" s="94"/>
      <c r="JPD18" s="94"/>
      <c r="JPE18" s="94"/>
      <c r="JPF18" s="94"/>
      <c r="JPG18" s="94"/>
      <c r="JPH18" s="94"/>
      <c r="JPI18" s="94"/>
      <c r="JPJ18" s="94"/>
      <c r="JPK18" s="94"/>
      <c r="JPL18" s="94"/>
      <c r="JPM18" s="94"/>
      <c r="JPN18" s="94"/>
      <c r="JPO18" s="94"/>
      <c r="JPP18" s="94"/>
      <c r="JPQ18" s="94"/>
      <c r="JPR18" s="94"/>
      <c r="JPS18" s="94"/>
      <c r="JPT18" s="94"/>
      <c r="JPU18" s="94"/>
      <c r="JPV18" s="94"/>
      <c r="JPW18" s="94"/>
      <c r="JPX18" s="94"/>
      <c r="JPY18" s="94"/>
      <c r="JPZ18" s="94"/>
      <c r="JQA18" s="94"/>
      <c r="JQB18" s="94"/>
      <c r="JQC18" s="94"/>
      <c r="JQD18" s="94"/>
      <c r="JQE18" s="94"/>
      <c r="JQF18" s="94"/>
      <c r="JQG18" s="94"/>
      <c r="JQH18" s="94"/>
      <c r="JQI18" s="94"/>
      <c r="JQJ18" s="94"/>
      <c r="JQK18" s="94"/>
      <c r="JQL18" s="94"/>
      <c r="JQM18" s="94"/>
      <c r="JQN18" s="94"/>
      <c r="JQO18" s="94"/>
      <c r="JQP18" s="94"/>
      <c r="JQQ18" s="94"/>
      <c r="JQR18" s="94"/>
      <c r="JQS18" s="94"/>
      <c r="JQT18" s="94"/>
      <c r="JQU18" s="94"/>
      <c r="JQV18" s="94"/>
      <c r="JQW18" s="94"/>
      <c r="JQX18" s="94"/>
      <c r="JQY18" s="94"/>
      <c r="JQZ18" s="94"/>
      <c r="JRA18" s="94"/>
      <c r="JRB18" s="94"/>
      <c r="JRC18" s="94"/>
      <c r="JRD18" s="94"/>
      <c r="JRE18" s="94"/>
      <c r="JRF18" s="94"/>
      <c r="JRG18" s="94"/>
      <c r="JRH18" s="94"/>
      <c r="JRI18" s="94"/>
      <c r="JRJ18" s="94"/>
      <c r="JRK18" s="94"/>
      <c r="JRL18" s="94"/>
      <c r="JRM18" s="94"/>
      <c r="JRN18" s="94"/>
      <c r="JRO18" s="94"/>
      <c r="JRP18" s="94"/>
      <c r="JRQ18" s="94"/>
      <c r="JRR18" s="94"/>
      <c r="JRS18" s="94"/>
      <c r="JRT18" s="94"/>
      <c r="JRU18" s="94"/>
      <c r="JRV18" s="94"/>
      <c r="JRW18" s="94"/>
      <c r="JRX18" s="94"/>
      <c r="JRY18" s="94"/>
      <c r="JRZ18" s="94"/>
      <c r="JSA18" s="94"/>
      <c r="JSB18" s="94"/>
      <c r="JSC18" s="94"/>
      <c r="JSD18" s="94"/>
      <c r="JSE18" s="94"/>
      <c r="JSF18" s="94"/>
      <c r="JSG18" s="94"/>
      <c r="JSH18" s="94"/>
      <c r="JSI18" s="94"/>
      <c r="JSJ18" s="94"/>
      <c r="JSK18" s="94"/>
      <c r="JSL18" s="94"/>
      <c r="JSM18" s="94"/>
      <c r="JSN18" s="94"/>
      <c r="JSO18" s="94"/>
      <c r="JSP18" s="94"/>
      <c r="JSQ18" s="94"/>
      <c r="JSR18" s="94"/>
      <c r="JSS18" s="94"/>
      <c r="JST18" s="94"/>
      <c r="JSU18" s="94"/>
      <c r="JSV18" s="94"/>
      <c r="JSW18" s="94"/>
      <c r="JSX18" s="94"/>
      <c r="JSY18" s="94"/>
      <c r="JSZ18" s="94"/>
      <c r="JTA18" s="94"/>
      <c r="JTB18" s="94"/>
      <c r="JTC18" s="94"/>
      <c r="JTD18" s="94"/>
      <c r="JTE18" s="94"/>
      <c r="JTF18" s="94"/>
      <c r="JTG18" s="94"/>
      <c r="JTH18" s="94"/>
      <c r="JTI18" s="94"/>
      <c r="JTJ18" s="94"/>
      <c r="JTK18" s="94"/>
      <c r="JTL18" s="94"/>
      <c r="JTM18" s="94"/>
      <c r="JTN18" s="94"/>
      <c r="JTO18" s="94"/>
      <c r="JTP18" s="94"/>
      <c r="JTQ18" s="94"/>
      <c r="JTR18" s="94"/>
      <c r="JTS18" s="94"/>
      <c r="JTT18" s="94"/>
      <c r="JTU18" s="94"/>
      <c r="JTV18" s="94"/>
      <c r="JTW18" s="94"/>
      <c r="JTX18" s="94"/>
      <c r="JTY18" s="94"/>
      <c r="JTZ18" s="94"/>
      <c r="JUA18" s="94"/>
      <c r="JUB18" s="94"/>
      <c r="JUC18" s="94"/>
      <c r="JUD18" s="94"/>
      <c r="JUE18" s="94"/>
      <c r="JUF18" s="94"/>
      <c r="JUG18" s="94"/>
      <c r="JUH18" s="94"/>
      <c r="JUI18" s="94"/>
      <c r="JUJ18" s="94"/>
      <c r="JUK18" s="94"/>
      <c r="JUL18" s="94"/>
      <c r="JUM18" s="94"/>
      <c r="JUN18" s="94"/>
      <c r="JUO18" s="94"/>
      <c r="JUP18" s="94"/>
      <c r="JUQ18" s="94"/>
      <c r="JUR18" s="94"/>
      <c r="JUS18" s="94"/>
      <c r="JUT18" s="94"/>
      <c r="JUU18" s="94"/>
      <c r="JUV18" s="94"/>
      <c r="JUW18" s="94"/>
      <c r="JUX18" s="94"/>
      <c r="JUY18" s="94"/>
      <c r="JUZ18" s="94"/>
      <c r="JVA18" s="94"/>
      <c r="JVB18" s="94"/>
      <c r="JVC18" s="94"/>
      <c r="JVD18" s="94"/>
      <c r="JVE18" s="94"/>
      <c r="JVF18" s="94"/>
      <c r="JVG18" s="94"/>
      <c r="JVH18" s="94"/>
      <c r="JVI18" s="94"/>
      <c r="JVJ18" s="94"/>
      <c r="JVK18" s="94"/>
      <c r="JVL18" s="94"/>
      <c r="JVM18" s="94"/>
      <c r="JVN18" s="94"/>
      <c r="JVO18" s="94"/>
      <c r="JVP18" s="94"/>
      <c r="JVQ18" s="94"/>
      <c r="JVR18" s="94"/>
      <c r="JVS18" s="94"/>
      <c r="JVT18" s="94"/>
      <c r="JVU18" s="94"/>
      <c r="JVV18" s="94"/>
      <c r="JVW18" s="94"/>
      <c r="JVX18" s="94"/>
      <c r="JVY18" s="94"/>
      <c r="JVZ18" s="94"/>
      <c r="JWA18" s="94"/>
      <c r="JWB18" s="94"/>
      <c r="JWC18" s="94"/>
      <c r="JWD18" s="94"/>
      <c r="JWE18" s="94"/>
      <c r="JWF18" s="94"/>
      <c r="JWG18" s="94"/>
      <c r="JWH18" s="94"/>
      <c r="JWI18" s="94"/>
      <c r="JWJ18" s="94"/>
      <c r="JWK18" s="94"/>
      <c r="JWL18" s="94"/>
      <c r="JWM18" s="94"/>
      <c r="JWN18" s="94"/>
      <c r="JWO18" s="94"/>
      <c r="JWP18" s="94"/>
      <c r="JWQ18" s="94"/>
      <c r="JWR18" s="94"/>
      <c r="JWS18" s="94"/>
      <c r="JWT18" s="94"/>
      <c r="JWU18" s="94"/>
      <c r="JWV18" s="94"/>
      <c r="JWW18" s="94"/>
      <c r="JWX18" s="94"/>
      <c r="JWY18" s="94"/>
      <c r="JWZ18" s="94"/>
      <c r="JXA18" s="94"/>
      <c r="JXB18" s="94"/>
      <c r="JXC18" s="94"/>
      <c r="JXD18" s="94"/>
      <c r="JXE18" s="94"/>
      <c r="JXF18" s="94"/>
      <c r="JXG18" s="94"/>
      <c r="JXH18" s="94"/>
      <c r="JXI18" s="94"/>
      <c r="JXJ18" s="94"/>
      <c r="JXK18" s="94"/>
      <c r="JXL18" s="94"/>
      <c r="JXM18" s="94"/>
      <c r="JXN18" s="94"/>
      <c r="JXO18" s="94"/>
      <c r="JXP18" s="94"/>
      <c r="JXQ18" s="94"/>
      <c r="JXR18" s="94"/>
      <c r="JXS18" s="94"/>
      <c r="JXT18" s="94"/>
      <c r="JXU18" s="94"/>
      <c r="JXV18" s="94"/>
      <c r="JXW18" s="94"/>
      <c r="JXX18" s="94"/>
      <c r="JXY18" s="94"/>
      <c r="JXZ18" s="94"/>
      <c r="JYA18" s="94"/>
      <c r="JYB18" s="94"/>
      <c r="JYC18" s="94"/>
      <c r="JYD18" s="94"/>
      <c r="JYE18" s="94"/>
      <c r="JYF18" s="94"/>
      <c r="JYG18" s="94"/>
      <c r="JYH18" s="94"/>
      <c r="JYI18" s="94"/>
      <c r="JYJ18" s="94"/>
      <c r="JYK18" s="94"/>
      <c r="JYL18" s="94"/>
      <c r="JYM18" s="94"/>
      <c r="JYN18" s="94"/>
      <c r="JYO18" s="94"/>
      <c r="JYP18" s="94"/>
      <c r="JYQ18" s="94"/>
      <c r="JYR18" s="94"/>
      <c r="JYS18" s="94"/>
      <c r="JYT18" s="94"/>
      <c r="JYU18" s="94"/>
      <c r="JYV18" s="94"/>
      <c r="JYW18" s="94"/>
      <c r="JYX18" s="94"/>
      <c r="JYY18" s="94"/>
      <c r="JYZ18" s="94"/>
      <c r="JZA18" s="94"/>
      <c r="JZB18" s="94"/>
      <c r="JZC18" s="94"/>
      <c r="JZD18" s="94"/>
      <c r="JZE18" s="94"/>
      <c r="JZF18" s="94"/>
      <c r="JZG18" s="94"/>
      <c r="JZH18" s="94"/>
      <c r="JZI18" s="94"/>
      <c r="JZJ18" s="94"/>
      <c r="JZK18" s="94"/>
      <c r="JZL18" s="94"/>
      <c r="JZM18" s="94"/>
      <c r="JZN18" s="94"/>
      <c r="JZO18" s="94"/>
      <c r="JZP18" s="94"/>
      <c r="JZQ18" s="94"/>
      <c r="JZR18" s="94"/>
      <c r="JZS18" s="94"/>
      <c r="JZT18" s="94"/>
      <c r="JZU18" s="94"/>
      <c r="JZV18" s="94"/>
      <c r="JZW18" s="94"/>
      <c r="JZX18" s="94"/>
      <c r="JZY18" s="94"/>
      <c r="JZZ18" s="94"/>
      <c r="KAA18" s="94"/>
      <c r="KAB18" s="94"/>
      <c r="KAC18" s="94"/>
      <c r="KAD18" s="94"/>
      <c r="KAE18" s="94"/>
      <c r="KAF18" s="94"/>
      <c r="KAG18" s="94"/>
      <c r="KAH18" s="94"/>
      <c r="KAI18" s="94"/>
      <c r="KAJ18" s="94"/>
      <c r="KAK18" s="94"/>
      <c r="KAL18" s="94"/>
      <c r="KAM18" s="94"/>
      <c r="KAN18" s="94"/>
      <c r="KAO18" s="94"/>
      <c r="KAP18" s="94"/>
      <c r="KAQ18" s="94"/>
      <c r="KAR18" s="94"/>
      <c r="KAS18" s="94"/>
      <c r="KAT18" s="94"/>
      <c r="KAU18" s="94"/>
      <c r="KAV18" s="94"/>
      <c r="KAW18" s="94"/>
      <c r="KAX18" s="94"/>
      <c r="KAY18" s="94"/>
      <c r="KAZ18" s="94"/>
      <c r="KBA18" s="94"/>
      <c r="KBB18" s="94"/>
      <c r="KBC18" s="94"/>
      <c r="KBD18" s="94"/>
      <c r="KBE18" s="94"/>
      <c r="KBF18" s="94"/>
      <c r="KBG18" s="94"/>
      <c r="KBH18" s="94"/>
      <c r="KBI18" s="94"/>
      <c r="KBJ18" s="94"/>
      <c r="KBK18" s="94"/>
      <c r="KBL18" s="94"/>
      <c r="KBM18" s="94"/>
      <c r="KBN18" s="94"/>
      <c r="KBO18" s="94"/>
      <c r="KBP18" s="94"/>
      <c r="KBQ18" s="94"/>
      <c r="KBR18" s="94"/>
      <c r="KBS18" s="94"/>
      <c r="KBT18" s="94"/>
      <c r="KBU18" s="94"/>
      <c r="KBV18" s="94"/>
      <c r="KBW18" s="94"/>
      <c r="KBX18" s="94"/>
      <c r="KBY18" s="94"/>
      <c r="KBZ18" s="94"/>
      <c r="KCA18" s="94"/>
      <c r="KCB18" s="94"/>
      <c r="KCC18" s="94"/>
      <c r="KCD18" s="94"/>
      <c r="KCE18" s="94"/>
      <c r="KCF18" s="94"/>
      <c r="KCG18" s="94"/>
      <c r="KCH18" s="94"/>
      <c r="KCI18" s="94"/>
      <c r="KCJ18" s="94"/>
      <c r="KCK18" s="94"/>
      <c r="KCL18" s="94"/>
      <c r="KCM18" s="94"/>
      <c r="KCN18" s="94"/>
      <c r="KCO18" s="94"/>
      <c r="KCP18" s="94"/>
      <c r="KCQ18" s="94"/>
      <c r="KCR18" s="94"/>
      <c r="KCS18" s="94"/>
      <c r="KCT18" s="94"/>
      <c r="KCU18" s="94"/>
      <c r="KCV18" s="94"/>
      <c r="KCW18" s="94"/>
      <c r="KCX18" s="94"/>
      <c r="KCY18" s="94"/>
      <c r="KCZ18" s="94"/>
      <c r="KDA18" s="94"/>
      <c r="KDB18" s="94"/>
      <c r="KDC18" s="94"/>
      <c r="KDD18" s="94"/>
      <c r="KDE18" s="94"/>
      <c r="KDF18" s="94"/>
      <c r="KDG18" s="94"/>
      <c r="KDH18" s="94"/>
      <c r="KDI18" s="94"/>
      <c r="KDJ18" s="94"/>
      <c r="KDK18" s="94"/>
      <c r="KDL18" s="94"/>
      <c r="KDM18" s="94"/>
      <c r="KDN18" s="94"/>
      <c r="KDO18" s="94"/>
      <c r="KDP18" s="94"/>
      <c r="KDQ18" s="94"/>
      <c r="KDR18" s="94"/>
      <c r="KDS18" s="94"/>
      <c r="KDT18" s="94"/>
      <c r="KDU18" s="94"/>
      <c r="KDV18" s="94"/>
      <c r="KDW18" s="94"/>
      <c r="KDX18" s="94"/>
      <c r="KDY18" s="94"/>
      <c r="KDZ18" s="94"/>
      <c r="KEA18" s="94"/>
      <c r="KEB18" s="94"/>
      <c r="KEC18" s="94"/>
      <c r="KED18" s="94"/>
      <c r="KEE18" s="94"/>
      <c r="KEF18" s="94"/>
      <c r="KEG18" s="94"/>
      <c r="KEH18" s="94"/>
      <c r="KEI18" s="94"/>
      <c r="KEJ18" s="94"/>
      <c r="KEK18" s="94"/>
      <c r="KEL18" s="94"/>
      <c r="KEM18" s="94"/>
      <c r="KEN18" s="94"/>
      <c r="KEO18" s="94"/>
      <c r="KEP18" s="94"/>
      <c r="KEQ18" s="94"/>
      <c r="KER18" s="94"/>
      <c r="KES18" s="94"/>
      <c r="KET18" s="94"/>
      <c r="KEU18" s="94"/>
      <c r="KEV18" s="94"/>
      <c r="KEW18" s="94"/>
      <c r="KEX18" s="94"/>
      <c r="KEY18" s="94"/>
      <c r="KEZ18" s="94"/>
      <c r="KFA18" s="94"/>
      <c r="KFB18" s="94"/>
      <c r="KFC18" s="94"/>
      <c r="KFD18" s="94"/>
      <c r="KFE18" s="94"/>
      <c r="KFF18" s="94"/>
      <c r="KFG18" s="94"/>
      <c r="KFH18" s="94"/>
      <c r="KFI18" s="94"/>
      <c r="KFJ18" s="94"/>
      <c r="KFK18" s="94"/>
      <c r="KFL18" s="94"/>
      <c r="KFM18" s="94"/>
      <c r="KFN18" s="94"/>
      <c r="KFO18" s="94"/>
      <c r="KFP18" s="94"/>
      <c r="KFQ18" s="94"/>
      <c r="KFR18" s="94"/>
      <c r="KFS18" s="94"/>
      <c r="KFT18" s="94"/>
      <c r="KFU18" s="94"/>
      <c r="KFV18" s="94"/>
      <c r="KFW18" s="94"/>
      <c r="KFX18" s="94"/>
      <c r="KFY18" s="94"/>
      <c r="KFZ18" s="94"/>
      <c r="KGA18" s="94"/>
      <c r="KGB18" s="94"/>
      <c r="KGC18" s="94"/>
      <c r="KGD18" s="94"/>
      <c r="KGE18" s="94"/>
      <c r="KGF18" s="94"/>
      <c r="KGG18" s="94"/>
      <c r="KGH18" s="94"/>
      <c r="KGI18" s="94"/>
      <c r="KGJ18" s="94"/>
      <c r="KGK18" s="94"/>
      <c r="KGL18" s="94"/>
      <c r="KGM18" s="94"/>
      <c r="KGN18" s="94"/>
      <c r="KGO18" s="94"/>
      <c r="KGP18" s="94"/>
      <c r="KGQ18" s="94"/>
      <c r="KGR18" s="94"/>
      <c r="KGS18" s="94"/>
      <c r="KGT18" s="94"/>
      <c r="KGU18" s="94"/>
      <c r="KGV18" s="94"/>
      <c r="KGW18" s="94"/>
      <c r="KGX18" s="94"/>
      <c r="KGY18" s="94"/>
      <c r="KGZ18" s="94"/>
      <c r="KHA18" s="94"/>
      <c r="KHB18" s="94"/>
      <c r="KHC18" s="94"/>
      <c r="KHD18" s="94"/>
      <c r="KHE18" s="94"/>
      <c r="KHF18" s="94"/>
      <c r="KHG18" s="94"/>
      <c r="KHH18" s="94"/>
      <c r="KHI18" s="94"/>
      <c r="KHJ18" s="94"/>
      <c r="KHK18" s="94"/>
      <c r="KHL18" s="94"/>
      <c r="KHM18" s="94"/>
      <c r="KHN18" s="94"/>
      <c r="KHO18" s="94"/>
      <c r="KHP18" s="94"/>
      <c r="KHQ18" s="94"/>
      <c r="KHR18" s="94"/>
      <c r="KHS18" s="94"/>
      <c r="KHT18" s="94"/>
      <c r="KHU18" s="94"/>
      <c r="KHV18" s="94"/>
      <c r="KHW18" s="94"/>
      <c r="KHX18" s="94"/>
      <c r="KHY18" s="94"/>
      <c r="KHZ18" s="94"/>
      <c r="KIA18" s="94"/>
      <c r="KIB18" s="94"/>
      <c r="KIC18" s="94"/>
      <c r="KID18" s="94"/>
      <c r="KIE18" s="94"/>
      <c r="KIF18" s="94"/>
      <c r="KIG18" s="94"/>
      <c r="KIH18" s="94"/>
      <c r="KII18" s="94"/>
      <c r="KIJ18" s="94"/>
      <c r="KIK18" s="94"/>
      <c r="KIL18" s="94"/>
      <c r="KIM18" s="94"/>
      <c r="KIN18" s="94"/>
      <c r="KIO18" s="94"/>
      <c r="KIP18" s="94"/>
      <c r="KIQ18" s="94"/>
      <c r="KIR18" s="94"/>
      <c r="KIS18" s="94"/>
      <c r="KIT18" s="94"/>
      <c r="KIU18" s="94"/>
      <c r="KIV18" s="94"/>
      <c r="KIW18" s="94"/>
      <c r="KIX18" s="94"/>
      <c r="KIY18" s="94"/>
      <c r="KIZ18" s="94"/>
      <c r="KJA18" s="94"/>
      <c r="KJB18" s="94"/>
      <c r="KJC18" s="94"/>
      <c r="KJD18" s="94"/>
      <c r="KJE18" s="94"/>
      <c r="KJF18" s="94"/>
      <c r="KJG18" s="94"/>
      <c r="KJH18" s="94"/>
      <c r="KJI18" s="94"/>
      <c r="KJJ18" s="94"/>
      <c r="KJK18" s="94"/>
      <c r="KJL18" s="94"/>
      <c r="KJM18" s="94"/>
      <c r="KJN18" s="94"/>
      <c r="KJO18" s="94"/>
      <c r="KJP18" s="94"/>
      <c r="KJQ18" s="94"/>
      <c r="KJR18" s="94"/>
      <c r="KJS18" s="94"/>
      <c r="KJT18" s="94"/>
      <c r="KJU18" s="94"/>
      <c r="KJV18" s="94"/>
      <c r="KJW18" s="94"/>
      <c r="KJX18" s="94"/>
      <c r="KJY18" s="94"/>
      <c r="KJZ18" s="94"/>
      <c r="KKA18" s="94"/>
      <c r="KKB18" s="94"/>
      <c r="KKC18" s="94"/>
      <c r="KKD18" s="94"/>
      <c r="KKE18" s="94"/>
      <c r="KKF18" s="94"/>
      <c r="KKG18" s="94"/>
      <c r="KKH18" s="94"/>
      <c r="KKI18" s="94"/>
      <c r="KKJ18" s="94"/>
      <c r="KKK18" s="94"/>
      <c r="KKL18" s="94"/>
      <c r="KKM18" s="94"/>
      <c r="KKN18" s="94"/>
      <c r="KKO18" s="94"/>
      <c r="KKP18" s="94"/>
      <c r="KKQ18" s="94"/>
      <c r="KKR18" s="94"/>
      <c r="KKS18" s="94"/>
      <c r="KKT18" s="94"/>
      <c r="KKU18" s="94"/>
      <c r="KKV18" s="94"/>
      <c r="KKW18" s="94"/>
      <c r="KKX18" s="94"/>
      <c r="KKY18" s="94"/>
      <c r="KKZ18" s="94"/>
      <c r="KLA18" s="94"/>
      <c r="KLB18" s="94"/>
      <c r="KLC18" s="94"/>
      <c r="KLD18" s="94"/>
      <c r="KLE18" s="94"/>
      <c r="KLF18" s="94"/>
      <c r="KLG18" s="94"/>
      <c r="KLH18" s="94"/>
      <c r="KLI18" s="94"/>
      <c r="KLJ18" s="94"/>
      <c r="KLK18" s="94"/>
      <c r="KLL18" s="94"/>
      <c r="KLM18" s="94"/>
      <c r="KLN18" s="94"/>
      <c r="KLO18" s="94"/>
      <c r="KLP18" s="94"/>
      <c r="KLQ18" s="94"/>
      <c r="KLR18" s="94"/>
      <c r="KLS18" s="94"/>
      <c r="KLT18" s="94"/>
      <c r="KLU18" s="94"/>
      <c r="KLV18" s="94"/>
      <c r="KLW18" s="94"/>
      <c r="KLX18" s="94"/>
      <c r="KLY18" s="94"/>
      <c r="KLZ18" s="94"/>
      <c r="KMA18" s="94"/>
      <c r="KMB18" s="94"/>
      <c r="KMC18" s="94"/>
      <c r="KMD18" s="94"/>
      <c r="KME18" s="94"/>
      <c r="KMF18" s="94"/>
      <c r="KMG18" s="94"/>
      <c r="KMH18" s="94"/>
      <c r="KMI18" s="94"/>
      <c r="KMJ18" s="94"/>
      <c r="KMK18" s="94"/>
      <c r="KML18" s="94"/>
      <c r="KMM18" s="94"/>
      <c r="KMN18" s="94"/>
      <c r="KMO18" s="94"/>
      <c r="KMP18" s="94"/>
      <c r="KMQ18" s="94"/>
      <c r="KMR18" s="94"/>
      <c r="KMS18" s="94"/>
      <c r="KMT18" s="94"/>
      <c r="KMU18" s="94"/>
      <c r="KMV18" s="94"/>
      <c r="KMW18" s="94"/>
      <c r="KMX18" s="94"/>
      <c r="KMY18" s="94"/>
      <c r="KMZ18" s="94"/>
      <c r="KNA18" s="94"/>
      <c r="KNB18" s="94"/>
      <c r="KNC18" s="94"/>
      <c r="KND18" s="94"/>
      <c r="KNE18" s="94"/>
      <c r="KNF18" s="94"/>
      <c r="KNG18" s="94"/>
      <c r="KNH18" s="94"/>
      <c r="KNI18" s="94"/>
      <c r="KNJ18" s="94"/>
      <c r="KNK18" s="94"/>
      <c r="KNL18" s="94"/>
      <c r="KNM18" s="94"/>
      <c r="KNN18" s="94"/>
      <c r="KNO18" s="94"/>
      <c r="KNP18" s="94"/>
      <c r="KNQ18" s="94"/>
      <c r="KNR18" s="94"/>
      <c r="KNS18" s="94"/>
      <c r="KNT18" s="94"/>
      <c r="KNU18" s="94"/>
      <c r="KNV18" s="94"/>
      <c r="KNW18" s="94"/>
      <c r="KNX18" s="94"/>
      <c r="KNY18" s="94"/>
      <c r="KNZ18" s="94"/>
      <c r="KOA18" s="94"/>
      <c r="KOB18" s="94"/>
      <c r="KOC18" s="94"/>
      <c r="KOD18" s="94"/>
      <c r="KOE18" s="94"/>
      <c r="KOF18" s="94"/>
      <c r="KOG18" s="94"/>
      <c r="KOH18" s="94"/>
      <c r="KOI18" s="94"/>
      <c r="KOJ18" s="94"/>
      <c r="KOK18" s="94"/>
      <c r="KOL18" s="94"/>
      <c r="KOM18" s="94"/>
      <c r="KON18" s="94"/>
      <c r="KOO18" s="94"/>
      <c r="KOP18" s="94"/>
      <c r="KOQ18" s="94"/>
      <c r="KOR18" s="94"/>
      <c r="KOS18" s="94"/>
      <c r="KOT18" s="94"/>
      <c r="KOU18" s="94"/>
      <c r="KOV18" s="94"/>
      <c r="KOW18" s="94"/>
      <c r="KOX18" s="94"/>
      <c r="KOY18" s="94"/>
      <c r="KOZ18" s="94"/>
      <c r="KPA18" s="94"/>
      <c r="KPB18" s="94"/>
      <c r="KPC18" s="94"/>
      <c r="KPD18" s="94"/>
      <c r="KPE18" s="94"/>
      <c r="KPF18" s="94"/>
      <c r="KPG18" s="94"/>
      <c r="KPH18" s="94"/>
      <c r="KPI18" s="94"/>
      <c r="KPJ18" s="94"/>
      <c r="KPK18" s="94"/>
      <c r="KPL18" s="94"/>
      <c r="KPM18" s="94"/>
      <c r="KPN18" s="94"/>
      <c r="KPO18" s="94"/>
      <c r="KPP18" s="94"/>
      <c r="KPQ18" s="94"/>
      <c r="KPR18" s="94"/>
      <c r="KPS18" s="94"/>
      <c r="KPT18" s="94"/>
      <c r="KPU18" s="94"/>
      <c r="KPV18" s="94"/>
      <c r="KPW18" s="94"/>
      <c r="KPX18" s="94"/>
      <c r="KPY18" s="94"/>
      <c r="KPZ18" s="94"/>
      <c r="KQA18" s="94"/>
      <c r="KQB18" s="94"/>
      <c r="KQC18" s="94"/>
      <c r="KQD18" s="94"/>
      <c r="KQE18" s="94"/>
      <c r="KQF18" s="94"/>
      <c r="KQG18" s="94"/>
      <c r="KQH18" s="94"/>
      <c r="KQI18" s="94"/>
      <c r="KQJ18" s="94"/>
      <c r="KQK18" s="94"/>
      <c r="KQL18" s="94"/>
      <c r="KQM18" s="94"/>
      <c r="KQN18" s="94"/>
      <c r="KQO18" s="94"/>
      <c r="KQP18" s="94"/>
      <c r="KQQ18" s="94"/>
      <c r="KQR18" s="94"/>
      <c r="KQS18" s="94"/>
      <c r="KQT18" s="94"/>
      <c r="KQU18" s="94"/>
      <c r="KQV18" s="94"/>
      <c r="KQW18" s="94"/>
      <c r="KQX18" s="94"/>
      <c r="KQY18" s="94"/>
      <c r="KQZ18" s="94"/>
      <c r="KRA18" s="94"/>
      <c r="KRB18" s="94"/>
      <c r="KRC18" s="94"/>
      <c r="KRD18" s="94"/>
      <c r="KRE18" s="94"/>
      <c r="KRF18" s="94"/>
      <c r="KRG18" s="94"/>
      <c r="KRH18" s="94"/>
      <c r="KRI18" s="94"/>
      <c r="KRJ18" s="94"/>
      <c r="KRK18" s="94"/>
      <c r="KRL18" s="94"/>
      <c r="KRM18" s="94"/>
      <c r="KRN18" s="94"/>
      <c r="KRO18" s="94"/>
      <c r="KRP18" s="94"/>
      <c r="KRQ18" s="94"/>
      <c r="KRR18" s="94"/>
      <c r="KRS18" s="94"/>
      <c r="KRT18" s="94"/>
      <c r="KRU18" s="94"/>
      <c r="KRV18" s="94"/>
      <c r="KRW18" s="94"/>
      <c r="KRX18" s="94"/>
      <c r="KRY18" s="94"/>
      <c r="KRZ18" s="94"/>
      <c r="KSA18" s="94"/>
      <c r="KSB18" s="94"/>
      <c r="KSC18" s="94"/>
      <c r="KSD18" s="94"/>
      <c r="KSE18" s="94"/>
      <c r="KSF18" s="94"/>
      <c r="KSG18" s="94"/>
      <c r="KSH18" s="94"/>
      <c r="KSI18" s="94"/>
      <c r="KSJ18" s="94"/>
      <c r="KSK18" s="94"/>
      <c r="KSL18" s="94"/>
      <c r="KSM18" s="94"/>
      <c r="KSN18" s="94"/>
      <c r="KSO18" s="94"/>
      <c r="KSP18" s="94"/>
      <c r="KSQ18" s="94"/>
      <c r="KSR18" s="94"/>
      <c r="KSS18" s="94"/>
      <c r="KST18" s="94"/>
      <c r="KSU18" s="94"/>
      <c r="KSV18" s="94"/>
      <c r="KSW18" s="94"/>
      <c r="KSX18" s="94"/>
      <c r="KSY18" s="94"/>
      <c r="KSZ18" s="94"/>
      <c r="KTA18" s="94"/>
      <c r="KTB18" s="94"/>
      <c r="KTC18" s="94"/>
      <c r="KTD18" s="94"/>
      <c r="KTE18" s="94"/>
      <c r="KTF18" s="94"/>
      <c r="KTG18" s="94"/>
      <c r="KTH18" s="94"/>
      <c r="KTI18" s="94"/>
      <c r="KTJ18" s="94"/>
      <c r="KTK18" s="94"/>
      <c r="KTL18" s="94"/>
      <c r="KTM18" s="94"/>
      <c r="KTN18" s="94"/>
      <c r="KTO18" s="94"/>
      <c r="KTP18" s="94"/>
      <c r="KTQ18" s="94"/>
      <c r="KTR18" s="94"/>
      <c r="KTS18" s="94"/>
      <c r="KTT18" s="94"/>
      <c r="KTU18" s="94"/>
      <c r="KTV18" s="94"/>
      <c r="KTW18" s="94"/>
      <c r="KTX18" s="94"/>
      <c r="KTY18" s="94"/>
      <c r="KTZ18" s="94"/>
      <c r="KUA18" s="94"/>
      <c r="KUB18" s="94"/>
      <c r="KUC18" s="94"/>
      <c r="KUD18" s="94"/>
      <c r="KUE18" s="94"/>
      <c r="KUF18" s="94"/>
      <c r="KUG18" s="94"/>
      <c r="KUH18" s="94"/>
      <c r="KUI18" s="94"/>
      <c r="KUJ18" s="94"/>
      <c r="KUK18" s="94"/>
      <c r="KUL18" s="94"/>
      <c r="KUM18" s="94"/>
      <c r="KUN18" s="94"/>
      <c r="KUO18" s="94"/>
      <c r="KUP18" s="94"/>
      <c r="KUQ18" s="94"/>
      <c r="KUR18" s="94"/>
      <c r="KUS18" s="94"/>
      <c r="KUT18" s="94"/>
      <c r="KUU18" s="94"/>
      <c r="KUV18" s="94"/>
      <c r="KUW18" s="94"/>
      <c r="KUX18" s="94"/>
      <c r="KUY18" s="94"/>
      <c r="KUZ18" s="94"/>
      <c r="KVA18" s="94"/>
      <c r="KVB18" s="94"/>
      <c r="KVC18" s="94"/>
      <c r="KVD18" s="94"/>
      <c r="KVE18" s="94"/>
      <c r="KVF18" s="94"/>
      <c r="KVG18" s="94"/>
      <c r="KVH18" s="94"/>
      <c r="KVI18" s="94"/>
      <c r="KVJ18" s="94"/>
      <c r="KVK18" s="94"/>
      <c r="KVL18" s="94"/>
      <c r="KVM18" s="94"/>
      <c r="KVN18" s="94"/>
      <c r="KVO18" s="94"/>
      <c r="KVP18" s="94"/>
      <c r="KVQ18" s="94"/>
      <c r="KVR18" s="94"/>
      <c r="KVS18" s="94"/>
      <c r="KVT18" s="94"/>
      <c r="KVU18" s="94"/>
      <c r="KVV18" s="94"/>
      <c r="KVW18" s="94"/>
      <c r="KVX18" s="94"/>
      <c r="KVY18" s="94"/>
      <c r="KVZ18" s="94"/>
      <c r="KWA18" s="94"/>
      <c r="KWB18" s="94"/>
      <c r="KWC18" s="94"/>
      <c r="KWD18" s="94"/>
      <c r="KWE18" s="94"/>
      <c r="KWF18" s="94"/>
      <c r="KWG18" s="94"/>
      <c r="KWH18" s="94"/>
      <c r="KWI18" s="94"/>
      <c r="KWJ18" s="94"/>
      <c r="KWK18" s="94"/>
      <c r="KWL18" s="94"/>
      <c r="KWM18" s="94"/>
      <c r="KWN18" s="94"/>
      <c r="KWO18" s="94"/>
      <c r="KWP18" s="94"/>
      <c r="KWQ18" s="94"/>
      <c r="KWR18" s="94"/>
      <c r="KWS18" s="94"/>
      <c r="KWT18" s="94"/>
      <c r="KWU18" s="94"/>
      <c r="KWV18" s="94"/>
      <c r="KWW18" s="94"/>
      <c r="KWX18" s="94"/>
      <c r="KWY18" s="94"/>
      <c r="KWZ18" s="94"/>
      <c r="KXA18" s="94"/>
      <c r="KXB18" s="94"/>
      <c r="KXC18" s="94"/>
      <c r="KXD18" s="94"/>
      <c r="KXE18" s="94"/>
      <c r="KXF18" s="94"/>
      <c r="KXG18" s="94"/>
      <c r="KXH18" s="94"/>
      <c r="KXI18" s="94"/>
      <c r="KXJ18" s="94"/>
      <c r="KXK18" s="94"/>
      <c r="KXL18" s="94"/>
      <c r="KXM18" s="94"/>
      <c r="KXN18" s="94"/>
      <c r="KXO18" s="94"/>
      <c r="KXP18" s="94"/>
      <c r="KXQ18" s="94"/>
      <c r="KXR18" s="94"/>
      <c r="KXS18" s="94"/>
      <c r="KXT18" s="94"/>
      <c r="KXU18" s="94"/>
      <c r="KXV18" s="94"/>
      <c r="KXW18" s="94"/>
      <c r="KXX18" s="94"/>
      <c r="KXY18" s="94"/>
      <c r="KXZ18" s="94"/>
      <c r="KYA18" s="94"/>
      <c r="KYB18" s="94"/>
      <c r="KYC18" s="94"/>
      <c r="KYD18" s="94"/>
      <c r="KYE18" s="94"/>
      <c r="KYF18" s="94"/>
      <c r="KYG18" s="94"/>
      <c r="KYH18" s="94"/>
      <c r="KYI18" s="94"/>
      <c r="KYJ18" s="94"/>
      <c r="KYK18" s="94"/>
      <c r="KYL18" s="94"/>
      <c r="KYM18" s="94"/>
      <c r="KYN18" s="94"/>
      <c r="KYO18" s="94"/>
      <c r="KYP18" s="94"/>
      <c r="KYQ18" s="94"/>
      <c r="KYR18" s="94"/>
      <c r="KYS18" s="94"/>
      <c r="KYT18" s="94"/>
      <c r="KYU18" s="94"/>
      <c r="KYV18" s="94"/>
      <c r="KYW18" s="94"/>
      <c r="KYX18" s="94"/>
      <c r="KYY18" s="94"/>
      <c r="KYZ18" s="94"/>
      <c r="KZA18" s="94"/>
      <c r="KZB18" s="94"/>
      <c r="KZC18" s="94"/>
      <c r="KZD18" s="94"/>
      <c r="KZE18" s="94"/>
      <c r="KZF18" s="94"/>
      <c r="KZG18" s="94"/>
      <c r="KZH18" s="94"/>
      <c r="KZI18" s="94"/>
      <c r="KZJ18" s="94"/>
      <c r="KZK18" s="94"/>
      <c r="KZL18" s="94"/>
      <c r="KZM18" s="94"/>
      <c r="KZN18" s="94"/>
      <c r="KZO18" s="94"/>
      <c r="KZP18" s="94"/>
      <c r="KZQ18" s="94"/>
      <c r="KZR18" s="94"/>
      <c r="KZS18" s="94"/>
      <c r="KZT18" s="94"/>
      <c r="KZU18" s="94"/>
      <c r="KZV18" s="94"/>
      <c r="KZW18" s="94"/>
      <c r="KZX18" s="94"/>
      <c r="KZY18" s="94"/>
      <c r="KZZ18" s="94"/>
      <c r="LAA18" s="94"/>
      <c r="LAB18" s="94"/>
      <c r="LAC18" s="94"/>
      <c r="LAD18" s="94"/>
      <c r="LAE18" s="94"/>
      <c r="LAF18" s="94"/>
      <c r="LAG18" s="94"/>
      <c r="LAH18" s="94"/>
      <c r="LAI18" s="94"/>
      <c r="LAJ18" s="94"/>
      <c r="LAK18" s="94"/>
      <c r="LAL18" s="94"/>
      <c r="LAM18" s="94"/>
      <c r="LAN18" s="94"/>
      <c r="LAO18" s="94"/>
      <c r="LAP18" s="94"/>
      <c r="LAQ18" s="94"/>
      <c r="LAR18" s="94"/>
      <c r="LAS18" s="94"/>
      <c r="LAT18" s="94"/>
      <c r="LAU18" s="94"/>
      <c r="LAV18" s="94"/>
      <c r="LAW18" s="94"/>
      <c r="LAX18" s="94"/>
      <c r="LAY18" s="94"/>
      <c r="LAZ18" s="94"/>
      <c r="LBA18" s="94"/>
      <c r="LBB18" s="94"/>
      <c r="LBC18" s="94"/>
      <c r="LBD18" s="94"/>
      <c r="LBE18" s="94"/>
      <c r="LBF18" s="94"/>
      <c r="LBG18" s="94"/>
      <c r="LBH18" s="94"/>
      <c r="LBI18" s="94"/>
      <c r="LBJ18" s="94"/>
      <c r="LBK18" s="94"/>
      <c r="LBL18" s="94"/>
      <c r="LBM18" s="94"/>
      <c r="LBN18" s="94"/>
      <c r="LBO18" s="94"/>
      <c r="LBP18" s="94"/>
      <c r="LBQ18" s="94"/>
      <c r="LBR18" s="94"/>
      <c r="LBS18" s="94"/>
      <c r="LBT18" s="94"/>
      <c r="LBU18" s="94"/>
      <c r="LBV18" s="94"/>
      <c r="LBW18" s="94"/>
      <c r="LBX18" s="94"/>
      <c r="LBY18" s="94"/>
      <c r="LBZ18" s="94"/>
      <c r="LCA18" s="94"/>
      <c r="LCB18" s="94"/>
      <c r="LCC18" s="94"/>
      <c r="LCD18" s="94"/>
      <c r="LCE18" s="94"/>
      <c r="LCF18" s="94"/>
      <c r="LCG18" s="94"/>
      <c r="LCH18" s="94"/>
      <c r="LCI18" s="94"/>
      <c r="LCJ18" s="94"/>
      <c r="LCK18" s="94"/>
      <c r="LCL18" s="94"/>
      <c r="LCM18" s="94"/>
      <c r="LCN18" s="94"/>
      <c r="LCO18" s="94"/>
      <c r="LCP18" s="94"/>
      <c r="LCQ18" s="94"/>
      <c r="LCR18" s="94"/>
      <c r="LCS18" s="94"/>
      <c r="LCT18" s="94"/>
      <c r="LCU18" s="94"/>
      <c r="LCV18" s="94"/>
      <c r="LCW18" s="94"/>
      <c r="LCX18" s="94"/>
      <c r="LCY18" s="94"/>
      <c r="LCZ18" s="94"/>
      <c r="LDA18" s="94"/>
      <c r="LDB18" s="94"/>
      <c r="LDC18" s="94"/>
      <c r="LDD18" s="94"/>
      <c r="LDE18" s="94"/>
      <c r="LDF18" s="94"/>
      <c r="LDG18" s="94"/>
      <c r="LDH18" s="94"/>
      <c r="LDI18" s="94"/>
      <c r="LDJ18" s="94"/>
      <c r="LDK18" s="94"/>
      <c r="LDL18" s="94"/>
      <c r="LDM18" s="94"/>
      <c r="LDN18" s="94"/>
      <c r="LDO18" s="94"/>
      <c r="LDP18" s="94"/>
      <c r="LDQ18" s="94"/>
      <c r="LDR18" s="94"/>
      <c r="LDS18" s="94"/>
      <c r="LDT18" s="94"/>
      <c r="LDU18" s="94"/>
      <c r="LDV18" s="94"/>
      <c r="LDW18" s="94"/>
      <c r="LDX18" s="94"/>
      <c r="LDY18" s="94"/>
      <c r="LDZ18" s="94"/>
      <c r="LEA18" s="94"/>
      <c r="LEB18" s="94"/>
      <c r="LEC18" s="94"/>
      <c r="LED18" s="94"/>
      <c r="LEE18" s="94"/>
      <c r="LEF18" s="94"/>
      <c r="LEG18" s="94"/>
      <c r="LEH18" s="94"/>
      <c r="LEI18" s="94"/>
      <c r="LEJ18" s="94"/>
      <c r="LEK18" s="94"/>
      <c r="LEL18" s="94"/>
      <c r="LEM18" s="94"/>
      <c r="LEN18" s="94"/>
      <c r="LEO18" s="94"/>
      <c r="LEP18" s="94"/>
      <c r="LEQ18" s="94"/>
      <c r="LER18" s="94"/>
      <c r="LES18" s="94"/>
      <c r="LET18" s="94"/>
      <c r="LEU18" s="94"/>
      <c r="LEV18" s="94"/>
      <c r="LEW18" s="94"/>
      <c r="LEX18" s="94"/>
      <c r="LEY18" s="94"/>
      <c r="LEZ18" s="94"/>
      <c r="LFA18" s="94"/>
      <c r="LFB18" s="94"/>
      <c r="LFC18" s="94"/>
      <c r="LFD18" s="94"/>
      <c r="LFE18" s="94"/>
      <c r="LFF18" s="94"/>
      <c r="LFG18" s="94"/>
      <c r="LFH18" s="94"/>
      <c r="LFI18" s="94"/>
      <c r="LFJ18" s="94"/>
      <c r="LFK18" s="94"/>
      <c r="LFL18" s="94"/>
      <c r="LFM18" s="94"/>
      <c r="LFN18" s="94"/>
      <c r="LFO18" s="94"/>
      <c r="LFP18" s="94"/>
      <c r="LFQ18" s="94"/>
      <c r="LFR18" s="94"/>
      <c r="LFS18" s="94"/>
      <c r="LFT18" s="94"/>
      <c r="LFU18" s="94"/>
      <c r="LFV18" s="94"/>
      <c r="LFW18" s="94"/>
      <c r="LFX18" s="94"/>
      <c r="LFY18" s="94"/>
      <c r="LFZ18" s="94"/>
      <c r="LGA18" s="94"/>
      <c r="LGB18" s="94"/>
      <c r="LGC18" s="94"/>
      <c r="LGD18" s="94"/>
      <c r="LGE18" s="94"/>
      <c r="LGF18" s="94"/>
      <c r="LGG18" s="94"/>
      <c r="LGH18" s="94"/>
      <c r="LGI18" s="94"/>
      <c r="LGJ18" s="94"/>
      <c r="LGK18" s="94"/>
      <c r="LGL18" s="94"/>
      <c r="LGM18" s="94"/>
      <c r="LGN18" s="94"/>
      <c r="LGO18" s="94"/>
      <c r="LGP18" s="94"/>
      <c r="LGQ18" s="94"/>
      <c r="LGR18" s="94"/>
      <c r="LGS18" s="94"/>
      <c r="LGT18" s="94"/>
      <c r="LGU18" s="94"/>
      <c r="LGV18" s="94"/>
      <c r="LGW18" s="94"/>
      <c r="LGX18" s="94"/>
      <c r="LGY18" s="94"/>
      <c r="LGZ18" s="94"/>
      <c r="LHA18" s="94"/>
      <c r="LHB18" s="94"/>
      <c r="LHC18" s="94"/>
      <c r="LHD18" s="94"/>
      <c r="LHE18" s="94"/>
      <c r="LHF18" s="94"/>
      <c r="LHG18" s="94"/>
      <c r="LHH18" s="94"/>
      <c r="LHI18" s="94"/>
      <c r="LHJ18" s="94"/>
      <c r="LHK18" s="94"/>
      <c r="LHL18" s="94"/>
      <c r="LHM18" s="94"/>
      <c r="LHN18" s="94"/>
      <c r="LHO18" s="94"/>
      <c r="LHP18" s="94"/>
      <c r="LHQ18" s="94"/>
      <c r="LHR18" s="94"/>
      <c r="LHS18" s="94"/>
      <c r="LHT18" s="94"/>
      <c r="LHU18" s="94"/>
      <c r="LHV18" s="94"/>
      <c r="LHW18" s="94"/>
      <c r="LHX18" s="94"/>
      <c r="LHY18" s="94"/>
      <c r="LHZ18" s="94"/>
      <c r="LIA18" s="94"/>
      <c r="LIB18" s="94"/>
      <c r="LIC18" s="94"/>
      <c r="LID18" s="94"/>
      <c r="LIE18" s="94"/>
      <c r="LIF18" s="94"/>
      <c r="LIG18" s="94"/>
      <c r="LIH18" s="94"/>
      <c r="LII18" s="94"/>
      <c r="LIJ18" s="94"/>
      <c r="LIK18" s="94"/>
      <c r="LIL18" s="94"/>
      <c r="LIM18" s="94"/>
      <c r="LIN18" s="94"/>
      <c r="LIO18" s="94"/>
      <c r="LIP18" s="94"/>
      <c r="LIQ18" s="94"/>
      <c r="LIR18" s="94"/>
      <c r="LIS18" s="94"/>
      <c r="LIT18" s="94"/>
      <c r="LIU18" s="94"/>
      <c r="LIV18" s="94"/>
      <c r="LIW18" s="94"/>
      <c r="LIX18" s="94"/>
      <c r="LIY18" s="94"/>
      <c r="LIZ18" s="94"/>
      <c r="LJA18" s="94"/>
      <c r="LJB18" s="94"/>
      <c r="LJC18" s="94"/>
      <c r="LJD18" s="94"/>
      <c r="LJE18" s="94"/>
      <c r="LJF18" s="94"/>
      <c r="LJG18" s="94"/>
      <c r="LJH18" s="94"/>
      <c r="LJI18" s="94"/>
      <c r="LJJ18" s="94"/>
      <c r="LJK18" s="94"/>
      <c r="LJL18" s="94"/>
      <c r="LJM18" s="94"/>
      <c r="LJN18" s="94"/>
      <c r="LJO18" s="94"/>
      <c r="LJP18" s="94"/>
      <c r="LJQ18" s="94"/>
      <c r="LJR18" s="94"/>
      <c r="LJS18" s="94"/>
      <c r="LJT18" s="94"/>
      <c r="LJU18" s="94"/>
      <c r="LJV18" s="94"/>
      <c r="LJW18" s="94"/>
      <c r="LJX18" s="94"/>
      <c r="LJY18" s="94"/>
      <c r="LJZ18" s="94"/>
      <c r="LKA18" s="94"/>
      <c r="LKB18" s="94"/>
      <c r="LKC18" s="94"/>
      <c r="LKD18" s="94"/>
      <c r="LKE18" s="94"/>
      <c r="LKF18" s="94"/>
      <c r="LKG18" s="94"/>
      <c r="LKH18" s="94"/>
      <c r="LKI18" s="94"/>
      <c r="LKJ18" s="94"/>
      <c r="LKK18" s="94"/>
      <c r="LKL18" s="94"/>
      <c r="LKM18" s="94"/>
      <c r="LKN18" s="94"/>
      <c r="LKO18" s="94"/>
      <c r="LKP18" s="94"/>
      <c r="LKQ18" s="94"/>
      <c r="LKR18" s="94"/>
      <c r="LKS18" s="94"/>
      <c r="LKT18" s="94"/>
      <c r="LKU18" s="94"/>
      <c r="LKV18" s="94"/>
      <c r="LKW18" s="94"/>
      <c r="LKX18" s="94"/>
      <c r="LKY18" s="94"/>
      <c r="LKZ18" s="94"/>
      <c r="LLA18" s="94"/>
      <c r="LLB18" s="94"/>
      <c r="LLC18" s="94"/>
      <c r="LLD18" s="94"/>
      <c r="LLE18" s="94"/>
      <c r="LLF18" s="94"/>
      <c r="LLG18" s="94"/>
      <c r="LLH18" s="94"/>
      <c r="LLI18" s="94"/>
      <c r="LLJ18" s="94"/>
      <c r="LLK18" s="94"/>
      <c r="LLL18" s="94"/>
      <c r="LLM18" s="94"/>
      <c r="LLN18" s="94"/>
      <c r="LLO18" s="94"/>
      <c r="LLP18" s="94"/>
      <c r="LLQ18" s="94"/>
      <c r="LLR18" s="94"/>
      <c r="LLS18" s="94"/>
      <c r="LLT18" s="94"/>
      <c r="LLU18" s="94"/>
      <c r="LLV18" s="94"/>
      <c r="LLW18" s="94"/>
      <c r="LLX18" s="94"/>
      <c r="LLY18" s="94"/>
      <c r="LLZ18" s="94"/>
      <c r="LMA18" s="94"/>
      <c r="LMB18" s="94"/>
      <c r="LMC18" s="94"/>
      <c r="LMD18" s="94"/>
      <c r="LME18" s="94"/>
      <c r="LMF18" s="94"/>
      <c r="LMG18" s="94"/>
      <c r="LMH18" s="94"/>
      <c r="LMI18" s="94"/>
      <c r="LMJ18" s="94"/>
      <c r="LMK18" s="94"/>
      <c r="LML18" s="94"/>
      <c r="LMM18" s="94"/>
      <c r="LMN18" s="94"/>
      <c r="LMO18" s="94"/>
      <c r="LMP18" s="94"/>
      <c r="LMQ18" s="94"/>
      <c r="LMR18" s="94"/>
      <c r="LMS18" s="94"/>
      <c r="LMT18" s="94"/>
      <c r="LMU18" s="94"/>
      <c r="LMV18" s="94"/>
      <c r="LMW18" s="94"/>
      <c r="LMX18" s="94"/>
      <c r="LMY18" s="94"/>
      <c r="LMZ18" s="94"/>
      <c r="LNA18" s="94"/>
      <c r="LNB18" s="94"/>
      <c r="LNC18" s="94"/>
      <c r="LND18" s="94"/>
      <c r="LNE18" s="94"/>
      <c r="LNF18" s="94"/>
      <c r="LNG18" s="94"/>
      <c r="LNH18" s="94"/>
      <c r="LNI18" s="94"/>
      <c r="LNJ18" s="94"/>
      <c r="LNK18" s="94"/>
      <c r="LNL18" s="94"/>
      <c r="LNM18" s="94"/>
      <c r="LNN18" s="94"/>
      <c r="LNO18" s="94"/>
      <c r="LNP18" s="94"/>
      <c r="LNQ18" s="94"/>
      <c r="LNR18" s="94"/>
      <c r="LNS18" s="94"/>
      <c r="LNT18" s="94"/>
      <c r="LNU18" s="94"/>
      <c r="LNV18" s="94"/>
      <c r="LNW18" s="94"/>
      <c r="LNX18" s="94"/>
      <c r="LNY18" s="94"/>
      <c r="LNZ18" s="94"/>
      <c r="LOA18" s="94"/>
      <c r="LOB18" s="94"/>
      <c r="LOC18" s="94"/>
      <c r="LOD18" s="94"/>
      <c r="LOE18" s="94"/>
      <c r="LOF18" s="94"/>
      <c r="LOG18" s="94"/>
      <c r="LOH18" s="94"/>
      <c r="LOI18" s="94"/>
      <c r="LOJ18" s="94"/>
      <c r="LOK18" s="94"/>
      <c r="LOL18" s="94"/>
      <c r="LOM18" s="94"/>
      <c r="LON18" s="94"/>
      <c r="LOO18" s="94"/>
      <c r="LOP18" s="94"/>
      <c r="LOQ18" s="94"/>
      <c r="LOR18" s="94"/>
      <c r="LOS18" s="94"/>
      <c r="LOT18" s="94"/>
      <c r="LOU18" s="94"/>
      <c r="LOV18" s="94"/>
      <c r="LOW18" s="94"/>
      <c r="LOX18" s="94"/>
      <c r="LOY18" s="94"/>
      <c r="LOZ18" s="94"/>
      <c r="LPA18" s="94"/>
      <c r="LPB18" s="94"/>
      <c r="LPC18" s="94"/>
      <c r="LPD18" s="94"/>
      <c r="LPE18" s="94"/>
      <c r="LPF18" s="94"/>
      <c r="LPG18" s="94"/>
      <c r="LPH18" s="94"/>
      <c r="LPI18" s="94"/>
      <c r="LPJ18" s="94"/>
      <c r="LPK18" s="94"/>
      <c r="LPL18" s="94"/>
      <c r="LPM18" s="94"/>
      <c r="LPN18" s="94"/>
      <c r="LPO18" s="94"/>
      <c r="LPP18" s="94"/>
      <c r="LPQ18" s="94"/>
      <c r="LPR18" s="94"/>
      <c r="LPS18" s="94"/>
      <c r="LPT18" s="94"/>
      <c r="LPU18" s="94"/>
      <c r="LPV18" s="94"/>
      <c r="LPW18" s="94"/>
      <c r="LPX18" s="94"/>
      <c r="LPY18" s="94"/>
      <c r="LPZ18" s="94"/>
      <c r="LQA18" s="94"/>
      <c r="LQB18" s="94"/>
      <c r="LQC18" s="94"/>
      <c r="LQD18" s="94"/>
      <c r="LQE18" s="94"/>
      <c r="LQF18" s="94"/>
      <c r="LQG18" s="94"/>
      <c r="LQH18" s="94"/>
      <c r="LQI18" s="94"/>
      <c r="LQJ18" s="94"/>
      <c r="LQK18" s="94"/>
      <c r="LQL18" s="94"/>
      <c r="LQM18" s="94"/>
      <c r="LQN18" s="94"/>
      <c r="LQO18" s="94"/>
      <c r="LQP18" s="94"/>
      <c r="LQQ18" s="94"/>
      <c r="LQR18" s="94"/>
      <c r="LQS18" s="94"/>
      <c r="LQT18" s="94"/>
      <c r="LQU18" s="94"/>
      <c r="LQV18" s="94"/>
      <c r="LQW18" s="94"/>
      <c r="LQX18" s="94"/>
      <c r="LQY18" s="94"/>
      <c r="LQZ18" s="94"/>
      <c r="LRA18" s="94"/>
      <c r="LRB18" s="94"/>
      <c r="LRC18" s="94"/>
      <c r="LRD18" s="94"/>
      <c r="LRE18" s="94"/>
      <c r="LRF18" s="94"/>
      <c r="LRG18" s="94"/>
      <c r="LRH18" s="94"/>
      <c r="LRI18" s="94"/>
      <c r="LRJ18" s="94"/>
      <c r="LRK18" s="94"/>
      <c r="LRL18" s="94"/>
      <c r="LRM18" s="94"/>
      <c r="LRN18" s="94"/>
      <c r="LRO18" s="94"/>
      <c r="LRP18" s="94"/>
      <c r="LRQ18" s="94"/>
      <c r="LRR18" s="94"/>
      <c r="LRS18" s="94"/>
      <c r="LRT18" s="94"/>
      <c r="LRU18" s="94"/>
      <c r="LRV18" s="94"/>
      <c r="LRW18" s="94"/>
      <c r="LRX18" s="94"/>
      <c r="LRY18" s="94"/>
      <c r="LRZ18" s="94"/>
      <c r="LSA18" s="94"/>
      <c r="LSB18" s="94"/>
      <c r="LSC18" s="94"/>
      <c r="LSD18" s="94"/>
      <c r="LSE18" s="94"/>
      <c r="LSF18" s="94"/>
      <c r="LSG18" s="94"/>
      <c r="LSH18" s="94"/>
      <c r="LSI18" s="94"/>
      <c r="LSJ18" s="94"/>
      <c r="LSK18" s="94"/>
      <c r="LSL18" s="94"/>
      <c r="LSM18" s="94"/>
      <c r="LSN18" s="94"/>
      <c r="LSO18" s="94"/>
      <c r="LSP18" s="94"/>
      <c r="LSQ18" s="94"/>
      <c r="LSR18" s="94"/>
      <c r="LSS18" s="94"/>
      <c r="LST18" s="94"/>
      <c r="LSU18" s="94"/>
      <c r="LSV18" s="94"/>
      <c r="LSW18" s="94"/>
      <c r="LSX18" s="94"/>
      <c r="LSY18" s="94"/>
      <c r="LSZ18" s="94"/>
      <c r="LTA18" s="94"/>
      <c r="LTB18" s="94"/>
      <c r="LTC18" s="94"/>
      <c r="LTD18" s="94"/>
      <c r="LTE18" s="94"/>
      <c r="LTF18" s="94"/>
      <c r="LTG18" s="94"/>
      <c r="LTH18" s="94"/>
      <c r="LTI18" s="94"/>
      <c r="LTJ18" s="94"/>
      <c r="LTK18" s="94"/>
      <c r="LTL18" s="94"/>
      <c r="LTM18" s="94"/>
      <c r="LTN18" s="94"/>
      <c r="LTO18" s="94"/>
      <c r="LTP18" s="94"/>
      <c r="LTQ18" s="94"/>
      <c r="LTR18" s="94"/>
      <c r="LTS18" s="94"/>
      <c r="LTT18" s="94"/>
      <c r="LTU18" s="94"/>
      <c r="LTV18" s="94"/>
      <c r="LTW18" s="94"/>
      <c r="LTX18" s="94"/>
      <c r="LTY18" s="94"/>
      <c r="LTZ18" s="94"/>
      <c r="LUA18" s="94"/>
      <c r="LUB18" s="94"/>
      <c r="LUC18" s="94"/>
      <c r="LUD18" s="94"/>
      <c r="LUE18" s="94"/>
      <c r="LUF18" s="94"/>
      <c r="LUG18" s="94"/>
      <c r="LUH18" s="94"/>
      <c r="LUI18" s="94"/>
      <c r="LUJ18" s="94"/>
      <c r="LUK18" s="94"/>
      <c r="LUL18" s="94"/>
      <c r="LUM18" s="94"/>
      <c r="LUN18" s="94"/>
      <c r="LUO18" s="94"/>
      <c r="LUP18" s="94"/>
      <c r="LUQ18" s="94"/>
      <c r="LUR18" s="94"/>
      <c r="LUS18" s="94"/>
      <c r="LUT18" s="94"/>
      <c r="LUU18" s="94"/>
      <c r="LUV18" s="94"/>
      <c r="LUW18" s="94"/>
      <c r="LUX18" s="94"/>
      <c r="LUY18" s="94"/>
      <c r="LUZ18" s="94"/>
      <c r="LVA18" s="94"/>
      <c r="LVB18" s="94"/>
      <c r="LVC18" s="94"/>
      <c r="LVD18" s="94"/>
      <c r="LVE18" s="94"/>
      <c r="LVF18" s="94"/>
      <c r="LVG18" s="94"/>
      <c r="LVH18" s="94"/>
      <c r="LVI18" s="94"/>
      <c r="LVJ18" s="94"/>
      <c r="LVK18" s="94"/>
      <c r="LVL18" s="94"/>
      <c r="LVM18" s="94"/>
      <c r="LVN18" s="94"/>
      <c r="LVO18" s="94"/>
      <c r="LVP18" s="94"/>
      <c r="LVQ18" s="94"/>
      <c r="LVR18" s="94"/>
      <c r="LVS18" s="94"/>
      <c r="LVT18" s="94"/>
      <c r="LVU18" s="94"/>
      <c r="LVV18" s="94"/>
      <c r="LVW18" s="94"/>
      <c r="LVX18" s="94"/>
      <c r="LVY18" s="94"/>
      <c r="LVZ18" s="94"/>
      <c r="LWA18" s="94"/>
      <c r="LWB18" s="94"/>
      <c r="LWC18" s="94"/>
      <c r="LWD18" s="94"/>
      <c r="LWE18" s="94"/>
      <c r="LWF18" s="94"/>
      <c r="LWG18" s="94"/>
      <c r="LWH18" s="94"/>
      <c r="LWI18" s="94"/>
      <c r="LWJ18" s="94"/>
      <c r="LWK18" s="94"/>
      <c r="LWL18" s="94"/>
      <c r="LWM18" s="94"/>
      <c r="LWN18" s="94"/>
      <c r="LWO18" s="94"/>
      <c r="LWP18" s="94"/>
      <c r="LWQ18" s="94"/>
      <c r="LWR18" s="94"/>
      <c r="LWS18" s="94"/>
      <c r="LWT18" s="94"/>
      <c r="LWU18" s="94"/>
      <c r="LWV18" s="94"/>
      <c r="LWW18" s="94"/>
      <c r="LWX18" s="94"/>
      <c r="LWY18" s="94"/>
      <c r="LWZ18" s="94"/>
      <c r="LXA18" s="94"/>
      <c r="LXB18" s="94"/>
      <c r="LXC18" s="94"/>
      <c r="LXD18" s="94"/>
      <c r="LXE18" s="94"/>
      <c r="LXF18" s="94"/>
      <c r="LXG18" s="94"/>
      <c r="LXH18" s="94"/>
      <c r="LXI18" s="94"/>
      <c r="LXJ18" s="94"/>
      <c r="LXK18" s="94"/>
      <c r="LXL18" s="94"/>
      <c r="LXM18" s="94"/>
      <c r="LXN18" s="94"/>
      <c r="LXO18" s="94"/>
      <c r="LXP18" s="94"/>
      <c r="LXQ18" s="94"/>
      <c r="LXR18" s="94"/>
      <c r="LXS18" s="94"/>
      <c r="LXT18" s="94"/>
      <c r="LXU18" s="94"/>
      <c r="LXV18" s="94"/>
      <c r="LXW18" s="94"/>
      <c r="LXX18" s="94"/>
      <c r="LXY18" s="94"/>
      <c r="LXZ18" s="94"/>
      <c r="LYA18" s="94"/>
      <c r="LYB18" s="94"/>
      <c r="LYC18" s="94"/>
      <c r="LYD18" s="94"/>
      <c r="LYE18" s="94"/>
      <c r="LYF18" s="94"/>
      <c r="LYG18" s="94"/>
      <c r="LYH18" s="94"/>
      <c r="LYI18" s="94"/>
      <c r="LYJ18" s="94"/>
      <c r="LYK18" s="94"/>
      <c r="LYL18" s="94"/>
      <c r="LYM18" s="94"/>
      <c r="LYN18" s="94"/>
      <c r="LYO18" s="94"/>
      <c r="LYP18" s="94"/>
      <c r="LYQ18" s="94"/>
      <c r="LYR18" s="94"/>
      <c r="LYS18" s="94"/>
      <c r="LYT18" s="94"/>
      <c r="LYU18" s="94"/>
      <c r="LYV18" s="94"/>
      <c r="LYW18" s="94"/>
      <c r="LYX18" s="94"/>
      <c r="LYY18" s="94"/>
      <c r="LYZ18" s="94"/>
      <c r="LZA18" s="94"/>
      <c r="LZB18" s="94"/>
      <c r="LZC18" s="94"/>
      <c r="LZD18" s="94"/>
      <c r="LZE18" s="94"/>
      <c r="LZF18" s="94"/>
      <c r="LZG18" s="94"/>
      <c r="LZH18" s="94"/>
      <c r="LZI18" s="94"/>
      <c r="LZJ18" s="94"/>
      <c r="LZK18" s="94"/>
      <c r="LZL18" s="94"/>
      <c r="LZM18" s="94"/>
      <c r="LZN18" s="94"/>
      <c r="LZO18" s="94"/>
      <c r="LZP18" s="94"/>
      <c r="LZQ18" s="94"/>
      <c r="LZR18" s="94"/>
      <c r="LZS18" s="94"/>
      <c r="LZT18" s="94"/>
      <c r="LZU18" s="94"/>
      <c r="LZV18" s="94"/>
      <c r="LZW18" s="94"/>
      <c r="LZX18" s="94"/>
      <c r="LZY18" s="94"/>
      <c r="LZZ18" s="94"/>
      <c r="MAA18" s="94"/>
      <c r="MAB18" s="94"/>
      <c r="MAC18" s="94"/>
      <c r="MAD18" s="94"/>
      <c r="MAE18" s="94"/>
      <c r="MAF18" s="94"/>
      <c r="MAG18" s="94"/>
      <c r="MAH18" s="94"/>
      <c r="MAI18" s="94"/>
      <c r="MAJ18" s="94"/>
      <c r="MAK18" s="94"/>
      <c r="MAL18" s="94"/>
      <c r="MAM18" s="94"/>
      <c r="MAN18" s="94"/>
      <c r="MAO18" s="94"/>
      <c r="MAP18" s="94"/>
      <c r="MAQ18" s="94"/>
      <c r="MAR18" s="94"/>
      <c r="MAS18" s="94"/>
      <c r="MAT18" s="94"/>
      <c r="MAU18" s="94"/>
      <c r="MAV18" s="94"/>
      <c r="MAW18" s="94"/>
      <c r="MAX18" s="94"/>
      <c r="MAY18" s="94"/>
      <c r="MAZ18" s="94"/>
      <c r="MBA18" s="94"/>
      <c r="MBB18" s="94"/>
      <c r="MBC18" s="94"/>
      <c r="MBD18" s="94"/>
      <c r="MBE18" s="94"/>
      <c r="MBF18" s="94"/>
      <c r="MBG18" s="94"/>
      <c r="MBH18" s="94"/>
      <c r="MBI18" s="94"/>
      <c r="MBJ18" s="94"/>
      <c r="MBK18" s="94"/>
      <c r="MBL18" s="94"/>
      <c r="MBM18" s="94"/>
      <c r="MBN18" s="94"/>
      <c r="MBO18" s="94"/>
      <c r="MBP18" s="94"/>
      <c r="MBQ18" s="94"/>
      <c r="MBR18" s="94"/>
      <c r="MBS18" s="94"/>
      <c r="MBT18" s="94"/>
      <c r="MBU18" s="94"/>
      <c r="MBV18" s="94"/>
      <c r="MBW18" s="94"/>
      <c r="MBX18" s="94"/>
      <c r="MBY18" s="94"/>
      <c r="MBZ18" s="94"/>
      <c r="MCA18" s="94"/>
      <c r="MCB18" s="94"/>
      <c r="MCC18" s="94"/>
      <c r="MCD18" s="94"/>
      <c r="MCE18" s="94"/>
      <c r="MCF18" s="94"/>
      <c r="MCG18" s="94"/>
      <c r="MCH18" s="94"/>
      <c r="MCI18" s="94"/>
      <c r="MCJ18" s="94"/>
      <c r="MCK18" s="94"/>
      <c r="MCL18" s="94"/>
      <c r="MCM18" s="94"/>
      <c r="MCN18" s="94"/>
      <c r="MCO18" s="94"/>
      <c r="MCP18" s="94"/>
      <c r="MCQ18" s="94"/>
      <c r="MCR18" s="94"/>
      <c r="MCS18" s="94"/>
      <c r="MCT18" s="94"/>
      <c r="MCU18" s="94"/>
      <c r="MCV18" s="94"/>
      <c r="MCW18" s="94"/>
      <c r="MCX18" s="94"/>
      <c r="MCY18" s="94"/>
      <c r="MCZ18" s="94"/>
      <c r="MDA18" s="94"/>
      <c r="MDB18" s="94"/>
      <c r="MDC18" s="94"/>
      <c r="MDD18" s="94"/>
      <c r="MDE18" s="94"/>
      <c r="MDF18" s="94"/>
      <c r="MDG18" s="94"/>
      <c r="MDH18" s="94"/>
      <c r="MDI18" s="94"/>
      <c r="MDJ18" s="94"/>
      <c r="MDK18" s="94"/>
      <c r="MDL18" s="94"/>
      <c r="MDM18" s="94"/>
      <c r="MDN18" s="94"/>
      <c r="MDO18" s="94"/>
      <c r="MDP18" s="94"/>
      <c r="MDQ18" s="94"/>
      <c r="MDR18" s="94"/>
      <c r="MDS18" s="94"/>
      <c r="MDT18" s="94"/>
      <c r="MDU18" s="94"/>
      <c r="MDV18" s="94"/>
      <c r="MDW18" s="94"/>
      <c r="MDX18" s="94"/>
      <c r="MDY18" s="94"/>
      <c r="MDZ18" s="94"/>
      <c r="MEA18" s="94"/>
      <c r="MEB18" s="94"/>
      <c r="MEC18" s="94"/>
      <c r="MED18" s="94"/>
      <c r="MEE18" s="94"/>
      <c r="MEF18" s="94"/>
      <c r="MEG18" s="94"/>
      <c r="MEH18" s="94"/>
      <c r="MEI18" s="94"/>
      <c r="MEJ18" s="94"/>
      <c r="MEK18" s="94"/>
      <c r="MEL18" s="94"/>
      <c r="MEM18" s="94"/>
      <c r="MEN18" s="94"/>
      <c r="MEO18" s="94"/>
      <c r="MEP18" s="94"/>
      <c r="MEQ18" s="94"/>
      <c r="MER18" s="94"/>
      <c r="MES18" s="94"/>
      <c r="MET18" s="94"/>
      <c r="MEU18" s="94"/>
      <c r="MEV18" s="94"/>
      <c r="MEW18" s="94"/>
      <c r="MEX18" s="94"/>
      <c r="MEY18" s="94"/>
      <c r="MEZ18" s="94"/>
      <c r="MFA18" s="94"/>
      <c r="MFB18" s="94"/>
      <c r="MFC18" s="94"/>
      <c r="MFD18" s="94"/>
      <c r="MFE18" s="94"/>
      <c r="MFF18" s="94"/>
      <c r="MFG18" s="94"/>
      <c r="MFH18" s="94"/>
      <c r="MFI18" s="94"/>
      <c r="MFJ18" s="94"/>
      <c r="MFK18" s="94"/>
      <c r="MFL18" s="94"/>
      <c r="MFM18" s="94"/>
      <c r="MFN18" s="94"/>
      <c r="MFO18" s="94"/>
      <c r="MFP18" s="94"/>
      <c r="MFQ18" s="94"/>
      <c r="MFR18" s="94"/>
      <c r="MFS18" s="94"/>
      <c r="MFT18" s="94"/>
      <c r="MFU18" s="94"/>
      <c r="MFV18" s="94"/>
      <c r="MFW18" s="94"/>
      <c r="MFX18" s="94"/>
      <c r="MFY18" s="94"/>
      <c r="MFZ18" s="94"/>
      <c r="MGA18" s="94"/>
      <c r="MGB18" s="94"/>
      <c r="MGC18" s="94"/>
      <c r="MGD18" s="94"/>
      <c r="MGE18" s="94"/>
      <c r="MGF18" s="94"/>
      <c r="MGG18" s="94"/>
      <c r="MGH18" s="94"/>
      <c r="MGI18" s="94"/>
      <c r="MGJ18" s="94"/>
      <c r="MGK18" s="94"/>
      <c r="MGL18" s="94"/>
      <c r="MGM18" s="94"/>
      <c r="MGN18" s="94"/>
      <c r="MGO18" s="94"/>
      <c r="MGP18" s="94"/>
      <c r="MGQ18" s="94"/>
      <c r="MGR18" s="94"/>
      <c r="MGS18" s="94"/>
      <c r="MGT18" s="94"/>
      <c r="MGU18" s="94"/>
      <c r="MGV18" s="94"/>
      <c r="MGW18" s="94"/>
      <c r="MGX18" s="94"/>
      <c r="MGY18" s="94"/>
      <c r="MGZ18" s="94"/>
      <c r="MHA18" s="94"/>
      <c r="MHB18" s="94"/>
      <c r="MHC18" s="94"/>
      <c r="MHD18" s="94"/>
      <c r="MHE18" s="94"/>
      <c r="MHF18" s="94"/>
      <c r="MHG18" s="94"/>
      <c r="MHH18" s="94"/>
      <c r="MHI18" s="94"/>
      <c r="MHJ18" s="94"/>
      <c r="MHK18" s="94"/>
      <c r="MHL18" s="94"/>
      <c r="MHM18" s="94"/>
      <c r="MHN18" s="94"/>
      <c r="MHO18" s="94"/>
      <c r="MHP18" s="94"/>
      <c r="MHQ18" s="94"/>
      <c r="MHR18" s="94"/>
      <c r="MHS18" s="94"/>
      <c r="MHT18" s="94"/>
      <c r="MHU18" s="94"/>
      <c r="MHV18" s="94"/>
      <c r="MHW18" s="94"/>
      <c r="MHX18" s="94"/>
      <c r="MHY18" s="94"/>
      <c r="MHZ18" s="94"/>
      <c r="MIA18" s="94"/>
      <c r="MIB18" s="94"/>
      <c r="MIC18" s="94"/>
      <c r="MID18" s="94"/>
      <c r="MIE18" s="94"/>
      <c r="MIF18" s="94"/>
      <c r="MIG18" s="94"/>
      <c r="MIH18" s="94"/>
      <c r="MII18" s="94"/>
      <c r="MIJ18" s="94"/>
      <c r="MIK18" s="94"/>
      <c r="MIL18" s="94"/>
      <c r="MIM18" s="94"/>
      <c r="MIN18" s="94"/>
      <c r="MIO18" s="94"/>
      <c r="MIP18" s="94"/>
      <c r="MIQ18" s="94"/>
      <c r="MIR18" s="94"/>
      <c r="MIS18" s="94"/>
      <c r="MIT18" s="94"/>
      <c r="MIU18" s="94"/>
      <c r="MIV18" s="94"/>
      <c r="MIW18" s="94"/>
      <c r="MIX18" s="94"/>
      <c r="MIY18" s="94"/>
      <c r="MIZ18" s="94"/>
      <c r="MJA18" s="94"/>
      <c r="MJB18" s="94"/>
      <c r="MJC18" s="94"/>
      <c r="MJD18" s="94"/>
      <c r="MJE18" s="94"/>
      <c r="MJF18" s="94"/>
      <c r="MJG18" s="94"/>
      <c r="MJH18" s="94"/>
      <c r="MJI18" s="94"/>
      <c r="MJJ18" s="94"/>
      <c r="MJK18" s="94"/>
      <c r="MJL18" s="94"/>
      <c r="MJM18" s="94"/>
      <c r="MJN18" s="94"/>
      <c r="MJO18" s="94"/>
      <c r="MJP18" s="94"/>
      <c r="MJQ18" s="94"/>
      <c r="MJR18" s="94"/>
      <c r="MJS18" s="94"/>
      <c r="MJT18" s="94"/>
      <c r="MJU18" s="94"/>
      <c r="MJV18" s="94"/>
      <c r="MJW18" s="94"/>
      <c r="MJX18" s="94"/>
      <c r="MJY18" s="94"/>
      <c r="MJZ18" s="94"/>
      <c r="MKA18" s="94"/>
      <c r="MKB18" s="94"/>
      <c r="MKC18" s="94"/>
      <c r="MKD18" s="94"/>
      <c r="MKE18" s="94"/>
      <c r="MKF18" s="94"/>
      <c r="MKG18" s="94"/>
      <c r="MKH18" s="94"/>
      <c r="MKI18" s="94"/>
      <c r="MKJ18" s="94"/>
      <c r="MKK18" s="94"/>
      <c r="MKL18" s="94"/>
      <c r="MKM18" s="94"/>
      <c r="MKN18" s="94"/>
      <c r="MKO18" s="94"/>
      <c r="MKP18" s="94"/>
      <c r="MKQ18" s="94"/>
      <c r="MKR18" s="94"/>
      <c r="MKS18" s="94"/>
      <c r="MKT18" s="94"/>
      <c r="MKU18" s="94"/>
      <c r="MKV18" s="94"/>
      <c r="MKW18" s="94"/>
      <c r="MKX18" s="94"/>
      <c r="MKY18" s="94"/>
      <c r="MKZ18" s="94"/>
      <c r="MLA18" s="94"/>
      <c r="MLB18" s="94"/>
      <c r="MLC18" s="94"/>
      <c r="MLD18" s="94"/>
      <c r="MLE18" s="94"/>
      <c r="MLF18" s="94"/>
      <c r="MLG18" s="94"/>
      <c r="MLH18" s="94"/>
      <c r="MLI18" s="94"/>
      <c r="MLJ18" s="94"/>
      <c r="MLK18" s="94"/>
      <c r="MLL18" s="94"/>
      <c r="MLM18" s="94"/>
      <c r="MLN18" s="94"/>
      <c r="MLO18" s="94"/>
      <c r="MLP18" s="94"/>
      <c r="MLQ18" s="94"/>
      <c r="MLR18" s="94"/>
      <c r="MLS18" s="94"/>
      <c r="MLT18" s="94"/>
      <c r="MLU18" s="94"/>
      <c r="MLV18" s="94"/>
      <c r="MLW18" s="94"/>
      <c r="MLX18" s="94"/>
      <c r="MLY18" s="94"/>
      <c r="MLZ18" s="94"/>
      <c r="MMA18" s="94"/>
      <c r="MMB18" s="94"/>
      <c r="MMC18" s="94"/>
      <c r="MMD18" s="94"/>
      <c r="MME18" s="94"/>
      <c r="MMF18" s="94"/>
      <c r="MMG18" s="94"/>
      <c r="MMH18" s="94"/>
      <c r="MMI18" s="94"/>
      <c r="MMJ18" s="94"/>
      <c r="MMK18" s="94"/>
      <c r="MML18" s="94"/>
      <c r="MMM18" s="94"/>
      <c r="MMN18" s="94"/>
      <c r="MMO18" s="94"/>
      <c r="MMP18" s="94"/>
      <c r="MMQ18" s="94"/>
      <c r="MMR18" s="94"/>
      <c r="MMS18" s="94"/>
      <c r="MMT18" s="94"/>
      <c r="MMU18" s="94"/>
      <c r="MMV18" s="94"/>
      <c r="MMW18" s="94"/>
      <c r="MMX18" s="94"/>
      <c r="MMY18" s="94"/>
      <c r="MMZ18" s="94"/>
      <c r="MNA18" s="94"/>
      <c r="MNB18" s="94"/>
      <c r="MNC18" s="94"/>
      <c r="MND18" s="94"/>
      <c r="MNE18" s="94"/>
      <c r="MNF18" s="94"/>
      <c r="MNG18" s="94"/>
      <c r="MNH18" s="94"/>
      <c r="MNI18" s="94"/>
      <c r="MNJ18" s="94"/>
      <c r="MNK18" s="94"/>
      <c r="MNL18" s="94"/>
      <c r="MNM18" s="94"/>
      <c r="MNN18" s="94"/>
      <c r="MNO18" s="94"/>
      <c r="MNP18" s="94"/>
      <c r="MNQ18" s="94"/>
      <c r="MNR18" s="94"/>
      <c r="MNS18" s="94"/>
      <c r="MNT18" s="94"/>
      <c r="MNU18" s="94"/>
      <c r="MNV18" s="94"/>
      <c r="MNW18" s="94"/>
      <c r="MNX18" s="94"/>
      <c r="MNY18" s="94"/>
      <c r="MNZ18" s="94"/>
      <c r="MOA18" s="94"/>
      <c r="MOB18" s="94"/>
      <c r="MOC18" s="94"/>
      <c r="MOD18" s="94"/>
      <c r="MOE18" s="94"/>
      <c r="MOF18" s="94"/>
      <c r="MOG18" s="94"/>
      <c r="MOH18" s="94"/>
      <c r="MOI18" s="94"/>
      <c r="MOJ18" s="94"/>
      <c r="MOK18" s="94"/>
      <c r="MOL18" s="94"/>
      <c r="MOM18" s="94"/>
      <c r="MON18" s="94"/>
      <c r="MOO18" s="94"/>
      <c r="MOP18" s="94"/>
      <c r="MOQ18" s="94"/>
      <c r="MOR18" s="94"/>
      <c r="MOS18" s="94"/>
      <c r="MOT18" s="94"/>
      <c r="MOU18" s="94"/>
      <c r="MOV18" s="94"/>
      <c r="MOW18" s="94"/>
      <c r="MOX18" s="94"/>
      <c r="MOY18" s="94"/>
      <c r="MOZ18" s="94"/>
      <c r="MPA18" s="94"/>
      <c r="MPB18" s="94"/>
      <c r="MPC18" s="94"/>
      <c r="MPD18" s="94"/>
      <c r="MPE18" s="94"/>
      <c r="MPF18" s="94"/>
      <c r="MPG18" s="94"/>
      <c r="MPH18" s="94"/>
      <c r="MPI18" s="94"/>
      <c r="MPJ18" s="94"/>
      <c r="MPK18" s="94"/>
      <c r="MPL18" s="94"/>
      <c r="MPM18" s="94"/>
      <c r="MPN18" s="94"/>
      <c r="MPO18" s="94"/>
      <c r="MPP18" s="94"/>
      <c r="MPQ18" s="94"/>
      <c r="MPR18" s="94"/>
      <c r="MPS18" s="94"/>
      <c r="MPT18" s="94"/>
      <c r="MPU18" s="94"/>
      <c r="MPV18" s="94"/>
      <c r="MPW18" s="94"/>
      <c r="MPX18" s="94"/>
      <c r="MPY18" s="94"/>
      <c r="MPZ18" s="94"/>
      <c r="MQA18" s="94"/>
      <c r="MQB18" s="94"/>
      <c r="MQC18" s="94"/>
      <c r="MQD18" s="94"/>
      <c r="MQE18" s="94"/>
      <c r="MQF18" s="94"/>
      <c r="MQG18" s="94"/>
      <c r="MQH18" s="94"/>
      <c r="MQI18" s="94"/>
      <c r="MQJ18" s="94"/>
      <c r="MQK18" s="94"/>
      <c r="MQL18" s="94"/>
      <c r="MQM18" s="94"/>
      <c r="MQN18" s="94"/>
      <c r="MQO18" s="94"/>
      <c r="MQP18" s="94"/>
      <c r="MQQ18" s="94"/>
      <c r="MQR18" s="94"/>
      <c r="MQS18" s="94"/>
      <c r="MQT18" s="94"/>
      <c r="MQU18" s="94"/>
      <c r="MQV18" s="94"/>
      <c r="MQW18" s="94"/>
      <c r="MQX18" s="94"/>
      <c r="MQY18" s="94"/>
      <c r="MQZ18" s="94"/>
      <c r="MRA18" s="94"/>
      <c r="MRB18" s="94"/>
      <c r="MRC18" s="94"/>
      <c r="MRD18" s="94"/>
      <c r="MRE18" s="94"/>
      <c r="MRF18" s="94"/>
      <c r="MRG18" s="94"/>
      <c r="MRH18" s="94"/>
      <c r="MRI18" s="94"/>
      <c r="MRJ18" s="94"/>
      <c r="MRK18" s="94"/>
      <c r="MRL18" s="94"/>
      <c r="MRM18" s="94"/>
      <c r="MRN18" s="94"/>
      <c r="MRO18" s="94"/>
      <c r="MRP18" s="94"/>
      <c r="MRQ18" s="94"/>
      <c r="MRR18" s="94"/>
      <c r="MRS18" s="94"/>
      <c r="MRT18" s="94"/>
      <c r="MRU18" s="94"/>
      <c r="MRV18" s="94"/>
      <c r="MRW18" s="94"/>
      <c r="MRX18" s="94"/>
      <c r="MRY18" s="94"/>
      <c r="MRZ18" s="94"/>
      <c r="MSA18" s="94"/>
      <c r="MSB18" s="94"/>
      <c r="MSC18" s="94"/>
      <c r="MSD18" s="94"/>
      <c r="MSE18" s="94"/>
      <c r="MSF18" s="94"/>
      <c r="MSG18" s="94"/>
      <c r="MSH18" s="94"/>
      <c r="MSI18" s="94"/>
      <c r="MSJ18" s="94"/>
      <c r="MSK18" s="94"/>
      <c r="MSL18" s="94"/>
      <c r="MSM18" s="94"/>
      <c r="MSN18" s="94"/>
      <c r="MSO18" s="94"/>
      <c r="MSP18" s="94"/>
      <c r="MSQ18" s="94"/>
      <c r="MSR18" s="94"/>
      <c r="MSS18" s="94"/>
      <c r="MST18" s="94"/>
      <c r="MSU18" s="94"/>
      <c r="MSV18" s="94"/>
      <c r="MSW18" s="94"/>
      <c r="MSX18" s="94"/>
      <c r="MSY18" s="94"/>
      <c r="MSZ18" s="94"/>
      <c r="MTA18" s="94"/>
      <c r="MTB18" s="94"/>
      <c r="MTC18" s="94"/>
      <c r="MTD18" s="94"/>
      <c r="MTE18" s="94"/>
      <c r="MTF18" s="94"/>
      <c r="MTG18" s="94"/>
      <c r="MTH18" s="94"/>
      <c r="MTI18" s="94"/>
      <c r="MTJ18" s="94"/>
      <c r="MTK18" s="94"/>
      <c r="MTL18" s="94"/>
      <c r="MTM18" s="94"/>
      <c r="MTN18" s="94"/>
      <c r="MTO18" s="94"/>
      <c r="MTP18" s="94"/>
      <c r="MTQ18" s="94"/>
      <c r="MTR18" s="94"/>
      <c r="MTS18" s="94"/>
      <c r="MTT18" s="94"/>
      <c r="MTU18" s="94"/>
      <c r="MTV18" s="94"/>
      <c r="MTW18" s="94"/>
      <c r="MTX18" s="94"/>
      <c r="MTY18" s="94"/>
      <c r="MTZ18" s="94"/>
      <c r="MUA18" s="94"/>
      <c r="MUB18" s="94"/>
      <c r="MUC18" s="94"/>
      <c r="MUD18" s="94"/>
      <c r="MUE18" s="94"/>
      <c r="MUF18" s="94"/>
      <c r="MUG18" s="94"/>
      <c r="MUH18" s="94"/>
      <c r="MUI18" s="94"/>
      <c r="MUJ18" s="94"/>
      <c r="MUK18" s="94"/>
      <c r="MUL18" s="94"/>
      <c r="MUM18" s="94"/>
      <c r="MUN18" s="94"/>
      <c r="MUO18" s="94"/>
      <c r="MUP18" s="94"/>
      <c r="MUQ18" s="94"/>
      <c r="MUR18" s="94"/>
      <c r="MUS18" s="94"/>
      <c r="MUT18" s="94"/>
      <c r="MUU18" s="94"/>
      <c r="MUV18" s="94"/>
      <c r="MUW18" s="94"/>
      <c r="MUX18" s="94"/>
      <c r="MUY18" s="94"/>
      <c r="MUZ18" s="94"/>
      <c r="MVA18" s="94"/>
      <c r="MVB18" s="94"/>
      <c r="MVC18" s="94"/>
      <c r="MVD18" s="94"/>
      <c r="MVE18" s="94"/>
      <c r="MVF18" s="94"/>
      <c r="MVG18" s="94"/>
      <c r="MVH18" s="94"/>
      <c r="MVI18" s="94"/>
      <c r="MVJ18" s="94"/>
      <c r="MVK18" s="94"/>
      <c r="MVL18" s="94"/>
      <c r="MVM18" s="94"/>
      <c r="MVN18" s="94"/>
      <c r="MVO18" s="94"/>
      <c r="MVP18" s="94"/>
      <c r="MVQ18" s="94"/>
      <c r="MVR18" s="94"/>
      <c r="MVS18" s="94"/>
      <c r="MVT18" s="94"/>
      <c r="MVU18" s="94"/>
      <c r="MVV18" s="94"/>
      <c r="MVW18" s="94"/>
      <c r="MVX18" s="94"/>
      <c r="MVY18" s="94"/>
      <c r="MVZ18" s="94"/>
      <c r="MWA18" s="94"/>
      <c r="MWB18" s="94"/>
      <c r="MWC18" s="94"/>
      <c r="MWD18" s="94"/>
      <c r="MWE18" s="94"/>
      <c r="MWF18" s="94"/>
      <c r="MWG18" s="94"/>
      <c r="MWH18" s="94"/>
      <c r="MWI18" s="94"/>
      <c r="MWJ18" s="94"/>
      <c r="MWK18" s="94"/>
      <c r="MWL18" s="94"/>
      <c r="MWM18" s="94"/>
      <c r="MWN18" s="94"/>
      <c r="MWO18" s="94"/>
      <c r="MWP18" s="94"/>
      <c r="MWQ18" s="94"/>
      <c r="MWR18" s="94"/>
      <c r="MWS18" s="94"/>
      <c r="MWT18" s="94"/>
      <c r="MWU18" s="94"/>
      <c r="MWV18" s="94"/>
      <c r="MWW18" s="94"/>
      <c r="MWX18" s="94"/>
      <c r="MWY18" s="94"/>
      <c r="MWZ18" s="94"/>
      <c r="MXA18" s="94"/>
      <c r="MXB18" s="94"/>
      <c r="MXC18" s="94"/>
      <c r="MXD18" s="94"/>
      <c r="MXE18" s="94"/>
      <c r="MXF18" s="94"/>
      <c r="MXG18" s="94"/>
      <c r="MXH18" s="94"/>
      <c r="MXI18" s="94"/>
      <c r="MXJ18" s="94"/>
      <c r="MXK18" s="94"/>
      <c r="MXL18" s="94"/>
      <c r="MXM18" s="94"/>
      <c r="MXN18" s="94"/>
      <c r="MXO18" s="94"/>
      <c r="MXP18" s="94"/>
      <c r="MXQ18" s="94"/>
      <c r="MXR18" s="94"/>
      <c r="MXS18" s="94"/>
      <c r="MXT18" s="94"/>
      <c r="MXU18" s="94"/>
      <c r="MXV18" s="94"/>
      <c r="MXW18" s="94"/>
      <c r="MXX18" s="94"/>
      <c r="MXY18" s="94"/>
      <c r="MXZ18" s="94"/>
      <c r="MYA18" s="94"/>
      <c r="MYB18" s="94"/>
      <c r="MYC18" s="94"/>
      <c r="MYD18" s="94"/>
      <c r="MYE18" s="94"/>
      <c r="MYF18" s="94"/>
      <c r="MYG18" s="94"/>
      <c r="MYH18" s="94"/>
      <c r="MYI18" s="94"/>
      <c r="MYJ18" s="94"/>
      <c r="MYK18" s="94"/>
      <c r="MYL18" s="94"/>
      <c r="MYM18" s="94"/>
      <c r="MYN18" s="94"/>
      <c r="MYO18" s="94"/>
      <c r="MYP18" s="94"/>
      <c r="MYQ18" s="94"/>
      <c r="MYR18" s="94"/>
      <c r="MYS18" s="94"/>
      <c r="MYT18" s="94"/>
      <c r="MYU18" s="94"/>
      <c r="MYV18" s="94"/>
      <c r="MYW18" s="94"/>
      <c r="MYX18" s="94"/>
      <c r="MYY18" s="94"/>
      <c r="MYZ18" s="94"/>
      <c r="MZA18" s="94"/>
      <c r="MZB18" s="94"/>
      <c r="MZC18" s="94"/>
      <c r="MZD18" s="94"/>
      <c r="MZE18" s="94"/>
      <c r="MZF18" s="94"/>
      <c r="MZG18" s="94"/>
      <c r="MZH18" s="94"/>
      <c r="MZI18" s="94"/>
      <c r="MZJ18" s="94"/>
      <c r="MZK18" s="94"/>
      <c r="MZL18" s="94"/>
      <c r="MZM18" s="94"/>
      <c r="MZN18" s="94"/>
      <c r="MZO18" s="94"/>
      <c r="MZP18" s="94"/>
      <c r="MZQ18" s="94"/>
      <c r="MZR18" s="94"/>
      <c r="MZS18" s="94"/>
      <c r="MZT18" s="94"/>
      <c r="MZU18" s="94"/>
      <c r="MZV18" s="94"/>
      <c r="MZW18" s="94"/>
      <c r="MZX18" s="94"/>
      <c r="MZY18" s="94"/>
      <c r="MZZ18" s="94"/>
      <c r="NAA18" s="94"/>
      <c r="NAB18" s="94"/>
      <c r="NAC18" s="94"/>
      <c r="NAD18" s="94"/>
      <c r="NAE18" s="94"/>
      <c r="NAF18" s="94"/>
      <c r="NAG18" s="94"/>
      <c r="NAH18" s="94"/>
      <c r="NAI18" s="94"/>
      <c r="NAJ18" s="94"/>
      <c r="NAK18" s="94"/>
      <c r="NAL18" s="94"/>
      <c r="NAM18" s="94"/>
      <c r="NAN18" s="94"/>
      <c r="NAO18" s="94"/>
      <c r="NAP18" s="94"/>
      <c r="NAQ18" s="94"/>
      <c r="NAR18" s="94"/>
      <c r="NAS18" s="94"/>
      <c r="NAT18" s="94"/>
      <c r="NAU18" s="94"/>
      <c r="NAV18" s="94"/>
      <c r="NAW18" s="94"/>
      <c r="NAX18" s="94"/>
      <c r="NAY18" s="94"/>
      <c r="NAZ18" s="94"/>
      <c r="NBA18" s="94"/>
      <c r="NBB18" s="94"/>
      <c r="NBC18" s="94"/>
      <c r="NBD18" s="94"/>
      <c r="NBE18" s="94"/>
      <c r="NBF18" s="94"/>
      <c r="NBG18" s="94"/>
      <c r="NBH18" s="94"/>
      <c r="NBI18" s="94"/>
      <c r="NBJ18" s="94"/>
      <c r="NBK18" s="94"/>
      <c r="NBL18" s="94"/>
      <c r="NBM18" s="94"/>
      <c r="NBN18" s="94"/>
      <c r="NBO18" s="94"/>
      <c r="NBP18" s="94"/>
      <c r="NBQ18" s="94"/>
      <c r="NBR18" s="94"/>
      <c r="NBS18" s="94"/>
      <c r="NBT18" s="94"/>
      <c r="NBU18" s="94"/>
      <c r="NBV18" s="94"/>
      <c r="NBW18" s="94"/>
      <c r="NBX18" s="94"/>
      <c r="NBY18" s="94"/>
      <c r="NBZ18" s="94"/>
      <c r="NCA18" s="94"/>
      <c r="NCB18" s="94"/>
      <c r="NCC18" s="94"/>
      <c r="NCD18" s="94"/>
      <c r="NCE18" s="94"/>
      <c r="NCF18" s="94"/>
      <c r="NCG18" s="94"/>
      <c r="NCH18" s="94"/>
      <c r="NCI18" s="94"/>
      <c r="NCJ18" s="94"/>
      <c r="NCK18" s="94"/>
      <c r="NCL18" s="94"/>
      <c r="NCM18" s="94"/>
      <c r="NCN18" s="94"/>
      <c r="NCO18" s="94"/>
      <c r="NCP18" s="94"/>
      <c r="NCQ18" s="94"/>
      <c r="NCR18" s="94"/>
      <c r="NCS18" s="94"/>
      <c r="NCT18" s="94"/>
      <c r="NCU18" s="94"/>
      <c r="NCV18" s="94"/>
      <c r="NCW18" s="94"/>
      <c r="NCX18" s="94"/>
      <c r="NCY18" s="94"/>
      <c r="NCZ18" s="94"/>
      <c r="NDA18" s="94"/>
      <c r="NDB18" s="94"/>
      <c r="NDC18" s="94"/>
      <c r="NDD18" s="94"/>
      <c r="NDE18" s="94"/>
      <c r="NDF18" s="94"/>
      <c r="NDG18" s="94"/>
      <c r="NDH18" s="94"/>
      <c r="NDI18" s="94"/>
      <c r="NDJ18" s="94"/>
      <c r="NDK18" s="94"/>
      <c r="NDL18" s="94"/>
      <c r="NDM18" s="94"/>
      <c r="NDN18" s="94"/>
      <c r="NDO18" s="94"/>
      <c r="NDP18" s="94"/>
      <c r="NDQ18" s="94"/>
      <c r="NDR18" s="94"/>
      <c r="NDS18" s="94"/>
      <c r="NDT18" s="94"/>
      <c r="NDU18" s="94"/>
      <c r="NDV18" s="94"/>
      <c r="NDW18" s="94"/>
      <c r="NDX18" s="94"/>
      <c r="NDY18" s="94"/>
      <c r="NDZ18" s="94"/>
      <c r="NEA18" s="94"/>
      <c r="NEB18" s="94"/>
      <c r="NEC18" s="94"/>
      <c r="NED18" s="94"/>
      <c r="NEE18" s="94"/>
      <c r="NEF18" s="94"/>
      <c r="NEG18" s="94"/>
      <c r="NEH18" s="94"/>
      <c r="NEI18" s="94"/>
      <c r="NEJ18" s="94"/>
      <c r="NEK18" s="94"/>
      <c r="NEL18" s="94"/>
      <c r="NEM18" s="94"/>
      <c r="NEN18" s="94"/>
      <c r="NEO18" s="94"/>
      <c r="NEP18" s="94"/>
      <c r="NEQ18" s="94"/>
      <c r="NER18" s="94"/>
      <c r="NES18" s="94"/>
      <c r="NET18" s="94"/>
      <c r="NEU18" s="94"/>
      <c r="NEV18" s="94"/>
      <c r="NEW18" s="94"/>
      <c r="NEX18" s="94"/>
      <c r="NEY18" s="94"/>
      <c r="NEZ18" s="94"/>
      <c r="NFA18" s="94"/>
      <c r="NFB18" s="94"/>
      <c r="NFC18" s="94"/>
      <c r="NFD18" s="94"/>
      <c r="NFE18" s="94"/>
      <c r="NFF18" s="94"/>
      <c r="NFG18" s="94"/>
      <c r="NFH18" s="94"/>
      <c r="NFI18" s="94"/>
      <c r="NFJ18" s="94"/>
      <c r="NFK18" s="94"/>
      <c r="NFL18" s="94"/>
      <c r="NFM18" s="94"/>
      <c r="NFN18" s="94"/>
      <c r="NFO18" s="94"/>
      <c r="NFP18" s="94"/>
      <c r="NFQ18" s="94"/>
      <c r="NFR18" s="94"/>
      <c r="NFS18" s="94"/>
      <c r="NFT18" s="94"/>
      <c r="NFU18" s="94"/>
      <c r="NFV18" s="94"/>
      <c r="NFW18" s="94"/>
      <c r="NFX18" s="94"/>
      <c r="NFY18" s="94"/>
      <c r="NFZ18" s="94"/>
      <c r="NGA18" s="94"/>
      <c r="NGB18" s="94"/>
      <c r="NGC18" s="94"/>
      <c r="NGD18" s="94"/>
      <c r="NGE18" s="94"/>
      <c r="NGF18" s="94"/>
      <c r="NGG18" s="94"/>
      <c r="NGH18" s="94"/>
      <c r="NGI18" s="94"/>
      <c r="NGJ18" s="94"/>
      <c r="NGK18" s="94"/>
      <c r="NGL18" s="94"/>
      <c r="NGM18" s="94"/>
      <c r="NGN18" s="94"/>
      <c r="NGO18" s="94"/>
      <c r="NGP18" s="94"/>
      <c r="NGQ18" s="94"/>
      <c r="NGR18" s="94"/>
      <c r="NGS18" s="94"/>
      <c r="NGT18" s="94"/>
      <c r="NGU18" s="94"/>
      <c r="NGV18" s="94"/>
      <c r="NGW18" s="94"/>
      <c r="NGX18" s="94"/>
      <c r="NGY18" s="94"/>
      <c r="NGZ18" s="94"/>
      <c r="NHA18" s="94"/>
      <c r="NHB18" s="94"/>
      <c r="NHC18" s="94"/>
      <c r="NHD18" s="94"/>
      <c r="NHE18" s="94"/>
      <c r="NHF18" s="94"/>
      <c r="NHG18" s="94"/>
      <c r="NHH18" s="94"/>
      <c r="NHI18" s="94"/>
      <c r="NHJ18" s="94"/>
      <c r="NHK18" s="94"/>
      <c r="NHL18" s="94"/>
      <c r="NHM18" s="94"/>
      <c r="NHN18" s="94"/>
      <c r="NHO18" s="94"/>
      <c r="NHP18" s="94"/>
      <c r="NHQ18" s="94"/>
      <c r="NHR18" s="94"/>
      <c r="NHS18" s="94"/>
      <c r="NHT18" s="94"/>
      <c r="NHU18" s="94"/>
      <c r="NHV18" s="94"/>
      <c r="NHW18" s="94"/>
      <c r="NHX18" s="94"/>
      <c r="NHY18" s="94"/>
      <c r="NHZ18" s="94"/>
      <c r="NIA18" s="94"/>
      <c r="NIB18" s="94"/>
      <c r="NIC18" s="94"/>
      <c r="NID18" s="94"/>
      <c r="NIE18" s="94"/>
      <c r="NIF18" s="94"/>
      <c r="NIG18" s="94"/>
      <c r="NIH18" s="94"/>
      <c r="NII18" s="94"/>
      <c r="NIJ18" s="94"/>
      <c r="NIK18" s="94"/>
      <c r="NIL18" s="94"/>
      <c r="NIM18" s="94"/>
      <c r="NIN18" s="94"/>
      <c r="NIO18" s="94"/>
      <c r="NIP18" s="94"/>
      <c r="NIQ18" s="94"/>
      <c r="NIR18" s="94"/>
      <c r="NIS18" s="94"/>
      <c r="NIT18" s="94"/>
      <c r="NIU18" s="94"/>
      <c r="NIV18" s="94"/>
      <c r="NIW18" s="94"/>
      <c r="NIX18" s="94"/>
      <c r="NIY18" s="94"/>
      <c r="NIZ18" s="94"/>
      <c r="NJA18" s="94"/>
      <c r="NJB18" s="94"/>
      <c r="NJC18" s="94"/>
      <c r="NJD18" s="94"/>
      <c r="NJE18" s="94"/>
      <c r="NJF18" s="94"/>
      <c r="NJG18" s="94"/>
      <c r="NJH18" s="94"/>
      <c r="NJI18" s="94"/>
      <c r="NJJ18" s="94"/>
      <c r="NJK18" s="94"/>
      <c r="NJL18" s="94"/>
      <c r="NJM18" s="94"/>
      <c r="NJN18" s="94"/>
      <c r="NJO18" s="94"/>
      <c r="NJP18" s="94"/>
      <c r="NJQ18" s="94"/>
      <c r="NJR18" s="94"/>
      <c r="NJS18" s="94"/>
      <c r="NJT18" s="94"/>
      <c r="NJU18" s="94"/>
      <c r="NJV18" s="94"/>
      <c r="NJW18" s="94"/>
      <c r="NJX18" s="94"/>
      <c r="NJY18" s="94"/>
      <c r="NJZ18" s="94"/>
      <c r="NKA18" s="94"/>
      <c r="NKB18" s="94"/>
      <c r="NKC18" s="94"/>
      <c r="NKD18" s="94"/>
      <c r="NKE18" s="94"/>
      <c r="NKF18" s="94"/>
      <c r="NKG18" s="94"/>
      <c r="NKH18" s="94"/>
      <c r="NKI18" s="94"/>
      <c r="NKJ18" s="94"/>
      <c r="NKK18" s="94"/>
      <c r="NKL18" s="94"/>
      <c r="NKM18" s="94"/>
      <c r="NKN18" s="94"/>
      <c r="NKO18" s="94"/>
      <c r="NKP18" s="94"/>
      <c r="NKQ18" s="94"/>
      <c r="NKR18" s="94"/>
      <c r="NKS18" s="94"/>
      <c r="NKT18" s="94"/>
      <c r="NKU18" s="94"/>
      <c r="NKV18" s="94"/>
      <c r="NKW18" s="94"/>
      <c r="NKX18" s="94"/>
      <c r="NKY18" s="94"/>
      <c r="NKZ18" s="94"/>
      <c r="NLA18" s="94"/>
      <c r="NLB18" s="94"/>
      <c r="NLC18" s="94"/>
      <c r="NLD18" s="94"/>
      <c r="NLE18" s="94"/>
      <c r="NLF18" s="94"/>
      <c r="NLG18" s="94"/>
      <c r="NLH18" s="94"/>
      <c r="NLI18" s="94"/>
      <c r="NLJ18" s="94"/>
      <c r="NLK18" s="94"/>
      <c r="NLL18" s="94"/>
      <c r="NLM18" s="94"/>
      <c r="NLN18" s="94"/>
      <c r="NLO18" s="94"/>
      <c r="NLP18" s="94"/>
      <c r="NLQ18" s="94"/>
      <c r="NLR18" s="94"/>
      <c r="NLS18" s="94"/>
      <c r="NLT18" s="94"/>
      <c r="NLU18" s="94"/>
      <c r="NLV18" s="94"/>
      <c r="NLW18" s="94"/>
      <c r="NLX18" s="94"/>
      <c r="NLY18" s="94"/>
      <c r="NLZ18" s="94"/>
      <c r="NMA18" s="94"/>
      <c r="NMB18" s="94"/>
      <c r="NMC18" s="94"/>
      <c r="NMD18" s="94"/>
      <c r="NME18" s="94"/>
      <c r="NMF18" s="94"/>
      <c r="NMG18" s="94"/>
      <c r="NMH18" s="94"/>
      <c r="NMI18" s="94"/>
      <c r="NMJ18" s="94"/>
      <c r="NMK18" s="94"/>
      <c r="NML18" s="94"/>
      <c r="NMM18" s="94"/>
      <c r="NMN18" s="94"/>
      <c r="NMO18" s="94"/>
      <c r="NMP18" s="94"/>
      <c r="NMQ18" s="94"/>
      <c r="NMR18" s="94"/>
      <c r="NMS18" s="94"/>
      <c r="NMT18" s="94"/>
      <c r="NMU18" s="94"/>
      <c r="NMV18" s="94"/>
      <c r="NMW18" s="94"/>
      <c r="NMX18" s="94"/>
      <c r="NMY18" s="94"/>
      <c r="NMZ18" s="94"/>
      <c r="NNA18" s="94"/>
      <c r="NNB18" s="94"/>
      <c r="NNC18" s="94"/>
      <c r="NND18" s="94"/>
      <c r="NNE18" s="94"/>
      <c r="NNF18" s="94"/>
      <c r="NNG18" s="94"/>
      <c r="NNH18" s="94"/>
      <c r="NNI18" s="94"/>
      <c r="NNJ18" s="94"/>
      <c r="NNK18" s="94"/>
      <c r="NNL18" s="94"/>
      <c r="NNM18" s="94"/>
      <c r="NNN18" s="94"/>
      <c r="NNO18" s="94"/>
      <c r="NNP18" s="94"/>
      <c r="NNQ18" s="94"/>
      <c r="NNR18" s="94"/>
      <c r="NNS18" s="94"/>
      <c r="NNT18" s="94"/>
      <c r="NNU18" s="94"/>
      <c r="NNV18" s="94"/>
      <c r="NNW18" s="94"/>
      <c r="NNX18" s="94"/>
      <c r="NNY18" s="94"/>
      <c r="NNZ18" s="94"/>
      <c r="NOA18" s="94"/>
      <c r="NOB18" s="94"/>
      <c r="NOC18" s="94"/>
      <c r="NOD18" s="94"/>
      <c r="NOE18" s="94"/>
      <c r="NOF18" s="94"/>
      <c r="NOG18" s="94"/>
      <c r="NOH18" s="94"/>
      <c r="NOI18" s="94"/>
      <c r="NOJ18" s="94"/>
      <c r="NOK18" s="94"/>
      <c r="NOL18" s="94"/>
      <c r="NOM18" s="94"/>
      <c r="NON18" s="94"/>
      <c r="NOO18" s="94"/>
      <c r="NOP18" s="94"/>
      <c r="NOQ18" s="94"/>
      <c r="NOR18" s="94"/>
      <c r="NOS18" s="94"/>
      <c r="NOT18" s="94"/>
      <c r="NOU18" s="94"/>
      <c r="NOV18" s="94"/>
      <c r="NOW18" s="94"/>
      <c r="NOX18" s="94"/>
      <c r="NOY18" s="94"/>
      <c r="NOZ18" s="94"/>
      <c r="NPA18" s="94"/>
      <c r="NPB18" s="94"/>
      <c r="NPC18" s="94"/>
      <c r="NPD18" s="94"/>
      <c r="NPE18" s="94"/>
      <c r="NPF18" s="94"/>
      <c r="NPG18" s="94"/>
      <c r="NPH18" s="94"/>
      <c r="NPI18" s="94"/>
      <c r="NPJ18" s="94"/>
      <c r="NPK18" s="94"/>
      <c r="NPL18" s="94"/>
      <c r="NPM18" s="94"/>
      <c r="NPN18" s="94"/>
      <c r="NPO18" s="94"/>
      <c r="NPP18" s="94"/>
      <c r="NPQ18" s="94"/>
      <c r="NPR18" s="94"/>
      <c r="NPS18" s="94"/>
      <c r="NPT18" s="94"/>
      <c r="NPU18" s="94"/>
      <c r="NPV18" s="94"/>
      <c r="NPW18" s="94"/>
      <c r="NPX18" s="94"/>
      <c r="NPY18" s="94"/>
      <c r="NPZ18" s="94"/>
      <c r="NQA18" s="94"/>
      <c r="NQB18" s="94"/>
      <c r="NQC18" s="94"/>
      <c r="NQD18" s="94"/>
      <c r="NQE18" s="94"/>
      <c r="NQF18" s="94"/>
      <c r="NQG18" s="94"/>
      <c r="NQH18" s="94"/>
      <c r="NQI18" s="94"/>
      <c r="NQJ18" s="94"/>
      <c r="NQK18" s="94"/>
      <c r="NQL18" s="94"/>
      <c r="NQM18" s="94"/>
      <c r="NQN18" s="94"/>
      <c r="NQO18" s="94"/>
      <c r="NQP18" s="94"/>
      <c r="NQQ18" s="94"/>
      <c r="NQR18" s="94"/>
      <c r="NQS18" s="94"/>
      <c r="NQT18" s="94"/>
      <c r="NQU18" s="94"/>
      <c r="NQV18" s="94"/>
      <c r="NQW18" s="94"/>
      <c r="NQX18" s="94"/>
      <c r="NQY18" s="94"/>
      <c r="NQZ18" s="94"/>
      <c r="NRA18" s="94"/>
      <c r="NRB18" s="94"/>
      <c r="NRC18" s="94"/>
      <c r="NRD18" s="94"/>
      <c r="NRE18" s="94"/>
      <c r="NRF18" s="94"/>
      <c r="NRG18" s="94"/>
      <c r="NRH18" s="94"/>
      <c r="NRI18" s="94"/>
      <c r="NRJ18" s="94"/>
      <c r="NRK18" s="94"/>
      <c r="NRL18" s="94"/>
      <c r="NRM18" s="94"/>
      <c r="NRN18" s="94"/>
      <c r="NRO18" s="94"/>
      <c r="NRP18" s="94"/>
      <c r="NRQ18" s="94"/>
      <c r="NRR18" s="94"/>
      <c r="NRS18" s="94"/>
      <c r="NRT18" s="94"/>
      <c r="NRU18" s="94"/>
      <c r="NRV18" s="94"/>
      <c r="NRW18" s="94"/>
      <c r="NRX18" s="94"/>
      <c r="NRY18" s="94"/>
      <c r="NRZ18" s="94"/>
      <c r="NSA18" s="94"/>
      <c r="NSB18" s="94"/>
      <c r="NSC18" s="94"/>
      <c r="NSD18" s="94"/>
      <c r="NSE18" s="94"/>
      <c r="NSF18" s="94"/>
      <c r="NSG18" s="94"/>
      <c r="NSH18" s="94"/>
      <c r="NSI18" s="94"/>
      <c r="NSJ18" s="94"/>
      <c r="NSK18" s="94"/>
      <c r="NSL18" s="94"/>
      <c r="NSM18" s="94"/>
      <c r="NSN18" s="94"/>
      <c r="NSO18" s="94"/>
      <c r="NSP18" s="94"/>
      <c r="NSQ18" s="94"/>
      <c r="NSR18" s="94"/>
      <c r="NSS18" s="94"/>
      <c r="NST18" s="94"/>
      <c r="NSU18" s="94"/>
      <c r="NSV18" s="94"/>
      <c r="NSW18" s="94"/>
      <c r="NSX18" s="94"/>
      <c r="NSY18" s="94"/>
      <c r="NSZ18" s="94"/>
      <c r="NTA18" s="94"/>
      <c r="NTB18" s="94"/>
      <c r="NTC18" s="94"/>
      <c r="NTD18" s="94"/>
      <c r="NTE18" s="94"/>
      <c r="NTF18" s="94"/>
      <c r="NTG18" s="94"/>
      <c r="NTH18" s="94"/>
      <c r="NTI18" s="94"/>
      <c r="NTJ18" s="94"/>
      <c r="NTK18" s="94"/>
      <c r="NTL18" s="94"/>
      <c r="NTM18" s="94"/>
      <c r="NTN18" s="94"/>
      <c r="NTO18" s="94"/>
      <c r="NTP18" s="94"/>
      <c r="NTQ18" s="94"/>
      <c r="NTR18" s="94"/>
      <c r="NTS18" s="94"/>
      <c r="NTT18" s="94"/>
      <c r="NTU18" s="94"/>
      <c r="NTV18" s="94"/>
      <c r="NTW18" s="94"/>
      <c r="NTX18" s="94"/>
      <c r="NTY18" s="94"/>
      <c r="NTZ18" s="94"/>
      <c r="NUA18" s="94"/>
      <c r="NUB18" s="94"/>
      <c r="NUC18" s="94"/>
      <c r="NUD18" s="94"/>
      <c r="NUE18" s="94"/>
      <c r="NUF18" s="94"/>
      <c r="NUG18" s="94"/>
      <c r="NUH18" s="94"/>
      <c r="NUI18" s="94"/>
      <c r="NUJ18" s="94"/>
      <c r="NUK18" s="94"/>
      <c r="NUL18" s="94"/>
      <c r="NUM18" s="94"/>
      <c r="NUN18" s="94"/>
      <c r="NUO18" s="94"/>
      <c r="NUP18" s="94"/>
      <c r="NUQ18" s="94"/>
      <c r="NUR18" s="94"/>
      <c r="NUS18" s="94"/>
      <c r="NUT18" s="94"/>
      <c r="NUU18" s="94"/>
      <c r="NUV18" s="94"/>
      <c r="NUW18" s="94"/>
      <c r="NUX18" s="94"/>
      <c r="NUY18" s="94"/>
      <c r="NUZ18" s="94"/>
      <c r="NVA18" s="94"/>
      <c r="NVB18" s="94"/>
      <c r="NVC18" s="94"/>
      <c r="NVD18" s="94"/>
      <c r="NVE18" s="94"/>
      <c r="NVF18" s="94"/>
      <c r="NVG18" s="94"/>
      <c r="NVH18" s="94"/>
      <c r="NVI18" s="94"/>
      <c r="NVJ18" s="94"/>
      <c r="NVK18" s="94"/>
      <c r="NVL18" s="94"/>
      <c r="NVM18" s="94"/>
      <c r="NVN18" s="94"/>
      <c r="NVO18" s="94"/>
      <c r="NVP18" s="94"/>
      <c r="NVQ18" s="94"/>
      <c r="NVR18" s="94"/>
      <c r="NVS18" s="94"/>
      <c r="NVT18" s="94"/>
      <c r="NVU18" s="94"/>
      <c r="NVV18" s="94"/>
      <c r="NVW18" s="94"/>
      <c r="NVX18" s="94"/>
      <c r="NVY18" s="94"/>
      <c r="NVZ18" s="94"/>
      <c r="NWA18" s="94"/>
      <c r="NWB18" s="94"/>
      <c r="NWC18" s="94"/>
      <c r="NWD18" s="94"/>
      <c r="NWE18" s="94"/>
      <c r="NWF18" s="94"/>
      <c r="NWG18" s="94"/>
      <c r="NWH18" s="94"/>
      <c r="NWI18" s="94"/>
      <c r="NWJ18" s="94"/>
      <c r="NWK18" s="94"/>
      <c r="NWL18" s="94"/>
      <c r="NWM18" s="94"/>
      <c r="NWN18" s="94"/>
      <c r="NWO18" s="94"/>
      <c r="NWP18" s="94"/>
      <c r="NWQ18" s="94"/>
      <c r="NWR18" s="94"/>
      <c r="NWS18" s="94"/>
      <c r="NWT18" s="94"/>
      <c r="NWU18" s="94"/>
      <c r="NWV18" s="94"/>
      <c r="NWW18" s="94"/>
      <c r="NWX18" s="94"/>
      <c r="NWY18" s="94"/>
      <c r="NWZ18" s="94"/>
      <c r="NXA18" s="94"/>
      <c r="NXB18" s="94"/>
      <c r="NXC18" s="94"/>
      <c r="NXD18" s="94"/>
      <c r="NXE18" s="94"/>
      <c r="NXF18" s="94"/>
      <c r="NXG18" s="94"/>
      <c r="NXH18" s="94"/>
      <c r="NXI18" s="94"/>
      <c r="NXJ18" s="94"/>
      <c r="NXK18" s="94"/>
      <c r="NXL18" s="94"/>
      <c r="NXM18" s="94"/>
      <c r="NXN18" s="94"/>
      <c r="NXO18" s="94"/>
      <c r="NXP18" s="94"/>
      <c r="NXQ18" s="94"/>
      <c r="NXR18" s="94"/>
      <c r="NXS18" s="94"/>
      <c r="NXT18" s="94"/>
      <c r="NXU18" s="94"/>
      <c r="NXV18" s="94"/>
      <c r="NXW18" s="94"/>
      <c r="NXX18" s="94"/>
      <c r="NXY18" s="94"/>
      <c r="NXZ18" s="94"/>
      <c r="NYA18" s="94"/>
      <c r="NYB18" s="94"/>
      <c r="NYC18" s="94"/>
      <c r="NYD18" s="94"/>
      <c r="NYE18" s="94"/>
      <c r="NYF18" s="94"/>
      <c r="NYG18" s="94"/>
      <c r="NYH18" s="94"/>
      <c r="NYI18" s="94"/>
      <c r="NYJ18" s="94"/>
      <c r="NYK18" s="94"/>
      <c r="NYL18" s="94"/>
      <c r="NYM18" s="94"/>
      <c r="NYN18" s="94"/>
      <c r="NYO18" s="94"/>
      <c r="NYP18" s="94"/>
      <c r="NYQ18" s="94"/>
      <c r="NYR18" s="94"/>
      <c r="NYS18" s="94"/>
      <c r="NYT18" s="94"/>
      <c r="NYU18" s="94"/>
      <c r="NYV18" s="94"/>
      <c r="NYW18" s="94"/>
      <c r="NYX18" s="94"/>
      <c r="NYY18" s="94"/>
      <c r="NYZ18" s="94"/>
      <c r="NZA18" s="94"/>
      <c r="NZB18" s="94"/>
      <c r="NZC18" s="94"/>
      <c r="NZD18" s="94"/>
      <c r="NZE18" s="94"/>
      <c r="NZF18" s="94"/>
      <c r="NZG18" s="94"/>
      <c r="NZH18" s="94"/>
      <c r="NZI18" s="94"/>
      <c r="NZJ18" s="94"/>
      <c r="NZK18" s="94"/>
      <c r="NZL18" s="94"/>
      <c r="NZM18" s="94"/>
      <c r="NZN18" s="94"/>
      <c r="NZO18" s="94"/>
      <c r="NZP18" s="94"/>
      <c r="NZQ18" s="94"/>
      <c r="NZR18" s="94"/>
      <c r="NZS18" s="94"/>
      <c r="NZT18" s="94"/>
      <c r="NZU18" s="94"/>
      <c r="NZV18" s="94"/>
      <c r="NZW18" s="94"/>
      <c r="NZX18" s="94"/>
      <c r="NZY18" s="94"/>
      <c r="NZZ18" s="94"/>
      <c r="OAA18" s="94"/>
      <c r="OAB18" s="94"/>
      <c r="OAC18" s="94"/>
      <c r="OAD18" s="94"/>
      <c r="OAE18" s="94"/>
      <c r="OAF18" s="94"/>
      <c r="OAG18" s="94"/>
      <c r="OAH18" s="94"/>
      <c r="OAI18" s="94"/>
      <c r="OAJ18" s="94"/>
      <c r="OAK18" s="94"/>
      <c r="OAL18" s="94"/>
      <c r="OAM18" s="94"/>
      <c r="OAN18" s="94"/>
      <c r="OAO18" s="94"/>
      <c r="OAP18" s="94"/>
      <c r="OAQ18" s="94"/>
      <c r="OAR18" s="94"/>
      <c r="OAS18" s="94"/>
      <c r="OAT18" s="94"/>
      <c r="OAU18" s="94"/>
      <c r="OAV18" s="94"/>
      <c r="OAW18" s="94"/>
      <c r="OAX18" s="94"/>
      <c r="OAY18" s="94"/>
      <c r="OAZ18" s="94"/>
      <c r="OBA18" s="94"/>
      <c r="OBB18" s="94"/>
      <c r="OBC18" s="94"/>
      <c r="OBD18" s="94"/>
      <c r="OBE18" s="94"/>
      <c r="OBF18" s="94"/>
      <c r="OBG18" s="94"/>
      <c r="OBH18" s="94"/>
      <c r="OBI18" s="94"/>
      <c r="OBJ18" s="94"/>
      <c r="OBK18" s="94"/>
      <c r="OBL18" s="94"/>
      <c r="OBM18" s="94"/>
      <c r="OBN18" s="94"/>
      <c r="OBO18" s="94"/>
      <c r="OBP18" s="94"/>
      <c r="OBQ18" s="94"/>
      <c r="OBR18" s="94"/>
      <c r="OBS18" s="94"/>
      <c r="OBT18" s="94"/>
      <c r="OBU18" s="94"/>
      <c r="OBV18" s="94"/>
      <c r="OBW18" s="94"/>
      <c r="OBX18" s="94"/>
      <c r="OBY18" s="94"/>
      <c r="OBZ18" s="94"/>
      <c r="OCA18" s="94"/>
      <c r="OCB18" s="94"/>
      <c r="OCC18" s="94"/>
      <c r="OCD18" s="94"/>
      <c r="OCE18" s="94"/>
      <c r="OCF18" s="94"/>
      <c r="OCG18" s="94"/>
      <c r="OCH18" s="94"/>
      <c r="OCI18" s="94"/>
      <c r="OCJ18" s="94"/>
      <c r="OCK18" s="94"/>
      <c r="OCL18" s="94"/>
      <c r="OCM18" s="94"/>
      <c r="OCN18" s="94"/>
      <c r="OCO18" s="94"/>
      <c r="OCP18" s="94"/>
      <c r="OCQ18" s="94"/>
      <c r="OCR18" s="94"/>
      <c r="OCS18" s="94"/>
      <c r="OCT18" s="94"/>
      <c r="OCU18" s="94"/>
      <c r="OCV18" s="94"/>
      <c r="OCW18" s="94"/>
      <c r="OCX18" s="94"/>
      <c r="OCY18" s="94"/>
      <c r="OCZ18" s="94"/>
      <c r="ODA18" s="94"/>
      <c r="ODB18" s="94"/>
      <c r="ODC18" s="94"/>
      <c r="ODD18" s="94"/>
      <c r="ODE18" s="94"/>
      <c r="ODF18" s="94"/>
      <c r="ODG18" s="94"/>
      <c r="ODH18" s="94"/>
      <c r="ODI18" s="94"/>
      <c r="ODJ18" s="94"/>
      <c r="ODK18" s="94"/>
      <c r="ODL18" s="94"/>
      <c r="ODM18" s="94"/>
      <c r="ODN18" s="94"/>
      <c r="ODO18" s="94"/>
      <c r="ODP18" s="94"/>
      <c r="ODQ18" s="94"/>
      <c r="ODR18" s="94"/>
      <c r="ODS18" s="94"/>
      <c r="ODT18" s="94"/>
      <c r="ODU18" s="94"/>
      <c r="ODV18" s="94"/>
      <c r="ODW18" s="94"/>
      <c r="ODX18" s="94"/>
      <c r="ODY18" s="94"/>
      <c r="ODZ18" s="94"/>
      <c r="OEA18" s="94"/>
      <c r="OEB18" s="94"/>
      <c r="OEC18" s="94"/>
      <c r="OED18" s="94"/>
      <c r="OEE18" s="94"/>
      <c r="OEF18" s="94"/>
      <c r="OEG18" s="94"/>
      <c r="OEH18" s="94"/>
      <c r="OEI18" s="94"/>
      <c r="OEJ18" s="94"/>
      <c r="OEK18" s="94"/>
      <c r="OEL18" s="94"/>
      <c r="OEM18" s="94"/>
      <c r="OEN18" s="94"/>
      <c r="OEO18" s="94"/>
      <c r="OEP18" s="94"/>
      <c r="OEQ18" s="94"/>
      <c r="OER18" s="94"/>
      <c r="OES18" s="94"/>
      <c r="OET18" s="94"/>
      <c r="OEU18" s="94"/>
      <c r="OEV18" s="94"/>
      <c r="OEW18" s="94"/>
      <c r="OEX18" s="94"/>
      <c r="OEY18" s="94"/>
      <c r="OEZ18" s="94"/>
      <c r="OFA18" s="94"/>
      <c r="OFB18" s="94"/>
      <c r="OFC18" s="94"/>
      <c r="OFD18" s="94"/>
      <c r="OFE18" s="94"/>
      <c r="OFF18" s="94"/>
      <c r="OFG18" s="94"/>
      <c r="OFH18" s="94"/>
      <c r="OFI18" s="94"/>
      <c r="OFJ18" s="94"/>
      <c r="OFK18" s="94"/>
      <c r="OFL18" s="94"/>
      <c r="OFM18" s="94"/>
      <c r="OFN18" s="94"/>
      <c r="OFO18" s="94"/>
      <c r="OFP18" s="94"/>
      <c r="OFQ18" s="94"/>
      <c r="OFR18" s="94"/>
      <c r="OFS18" s="94"/>
      <c r="OFT18" s="94"/>
      <c r="OFU18" s="94"/>
      <c r="OFV18" s="94"/>
      <c r="OFW18" s="94"/>
      <c r="OFX18" s="94"/>
      <c r="OFY18" s="94"/>
      <c r="OFZ18" s="94"/>
      <c r="OGA18" s="94"/>
      <c r="OGB18" s="94"/>
      <c r="OGC18" s="94"/>
      <c r="OGD18" s="94"/>
      <c r="OGE18" s="94"/>
      <c r="OGF18" s="94"/>
      <c r="OGG18" s="94"/>
      <c r="OGH18" s="94"/>
      <c r="OGI18" s="94"/>
      <c r="OGJ18" s="94"/>
      <c r="OGK18" s="94"/>
      <c r="OGL18" s="94"/>
      <c r="OGM18" s="94"/>
      <c r="OGN18" s="94"/>
      <c r="OGO18" s="94"/>
      <c r="OGP18" s="94"/>
      <c r="OGQ18" s="94"/>
      <c r="OGR18" s="94"/>
      <c r="OGS18" s="94"/>
      <c r="OGT18" s="94"/>
      <c r="OGU18" s="94"/>
      <c r="OGV18" s="94"/>
      <c r="OGW18" s="94"/>
      <c r="OGX18" s="94"/>
      <c r="OGY18" s="94"/>
      <c r="OGZ18" s="94"/>
      <c r="OHA18" s="94"/>
      <c r="OHB18" s="94"/>
      <c r="OHC18" s="94"/>
      <c r="OHD18" s="94"/>
      <c r="OHE18" s="94"/>
      <c r="OHF18" s="94"/>
      <c r="OHG18" s="94"/>
      <c r="OHH18" s="94"/>
      <c r="OHI18" s="94"/>
      <c r="OHJ18" s="94"/>
      <c r="OHK18" s="94"/>
      <c r="OHL18" s="94"/>
      <c r="OHM18" s="94"/>
      <c r="OHN18" s="94"/>
      <c r="OHO18" s="94"/>
      <c r="OHP18" s="94"/>
      <c r="OHQ18" s="94"/>
      <c r="OHR18" s="94"/>
      <c r="OHS18" s="94"/>
      <c r="OHT18" s="94"/>
      <c r="OHU18" s="94"/>
      <c r="OHV18" s="94"/>
      <c r="OHW18" s="94"/>
      <c r="OHX18" s="94"/>
      <c r="OHY18" s="94"/>
      <c r="OHZ18" s="94"/>
      <c r="OIA18" s="94"/>
      <c r="OIB18" s="94"/>
      <c r="OIC18" s="94"/>
      <c r="OID18" s="94"/>
      <c r="OIE18" s="94"/>
      <c r="OIF18" s="94"/>
      <c r="OIG18" s="94"/>
      <c r="OIH18" s="94"/>
      <c r="OII18" s="94"/>
      <c r="OIJ18" s="94"/>
      <c r="OIK18" s="94"/>
      <c r="OIL18" s="94"/>
      <c r="OIM18" s="94"/>
      <c r="OIN18" s="94"/>
      <c r="OIO18" s="94"/>
      <c r="OIP18" s="94"/>
      <c r="OIQ18" s="94"/>
      <c r="OIR18" s="94"/>
      <c r="OIS18" s="94"/>
      <c r="OIT18" s="94"/>
      <c r="OIU18" s="94"/>
      <c r="OIV18" s="94"/>
      <c r="OIW18" s="94"/>
      <c r="OIX18" s="94"/>
      <c r="OIY18" s="94"/>
      <c r="OIZ18" s="94"/>
      <c r="OJA18" s="94"/>
      <c r="OJB18" s="94"/>
      <c r="OJC18" s="94"/>
      <c r="OJD18" s="94"/>
      <c r="OJE18" s="94"/>
      <c r="OJF18" s="94"/>
      <c r="OJG18" s="94"/>
      <c r="OJH18" s="94"/>
      <c r="OJI18" s="94"/>
      <c r="OJJ18" s="94"/>
      <c r="OJK18" s="94"/>
      <c r="OJL18" s="94"/>
      <c r="OJM18" s="94"/>
      <c r="OJN18" s="94"/>
      <c r="OJO18" s="94"/>
      <c r="OJP18" s="94"/>
      <c r="OJQ18" s="94"/>
      <c r="OJR18" s="94"/>
      <c r="OJS18" s="94"/>
      <c r="OJT18" s="94"/>
      <c r="OJU18" s="94"/>
      <c r="OJV18" s="94"/>
      <c r="OJW18" s="94"/>
      <c r="OJX18" s="94"/>
      <c r="OJY18" s="94"/>
      <c r="OJZ18" s="94"/>
      <c r="OKA18" s="94"/>
      <c r="OKB18" s="94"/>
      <c r="OKC18" s="94"/>
      <c r="OKD18" s="94"/>
      <c r="OKE18" s="94"/>
      <c r="OKF18" s="94"/>
      <c r="OKG18" s="94"/>
      <c r="OKH18" s="94"/>
      <c r="OKI18" s="94"/>
      <c r="OKJ18" s="94"/>
      <c r="OKK18" s="94"/>
      <c r="OKL18" s="94"/>
      <c r="OKM18" s="94"/>
      <c r="OKN18" s="94"/>
      <c r="OKO18" s="94"/>
      <c r="OKP18" s="94"/>
      <c r="OKQ18" s="94"/>
      <c r="OKR18" s="94"/>
      <c r="OKS18" s="94"/>
      <c r="OKT18" s="94"/>
      <c r="OKU18" s="94"/>
      <c r="OKV18" s="94"/>
      <c r="OKW18" s="94"/>
      <c r="OKX18" s="94"/>
      <c r="OKY18" s="94"/>
      <c r="OKZ18" s="94"/>
      <c r="OLA18" s="94"/>
      <c r="OLB18" s="94"/>
      <c r="OLC18" s="94"/>
      <c r="OLD18" s="94"/>
      <c r="OLE18" s="94"/>
      <c r="OLF18" s="94"/>
      <c r="OLG18" s="94"/>
      <c r="OLH18" s="94"/>
      <c r="OLI18" s="94"/>
      <c r="OLJ18" s="94"/>
      <c r="OLK18" s="94"/>
      <c r="OLL18" s="94"/>
      <c r="OLM18" s="94"/>
      <c r="OLN18" s="94"/>
      <c r="OLO18" s="94"/>
      <c r="OLP18" s="94"/>
      <c r="OLQ18" s="94"/>
      <c r="OLR18" s="94"/>
      <c r="OLS18" s="94"/>
      <c r="OLT18" s="94"/>
      <c r="OLU18" s="94"/>
      <c r="OLV18" s="94"/>
      <c r="OLW18" s="94"/>
      <c r="OLX18" s="94"/>
      <c r="OLY18" s="94"/>
      <c r="OLZ18" s="94"/>
      <c r="OMA18" s="94"/>
      <c r="OMB18" s="94"/>
      <c r="OMC18" s="94"/>
      <c r="OMD18" s="94"/>
      <c r="OME18" s="94"/>
      <c r="OMF18" s="94"/>
      <c r="OMG18" s="94"/>
      <c r="OMH18" s="94"/>
      <c r="OMI18" s="94"/>
      <c r="OMJ18" s="94"/>
      <c r="OMK18" s="94"/>
      <c r="OML18" s="94"/>
      <c r="OMM18" s="94"/>
      <c r="OMN18" s="94"/>
      <c r="OMO18" s="94"/>
      <c r="OMP18" s="94"/>
      <c r="OMQ18" s="94"/>
      <c r="OMR18" s="94"/>
      <c r="OMS18" s="94"/>
      <c r="OMT18" s="94"/>
      <c r="OMU18" s="94"/>
      <c r="OMV18" s="94"/>
      <c r="OMW18" s="94"/>
      <c r="OMX18" s="94"/>
      <c r="OMY18" s="94"/>
      <c r="OMZ18" s="94"/>
      <c r="ONA18" s="94"/>
      <c r="ONB18" s="94"/>
      <c r="ONC18" s="94"/>
      <c r="OND18" s="94"/>
      <c r="ONE18" s="94"/>
      <c r="ONF18" s="94"/>
      <c r="ONG18" s="94"/>
      <c r="ONH18" s="94"/>
      <c r="ONI18" s="94"/>
      <c r="ONJ18" s="94"/>
      <c r="ONK18" s="94"/>
      <c r="ONL18" s="94"/>
      <c r="ONM18" s="94"/>
      <c r="ONN18" s="94"/>
      <c r="ONO18" s="94"/>
      <c r="ONP18" s="94"/>
      <c r="ONQ18" s="94"/>
      <c r="ONR18" s="94"/>
      <c r="ONS18" s="94"/>
      <c r="ONT18" s="94"/>
      <c r="ONU18" s="94"/>
      <c r="ONV18" s="94"/>
      <c r="ONW18" s="94"/>
      <c r="ONX18" s="94"/>
      <c r="ONY18" s="94"/>
      <c r="ONZ18" s="94"/>
      <c r="OOA18" s="94"/>
      <c r="OOB18" s="94"/>
      <c r="OOC18" s="94"/>
      <c r="OOD18" s="94"/>
      <c r="OOE18" s="94"/>
      <c r="OOF18" s="94"/>
      <c r="OOG18" s="94"/>
      <c r="OOH18" s="94"/>
      <c r="OOI18" s="94"/>
      <c r="OOJ18" s="94"/>
      <c r="OOK18" s="94"/>
      <c r="OOL18" s="94"/>
      <c r="OOM18" s="94"/>
      <c r="OON18" s="94"/>
      <c r="OOO18" s="94"/>
      <c r="OOP18" s="94"/>
      <c r="OOQ18" s="94"/>
      <c r="OOR18" s="94"/>
      <c r="OOS18" s="94"/>
      <c r="OOT18" s="94"/>
      <c r="OOU18" s="94"/>
      <c r="OOV18" s="94"/>
      <c r="OOW18" s="94"/>
      <c r="OOX18" s="94"/>
      <c r="OOY18" s="94"/>
      <c r="OOZ18" s="94"/>
      <c r="OPA18" s="94"/>
      <c r="OPB18" s="94"/>
      <c r="OPC18" s="94"/>
      <c r="OPD18" s="94"/>
      <c r="OPE18" s="94"/>
      <c r="OPF18" s="94"/>
      <c r="OPG18" s="94"/>
      <c r="OPH18" s="94"/>
      <c r="OPI18" s="94"/>
      <c r="OPJ18" s="94"/>
      <c r="OPK18" s="94"/>
      <c r="OPL18" s="94"/>
      <c r="OPM18" s="94"/>
      <c r="OPN18" s="94"/>
      <c r="OPO18" s="94"/>
      <c r="OPP18" s="94"/>
      <c r="OPQ18" s="94"/>
      <c r="OPR18" s="94"/>
      <c r="OPS18" s="94"/>
      <c r="OPT18" s="94"/>
      <c r="OPU18" s="94"/>
      <c r="OPV18" s="94"/>
      <c r="OPW18" s="94"/>
      <c r="OPX18" s="94"/>
      <c r="OPY18" s="94"/>
      <c r="OPZ18" s="94"/>
      <c r="OQA18" s="94"/>
      <c r="OQB18" s="94"/>
      <c r="OQC18" s="94"/>
      <c r="OQD18" s="94"/>
      <c r="OQE18" s="94"/>
      <c r="OQF18" s="94"/>
      <c r="OQG18" s="94"/>
      <c r="OQH18" s="94"/>
      <c r="OQI18" s="94"/>
      <c r="OQJ18" s="94"/>
      <c r="OQK18" s="94"/>
      <c r="OQL18" s="94"/>
      <c r="OQM18" s="94"/>
      <c r="OQN18" s="94"/>
      <c r="OQO18" s="94"/>
      <c r="OQP18" s="94"/>
      <c r="OQQ18" s="94"/>
      <c r="OQR18" s="94"/>
      <c r="OQS18" s="94"/>
      <c r="OQT18" s="94"/>
      <c r="OQU18" s="94"/>
      <c r="OQV18" s="94"/>
      <c r="OQW18" s="94"/>
      <c r="OQX18" s="94"/>
      <c r="OQY18" s="94"/>
      <c r="OQZ18" s="94"/>
      <c r="ORA18" s="94"/>
      <c r="ORB18" s="94"/>
      <c r="ORC18" s="94"/>
      <c r="ORD18" s="94"/>
      <c r="ORE18" s="94"/>
      <c r="ORF18" s="94"/>
      <c r="ORG18" s="94"/>
      <c r="ORH18" s="94"/>
      <c r="ORI18" s="94"/>
      <c r="ORJ18" s="94"/>
      <c r="ORK18" s="94"/>
      <c r="ORL18" s="94"/>
      <c r="ORM18" s="94"/>
      <c r="ORN18" s="94"/>
      <c r="ORO18" s="94"/>
      <c r="ORP18" s="94"/>
      <c r="ORQ18" s="94"/>
      <c r="ORR18" s="94"/>
      <c r="ORS18" s="94"/>
      <c r="ORT18" s="94"/>
      <c r="ORU18" s="94"/>
      <c r="ORV18" s="94"/>
      <c r="ORW18" s="94"/>
      <c r="ORX18" s="94"/>
      <c r="ORY18" s="94"/>
      <c r="ORZ18" s="94"/>
      <c r="OSA18" s="94"/>
      <c r="OSB18" s="94"/>
      <c r="OSC18" s="94"/>
      <c r="OSD18" s="94"/>
      <c r="OSE18" s="94"/>
      <c r="OSF18" s="94"/>
      <c r="OSG18" s="94"/>
      <c r="OSH18" s="94"/>
      <c r="OSI18" s="94"/>
      <c r="OSJ18" s="94"/>
      <c r="OSK18" s="94"/>
      <c r="OSL18" s="94"/>
      <c r="OSM18" s="94"/>
      <c r="OSN18" s="94"/>
      <c r="OSO18" s="94"/>
      <c r="OSP18" s="94"/>
      <c r="OSQ18" s="94"/>
      <c r="OSR18" s="94"/>
      <c r="OSS18" s="94"/>
      <c r="OST18" s="94"/>
      <c r="OSU18" s="94"/>
      <c r="OSV18" s="94"/>
      <c r="OSW18" s="94"/>
      <c r="OSX18" s="94"/>
      <c r="OSY18" s="94"/>
      <c r="OSZ18" s="94"/>
      <c r="OTA18" s="94"/>
      <c r="OTB18" s="94"/>
      <c r="OTC18" s="94"/>
      <c r="OTD18" s="94"/>
      <c r="OTE18" s="94"/>
      <c r="OTF18" s="94"/>
      <c r="OTG18" s="94"/>
      <c r="OTH18" s="94"/>
      <c r="OTI18" s="94"/>
      <c r="OTJ18" s="94"/>
      <c r="OTK18" s="94"/>
      <c r="OTL18" s="94"/>
      <c r="OTM18" s="94"/>
      <c r="OTN18" s="94"/>
      <c r="OTO18" s="94"/>
      <c r="OTP18" s="94"/>
      <c r="OTQ18" s="94"/>
      <c r="OTR18" s="94"/>
      <c r="OTS18" s="94"/>
      <c r="OTT18" s="94"/>
      <c r="OTU18" s="94"/>
      <c r="OTV18" s="94"/>
      <c r="OTW18" s="94"/>
      <c r="OTX18" s="94"/>
      <c r="OTY18" s="94"/>
      <c r="OTZ18" s="94"/>
      <c r="OUA18" s="94"/>
      <c r="OUB18" s="94"/>
      <c r="OUC18" s="94"/>
      <c r="OUD18" s="94"/>
      <c r="OUE18" s="94"/>
      <c r="OUF18" s="94"/>
      <c r="OUG18" s="94"/>
      <c r="OUH18" s="94"/>
      <c r="OUI18" s="94"/>
      <c r="OUJ18" s="94"/>
      <c r="OUK18" s="94"/>
      <c r="OUL18" s="94"/>
      <c r="OUM18" s="94"/>
      <c r="OUN18" s="94"/>
      <c r="OUO18" s="94"/>
      <c r="OUP18" s="94"/>
      <c r="OUQ18" s="94"/>
      <c r="OUR18" s="94"/>
      <c r="OUS18" s="94"/>
      <c r="OUT18" s="94"/>
      <c r="OUU18" s="94"/>
      <c r="OUV18" s="94"/>
      <c r="OUW18" s="94"/>
      <c r="OUX18" s="94"/>
      <c r="OUY18" s="94"/>
      <c r="OUZ18" s="94"/>
      <c r="OVA18" s="94"/>
      <c r="OVB18" s="94"/>
      <c r="OVC18" s="94"/>
      <c r="OVD18" s="94"/>
      <c r="OVE18" s="94"/>
      <c r="OVF18" s="94"/>
      <c r="OVG18" s="94"/>
      <c r="OVH18" s="94"/>
      <c r="OVI18" s="94"/>
      <c r="OVJ18" s="94"/>
      <c r="OVK18" s="94"/>
      <c r="OVL18" s="94"/>
      <c r="OVM18" s="94"/>
      <c r="OVN18" s="94"/>
      <c r="OVO18" s="94"/>
      <c r="OVP18" s="94"/>
      <c r="OVQ18" s="94"/>
      <c r="OVR18" s="94"/>
      <c r="OVS18" s="94"/>
      <c r="OVT18" s="94"/>
      <c r="OVU18" s="94"/>
      <c r="OVV18" s="94"/>
      <c r="OVW18" s="94"/>
      <c r="OVX18" s="94"/>
      <c r="OVY18" s="94"/>
      <c r="OVZ18" s="94"/>
      <c r="OWA18" s="94"/>
      <c r="OWB18" s="94"/>
      <c r="OWC18" s="94"/>
      <c r="OWD18" s="94"/>
      <c r="OWE18" s="94"/>
      <c r="OWF18" s="94"/>
      <c r="OWG18" s="94"/>
      <c r="OWH18" s="94"/>
      <c r="OWI18" s="94"/>
      <c r="OWJ18" s="94"/>
      <c r="OWK18" s="94"/>
      <c r="OWL18" s="94"/>
      <c r="OWM18" s="94"/>
      <c r="OWN18" s="94"/>
      <c r="OWO18" s="94"/>
      <c r="OWP18" s="94"/>
      <c r="OWQ18" s="94"/>
      <c r="OWR18" s="94"/>
      <c r="OWS18" s="94"/>
      <c r="OWT18" s="94"/>
      <c r="OWU18" s="94"/>
      <c r="OWV18" s="94"/>
      <c r="OWW18" s="94"/>
      <c r="OWX18" s="94"/>
      <c r="OWY18" s="94"/>
      <c r="OWZ18" s="94"/>
      <c r="OXA18" s="94"/>
      <c r="OXB18" s="94"/>
      <c r="OXC18" s="94"/>
      <c r="OXD18" s="94"/>
      <c r="OXE18" s="94"/>
      <c r="OXF18" s="94"/>
      <c r="OXG18" s="94"/>
      <c r="OXH18" s="94"/>
      <c r="OXI18" s="94"/>
      <c r="OXJ18" s="94"/>
      <c r="OXK18" s="94"/>
      <c r="OXL18" s="94"/>
      <c r="OXM18" s="94"/>
      <c r="OXN18" s="94"/>
      <c r="OXO18" s="94"/>
      <c r="OXP18" s="94"/>
      <c r="OXQ18" s="94"/>
      <c r="OXR18" s="94"/>
      <c r="OXS18" s="94"/>
      <c r="OXT18" s="94"/>
      <c r="OXU18" s="94"/>
      <c r="OXV18" s="94"/>
      <c r="OXW18" s="94"/>
      <c r="OXX18" s="94"/>
      <c r="OXY18" s="94"/>
      <c r="OXZ18" s="94"/>
      <c r="OYA18" s="94"/>
      <c r="OYB18" s="94"/>
      <c r="OYC18" s="94"/>
      <c r="OYD18" s="94"/>
      <c r="OYE18" s="94"/>
      <c r="OYF18" s="94"/>
      <c r="OYG18" s="94"/>
      <c r="OYH18" s="94"/>
      <c r="OYI18" s="94"/>
      <c r="OYJ18" s="94"/>
      <c r="OYK18" s="94"/>
      <c r="OYL18" s="94"/>
      <c r="OYM18" s="94"/>
      <c r="OYN18" s="94"/>
      <c r="OYO18" s="94"/>
      <c r="OYP18" s="94"/>
      <c r="OYQ18" s="94"/>
      <c r="OYR18" s="94"/>
      <c r="OYS18" s="94"/>
      <c r="OYT18" s="94"/>
      <c r="OYU18" s="94"/>
      <c r="OYV18" s="94"/>
      <c r="OYW18" s="94"/>
      <c r="OYX18" s="94"/>
      <c r="OYY18" s="94"/>
      <c r="OYZ18" s="94"/>
      <c r="OZA18" s="94"/>
      <c r="OZB18" s="94"/>
      <c r="OZC18" s="94"/>
      <c r="OZD18" s="94"/>
      <c r="OZE18" s="94"/>
      <c r="OZF18" s="94"/>
      <c r="OZG18" s="94"/>
      <c r="OZH18" s="94"/>
      <c r="OZI18" s="94"/>
      <c r="OZJ18" s="94"/>
      <c r="OZK18" s="94"/>
      <c r="OZL18" s="94"/>
      <c r="OZM18" s="94"/>
      <c r="OZN18" s="94"/>
      <c r="OZO18" s="94"/>
      <c r="OZP18" s="94"/>
      <c r="OZQ18" s="94"/>
      <c r="OZR18" s="94"/>
      <c r="OZS18" s="94"/>
      <c r="OZT18" s="94"/>
      <c r="OZU18" s="94"/>
      <c r="OZV18" s="94"/>
      <c r="OZW18" s="94"/>
      <c r="OZX18" s="94"/>
      <c r="OZY18" s="94"/>
      <c r="OZZ18" s="94"/>
      <c r="PAA18" s="94"/>
      <c r="PAB18" s="94"/>
      <c r="PAC18" s="94"/>
      <c r="PAD18" s="94"/>
      <c r="PAE18" s="94"/>
      <c r="PAF18" s="94"/>
      <c r="PAG18" s="94"/>
      <c r="PAH18" s="94"/>
      <c r="PAI18" s="94"/>
      <c r="PAJ18" s="94"/>
      <c r="PAK18" s="94"/>
      <c r="PAL18" s="94"/>
      <c r="PAM18" s="94"/>
      <c r="PAN18" s="94"/>
      <c r="PAO18" s="94"/>
      <c r="PAP18" s="94"/>
      <c r="PAQ18" s="94"/>
      <c r="PAR18" s="94"/>
      <c r="PAS18" s="94"/>
      <c r="PAT18" s="94"/>
      <c r="PAU18" s="94"/>
      <c r="PAV18" s="94"/>
      <c r="PAW18" s="94"/>
      <c r="PAX18" s="94"/>
      <c r="PAY18" s="94"/>
      <c r="PAZ18" s="94"/>
      <c r="PBA18" s="94"/>
      <c r="PBB18" s="94"/>
      <c r="PBC18" s="94"/>
      <c r="PBD18" s="94"/>
      <c r="PBE18" s="94"/>
      <c r="PBF18" s="94"/>
      <c r="PBG18" s="94"/>
      <c r="PBH18" s="94"/>
      <c r="PBI18" s="94"/>
      <c r="PBJ18" s="94"/>
      <c r="PBK18" s="94"/>
      <c r="PBL18" s="94"/>
      <c r="PBM18" s="94"/>
      <c r="PBN18" s="94"/>
      <c r="PBO18" s="94"/>
      <c r="PBP18" s="94"/>
      <c r="PBQ18" s="94"/>
      <c r="PBR18" s="94"/>
      <c r="PBS18" s="94"/>
      <c r="PBT18" s="94"/>
      <c r="PBU18" s="94"/>
      <c r="PBV18" s="94"/>
      <c r="PBW18" s="94"/>
      <c r="PBX18" s="94"/>
      <c r="PBY18" s="94"/>
      <c r="PBZ18" s="94"/>
      <c r="PCA18" s="94"/>
      <c r="PCB18" s="94"/>
      <c r="PCC18" s="94"/>
      <c r="PCD18" s="94"/>
      <c r="PCE18" s="94"/>
      <c r="PCF18" s="94"/>
      <c r="PCG18" s="94"/>
      <c r="PCH18" s="94"/>
      <c r="PCI18" s="94"/>
      <c r="PCJ18" s="94"/>
      <c r="PCK18" s="94"/>
      <c r="PCL18" s="94"/>
      <c r="PCM18" s="94"/>
      <c r="PCN18" s="94"/>
      <c r="PCO18" s="94"/>
      <c r="PCP18" s="94"/>
      <c r="PCQ18" s="94"/>
      <c r="PCR18" s="94"/>
      <c r="PCS18" s="94"/>
      <c r="PCT18" s="94"/>
      <c r="PCU18" s="94"/>
      <c r="PCV18" s="94"/>
      <c r="PCW18" s="94"/>
      <c r="PCX18" s="94"/>
      <c r="PCY18" s="94"/>
      <c r="PCZ18" s="94"/>
      <c r="PDA18" s="94"/>
      <c r="PDB18" s="94"/>
      <c r="PDC18" s="94"/>
      <c r="PDD18" s="94"/>
      <c r="PDE18" s="94"/>
      <c r="PDF18" s="94"/>
      <c r="PDG18" s="94"/>
      <c r="PDH18" s="94"/>
      <c r="PDI18" s="94"/>
      <c r="PDJ18" s="94"/>
      <c r="PDK18" s="94"/>
      <c r="PDL18" s="94"/>
      <c r="PDM18" s="94"/>
      <c r="PDN18" s="94"/>
      <c r="PDO18" s="94"/>
      <c r="PDP18" s="94"/>
      <c r="PDQ18" s="94"/>
      <c r="PDR18" s="94"/>
      <c r="PDS18" s="94"/>
      <c r="PDT18" s="94"/>
      <c r="PDU18" s="94"/>
      <c r="PDV18" s="94"/>
      <c r="PDW18" s="94"/>
      <c r="PDX18" s="94"/>
      <c r="PDY18" s="94"/>
      <c r="PDZ18" s="94"/>
      <c r="PEA18" s="94"/>
      <c r="PEB18" s="94"/>
      <c r="PEC18" s="94"/>
      <c r="PED18" s="94"/>
      <c r="PEE18" s="94"/>
      <c r="PEF18" s="94"/>
      <c r="PEG18" s="94"/>
      <c r="PEH18" s="94"/>
      <c r="PEI18" s="94"/>
      <c r="PEJ18" s="94"/>
      <c r="PEK18" s="94"/>
      <c r="PEL18" s="94"/>
      <c r="PEM18" s="94"/>
      <c r="PEN18" s="94"/>
      <c r="PEO18" s="94"/>
      <c r="PEP18" s="94"/>
      <c r="PEQ18" s="94"/>
      <c r="PER18" s="94"/>
      <c r="PES18" s="94"/>
      <c r="PET18" s="94"/>
      <c r="PEU18" s="94"/>
      <c r="PEV18" s="94"/>
      <c r="PEW18" s="94"/>
      <c r="PEX18" s="94"/>
      <c r="PEY18" s="94"/>
      <c r="PEZ18" s="94"/>
      <c r="PFA18" s="94"/>
      <c r="PFB18" s="94"/>
      <c r="PFC18" s="94"/>
      <c r="PFD18" s="94"/>
      <c r="PFE18" s="94"/>
      <c r="PFF18" s="94"/>
      <c r="PFG18" s="94"/>
      <c r="PFH18" s="94"/>
      <c r="PFI18" s="94"/>
      <c r="PFJ18" s="94"/>
      <c r="PFK18" s="94"/>
      <c r="PFL18" s="94"/>
      <c r="PFM18" s="94"/>
      <c r="PFN18" s="94"/>
      <c r="PFO18" s="94"/>
      <c r="PFP18" s="94"/>
      <c r="PFQ18" s="94"/>
      <c r="PFR18" s="94"/>
      <c r="PFS18" s="94"/>
      <c r="PFT18" s="94"/>
      <c r="PFU18" s="94"/>
      <c r="PFV18" s="94"/>
      <c r="PFW18" s="94"/>
      <c r="PFX18" s="94"/>
      <c r="PFY18" s="94"/>
      <c r="PFZ18" s="94"/>
      <c r="PGA18" s="94"/>
      <c r="PGB18" s="94"/>
      <c r="PGC18" s="94"/>
      <c r="PGD18" s="94"/>
      <c r="PGE18" s="94"/>
      <c r="PGF18" s="94"/>
      <c r="PGG18" s="94"/>
      <c r="PGH18" s="94"/>
      <c r="PGI18" s="94"/>
      <c r="PGJ18" s="94"/>
      <c r="PGK18" s="94"/>
      <c r="PGL18" s="94"/>
      <c r="PGM18" s="94"/>
      <c r="PGN18" s="94"/>
      <c r="PGO18" s="94"/>
      <c r="PGP18" s="94"/>
      <c r="PGQ18" s="94"/>
      <c r="PGR18" s="94"/>
      <c r="PGS18" s="94"/>
      <c r="PGT18" s="94"/>
      <c r="PGU18" s="94"/>
      <c r="PGV18" s="94"/>
      <c r="PGW18" s="94"/>
      <c r="PGX18" s="94"/>
      <c r="PGY18" s="94"/>
      <c r="PGZ18" s="94"/>
      <c r="PHA18" s="94"/>
      <c r="PHB18" s="94"/>
      <c r="PHC18" s="94"/>
      <c r="PHD18" s="94"/>
      <c r="PHE18" s="94"/>
      <c r="PHF18" s="94"/>
      <c r="PHG18" s="94"/>
      <c r="PHH18" s="94"/>
      <c r="PHI18" s="94"/>
      <c r="PHJ18" s="94"/>
      <c r="PHK18" s="94"/>
      <c r="PHL18" s="94"/>
      <c r="PHM18" s="94"/>
      <c r="PHN18" s="94"/>
      <c r="PHO18" s="94"/>
      <c r="PHP18" s="94"/>
      <c r="PHQ18" s="94"/>
      <c r="PHR18" s="94"/>
      <c r="PHS18" s="94"/>
      <c r="PHT18" s="94"/>
      <c r="PHU18" s="94"/>
      <c r="PHV18" s="94"/>
      <c r="PHW18" s="94"/>
      <c r="PHX18" s="94"/>
      <c r="PHY18" s="94"/>
      <c r="PHZ18" s="94"/>
      <c r="PIA18" s="94"/>
      <c r="PIB18" s="94"/>
      <c r="PIC18" s="94"/>
      <c r="PID18" s="94"/>
      <c r="PIE18" s="94"/>
      <c r="PIF18" s="94"/>
      <c r="PIG18" s="94"/>
      <c r="PIH18" s="94"/>
      <c r="PII18" s="94"/>
      <c r="PIJ18" s="94"/>
      <c r="PIK18" s="94"/>
      <c r="PIL18" s="94"/>
      <c r="PIM18" s="94"/>
      <c r="PIN18" s="94"/>
      <c r="PIO18" s="94"/>
      <c r="PIP18" s="94"/>
      <c r="PIQ18" s="94"/>
      <c r="PIR18" s="94"/>
      <c r="PIS18" s="94"/>
      <c r="PIT18" s="94"/>
      <c r="PIU18" s="94"/>
      <c r="PIV18" s="94"/>
      <c r="PIW18" s="94"/>
      <c r="PIX18" s="94"/>
      <c r="PIY18" s="94"/>
      <c r="PIZ18" s="94"/>
      <c r="PJA18" s="94"/>
      <c r="PJB18" s="94"/>
      <c r="PJC18" s="94"/>
      <c r="PJD18" s="94"/>
      <c r="PJE18" s="94"/>
      <c r="PJF18" s="94"/>
      <c r="PJG18" s="94"/>
      <c r="PJH18" s="94"/>
      <c r="PJI18" s="94"/>
      <c r="PJJ18" s="94"/>
      <c r="PJK18" s="94"/>
      <c r="PJL18" s="94"/>
      <c r="PJM18" s="94"/>
      <c r="PJN18" s="94"/>
      <c r="PJO18" s="94"/>
      <c r="PJP18" s="94"/>
      <c r="PJQ18" s="94"/>
      <c r="PJR18" s="94"/>
      <c r="PJS18" s="94"/>
      <c r="PJT18" s="94"/>
      <c r="PJU18" s="94"/>
      <c r="PJV18" s="94"/>
      <c r="PJW18" s="94"/>
      <c r="PJX18" s="94"/>
      <c r="PJY18" s="94"/>
      <c r="PJZ18" s="94"/>
      <c r="PKA18" s="94"/>
      <c r="PKB18" s="94"/>
      <c r="PKC18" s="94"/>
      <c r="PKD18" s="94"/>
      <c r="PKE18" s="94"/>
      <c r="PKF18" s="94"/>
      <c r="PKG18" s="94"/>
      <c r="PKH18" s="94"/>
      <c r="PKI18" s="94"/>
      <c r="PKJ18" s="94"/>
      <c r="PKK18" s="94"/>
      <c r="PKL18" s="94"/>
      <c r="PKM18" s="94"/>
      <c r="PKN18" s="94"/>
      <c r="PKO18" s="94"/>
      <c r="PKP18" s="94"/>
      <c r="PKQ18" s="94"/>
      <c r="PKR18" s="94"/>
      <c r="PKS18" s="94"/>
      <c r="PKT18" s="94"/>
      <c r="PKU18" s="94"/>
      <c r="PKV18" s="94"/>
      <c r="PKW18" s="94"/>
      <c r="PKX18" s="94"/>
      <c r="PKY18" s="94"/>
      <c r="PKZ18" s="94"/>
      <c r="PLA18" s="94"/>
      <c r="PLB18" s="94"/>
      <c r="PLC18" s="94"/>
      <c r="PLD18" s="94"/>
      <c r="PLE18" s="94"/>
      <c r="PLF18" s="94"/>
      <c r="PLG18" s="94"/>
      <c r="PLH18" s="94"/>
      <c r="PLI18" s="94"/>
      <c r="PLJ18" s="94"/>
      <c r="PLK18" s="94"/>
      <c r="PLL18" s="94"/>
      <c r="PLM18" s="94"/>
      <c r="PLN18" s="94"/>
      <c r="PLO18" s="94"/>
      <c r="PLP18" s="94"/>
      <c r="PLQ18" s="94"/>
      <c r="PLR18" s="94"/>
      <c r="PLS18" s="94"/>
      <c r="PLT18" s="94"/>
      <c r="PLU18" s="94"/>
      <c r="PLV18" s="94"/>
      <c r="PLW18" s="94"/>
      <c r="PLX18" s="94"/>
      <c r="PLY18" s="94"/>
      <c r="PLZ18" s="94"/>
      <c r="PMA18" s="94"/>
      <c r="PMB18" s="94"/>
      <c r="PMC18" s="94"/>
      <c r="PMD18" s="94"/>
      <c r="PME18" s="94"/>
      <c r="PMF18" s="94"/>
      <c r="PMG18" s="94"/>
      <c r="PMH18" s="94"/>
      <c r="PMI18" s="94"/>
      <c r="PMJ18" s="94"/>
      <c r="PMK18" s="94"/>
      <c r="PML18" s="94"/>
      <c r="PMM18" s="94"/>
      <c r="PMN18" s="94"/>
      <c r="PMO18" s="94"/>
      <c r="PMP18" s="94"/>
      <c r="PMQ18" s="94"/>
      <c r="PMR18" s="94"/>
      <c r="PMS18" s="94"/>
      <c r="PMT18" s="94"/>
      <c r="PMU18" s="94"/>
      <c r="PMV18" s="94"/>
      <c r="PMW18" s="94"/>
      <c r="PMX18" s="94"/>
      <c r="PMY18" s="94"/>
      <c r="PMZ18" s="94"/>
      <c r="PNA18" s="94"/>
      <c r="PNB18" s="94"/>
      <c r="PNC18" s="94"/>
      <c r="PND18" s="94"/>
      <c r="PNE18" s="94"/>
      <c r="PNF18" s="94"/>
      <c r="PNG18" s="94"/>
      <c r="PNH18" s="94"/>
      <c r="PNI18" s="94"/>
      <c r="PNJ18" s="94"/>
      <c r="PNK18" s="94"/>
      <c r="PNL18" s="94"/>
      <c r="PNM18" s="94"/>
      <c r="PNN18" s="94"/>
      <c r="PNO18" s="94"/>
      <c r="PNP18" s="94"/>
      <c r="PNQ18" s="94"/>
      <c r="PNR18" s="94"/>
      <c r="PNS18" s="94"/>
      <c r="PNT18" s="94"/>
      <c r="PNU18" s="94"/>
      <c r="PNV18" s="94"/>
      <c r="PNW18" s="94"/>
      <c r="PNX18" s="94"/>
      <c r="PNY18" s="94"/>
      <c r="PNZ18" s="94"/>
      <c r="POA18" s="94"/>
      <c r="POB18" s="94"/>
      <c r="POC18" s="94"/>
      <c r="POD18" s="94"/>
      <c r="POE18" s="94"/>
      <c r="POF18" s="94"/>
      <c r="POG18" s="94"/>
      <c r="POH18" s="94"/>
      <c r="POI18" s="94"/>
      <c r="POJ18" s="94"/>
      <c r="POK18" s="94"/>
      <c r="POL18" s="94"/>
      <c r="POM18" s="94"/>
      <c r="PON18" s="94"/>
      <c r="POO18" s="94"/>
      <c r="POP18" s="94"/>
      <c r="POQ18" s="94"/>
      <c r="POR18" s="94"/>
      <c r="POS18" s="94"/>
      <c r="POT18" s="94"/>
      <c r="POU18" s="94"/>
      <c r="POV18" s="94"/>
      <c r="POW18" s="94"/>
      <c r="POX18" s="94"/>
      <c r="POY18" s="94"/>
      <c r="POZ18" s="94"/>
      <c r="PPA18" s="94"/>
      <c r="PPB18" s="94"/>
      <c r="PPC18" s="94"/>
      <c r="PPD18" s="94"/>
      <c r="PPE18" s="94"/>
      <c r="PPF18" s="94"/>
      <c r="PPG18" s="94"/>
      <c r="PPH18" s="94"/>
      <c r="PPI18" s="94"/>
      <c r="PPJ18" s="94"/>
      <c r="PPK18" s="94"/>
      <c r="PPL18" s="94"/>
      <c r="PPM18" s="94"/>
      <c r="PPN18" s="94"/>
      <c r="PPO18" s="94"/>
      <c r="PPP18" s="94"/>
      <c r="PPQ18" s="94"/>
      <c r="PPR18" s="94"/>
      <c r="PPS18" s="94"/>
      <c r="PPT18" s="94"/>
      <c r="PPU18" s="94"/>
      <c r="PPV18" s="94"/>
      <c r="PPW18" s="94"/>
      <c r="PPX18" s="94"/>
      <c r="PPY18" s="94"/>
      <c r="PPZ18" s="94"/>
      <c r="PQA18" s="94"/>
      <c r="PQB18" s="94"/>
      <c r="PQC18" s="94"/>
      <c r="PQD18" s="94"/>
      <c r="PQE18" s="94"/>
      <c r="PQF18" s="94"/>
      <c r="PQG18" s="94"/>
      <c r="PQH18" s="94"/>
      <c r="PQI18" s="94"/>
      <c r="PQJ18" s="94"/>
      <c r="PQK18" s="94"/>
      <c r="PQL18" s="94"/>
      <c r="PQM18" s="94"/>
      <c r="PQN18" s="94"/>
      <c r="PQO18" s="94"/>
      <c r="PQP18" s="94"/>
      <c r="PQQ18" s="94"/>
      <c r="PQR18" s="94"/>
      <c r="PQS18" s="94"/>
      <c r="PQT18" s="94"/>
      <c r="PQU18" s="94"/>
      <c r="PQV18" s="94"/>
      <c r="PQW18" s="94"/>
      <c r="PQX18" s="94"/>
      <c r="PQY18" s="94"/>
      <c r="PQZ18" s="94"/>
      <c r="PRA18" s="94"/>
      <c r="PRB18" s="94"/>
      <c r="PRC18" s="94"/>
      <c r="PRD18" s="94"/>
      <c r="PRE18" s="94"/>
      <c r="PRF18" s="94"/>
      <c r="PRG18" s="94"/>
      <c r="PRH18" s="94"/>
      <c r="PRI18" s="94"/>
      <c r="PRJ18" s="94"/>
      <c r="PRK18" s="94"/>
      <c r="PRL18" s="94"/>
      <c r="PRM18" s="94"/>
      <c r="PRN18" s="94"/>
      <c r="PRO18" s="94"/>
      <c r="PRP18" s="94"/>
      <c r="PRQ18" s="94"/>
      <c r="PRR18" s="94"/>
      <c r="PRS18" s="94"/>
      <c r="PRT18" s="94"/>
      <c r="PRU18" s="94"/>
      <c r="PRV18" s="94"/>
      <c r="PRW18" s="94"/>
      <c r="PRX18" s="94"/>
      <c r="PRY18" s="94"/>
      <c r="PRZ18" s="94"/>
      <c r="PSA18" s="94"/>
      <c r="PSB18" s="94"/>
      <c r="PSC18" s="94"/>
      <c r="PSD18" s="94"/>
      <c r="PSE18" s="94"/>
      <c r="PSF18" s="94"/>
      <c r="PSG18" s="94"/>
      <c r="PSH18" s="94"/>
      <c r="PSI18" s="94"/>
      <c r="PSJ18" s="94"/>
      <c r="PSK18" s="94"/>
      <c r="PSL18" s="94"/>
      <c r="PSM18" s="94"/>
      <c r="PSN18" s="94"/>
      <c r="PSO18" s="94"/>
      <c r="PSP18" s="94"/>
      <c r="PSQ18" s="94"/>
      <c r="PSR18" s="94"/>
      <c r="PSS18" s="94"/>
      <c r="PST18" s="94"/>
      <c r="PSU18" s="94"/>
      <c r="PSV18" s="94"/>
      <c r="PSW18" s="94"/>
      <c r="PSX18" s="94"/>
      <c r="PSY18" s="94"/>
      <c r="PSZ18" s="94"/>
      <c r="PTA18" s="94"/>
      <c r="PTB18" s="94"/>
      <c r="PTC18" s="94"/>
      <c r="PTD18" s="94"/>
      <c r="PTE18" s="94"/>
      <c r="PTF18" s="94"/>
      <c r="PTG18" s="94"/>
      <c r="PTH18" s="94"/>
      <c r="PTI18" s="94"/>
      <c r="PTJ18" s="94"/>
      <c r="PTK18" s="94"/>
      <c r="PTL18" s="94"/>
      <c r="PTM18" s="94"/>
      <c r="PTN18" s="94"/>
      <c r="PTO18" s="94"/>
      <c r="PTP18" s="94"/>
      <c r="PTQ18" s="94"/>
      <c r="PTR18" s="94"/>
      <c r="PTS18" s="94"/>
      <c r="PTT18" s="94"/>
      <c r="PTU18" s="94"/>
      <c r="PTV18" s="94"/>
      <c r="PTW18" s="94"/>
      <c r="PTX18" s="94"/>
      <c r="PTY18" s="94"/>
      <c r="PTZ18" s="94"/>
      <c r="PUA18" s="94"/>
      <c r="PUB18" s="94"/>
      <c r="PUC18" s="94"/>
      <c r="PUD18" s="94"/>
      <c r="PUE18" s="94"/>
      <c r="PUF18" s="94"/>
      <c r="PUG18" s="94"/>
      <c r="PUH18" s="94"/>
      <c r="PUI18" s="94"/>
      <c r="PUJ18" s="94"/>
      <c r="PUK18" s="94"/>
      <c r="PUL18" s="94"/>
      <c r="PUM18" s="94"/>
      <c r="PUN18" s="94"/>
      <c r="PUO18" s="94"/>
      <c r="PUP18" s="94"/>
      <c r="PUQ18" s="94"/>
      <c r="PUR18" s="94"/>
      <c r="PUS18" s="94"/>
      <c r="PUT18" s="94"/>
      <c r="PUU18" s="94"/>
      <c r="PUV18" s="94"/>
      <c r="PUW18" s="94"/>
      <c r="PUX18" s="94"/>
      <c r="PUY18" s="94"/>
      <c r="PUZ18" s="94"/>
      <c r="PVA18" s="94"/>
      <c r="PVB18" s="94"/>
      <c r="PVC18" s="94"/>
      <c r="PVD18" s="94"/>
      <c r="PVE18" s="94"/>
      <c r="PVF18" s="94"/>
      <c r="PVG18" s="94"/>
      <c r="PVH18" s="94"/>
      <c r="PVI18" s="94"/>
      <c r="PVJ18" s="94"/>
      <c r="PVK18" s="94"/>
      <c r="PVL18" s="94"/>
      <c r="PVM18" s="94"/>
      <c r="PVN18" s="94"/>
      <c r="PVO18" s="94"/>
      <c r="PVP18" s="94"/>
      <c r="PVQ18" s="94"/>
      <c r="PVR18" s="94"/>
      <c r="PVS18" s="94"/>
      <c r="PVT18" s="94"/>
      <c r="PVU18" s="94"/>
      <c r="PVV18" s="94"/>
      <c r="PVW18" s="94"/>
      <c r="PVX18" s="94"/>
      <c r="PVY18" s="94"/>
      <c r="PVZ18" s="94"/>
      <c r="PWA18" s="94"/>
      <c r="PWB18" s="94"/>
      <c r="PWC18" s="94"/>
      <c r="PWD18" s="94"/>
      <c r="PWE18" s="94"/>
      <c r="PWF18" s="94"/>
      <c r="PWG18" s="94"/>
      <c r="PWH18" s="94"/>
      <c r="PWI18" s="94"/>
      <c r="PWJ18" s="94"/>
      <c r="PWK18" s="94"/>
      <c r="PWL18" s="94"/>
      <c r="PWM18" s="94"/>
      <c r="PWN18" s="94"/>
      <c r="PWO18" s="94"/>
      <c r="PWP18" s="94"/>
      <c r="PWQ18" s="94"/>
      <c r="PWR18" s="94"/>
      <c r="PWS18" s="94"/>
      <c r="PWT18" s="94"/>
      <c r="PWU18" s="94"/>
      <c r="PWV18" s="94"/>
      <c r="PWW18" s="94"/>
      <c r="PWX18" s="94"/>
      <c r="PWY18" s="94"/>
      <c r="PWZ18" s="94"/>
      <c r="PXA18" s="94"/>
      <c r="PXB18" s="94"/>
      <c r="PXC18" s="94"/>
      <c r="PXD18" s="94"/>
      <c r="PXE18" s="94"/>
      <c r="PXF18" s="94"/>
      <c r="PXG18" s="94"/>
      <c r="PXH18" s="94"/>
      <c r="PXI18" s="94"/>
      <c r="PXJ18" s="94"/>
      <c r="PXK18" s="94"/>
      <c r="PXL18" s="94"/>
      <c r="PXM18" s="94"/>
      <c r="PXN18" s="94"/>
      <c r="PXO18" s="94"/>
      <c r="PXP18" s="94"/>
      <c r="PXQ18" s="94"/>
      <c r="PXR18" s="94"/>
      <c r="PXS18" s="94"/>
      <c r="PXT18" s="94"/>
      <c r="PXU18" s="94"/>
      <c r="PXV18" s="94"/>
      <c r="PXW18" s="94"/>
      <c r="PXX18" s="94"/>
      <c r="PXY18" s="94"/>
      <c r="PXZ18" s="94"/>
      <c r="PYA18" s="94"/>
      <c r="PYB18" s="94"/>
      <c r="PYC18" s="94"/>
      <c r="PYD18" s="94"/>
      <c r="PYE18" s="94"/>
      <c r="PYF18" s="94"/>
      <c r="PYG18" s="94"/>
      <c r="PYH18" s="94"/>
      <c r="PYI18" s="94"/>
      <c r="PYJ18" s="94"/>
      <c r="PYK18" s="94"/>
      <c r="PYL18" s="94"/>
      <c r="PYM18" s="94"/>
      <c r="PYN18" s="94"/>
      <c r="PYO18" s="94"/>
      <c r="PYP18" s="94"/>
      <c r="PYQ18" s="94"/>
      <c r="PYR18" s="94"/>
      <c r="PYS18" s="94"/>
      <c r="PYT18" s="94"/>
      <c r="PYU18" s="94"/>
      <c r="PYV18" s="94"/>
      <c r="PYW18" s="94"/>
      <c r="PYX18" s="94"/>
      <c r="PYY18" s="94"/>
      <c r="PYZ18" s="94"/>
      <c r="PZA18" s="94"/>
      <c r="PZB18" s="94"/>
      <c r="PZC18" s="94"/>
      <c r="PZD18" s="94"/>
      <c r="PZE18" s="94"/>
      <c r="PZF18" s="94"/>
      <c r="PZG18" s="94"/>
      <c r="PZH18" s="94"/>
      <c r="PZI18" s="94"/>
      <c r="PZJ18" s="94"/>
      <c r="PZK18" s="94"/>
      <c r="PZL18" s="94"/>
      <c r="PZM18" s="94"/>
      <c r="PZN18" s="94"/>
      <c r="PZO18" s="94"/>
      <c r="PZP18" s="94"/>
      <c r="PZQ18" s="94"/>
      <c r="PZR18" s="94"/>
      <c r="PZS18" s="94"/>
      <c r="PZT18" s="94"/>
      <c r="PZU18" s="94"/>
      <c r="PZV18" s="94"/>
      <c r="PZW18" s="94"/>
      <c r="PZX18" s="94"/>
      <c r="PZY18" s="94"/>
      <c r="PZZ18" s="94"/>
      <c r="QAA18" s="94"/>
      <c r="QAB18" s="94"/>
      <c r="QAC18" s="94"/>
      <c r="QAD18" s="94"/>
      <c r="QAE18" s="94"/>
      <c r="QAF18" s="94"/>
      <c r="QAG18" s="94"/>
      <c r="QAH18" s="94"/>
      <c r="QAI18" s="94"/>
      <c r="QAJ18" s="94"/>
      <c r="QAK18" s="94"/>
      <c r="QAL18" s="94"/>
      <c r="QAM18" s="94"/>
      <c r="QAN18" s="94"/>
      <c r="QAO18" s="94"/>
      <c r="QAP18" s="94"/>
      <c r="QAQ18" s="94"/>
      <c r="QAR18" s="94"/>
      <c r="QAS18" s="94"/>
      <c r="QAT18" s="94"/>
      <c r="QAU18" s="94"/>
      <c r="QAV18" s="94"/>
      <c r="QAW18" s="94"/>
      <c r="QAX18" s="94"/>
      <c r="QAY18" s="94"/>
      <c r="QAZ18" s="94"/>
      <c r="QBA18" s="94"/>
      <c r="QBB18" s="94"/>
      <c r="QBC18" s="94"/>
      <c r="QBD18" s="94"/>
      <c r="QBE18" s="94"/>
      <c r="QBF18" s="94"/>
      <c r="QBG18" s="94"/>
      <c r="QBH18" s="94"/>
      <c r="QBI18" s="94"/>
      <c r="QBJ18" s="94"/>
      <c r="QBK18" s="94"/>
      <c r="QBL18" s="94"/>
      <c r="QBM18" s="94"/>
      <c r="QBN18" s="94"/>
      <c r="QBO18" s="94"/>
      <c r="QBP18" s="94"/>
      <c r="QBQ18" s="94"/>
      <c r="QBR18" s="94"/>
      <c r="QBS18" s="94"/>
      <c r="QBT18" s="94"/>
      <c r="QBU18" s="94"/>
      <c r="QBV18" s="94"/>
      <c r="QBW18" s="94"/>
      <c r="QBX18" s="94"/>
      <c r="QBY18" s="94"/>
      <c r="QBZ18" s="94"/>
      <c r="QCA18" s="94"/>
      <c r="QCB18" s="94"/>
      <c r="QCC18" s="94"/>
      <c r="QCD18" s="94"/>
      <c r="QCE18" s="94"/>
      <c r="QCF18" s="94"/>
      <c r="QCG18" s="94"/>
      <c r="QCH18" s="94"/>
      <c r="QCI18" s="94"/>
      <c r="QCJ18" s="94"/>
      <c r="QCK18" s="94"/>
      <c r="QCL18" s="94"/>
      <c r="QCM18" s="94"/>
      <c r="QCN18" s="94"/>
      <c r="QCO18" s="94"/>
      <c r="QCP18" s="94"/>
      <c r="QCQ18" s="94"/>
      <c r="QCR18" s="94"/>
      <c r="QCS18" s="94"/>
      <c r="QCT18" s="94"/>
      <c r="QCU18" s="94"/>
      <c r="QCV18" s="94"/>
      <c r="QCW18" s="94"/>
      <c r="QCX18" s="94"/>
      <c r="QCY18" s="94"/>
      <c r="QCZ18" s="94"/>
      <c r="QDA18" s="94"/>
      <c r="QDB18" s="94"/>
      <c r="QDC18" s="94"/>
      <c r="QDD18" s="94"/>
      <c r="QDE18" s="94"/>
      <c r="QDF18" s="94"/>
      <c r="QDG18" s="94"/>
      <c r="QDH18" s="94"/>
      <c r="QDI18" s="94"/>
      <c r="QDJ18" s="94"/>
      <c r="QDK18" s="94"/>
      <c r="QDL18" s="94"/>
      <c r="QDM18" s="94"/>
      <c r="QDN18" s="94"/>
      <c r="QDO18" s="94"/>
      <c r="QDP18" s="94"/>
      <c r="QDQ18" s="94"/>
      <c r="QDR18" s="94"/>
      <c r="QDS18" s="94"/>
      <c r="QDT18" s="94"/>
      <c r="QDU18" s="94"/>
      <c r="QDV18" s="94"/>
      <c r="QDW18" s="94"/>
      <c r="QDX18" s="94"/>
      <c r="QDY18" s="94"/>
      <c r="QDZ18" s="94"/>
      <c r="QEA18" s="94"/>
      <c r="QEB18" s="94"/>
      <c r="QEC18" s="94"/>
      <c r="QED18" s="94"/>
      <c r="QEE18" s="94"/>
      <c r="QEF18" s="94"/>
      <c r="QEG18" s="94"/>
      <c r="QEH18" s="94"/>
      <c r="QEI18" s="94"/>
      <c r="QEJ18" s="94"/>
      <c r="QEK18" s="94"/>
      <c r="QEL18" s="94"/>
      <c r="QEM18" s="94"/>
      <c r="QEN18" s="94"/>
      <c r="QEO18" s="94"/>
      <c r="QEP18" s="94"/>
      <c r="QEQ18" s="94"/>
      <c r="QER18" s="94"/>
      <c r="QES18" s="94"/>
      <c r="QET18" s="94"/>
      <c r="QEU18" s="94"/>
      <c r="QEV18" s="94"/>
      <c r="QEW18" s="94"/>
      <c r="QEX18" s="94"/>
      <c r="QEY18" s="94"/>
      <c r="QEZ18" s="94"/>
      <c r="QFA18" s="94"/>
      <c r="QFB18" s="94"/>
      <c r="QFC18" s="94"/>
      <c r="QFD18" s="94"/>
      <c r="QFE18" s="94"/>
      <c r="QFF18" s="94"/>
      <c r="QFG18" s="94"/>
      <c r="QFH18" s="94"/>
      <c r="QFI18" s="94"/>
      <c r="QFJ18" s="94"/>
      <c r="QFK18" s="94"/>
      <c r="QFL18" s="94"/>
      <c r="QFM18" s="94"/>
      <c r="QFN18" s="94"/>
      <c r="QFO18" s="94"/>
      <c r="QFP18" s="94"/>
      <c r="QFQ18" s="94"/>
      <c r="QFR18" s="94"/>
      <c r="QFS18" s="94"/>
      <c r="QFT18" s="94"/>
      <c r="QFU18" s="94"/>
      <c r="QFV18" s="94"/>
      <c r="QFW18" s="94"/>
      <c r="QFX18" s="94"/>
      <c r="QFY18" s="94"/>
      <c r="QFZ18" s="94"/>
      <c r="QGA18" s="94"/>
      <c r="QGB18" s="94"/>
      <c r="QGC18" s="94"/>
      <c r="QGD18" s="94"/>
      <c r="QGE18" s="94"/>
      <c r="QGF18" s="94"/>
      <c r="QGG18" s="94"/>
      <c r="QGH18" s="94"/>
      <c r="QGI18" s="94"/>
      <c r="QGJ18" s="94"/>
      <c r="QGK18" s="94"/>
      <c r="QGL18" s="94"/>
      <c r="QGM18" s="94"/>
      <c r="QGN18" s="94"/>
      <c r="QGO18" s="94"/>
      <c r="QGP18" s="94"/>
      <c r="QGQ18" s="94"/>
      <c r="QGR18" s="94"/>
      <c r="QGS18" s="94"/>
      <c r="QGT18" s="94"/>
      <c r="QGU18" s="94"/>
      <c r="QGV18" s="94"/>
      <c r="QGW18" s="94"/>
      <c r="QGX18" s="94"/>
      <c r="QGY18" s="94"/>
      <c r="QGZ18" s="94"/>
      <c r="QHA18" s="94"/>
      <c r="QHB18" s="94"/>
      <c r="QHC18" s="94"/>
      <c r="QHD18" s="94"/>
      <c r="QHE18" s="94"/>
      <c r="QHF18" s="94"/>
      <c r="QHG18" s="94"/>
      <c r="QHH18" s="94"/>
      <c r="QHI18" s="94"/>
      <c r="QHJ18" s="94"/>
      <c r="QHK18" s="94"/>
      <c r="QHL18" s="94"/>
      <c r="QHM18" s="94"/>
      <c r="QHN18" s="94"/>
      <c r="QHO18" s="94"/>
      <c r="QHP18" s="94"/>
      <c r="QHQ18" s="94"/>
      <c r="QHR18" s="94"/>
      <c r="QHS18" s="94"/>
      <c r="QHT18" s="94"/>
      <c r="QHU18" s="94"/>
      <c r="QHV18" s="94"/>
      <c r="QHW18" s="94"/>
      <c r="QHX18" s="94"/>
      <c r="QHY18" s="94"/>
      <c r="QHZ18" s="94"/>
      <c r="QIA18" s="94"/>
      <c r="QIB18" s="94"/>
      <c r="QIC18" s="94"/>
      <c r="QID18" s="94"/>
      <c r="QIE18" s="94"/>
      <c r="QIF18" s="94"/>
      <c r="QIG18" s="94"/>
      <c r="QIH18" s="94"/>
      <c r="QII18" s="94"/>
      <c r="QIJ18" s="94"/>
      <c r="QIK18" s="94"/>
      <c r="QIL18" s="94"/>
      <c r="QIM18" s="94"/>
      <c r="QIN18" s="94"/>
      <c r="QIO18" s="94"/>
      <c r="QIP18" s="94"/>
      <c r="QIQ18" s="94"/>
      <c r="QIR18" s="94"/>
      <c r="QIS18" s="94"/>
      <c r="QIT18" s="94"/>
      <c r="QIU18" s="94"/>
      <c r="QIV18" s="94"/>
      <c r="QIW18" s="94"/>
      <c r="QIX18" s="94"/>
      <c r="QIY18" s="94"/>
      <c r="QIZ18" s="94"/>
      <c r="QJA18" s="94"/>
      <c r="QJB18" s="94"/>
      <c r="QJC18" s="94"/>
      <c r="QJD18" s="94"/>
      <c r="QJE18" s="94"/>
      <c r="QJF18" s="94"/>
      <c r="QJG18" s="94"/>
      <c r="QJH18" s="94"/>
      <c r="QJI18" s="94"/>
      <c r="QJJ18" s="94"/>
      <c r="QJK18" s="94"/>
      <c r="QJL18" s="94"/>
      <c r="QJM18" s="94"/>
      <c r="QJN18" s="94"/>
      <c r="QJO18" s="94"/>
      <c r="QJP18" s="94"/>
      <c r="QJQ18" s="94"/>
      <c r="QJR18" s="94"/>
      <c r="QJS18" s="94"/>
      <c r="QJT18" s="94"/>
      <c r="QJU18" s="94"/>
      <c r="QJV18" s="94"/>
      <c r="QJW18" s="94"/>
      <c r="QJX18" s="94"/>
      <c r="QJY18" s="94"/>
      <c r="QJZ18" s="94"/>
      <c r="QKA18" s="94"/>
      <c r="QKB18" s="94"/>
      <c r="QKC18" s="94"/>
      <c r="QKD18" s="94"/>
      <c r="QKE18" s="94"/>
      <c r="QKF18" s="94"/>
      <c r="QKG18" s="94"/>
      <c r="QKH18" s="94"/>
      <c r="QKI18" s="94"/>
      <c r="QKJ18" s="94"/>
      <c r="QKK18" s="94"/>
      <c r="QKL18" s="94"/>
      <c r="QKM18" s="94"/>
      <c r="QKN18" s="94"/>
      <c r="QKO18" s="94"/>
      <c r="QKP18" s="94"/>
      <c r="QKQ18" s="94"/>
      <c r="QKR18" s="94"/>
      <c r="QKS18" s="94"/>
      <c r="QKT18" s="94"/>
      <c r="QKU18" s="94"/>
      <c r="QKV18" s="94"/>
      <c r="QKW18" s="94"/>
      <c r="QKX18" s="94"/>
      <c r="QKY18" s="94"/>
      <c r="QKZ18" s="94"/>
      <c r="QLA18" s="94"/>
      <c r="QLB18" s="94"/>
      <c r="QLC18" s="94"/>
      <c r="QLD18" s="94"/>
      <c r="QLE18" s="94"/>
      <c r="QLF18" s="94"/>
      <c r="QLG18" s="94"/>
      <c r="QLH18" s="94"/>
      <c r="QLI18" s="94"/>
      <c r="QLJ18" s="94"/>
      <c r="QLK18" s="94"/>
      <c r="QLL18" s="94"/>
      <c r="QLM18" s="94"/>
      <c r="QLN18" s="94"/>
      <c r="QLO18" s="94"/>
      <c r="QLP18" s="94"/>
      <c r="QLQ18" s="94"/>
      <c r="QLR18" s="94"/>
      <c r="QLS18" s="94"/>
      <c r="QLT18" s="94"/>
      <c r="QLU18" s="94"/>
      <c r="QLV18" s="94"/>
      <c r="QLW18" s="94"/>
      <c r="QLX18" s="94"/>
      <c r="QLY18" s="94"/>
      <c r="QLZ18" s="94"/>
      <c r="QMA18" s="94"/>
      <c r="QMB18" s="94"/>
      <c r="QMC18" s="94"/>
      <c r="QMD18" s="94"/>
      <c r="QME18" s="94"/>
      <c r="QMF18" s="94"/>
      <c r="QMG18" s="94"/>
      <c r="QMH18" s="94"/>
      <c r="QMI18" s="94"/>
      <c r="QMJ18" s="94"/>
      <c r="QMK18" s="94"/>
      <c r="QML18" s="94"/>
      <c r="QMM18" s="94"/>
      <c r="QMN18" s="94"/>
      <c r="QMO18" s="94"/>
      <c r="QMP18" s="94"/>
      <c r="QMQ18" s="94"/>
      <c r="QMR18" s="94"/>
      <c r="QMS18" s="94"/>
      <c r="QMT18" s="94"/>
      <c r="QMU18" s="94"/>
      <c r="QMV18" s="94"/>
      <c r="QMW18" s="94"/>
      <c r="QMX18" s="94"/>
      <c r="QMY18" s="94"/>
      <c r="QMZ18" s="94"/>
      <c r="QNA18" s="94"/>
      <c r="QNB18" s="94"/>
      <c r="QNC18" s="94"/>
      <c r="QND18" s="94"/>
      <c r="QNE18" s="94"/>
      <c r="QNF18" s="94"/>
      <c r="QNG18" s="94"/>
      <c r="QNH18" s="94"/>
      <c r="QNI18" s="94"/>
      <c r="QNJ18" s="94"/>
      <c r="QNK18" s="94"/>
      <c r="QNL18" s="94"/>
      <c r="QNM18" s="94"/>
      <c r="QNN18" s="94"/>
      <c r="QNO18" s="94"/>
      <c r="QNP18" s="94"/>
      <c r="QNQ18" s="94"/>
      <c r="QNR18" s="94"/>
      <c r="QNS18" s="94"/>
      <c r="QNT18" s="94"/>
      <c r="QNU18" s="94"/>
      <c r="QNV18" s="94"/>
      <c r="QNW18" s="94"/>
      <c r="QNX18" s="94"/>
      <c r="QNY18" s="94"/>
      <c r="QNZ18" s="94"/>
      <c r="QOA18" s="94"/>
      <c r="QOB18" s="94"/>
      <c r="QOC18" s="94"/>
      <c r="QOD18" s="94"/>
      <c r="QOE18" s="94"/>
      <c r="QOF18" s="94"/>
      <c r="QOG18" s="94"/>
      <c r="QOH18" s="94"/>
      <c r="QOI18" s="94"/>
      <c r="QOJ18" s="94"/>
      <c r="QOK18" s="94"/>
      <c r="QOL18" s="94"/>
      <c r="QOM18" s="94"/>
      <c r="QON18" s="94"/>
      <c r="QOO18" s="94"/>
      <c r="QOP18" s="94"/>
      <c r="QOQ18" s="94"/>
      <c r="QOR18" s="94"/>
      <c r="QOS18" s="94"/>
      <c r="QOT18" s="94"/>
      <c r="QOU18" s="94"/>
      <c r="QOV18" s="94"/>
      <c r="QOW18" s="94"/>
      <c r="QOX18" s="94"/>
      <c r="QOY18" s="94"/>
      <c r="QOZ18" s="94"/>
      <c r="QPA18" s="94"/>
      <c r="QPB18" s="94"/>
      <c r="QPC18" s="94"/>
      <c r="QPD18" s="94"/>
      <c r="QPE18" s="94"/>
      <c r="QPF18" s="94"/>
      <c r="QPG18" s="94"/>
      <c r="QPH18" s="94"/>
      <c r="QPI18" s="94"/>
      <c r="QPJ18" s="94"/>
      <c r="QPK18" s="94"/>
      <c r="QPL18" s="94"/>
      <c r="QPM18" s="94"/>
      <c r="QPN18" s="94"/>
      <c r="QPO18" s="94"/>
      <c r="QPP18" s="94"/>
      <c r="QPQ18" s="94"/>
      <c r="QPR18" s="94"/>
      <c r="QPS18" s="94"/>
      <c r="QPT18" s="94"/>
      <c r="QPU18" s="94"/>
      <c r="QPV18" s="94"/>
      <c r="QPW18" s="94"/>
      <c r="QPX18" s="94"/>
      <c r="QPY18" s="94"/>
      <c r="QPZ18" s="94"/>
      <c r="QQA18" s="94"/>
      <c r="QQB18" s="94"/>
      <c r="QQC18" s="94"/>
      <c r="QQD18" s="94"/>
      <c r="QQE18" s="94"/>
      <c r="QQF18" s="94"/>
      <c r="QQG18" s="94"/>
      <c r="QQH18" s="94"/>
      <c r="QQI18" s="94"/>
      <c r="QQJ18" s="94"/>
      <c r="QQK18" s="94"/>
      <c r="QQL18" s="94"/>
      <c r="QQM18" s="94"/>
      <c r="QQN18" s="94"/>
      <c r="QQO18" s="94"/>
      <c r="QQP18" s="94"/>
      <c r="QQQ18" s="94"/>
      <c r="QQR18" s="94"/>
      <c r="QQS18" s="94"/>
      <c r="QQT18" s="94"/>
      <c r="QQU18" s="94"/>
      <c r="QQV18" s="94"/>
      <c r="QQW18" s="94"/>
      <c r="QQX18" s="94"/>
      <c r="QQY18" s="94"/>
      <c r="QQZ18" s="94"/>
      <c r="QRA18" s="94"/>
      <c r="QRB18" s="94"/>
      <c r="QRC18" s="94"/>
      <c r="QRD18" s="94"/>
      <c r="QRE18" s="94"/>
      <c r="QRF18" s="94"/>
      <c r="QRG18" s="94"/>
      <c r="QRH18" s="94"/>
      <c r="QRI18" s="94"/>
      <c r="QRJ18" s="94"/>
      <c r="QRK18" s="94"/>
      <c r="QRL18" s="94"/>
      <c r="QRM18" s="94"/>
      <c r="QRN18" s="94"/>
      <c r="QRO18" s="94"/>
      <c r="QRP18" s="94"/>
      <c r="QRQ18" s="94"/>
      <c r="QRR18" s="94"/>
      <c r="QRS18" s="94"/>
      <c r="QRT18" s="94"/>
      <c r="QRU18" s="94"/>
      <c r="QRV18" s="94"/>
      <c r="QRW18" s="94"/>
      <c r="QRX18" s="94"/>
      <c r="QRY18" s="94"/>
      <c r="QRZ18" s="94"/>
      <c r="QSA18" s="94"/>
      <c r="QSB18" s="94"/>
      <c r="QSC18" s="94"/>
      <c r="QSD18" s="94"/>
      <c r="QSE18" s="94"/>
      <c r="QSF18" s="94"/>
      <c r="QSG18" s="94"/>
      <c r="QSH18" s="94"/>
      <c r="QSI18" s="94"/>
      <c r="QSJ18" s="94"/>
      <c r="QSK18" s="94"/>
      <c r="QSL18" s="94"/>
      <c r="QSM18" s="94"/>
      <c r="QSN18" s="94"/>
      <c r="QSO18" s="94"/>
      <c r="QSP18" s="94"/>
      <c r="QSQ18" s="94"/>
      <c r="QSR18" s="94"/>
      <c r="QSS18" s="94"/>
      <c r="QST18" s="94"/>
      <c r="QSU18" s="94"/>
      <c r="QSV18" s="94"/>
      <c r="QSW18" s="94"/>
      <c r="QSX18" s="94"/>
      <c r="QSY18" s="94"/>
      <c r="QSZ18" s="94"/>
      <c r="QTA18" s="94"/>
      <c r="QTB18" s="94"/>
      <c r="QTC18" s="94"/>
      <c r="QTD18" s="94"/>
      <c r="QTE18" s="94"/>
      <c r="QTF18" s="94"/>
      <c r="QTG18" s="94"/>
      <c r="QTH18" s="94"/>
      <c r="QTI18" s="94"/>
      <c r="QTJ18" s="94"/>
      <c r="QTK18" s="94"/>
      <c r="QTL18" s="94"/>
      <c r="QTM18" s="94"/>
      <c r="QTN18" s="94"/>
      <c r="QTO18" s="94"/>
      <c r="QTP18" s="94"/>
      <c r="QTQ18" s="94"/>
      <c r="QTR18" s="94"/>
      <c r="QTS18" s="94"/>
      <c r="QTT18" s="94"/>
      <c r="QTU18" s="94"/>
      <c r="QTV18" s="94"/>
      <c r="QTW18" s="94"/>
      <c r="QTX18" s="94"/>
      <c r="QTY18" s="94"/>
      <c r="QTZ18" s="94"/>
      <c r="QUA18" s="94"/>
      <c r="QUB18" s="94"/>
      <c r="QUC18" s="94"/>
      <c r="QUD18" s="94"/>
      <c r="QUE18" s="94"/>
      <c r="QUF18" s="94"/>
      <c r="QUG18" s="94"/>
      <c r="QUH18" s="94"/>
      <c r="QUI18" s="94"/>
      <c r="QUJ18" s="94"/>
      <c r="QUK18" s="94"/>
      <c r="QUL18" s="94"/>
      <c r="QUM18" s="94"/>
      <c r="QUN18" s="94"/>
      <c r="QUO18" s="94"/>
      <c r="QUP18" s="94"/>
      <c r="QUQ18" s="94"/>
      <c r="QUR18" s="94"/>
      <c r="QUS18" s="94"/>
      <c r="QUT18" s="94"/>
      <c r="QUU18" s="94"/>
      <c r="QUV18" s="94"/>
      <c r="QUW18" s="94"/>
      <c r="QUX18" s="94"/>
      <c r="QUY18" s="94"/>
      <c r="QUZ18" s="94"/>
      <c r="QVA18" s="94"/>
      <c r="QVB18" s="94"/>
      <c r="QVC18" s="94"/>
      <c r="QVD18" s="94"/>
      <c r="QVE18" s="94"/>
      <c r="QVF18" s="94"/>
      <c r="QVG18" s="94"/>
      <c r="QVH18" s="94"/>
      <c r="QVI18" s="94"/>
      <c r="QVJ18" s="94"/>
      <c r="QVK18" s="94"/>
      <c r="QVL18" s="94"/>
      <c r="QVM18" s="94"/>
      <c r="QVN18" s="94"/>
      <c r="QVO18" s="94"/>
      <c r="QVP18" s="94"/>
      <c r="QVQ18" s="94"/>
      <c r="QVR18" s="94"/>
      <c r="QVS18" s="94"/>
      <c r="QVT18" s="94"/>
      <c r="QVU18" s="94"/>
      <c r="QVV18" s="94"/>
      <c r="QVW18" s="94"/>
      <c r="QVX18" s="94"/>
      <c r="QVY18" s="94"/>
      <c r="QVZ18" s="94"/>
      <c r="QWA18" s="94"/>
      <c r="QWB18" s="94"/>
      <c r="QWC18" s="94"/>
      <c r="QWD18" s="94"/>
      <c r="QWE18" s="94"/>
      <c r="QWF18" s="94"/>
      <c r="QWG18" s="94"/>
      <c r="QWH18" s="94"/>
      <c r="QWI18" s="94"/>
      <c r="QWJ18" s="94"/>
      <c r="QWK18" s="94"/>
      <c r="QWL18" s="94"/>
      <c r="QWM18" s="94"/>
      <c r="QWN18" s="94"/>
      <c r="QWO18" s="94"/>
      <c r="QWP18" s="94"/>
      <c r="QWQ18" s="94"/>
      <c r="QWR18" s="94"/>
      <c r="QWS18" s="94"/>
      <c r="QWT18" s="94"/>
      <c r="QWU18" s="94"/>
      <c r="QWV18" s="94"/>
      <c r="QWW18" s="94"/>
      <c r="QWX18" s="94"/>
      <c r="QWY18" s="94"/>
      <c r="QWZ18" s="94"/>
      <c r="QXA18" s="94"/>
      <c r="QXB18" s="94"/>
      <c r="QXC18" s="94"/>
      <c r="QXD18" s="94"/>
      <c r="QXE18" s="94"/>
      <c r="QXF18" s="94"/>
      <c r="QXG18" s="94"/>
      <c r="QXH18" s="94"/>
      <c r="QXI18" s="94"/>
      <c r="QXJ18" s="94"/>
      <c r="QXK18" s="94"/>
      <c r="QXL18" s="94"/>
      <c r="QXM18" s="94"/>
      <c r="QXN18" s="94"/>
      <c r="QXO18" s="94"/>
      <c r="QXP18" s="94"/>
      <c r="QXQ18" s="94"/>
      <c r="QXR18" s="94"/>
      <c r="QXS18" s="94"/>
      <c r="QXT18" s="94"/>
      <c r="QXU18" s="94"/>
      <c r="QXV18" s="94"/>
      <c r="QXW18" s="94"/>
      <c r="QXX18" s="94"/>
      <c r="QXY18" s="94"/>
      <c r="QXZ18" s="94"/>
      <c r="QYA18" s="94"/>
      <c r="QYB18" s="94"/>
      <c r="QYC18" s="94"/>
      <c r="QYD18" s="94"/>
      <c r="QYE18" s="94"/>
      <c r="QYF18" s="94"/>
      <c r="QYG18" s="94"/>
      <c r="QYH18" s="94"/>
      <c r="QYI18" s="94"/>
      <c r="QYJ18" s="94"/>
      <c r="QYK18" s="94"/>
      <c r="QYL18" s="94"/>
      <c r="QYM18" s="94"/>
      <c r="QYN18" s="94"/>
      <c r="QYO18" s="94"/>
      <c r="QYP18" s="94"/>
      <c r="QYQ18" s="94"/>
      <c r="QYR18" s="94"/>
      <c r="QYS18" s="94"/>
      <c r="QYT18" s="94"/>
      <c r="QYU18" s="94"/>
      <c r="QYV18" s="94"/>
      <c r="QYW18" s="94"/>
      <c r="QYX18" s="94"/>
      <c r="QYY18" s="94"/>
      <c r="QYZ18" s="94"/>
      <c r="QZA18" s="94"/>
      <c r="QZB18" s="94"/>
      <c r="QZC18" s="94"/>
      <c r="QZD18" s="94"/>
      <c r="QZE18" s="94"/>
      <c r="QZF18" s="94"/>
      <c r="QZG18" s="94"/>
      <c r="QZH18" s="94"/>
      <c r="QZI18" s="94"/>
      <c r="QZJ18" s="94"/>
      <c r="QZK18" s="94"/>
      <c r="QZL18" s="94"/>
      <c r="QZM18" s="94"/>
      <c r="QZN18" s="94"/>
      <c r="QZO18" s="94"/>
      <c r="QZP18" s="94"/>
      <c r="QZQ18" s="94"/>
      <c r="QZR18" s="94"/>
      <c r="QZS18" s="94"/>
      <c r="QZT18" s="94"/>
      <c r="QZU18" s="94"/>
      <c r="QZV18" s="94"/>
      <c r="QZW18" s="94"/>
      <c r="QZX18" s="94"/>
      <c r="QZY18" s="94"/>
      <c r="QZZ18" s="94"/>
      <c r="RAA18" s="94"/>
      <c r="RAB18" s="94"/>
      <c r="RAC18" s="94"/>
      <c r="RAD18" s="94"/>
      <c r="RAE18" s="94"/>
      <c r="RAF18" s="94"/>
      <c r="RAG18" s="94"/>
      <c r="RAH18" s="94"/>
      <c r="RAI18" s="94"/>
      <c r="RAJ18" s="94"/>
      <c r="RAK18" s="94"/>
      <c r="RAL18" s="94"/>
      <c r="RAM18" s="94"/>
      <c r="RAN18" s="94"/>
      <c r="RAO18" s="94"/>
      <c r="RAP18" s="94"/>
      <c r="RAQ18" s="94"/>
      <c r="RAR18" s="94"/>
      <c r="RAS18" s="94"/>
      <c r="RAT18" s="94"/>
      <c r="RAU18" s="94"/>
      <c r="RAV18" s="94"/>
      <c r="RAW18" s="94"/>
      <c r="RAX18" s="94"/>
      <c r="RAY18" s="94"/>
      <c r="RAZ18" s="94"/>
      <c r="RBA18" s="94"/>
      <c r="RBB18" s="94"/>
      <c r="RBC18" s="94"/>
      <c r="RBD18" s="94"/>
      <c r="RBE18" s="94"/>
      <c r="RBF18" s="94"/>
      <c r="RBG18" s="94"/>
      <c r="RBH18" s="94"/>
      <c r="RBI18" s="94"/>
      <c r="RBJ18" s="94"/>
      <c r="RBK18" s="94"/>
      <c r="RBL18" s="94"/>
      <c r="RBM18" s="94"/>
      <c r="RBN18" s="94"/>
      <c r="RBO18" s="94"/>
      <c r="RBP18" s="94"/>
      <c r="RBQ18" s="94"/>
      <c r="RBR18" s="94"/>
      <c r="RBS18" s="94"/>
      <c r="RBT18" s="94"/>
      <c r="RBU18" s="94"/>
      <c r="RBV18" s="94"/>
      <c r="RBW18" s="94"/>
      <c r="RBX18" s="94"/>
      <c r="RBY18" s="94"/>
      <c r="RBZ18" s="94"/>
      <c r="RCA18" s="94"/>
      <c r="RCB18" s="94"/>
      <c r="RCC18" s="94"/>
      <c r="RCD18" s="94"/>
      <c r="RCE18" s="94"/>
      <c r="RCF18" s="94"/>
      <c r="RCG18" s="94"/>
      <c r="RCH18" s="94"/>
      <c r="RCI18" s="94"/>
      <c r="RCJ18" s="94"/>
      <c r="RCK18" s="94"/>
      <c r="RCL18" s="94"/>
      <c r="RCM18" s="94"/>
      <c r="RCN18" s="94"/>
      <c r="RCO18" s="94"/>
      <c r="RCP18" s="94"/>
      <c r="RCQ18" s="94"/>
      <c r="RCR18" s="94"/>
      <c r="RCS18" s="94"/>
      <c r="RCT18" s="94"/>
      <c r="RCU18" s="94"/>
      <c r="RCV18" s="94"/>
      <c r="RCW18" s="94"/>
      <c r="RCX18" s="94"/>
      <c r="RCY18" s="94"/>
      <c r="RCZ18" s="94"/>
      <c r="RDA18" s="94"/>
      <c r="RDB18" s="94"/>
      <c r="RDC18" s="94"/>
      <c r="RDD18" s="94"/>
      <c r="RDE18" s="94"/>
      <c r="RDF18" s="94"/>
      <c r="RDG18" s="94"/>
      <c r="RDH18" s="94"/>
      <c r="RDI18" s="94"/>
      <c r="RDJ18" s="94"/>
      <c r="RDK18" s="94"/>
      <c r="RDL18" s="94"/>
      <c r="RDM18" s="94"/>
      <c r="RDN18" s="94"/>
      <c r="RDO18" s="94"/>
      <c r="RDP18" s="94"/>
      <c r="RDQ18" s="94"/>
      <c r="RDR18" s="94"/>
      <c r="RDS18" s="94"/>
      <c r="RDT18" s="94"/>
      <c r="RDU18" s="94"/>
      <c r="RDV18" s="94"/>
      <c r="RDW18" s="94"/>
      <c r="RDX18" s="94"/>
      <c r="RDY18" s="94"/>
      <c r="RDZ18" s="94"/>
      <c r="REA18" s="94"/>
      <c r="REB18" s="94"/>
      <c r="REC18" s="94"/>
      <c r="RED18" s="94"/>
      <c r="REE18" s="94"/>
      <c r="REF18" s="94"/>
      <c r="REG18" s="94"/>
      <c r="REH18" s="94"/>
      <c r="REI18" s="94"/>
      <c r="REJ18" s="94"/>
      <c r="REK18" s="94"/>
      <c r="REL18" s="94"/>
      <c r="REM18" s="94"/>
      <c r="REN18" s="94"/>
      <c r="REO18" s="94"/>
      <c r="REP18" s="94"/>
      <c r="REQ18" s="94"/>
      <c r="RER18" s="94"/>
      <c r="RES18" s="94"/>
      <c r="RET18" s="94"/>
      <c r="REU18" s="94"/>
      <c r="REV18" s="94"/>
      <c r="REW18" s="94"/>
      <c r="REX18" s="94"/>
      <c r="REY18" s="94"/>
      <c r="REZ18" s="94"/>
      <c r="RFA18" s="94"/>
      <c r="RFB18" s="94"/>
      <c r="RFC18" s="94"/>
      <c r="RFD18" s="94"/>
      <c r="RFE18" s="94"/>
      <c r="RFF18" s="94"/>
      <c r="RFG18" s="94"/>
      <c r="RFH18" s="94"/>
      <c r="RFI18" s="94"/>
      <c r="RFJ18" s="94"/>
      <c r="RFK18" s="94"/>
      <c r="RFL18" s="94"/>
      <c r="RFM18" s="94"/>
      <c r="RFN18" s="94"/>
      <c r="RFO18" s="94"/>
      <c r="RFP18" s="94"/>
      <c r="RFQ18" s="94"/>
      <c r="RFR18" s="94"/>
      <c r="RFS18" s="94"/>
      <c r="RFT18" s="94"/>
      <c r="RFU18" s="94"/>
      <c r="RFV18" s="94"/>
      <c r="RFW18" s="94"/>
      <c r="RFX18" s="94"/>
      <c r="RFY18" s="94"/>
      <c r="RFZ18" s="94"/>
      <c r="RGA18" s="94"/>
      <c r="RGB18" s="94"/>
      <c r="RGC18" s="94"/>
      <c r="RGD18" s="94"/>
      <c r="RGE18" s="94"/>
      <c r="RGF18" s="94"/>
      <c r="RGG18" s="94"/>
      <c r="RGH18" s="94"/>
      <c r="RGI18" s="94"/>
      <c r="RGJ18" s="94"/>
      <c r="RGK18" s="94"/>
      <c r="RGL18" s="94"/>
      <c r="RGM18" s="94"/>
      <c r="RGN18" s="94"/>
      <c r="RGO18" s="94"/>
      <c r="RGP18" s="94"/>
      <c r="RGQ18" s="94"/>
      <c r="RGR18" s="94"/>
      <c r="RGS18" s="94"/>
      <c r="RGT18" s="94"/>
      <c r="RGU18" s="94"/>
      <c r="RGV18" s="94"/>
      <c r="RGW18" s="94"/>
      <c r="RGX18" s="94"/>
      <c r="RGY18" s="94"/>
      <c r="RGZ18" s="94"/>
      <c r="RHA18" s="94"/>
      <c r="RHB18" s="94"/>
      <c r="RHC18" s="94"/>
      <c r="RHD18" s="94"/>
      <c r="RHE18" s="94"/>
      <c r="RHF18" s="94"/>
      <c r="RHG18" s="94"/>
      <c r="RHH18" s="94"/>
      <c r="RHI18" s="94"/>
      <c r="RHJ18" s="94"/>
      <c r="RHK18" s="94"/>
      <c r="RHL18" s="94"/>
      <c r="RHM18" s="94"/>
      <c r="RHN18" s="94"/>
      <c r="RHO18" s="94"/>
      <c r="RHP18" s="94"/>
      <c r="RHQ18" s="94"/>
      <c r="RHR18" s="94"/>
      <c r="RHS18" s="94"/>
      <c r="RHT18" s="94"/>
      <c r="RHU18" s="94"/>
      <c r="RHV18" s="94"/>
      <c r="RHW18" s="94"/>
      <c r="RHX18" s="94"/>
      <c r="RHY18" s="94"/>
      <c r="RHZ18" s="94"/>
      <c r="RIA18" s="94"/>
      <c r="RIB18" s="94"/>
      <c r="RIC18" s="94"/>
      <c r="RID18" s="94"/>
      <c r="RIE18" s="94"/>
      <c r="RIF18" s="94"/>
      <c r="RIG18" s="94"/>
      <c r="RIH18" s="94"/>
      <c r="RII18" s="94"/>
      <c r="RIJ18" s="94"/>
      <c r="RIK18" s="94"/>
      <c r="RIL18" s="94"/>
      <c r="RIM18" s="94"/>
      <c r="RIN18" s="94"/>
      <c r="RIO18" s="94"/>
      <c r="RIP18" s="94"/>
      <c r="RIQ18" s="94"/>
      <c r="RIR18" s="94"/>
      <c r="RIS18" s="94"/>
      <c r="RIT18" s="94"/>
      <c r="RIU18" s="94"/>
      <c r="RIV18" s="94"/>
      <c r="RIW18" s="94"/>
      <c r="RIX18" s="94"/>
      <c r="RIY18" s="94"/>
      <c r="RIZ18" s="94"/>
      <c r="RJA18" s="94"/>
      <c r="RJB18" s="94"/>
      <c r="RJC18" s="94"/>
      <c r="RJD18" s="94"/>
      <c r="RJE18" s="94"/>
      <c r="RJF18" s="94"/>
      <c r="RJG18" s="94"/>
      <c r="RJH18" s="94"/>
      <c r="RJI18" s="94"/>
      <c r="RJJ18" s="94"/>
      <c r="RJK18" s="94"/>
      <c r="RJL18" s="94"/>
      <c r="RJM18" s="94"/>
      <c r="RJN18" s="94"/>
      <c r="RJO18" s="94"/>
      <c r="RJP18" s="94"/>
      <c r="RJQ18" s="94"/>
      <c r="RJR18" s="94"/>
      <c r="RJS18" s="94"/>
      <c r="RJT18" s="94"/>
      <c r="RJU18" s="94"/>
      <c r="RJV18" s="94"/>
      <c r="RJW18" s="94"/>
      <c r="RJX18" s="94"/>
      <c r="RJY18" s="94"/>
      <c r="RJZ18" s="94"/>
      <c r="RKA18" s="94"/>
      <c r="RKB18" s="94"/>
      <c r="RKC18" s="94"/>
      <c r="RKD18" s="94"/>
      <c r="RKE18" s="94"/>
      <c r="RKF18" s="94"/>
      <c r="RKG18" s="94"/>
      <c r="RKH18" s="94"/>
      <c r="RKI18" s="94"/>
      <c r="RKJ18" s="94"/>
      <c r="RKK18" s="94"/>
      <c r="RKL18" s="94"/>
      <c r="RKM18" s="94"/>
      <c r="RKN18" s="94"/>
      <c r="RKO18" s="94"/>
      <c r="RKP18" s="94"/>
      <c r="RKQ18" s="94"/>
      <c r="RKR18" s="94"/>
      <c r="RKS18" s="94"/>
      <c r="RKT18" s="94"/>
      <c r="RKU18" s="94"/>
      <c r="RKV18" s="94"/>
      <c r="RKW18" s="94"/>
      <c r="RKX18" s="94"/>
      <c r="RKY18" s="94"/>
      <c r="RKZ18" s="94"/>
      <c r="RLA18" s="94"/>
      <c r="RLB18" s="94"/>
      <c r="RLC18" s="94"/>
      <c r="RLD18" s="94"/>
      <c r="RLE18" s="94"/>
      <c r="RLF18" s="94"/>
      <c r="RLG18" s="94"/>
      <c r="RLH18" s="94"/>
      <c r="RLI18" s="94"/>
      <c r="RLJ18" s="94"/>
      <c r="RLK18" s="94"/>
      <c r="RLL18" s="94"/>
      <c r="RLM18" s="94"/>
      <c r="RLN18" s="94"/>
      <c r="RLO18" s="94"/>
      <c r="RLP18" s="94"/>
      <c r="RLQ18" s="94"/>
      <c r="RLR18" s="94"/>
      <c r="RLS18" s="94"/>
      <c r="RLT18" s="94"/>
      <c r="RLU18" s="94"/>
      <c r="RLV18" s="94"/>
      <c r="RLW18" s="94"/>
      <c r="RLX18" s="94"/>
      <c r="RLY18" s="94"/>
      <c r="RLZ18" s="94"/>
      <c r="RMA18" s="94"/>
      <c r="RMB18" s="94"/>
      <c r="RMC18" s="94"/>
      <c r="RMD18" s="94"/>
      <c r="RME18" s="94"/>
      <c r="RMF18" s="94"/>
      <c r="RMG18" s="94"/>
      <c r="RMH18" s="94"/>
      <c r="RMI18" s="94"/>
      <c r="RMJ18" s="94"/>
      <c r="RMK18" s="94"/>
      <c r="RML18" s="94"/>
      <c r="RMM18" s="94"/>
      <c r="RMN18" s="94"/>
      <c r="RMO18" s="94"/>
      <c r="RMP18" s="94"/>
      <c r="RMQ18" s="94"/>
      <c r="RMR18" s="94"/>
      <c r="RMS18" s="94"/>
      <c r="RMT18" s="94"/>
      <c r="RMU18" s="94"/>
      <c r="RMV18" s="94"/>
      <c r="RMW18" s="94"/>
      <c r="RMX18" s="94"/>
      <c r="RMY18" s="94"/>
      <c r="RMZ18" s="94"/>
      <c r="RNA18" s="94"/>
      <c r="RNB18" s="94"/>
      <c r="RNC18" s="94"/>
      <c r="RND18" s="94"/>
      <c r="RNE18" s="94"/>
      <c r="RNF18" s="94"/>
      <c r="RNG18" s="94"/>
      <c r="RNH18" s="94"/>
      <c r="RNI18" s="94"/>
      <c r="RNJ18" s="94"/>
      <c r="RNK18" s="94"/>
      <c r="RNL18" s="94"/>
      <c r="RNM18" s="94"/>
      <c r="RNN18" s="94"/>
      <c r="RNO18" s="94"/>
      <c r="RNP18" s="94"/>
      <c r="RNQ18" s="94"/>
      <c r="RNR18" s="94"/>
      <c r="RNS18" s="94"/>
      <c r="RNT18" s="94"/>
      <c r="RNU18" s="94"/>
      <c r="RNV18" s="94"/>
      <c r="RNW18" s="94"/>
      <c r="RNX18" s="94"/>
      <c r="RNY18" s="94"/>
      <c r="RNZ18" s="94"/>
      <c r="ROA18" s="94"/>
      <c r="ROB18" s="94"/>
      <c r="ROC18" s="94"/>
      <c r="ROD18" s="94"/>
      <c r="ROE18" s="94"/>
      <c r="ROF18" s="94"/>
      <c r="ROG18" s="94"/>
      <c r="ROH18" s="94"/>
      <c r="ROI18" s="94"/>
      <c r="ROJ18" s="94"/>
      <c r="ROK18" s="94"/>
      <c r="ROL18" s="94"/>
      <c r="ROM18" s="94"/>
      <c r="RON18" s="94"/>
      <c r="ROO18" s="94"/>
      <c r="ROP18" s="94"/>
      <c r="ROQ18" s="94"/>
      <c r="ROR18" s="94"/>
      <c r="ROS18" s="94"/>
      <c r="ROT18" s="94"/>
      <c r="ROU18" s="94"/>
      <c r="ROV18" s="94"/>
      <c r="ROW18" s="94"/>
      <c r="ROX18" s="94"/>
      <c r="ROY18" s="94"/>
      <c r="ROZ18" s="94"/>
      <c r="RPA18" s="94"/>
      <c r="RPB18" s="94"/>
      <c r="RPC18" s="94"/>
      <c r="RPD18" s="94"/>
      <c r="RPE18" s="94"/>
      <c r="RPF18" s="94"/>
      <c r="RPG18" s="94"/>
      <c r="RPH18" s="94"/>
      <c r="RPI18" s="94"/>
      <c r="RPJ18" s="94"/>
      <c r="RPK18" s="94"/>
      <c r="RPL18" s="94"/>
      <c r="RPM18" s="94"/>
      <c r="RPN18" s="94"/>
      <c r="RPO18" s="94"/>
      <c r="RPP18" s="94"/>
      <c r="RPQ18" s="94"/>
      <c r="RPR18" s="94"/>
      <c r="RPS18" s="94"/>
      <c r="RPT18" s="94"/>
      <c r="RPU18" s="94"/>
      <c r="RPV18" s="94"/>
      <c r="RPW18" s="94"/>
      <c r="RPX18" s="94"/>
      <c r="RPY18" s="94"/>
      <c r="RPZ18" s="94"/>
      <c r="RQA18" s="94"/>
      <c r="RQB18" s="94"/>
      <c r="RQC18" s="94"/>
      <c r="RQD18" s="94"/>
      <c r="RQE18" s="94"/>
      <c r="RQF18" s="94"/>
      <c r="RQG18" s="94"/>
      <c r="RQH18" s="94"/>
      <c r="RQI18" s="94"/>
      <c r="RQJ18" s="94"/>
      <c r="RQK18" s="94"/>
      <c r="RQL18" s="94"/>
      <c r="RQM18" s="94"/>
      <c r="RQN18" s="94"/>
      <c r="RQO18" s="94"/>
      <c r="RQP18" s="94"/>
      <c r="RQQ18" s="94"/>
      <c r="RQR18" s="94"/>
      <c r="RQS18" s="94"/>
      <c r="RQT18" s="94"/>
      <c r="RQU18" s="94"/>
      <c r="RQV18" s="94"/>
      <c r="RQW18" s="94"/>
      <c r="RQX18" s="94"/>
      <c r="RQY18" s="94"/>
      <c r="RQZ18" s="94"/>
      <c r="RRA18" s="94"/>
      <c r="RRB18" s="94"/>
      <c r="RRC18" s="94"/>
      <c r="RRD18" s="94"/>
      <c r="RRE18" s="94"/>
      <c r="RRF18" s="94"/>
      <c r="RRG18" s="94"/>
      <c r="RRH18" s="94"/>
      <c r="RRI18" s="94"/>
      <c r="RRJ18" s="94"/>
      <c r="RRK18" s="94"/>
      <c r="RRL18" s="94"/>
      <c r="RRM18" s="94"/>
      <c r="RRN18" s="94"/>
      <c r="RRO18" s="94"/>
      <c r="RRP18" s="94"/>
      <c r="RRQ18" s="94"/>
      <c r="RRR18" s="94"/>
      <c r="RRS18" s="94"/>
      <c r="RRT18" s="94"/>
      <c r="RRU18" s="94"/>
      <c r="RRV18" s="94"/>
      <c r="RRW18" s="94"/>
      <c r="RRX18" s="94"/>
      <c r="RRY18" s="94"/>
      <c r="RRZ18" s="94"/>
      <c r="RSA18" s="94"/>
      <c r="RSB18" s="94"/>
      <c r="RSC18" s="94"/>
      <c r="RSD18" s="94"/>
      <c r="RSE18" s="94"/>
      <c r="RSF18" s="94"/>
      <c r="RSG18" s="94"/>
      <c r="RSH18" s="94"/>
      <c r="RSI18" s="94"/>
      <c r="RSJ18" s="94"/>
      <c r="RSK18" s="94"/>
      <c r="RSL18" s="94"/>
      <c r="RSM18" s="94"/>
      <c r="RSN18" s="94"/>
      <c r="RSO18" s="94"/>
      <c r="RSP18" s="94"/>
      <c r="RSQ18" s="94"/>
      <c r="RSR18" s="94"/>
      <c r="RSS18" s="94"/>
      <c r="RST18" s="94"/>
      <c r="RSU18" s="94"/>
      <c r="RSV18" s="94"/>
      <c r="RSW18" s="94"/>
      <c r="RSX18" s="94"/>
      <c r="RSY18" s="94"/>
      <c r="RSZ18" s="94"/>
      <c r="RTA18" s="94"/>
      <c r="RTB18" s="94"/>
      <c r="RTC18" s="94"/>
      <c r="RTD18" s="94"/>
      <c r="RTE18" s="94"/>
      <c r="RTF18" s="94"/>
      <c r="RTG18" s="94"/>
      <c r="RTH18" s="94"/>
      <c r="RTI18" s="94"/>
      <c r="RTJ18" s="94"/>
      <c r="RTK18" s="94"/>
      <c r="RTL18" s="94"/>
      <c r="RTM18" s="94"/>
      <c r="RTN18" s="94"/>
      <c r="RTO18" s="94"/>
      <c r="RTP18" s="94"/>
      <c r="RTQ18" s="94"/>
      <c r="RTR18" s="94"/>
      <c r="RTS18" s="94"/>
      <c r="RTT18" s="94"/>
      <c r="RTU18" s="94"/>
      <c r="RTV18" s="94"/>
      <c r="RTW18" s="94"/>
      <c r="RTX18" s="94"/>
      <c r="RTY18" s="94"/>
      <c r="RTZ18" s="94"/>
      <c r="RUA18" s="94"/>
      <c r="RUB18" s="94"/>
      <c r="RUC18" s="94"/>
      <c r="RUD18" s="94"/>
      <c r="RUE18" s="94"/>
      <c r="RUF18" s="94"/>
      <c r="RUG18" s="94"/>
      <c r="RUH18" s="94"/>
      <c r="RUI18" s="94"/>
      <c r="RUJ18" s="94"/>
      <c r="RUK18" s="94"/>
      <c r="RUL18" s="94"/>
      <c r="RUM18" s="94"/>
      <c r="RUN18" s="94"/>
      <c r="RUO18" s="94"/>
      <c r="RUP18" s="94"/>
      <c r="RUQ18" s="94"/>
      <c r="RUR18" s="94"/>
      <c r="RUS18" s="94"/>
      <c r="RUT18" s="94"/>
      <c r="RUU18" s="94"/>
      <c r="RUV18" s="94"/>
      <c r="RUW18" s="94"/>
      <c r="RUX18" s="94"/>
      <c r="RUY18" s="94"/>
      <c r="RUZ18" s="94"/>
      <c r="RVA18" s="94"/>
      <c r="RVB18" s="94"/>
      <c r="RVC18" s="94"/>
      <c r="RVD18" s="94"/>
      <c r="RVE18" s="94"/>
      <c r="RVF18" s="94"/>
      <c r="RVG18" s="94"/>
      <c r="RVH18" s="94"/>
      <c r="RVI18" s="94"/>
      <c r="RVJ18" s="94"/>
      <c r="RVK18" s="94"/>
      <c r="RVL18" s="94"/>
      <c r="RVM18" s="94"/>
      <c r="RVN18" s="94"/>
      <c r="RVO18" s="94"/>
      <c r="RVP18" s="94"/>
      <c r="RVQ18" s="94"/>
      <c r="RVR18" s="94"/>
      <c r="RVS18" s="94"/>
      <c r="RVT18" s="94"/>
      <c r="RVU18" s="94"/>
      <c r="RVV18" s="94"/>
      <c r="RVW18" s="94"/>
      <c r="RVX18" s="94"/>
      <c r="RVY18" s="94"/>
      <c r="RVZ18" s="94"/>
      <c r="RWA18" s="94"/>
      <c r="RWB18" s="94"/>
      <c r="RWC18" s="94"/>
      <c r="RWD18" s="94"/>
      <c r="RWE18" s="94"/>
      <c r="RWF18" s="94"/>
      <c r="RWG18" s="94"/>
      <c r="RWH18" s="94"/>
      <c r="RWI18" s="94"/>
      <c r="RWJ18" s="94"/>
      <c r="RWK18" s="94"/>
      <c r="RWL18" s="94"/>
      <c r="RWM18" s="94"/>
      <c r="RWN18" s="94"/>
      <c r="RWO18" s="94"/>
      <c r="RWP18" s="94"/>
      <c r="RWQ18" s="94"/>
      <c r="RWR18" s="94"/>
      <c r="RWS18" s="94"/>
      <c r="RWT18" s="94"/>
      <c r="RWU18" s="94"/>
      <c r="RWV18" s="94"/>
      <c r="RWW18" s="94"/>
      <c r="RWX18" s="94"/>
      <c r="RWY18" s="94"/>
      <c r="RWZ18" s="94"/>
      <c r="RXA18" s="94"/>
      <c r="RXB18" s="94"/>
      <c r="RXC18" s="94"/>
      <c r="RXD18" s="94"/>
      <c r="RXE18" s="94"/>
      <c r="RXF18" s="94"/>
      <c r="RXG18" s="94"/>
      <c r="RXH18" s="94"/>
      <c r="RXI18" s="94"/>
      <c r="RXJ18" s="94"/>
      <c r="RXK18" s="94"/>
      <c r="RXL18" s="94"/>
      <c r="RXM18" s="94"/>
      <c r="RXN18" s="94"/>
      <c r="RXO18" s="94"/>
      <c r="RXP18" s="94"/>
      <c r="RXQ18" s="94"/>
      <c r="RXR18" s="94"/>
      <c r="RXS18" s="94"/>
      <c r="RXT18" s="94"/>
      <c r="RXU18" s="94"/>
      <c r="RXV18" s="94"/>
      <c r="RXW18" s="94"/>
      <c r="RXX18" s="94"/>
      <c r="RXY18" s="94"/>
      <c r="RXZ18" s="94"/>
      <c r="RYA18" s="94"/>
      <c r="RYB18" s="94"/>
      <c r="RYC18" s="94"/>
      <c r="RYD18" s="94"/>
      <c r="RYE18" s="94"/>
      <c r="RYF18" s="94"/>
      <c r="RYG18" s="94"/>
      <c r="RYH18" s="94"/>
      <c r="RYI18" s="94"/>
      <c r="RYJ18" s="94"/>
      <c r="RYK18" s="94"/>
      <c r="RYL18" s="94"/>
      <c r="RYM18" s="94"/>
      <c r="RYN18" s="94"/>
      <c r="RYO18" s="94"/>
      <c r="RYP18" s="94"/>
      <c r="RYQ18" s="94"/>
      <c r="RYR18" s="94"/>
      <c r="RYS18" s="94"/>
      <c r="RYT18" s="94"/>
      <c r="RYU18" s="94"/>
      <c r="RYV18" s="94"/>
      <c r="RYW18" s="94"/>
      <c r="RYX18" s="94"/>
      <c r="RYY18" s="94"/>
      <c r="RYZ18" s="94"/>
      <c r="RZA18" s="94"/>
      <c r="RZB18" s="94"/>
      <c r="RZC18" s="94"/>
      <c r="RZD18" s="94"/>
      <c r="RZE18" s="94"/>
      <c r="RZF18" s="94"/>
      <c r="RZG18" s="94"/>
      <c r="RZH18" s="94"/>
      <c r="RZI18" s="94"/>
      <c r="RZJ18" s="94"/>
      <c r="RZK18" s="94"/>
      <c r="RZL18" s="94"/>
      <c r="RZM18" s="94"/>
      <c r="RZN18" s="94"/>
      <c r="RZO18" s="94"/>
      <c r="RZP18" s="94"/>
      <c r="RZQ18" s="94"/>
      <c r="RZR18" s="94"/>
      <c r="RZS18" s="94"/>
      <c r="RZT18" s="94"/>
      <c r="RZU18" s="94"/>
      <c r="RZV18" s="94"/>
      <c r="RZW18" s="94"/>
      <c r="RZX18" s="94"/>
      <c r="RZY18" s="94"/>
      <c r="RZZ18" s="94"/>
      <c r="SAA18" s="94"/>
      <c r="SAB18" s="94"/>
      <c r="SAC18" s="94"/>
      <c r="SAD18" s="94"/>
      <c r="SAE18" s="94"/>
      <c r="SAF18" s="94"/>
      <c r="SAG18" s="94"/>
      <c r="SAH18" s="94"/>
      <c r="SAI18" s="94"/>
      <c r="SAJ18" s="94"/>
      <c r="SAK18" s="94"/>
      <c r="SAL18" s="94"/>
      <c r="SAM18" s="94"/>
      <c r="SAN18" s="94"/>
      <c r="SAO18" s="94"/>
      <c r="SAP18" s="94"/>
      <c r="SAQ18" s="94"/>
      <c r="SAR18" s="94"/>
      <c r="SAS18" s="94"/>
      <c r="SAT18" s="94"/>
      <c r="SAU18" s="94"/>
      <c r="SAV18" s="94"/>
      <c r="SAW18" s="94"/>
      <c r="SAX18" s="94"/>
      <c r="SAY18" s="94"/>
      <c r="SAZ18" s="94"/>
      <c r="SBA18" s="94"/>
      <c r="SBB18" s="94"/>
      <c r="SBC18" s="94"/>
      <c r="SBD18" s="94"/>
      <c r="SBE18" s="94"/>
      <c r="SBF18" s="94"/>
      <c r="SBG18" s="94"/>
      <c r="SBH18" s="94"/>
      <c r="SBI18" s="94"/>
      <c r="SBJ18" s="94"/>
      <c r="SBK18" s="94"/>
      <c r="SBL18" s="94"/>
      <c r="SBM18" s="94"/>
      <c r="SBN18" s="94"/>
      <c r="SBO18" s="94"/>
      <c r="SBP18" s="94"/>
      <c r="SBQ18" s="94"/>
      <c r="SBR18" s="94"/>
      <c r="SBS18" s="94"/>
      <c r="SBT18" s="94"/>
      <c r="SBU18" s="94"/>
      <c r="SBV18" s="94"/>
      <c r="SBW18" s="94"/>
      <c r="SBX18" s="94"/>
      <c r="SBY18" s="94"/>
      <c r="SBZ18" s="94"/>
      <c r="SCA18" s="94"/>
      <c r="SCB18" s="94"/>
      <c r="SCC18" s="94"/>
      <c r="SCD18" s="94"/>
      <c r="SCE18" s="94"/>
      <c r="SCF18" s="94"/>
      <c r="SCG18" s="94"/>
      <c r="SCH18" s="94"/>
      <c r="SCI18" s="94"/>
      <c r="SCJ18" s="94"/>
      <c r="SCK18" s="94"/>
      <c r="SCL18" s="94"/>
      <c r="SCM18" s="94"/>
      <c r="SCN18" s="94"/>
      <c r="SCO18" s="94"/>
      <c r="SCP18" s="94"/>
      <c r="SCQ18" s="94"/>
      <c r="SCR18" s="94"/>
      <c r="SCS18" s="94"/>
      <c r="SCT18" s="94"/>
      <c r="SCU18" s="94"/>
      <c r="SCV18" s="94"/>
      <c r="SCW18" s="94"/>
      <c r="SCX18" s="94"/>
      <c r="SCY18" s="94"/>
      <c r="SCZ18" s="94"/>
      <c r="SDA18" s="94"/>
      <c r="SDB18" s="94"/>
      <c r="SDC18" s="94"/>
      <c r="SDD18" s="94"/>
      <c r="SDE18" s="94"/>
      <c r="SDF18" s="94"/>
      <c r="SDG18" s="94"/>
      <c r="SDH18" s="94"/>
      <c r="SDI18" s="94"/>
      <c r="SDJ18" s="94"/>
      <c r="SDK18" s="94"/>
      <c r="SDL18" s="94"/>
      <c r="SDM18" s="94"/>
      <c r="SDN18" s="94"/>
      <c r="SDO18" s="94"/>
      <c r="SDP18" s="94"/>
      <c r="SDQ18" s="94"/>
      <c r="SDR18" s="94"/>
      <c r="SDS18" s="94"/>
      <c r="SDT18" s="94"/>
      <c r="SDU18" s="94"/>
      <c r="SDV18" s="94"/>
      <c r="SDW18" s="94"/>
      <c r="SDX18" s="94"/>
      <c r="SDY18" s="94"/>
      <c r="SDZ18" s="94"/>
      <c r="SEA18" s="94"/>
      <c r="SEB18" s="94"/>
      <c r="SEC18" s="94"/>
      <c r="SED18" s="94"/>
      <c r="SEE18" s="94"/>
      <c r="SEF18" s="94"/>
      <c r="SEG18" s="94"/>
      <c r="SEH18" s="94"/>
      <c r="SEI18" s="94"/>
      <c r="SEJ18" s="94"/>
      <c r="SEK18" s="94"/>
      <c r="SEL18" s="94"/>
      <c r="SEM18" s="94"/>
      <c r="SEN18" s="94"/>
      <c r="SEO18" s="94"/>
      <c r="SEP18" s="94"/>
      <c r="SEQ18" s="94"/>
      <c r="SER18" s="94"/>
      <c r="SES18" s="94"/>
      <c r="SET18" s="94"/>
      <c r="SEU18" s="94"/>
      <c r="SEV18" s="94"/>
      <c r="SEW18" s="94"/>
      <c r="SEX18" s="94"/>
      <c r="SEY18" s="94"/>
      <c r="SEZ18" s="94"/>
      <c r="SFA18" s="94"/>
      <c r="SFB18" s="94"/>
      <c r="SFC18" s="94"/>
      <c r="SFD18" s="94"/>
      <c r="SFE18" s="94"/>
      <c r="SFF18" s="94"/>
      <c r="SFG18" s="94"/>
      <c r="SFH18" s="94"/>
      <c r="SFI18" s="94"/>
      <c r="SFJ18" s="94"/>
      <c r="SFK18" s="94"/>
      <c r="SFL18" s="94"/>
      <c r="SFM18" s="94"/>
      <c r="SFN18" s="94"/>
      <c r="SFO18" s="94"/>
      <c r="SFP18" s="94"/>
      <c r="SFQ18" s="94"/>
      <c r="SFR18" s="94"/>
      <c r="SFS18" s="94"/>
      <c r="SFT18" s="94"/>
      <c r="SFU18" s="94"/>
      <c r="SFV18" s="94"/>
      <c r="SFW18" s="94"/>
      <c r="SFX18" s="94"/>
      <c r="SFY18" s="94"/>
      <c r="SFZ18" s="94"/>
      <c r="SGA18" s="94"/>
      <c r="SGB18" s="94"/>
      <c r="SGC18" s="94"/>
      <c r="SGD18" s="94"/>
      <c r="SGE18" s="94"/>
      <c r="SGF18" s="94"/>
      <c r="SGG18" s="94"/>
      <c r="SGH18" s="94"/>
      <c r="SGI18" s="94"/>
      <c r="SGJ18" s="94"/>
      <c r="SGK18" s="94"/>
      <c r="SGL18" s="94"/>
      <c r="SGM18" s="94"/>
      <c r="SGN18" s="94"/>
      <c r="SGO18" s="94"/>
      <c r="SGP18" s="94"/>
      <c r="SGQ18" s="94"/>
      <c r="SGR18" s="94"/>
      <c r="SGS18" s="94"/>
      <c r="SGT18" s="94"/>
      <c r="SGU18" s="94"/>
      <c r="SGV18" s="94"/>
      <c r="SGW18" s="94"/>
      <c r="SGX18" s="94"/>
      <c r="SGY18" s="94"/>
      <c r="SGZ18" s="94"/>
      <c r="SHA18" s="94"/>
      <c r="SHB18" s="94"/>
      <c r="SHC18" s="94"/>
      <c r="SHD18" s="94"/>
      <c r="SHE18" s="94"/>
      <c r="SHF18" s="94"/>
      <c r="SHG18" s="94"/>
      <c r="SHH18" s="94"/>
      <c r="SHI18" s="94"/>
      <c r="SHJ18" s="94"/>
      <c r="SHK18" s="94"/>
      <c r="SHL18" s="94"/>
      <c r="SHM18" s="94"/>
      <c r="SHN18" s="94"/>
      <c r="SHO18" s="94"/>
      <c r="SHP18" s="94"/>
      <c r="SHQ18" s="94"/>
      <c r="SHR18" s="94"/>
      <c r="SHS18" s="94"/>
      <c r="SHT18" s="94"/>
      <c r="SHU18" s="94"/>
      <c r="SHV18" s="94"/>
      <c r="SHW18" s="94"/>
      <c r="SHX18" s="94"/>
      <c r="SHY18" s="94"/>
      <c r="SHZ18" s="94"/>
      <c r="SIA18" s="94"/>
      <c r="SIB18" s="94"/>
      <c r="SIC18" s="94"/>
      <c r="SID18" s="94"/>
      <c r="SIE18" s="94"/>
      <c r="SIF18" s="94"/>
      <c r="SIG18" s="94"/>
      <c r="SIH18" s="94"/>
      <c r="SII18" s="94"/>
      <c r="SIJ18" s="94"/>
      <c r="SIK18" s="94"/>
      <c r="SIL18" s="94"/>
      <c r="SIM18" s="94"/>
      <c r="SIN18" s="94"/>
      <c r="SIO18" s="94"/>
      <c r="SIP18" s="94"/>
      <c r="SIQ18" s="94"/>
      <c r="SIR18" s="94"/>
      <c r="SIS18" s="94"/>
      <c r="SIT18" s="94"/>
      <c r="SIU18" s="94"/>
      <c r="SIV18" s="94"/>
      <c r="SIW18" s="94"/>
      <c r="SIX18" s="94"/>
      <c r="SIY18" s="94"/>
      <c r="SIZ18" s="94"/>
      <c r="SJA18" s="94"/>
      <c r="SJB18" s="94"/>
      <c r="SJC18" s="94"/>
      <c r="SJD18" s="94"/>
      <c r="SJE18" s="94"/>
      <c r="SJF18" s="94"/>
      <c r="SJG18" s="94"/>
      <c r="SJH18" s="94"/>
      <c r="SJI18" s="94"/>
      <c r="SJJ18" s="94"/>
      <c r="SJK18" s="94"/>
      <c r="SJL18" s="94"/>
      <c r="SJM18" s="94"/>
      <c r="SJN18" s="94"/>
      <c r="SJO18" s="94"/>
      <c r="SJP18" s="94"/>
      <c r="SJQ18" s="94"/>
      <c r="SJR18" s="94"/>
      <c r="SJS18" s="94"/>
      <c r="SJT18" s="94"/>
      <c r="SJU18" s="94"/>
      <c r="SJV18" s="94"/>
      <c r="SJW18" s="94"/>
      <c r="SJX18" s="94"/>
      <c r="SJY18" s="94"/>
      <c r="SJZ18" s="94"/>
      <c r="SKA18" s="94"/>
      <c r="SKB18" s="94"/>
      <c r="SKC18" s="94"/>
      <c r="SKD18" s="94"/>
      <c r="SKE18" s="94"/>
      <c r="SKF18" s="94"/>
      <c r="SKG18" s="94"/>
      <c r="SKH18" s="94"/>
      <c r="SKI18" s="94"/>
      <c r="SKJ18" s="94"/>
      <c r="SKK18" s="94"/>
      <c r="SKL18" s="94"/>
      <c r="SKM18" s="94"/>
      <c r="SKN18" s="94"/>
      <c r="SKO18" s="94"/>
      <c r="SKP18" s="94"/>
      <c r="SKQ18" s="94"/>
      <c r="SKR18" s="94"/>
      <c r="SKS18" s="94"/>
      <c r="SKT18" s="94"/>
      <c r="SKU18" s="94"/>
      <c r="SKV18" s="94"/>
      <c r="SKW18" s="94"/>
      <c r="SKX18" s="94"/>
      <c r="SKY18" s="94"/>
      <c r="SKZ18" s="94"/>
      <c r="SLA18" s="94"/>
      <c r="SLB18" s="94"/>
      <c r="SLC18" s="94"/>
      <c r="SLD18" s="94"/>
      <c r="SLE18" s="94"/>
      <c r="SLF18" s="94"/>
      <c r="SLG18" s="94"/>
      <c r="SLH18" s="94"/>
      <c r="SLI18" s="94"/>
      <c r="SLJ18" s="94"/>
      <c r="SLK18" s="94"/>
      <c r="SLL18" s="94"/>
      <c r="SLM18" s="94"/>
      <c r="SLN18" s="94"/>
      <c r="SLO18" s="94"/>
      <c r="SLP18" s="94"/>
      <c r="SLQ18" s="94"/>
      <c r="SLR18" s="94"/>
      <c r="SLS18" s="94"/>
      <c r="SLT18" s="94"/>
      <c r="SLU18" s="94"/>
      <c r="SLV18" s="94"/>
      <c r="SLW18" s="94"/>
      <c r="SLX18" s="94"/>
      <c r="SLY18" s="94"/>
      <c r="SLZ18" s="94"/>
      <c r="SMA18" s="94"/>
      <c r="SMB18" s="94"/>
      <c r="SMC18" s="94"/>
      <c r="SMD18" s="94"/>
      <c r="SME18" s="94"/>
      <c r="SMF18" s="94"/>
      <c r="SMG18" s="94"/>
      <c r="SMH18" s="94"/>
      <c r="SMI18" s="94"/>
      <c r="SMJ18" s="94"/>
      <c r="SMK18" s="94"/>
      <c r="SML18" s="94"/>
      <c r="SMM18" s="94"/>
      <c r="SMN18" s="94"/>
      <c r="SMO18" s="94"/>
      <c r="SMP18" s="94"/>
      <c r="SMQ18" s="94"/>
      <c r="SMR18" s="94"/>
      <c r="SMS18" s="94"/>
      <c r="SMT18" s="94"/>
      <c r="SMU18" s="94"/>
      <c r="SMV18" s="94"/>
      <c r="SMW18" s="94"/>
      <c r="SMX18" s="94"/>
      <c r="SMY18" s="94"/>
      <c r="SMZ18" s="94"/>
      <c r="SNA18" s="94"/>
      <c r="SNB18" s="94"/>
      <c r="SNC18" s="94"/>
      <c r="SND18" s="94"/>
      <c r="SNE18" s="94"/>
      <c r="SNF18" s="94"/>
      <c r="SNG18" s="94"/>
      <c r="SNH18" s="94"/>
      <c r="SNI18" s="94"/>
      <c r="SNJ18" s="94"/>
      <c r="SNK18" s="94"/>
      <c r="SNL18" s="94"/>
      <c r="SNM18" s="94"/>
      <c r="SNN18" s="94"/>
      <c r="SNO18" s="94"/>
      <c r="SNP18" s="94"/>
      <c r="SNQ18" s="94"/>
      <c r="SNR18" s="94"/>
      <c r="SNS18" s="94"/>
      <c r="SNT18" s="94"/>
      <c r="SNU18" s="94"/>
      <c r="SNV18" s="94"/>
      <c r="SNW18" s="94"/>
      <c r="SNX18" s="94"/>
      <c r="SNY18" s="94"/>
      <c r="SNZ18" s="94"/>
      <c r="SOA18" s="94"/>
      <c r="SOB18" s="94"/>
      <c r="SOC18" s="94"/>
      <c r="SOD18" s="94"/>
      <c r="SOE18" s="94"/>
      <c r="SOF18" s="94"/>
      <c r="SOG18" s="94"/>
      <c r="SOH18" s="94"/>
      <c r="SOI18" s="94"/>
      <c r="SOJ18" s="94"/>
      <c r="SOK18" s="94"/>
      <c r="SOL18" s="94"/>
      <c r="SOM18" s="94"/>
      <c r="SON18" s="94"/>
      <c r="SOO18" s="94"/>
      <c r="SOP18" s="94"/>
      <c r="SOQ18" s="94"/>
      <c r="SOR18" s="94"/>
      <c r="SOS18" s="94"/>
      <c r="SOT18" s="94"/>
      <c r="SOU18" s="94"/>
      <c r="SOV18" s="94"/>
      <c r="SOW18" s="94"/>
      <c r="SOX18" s="94"/>
      <c r="SOY18" s="94"/>
      <c r="SOZ18" s="94"/>
      <c r="SPA18" s="94"/>
      <c r="SPB18" s="94"/>
      <c r="SPC18" s="94"/>
      <c r="SPD18" s="94"/>
      <c r="SPE18" s="94"/>
      <c r="SPF18" s="94"/>
      <c r="SPG18" s="94"/>
      <c r="SPH18" s="94"/>
      <c r="SPI18" s="94"/>
      <c r="SPJ18" s="94"/>
      <c r="SPK18" s="94"/>
      <c r="SPL18" s="94"/>
      <c r="SPM18" s="94"/>
      <c r="SPN18" s="94"/>
      <c r="SPO18" s="94"/>
      <c r="SPP18" s="94"/>
      <c r="SPQ18" s="94"/>
      <c r="SPR18" s="94"/>
      <c r="SPS18" s="94"/>
      <c r="SPT18" s="94"/>
      <c r="SPU18" s="94"/>
      <c r="SPV18" s="94"/>
      <c r="SPW18" s="94"/>
      <c r="SPX18" s="94"/>
      <c r="SPY18" s="94"/>
      <c r="SPZ18" s="94"/>
      <c r="SQA18" s="94"/>
      <c r="SQB18" s="94"/>
      <c r="SQC18" s="94"/>
      <c r="SQD18" s="94"/>
      <c r="SQE18" s="94"/>
      <c r="SQF18" s="94"/>
      <c r="SQG18" s="94"/>
      <c r="SQH18" s="94"/>
      <c r="SQI18" s="94"/>
      <c r="SQJ18" s="94"/>
      <c r="SQK18" s="94"/>
      <c r="SQL18" s="94"/>
      <c r="SQM18" s="94"/>
      <c r="SQN18" s="94"/>
      <c r="SQO18" s="94"/>
      <c r="SQP18" s="94"/>
      <c r="SQQ18" s="94"/>
      <c r="SQR18" s="94"/>
      <c r="SQS18" s="94"/>
      <c r="SQT18" s="94"/>
      <c r="SQU18" s="94"/>
      <c r="SQV18" s="94"/>
      <c r="SQW18" s="94"/>
      <c r="SQX18" s="94"/>
      <c r="SQY18" s="94"/>
      <c r="SQZ18" s="94"/>
      <c r="SRA18" s="94"/>
      <c r="SRB18" s="94"/>
      <c r="SRC18" s="94"/>
      <c r="SRD18" s="94"/>
      <c r="SRE18" s="94"/>
      <c r="SRF18" s="94"/>
      <c r="SRG18" s="94"/>
      <c r="SRH18" s="94"/>
      <c r="SRI18" s="94"/>
      <c r="SRJ18" s="94"/>
      <c r="SRK18" s="94"/>
      <c r="SRL18" s="94"/>
      <c r="SRM18" s="94"/>
      <c r="SRN18" s="94"/>
      <c r="SRO18" s="94"/>
      <c r="SRP18" s="94"/>
      <c r="SRQ18" s="94"/>
      <c r="SRR18" s="94"/>
      <c r="SRS18" s="94"/>
      <c r="SRT18" s="94"/>
      <c r="SRU18" s="94"/>
      <c r="SRV18" s="94"/>
      <c r="SRW18" s="94"/>
      <c r="SRX18" s="94"/>
      <c r="SRY18" s="94"/>
      <c r="SRZ18" s="94"/>
      <c r="SSA18" s="94"/>
      <c r="SSB18" s="94"/>
      <c r="SSC18" s="94"/>
      <c r="SSD18" s="94"/>
      <c r="SSE18" s="94"/>
      <c r="SSF18" s="94"/>
      <c r="SSG18" s="94"/>
      <c r="SSH18" s="94"/>
      <c r="SSI18" s="94"/>
      <c r="SSJ18" s="94"/>
      <c r="SSK18" s="94"/>
      <c r="SSL18" s="94"/>
      <c r="SSM18" s="94"/>
      <c r="SSN18" s="94"/>
      <c r="SSO18" s="94"/>
      <c r="SSP18" s="94"/>
      <c r="SSQ18" s="94"/>
      <c r="SSR18" s="94"/>
      <c r="SSS18" s="94"/>
      <c r="SST18" s="94"/>
      <c r="SSU18" s="94"/>
      <c r="SSV18" s="94"/>
      <c r="SSW18" s="94"/>
      <c r="SSX18" s="94"/>
      <c r="SSY18" s="94"/>
      <c r="SSZ18" s="94"/>
      <c r="STA18" s="94"/>
      <c r="STB18" s="94"/>
      <c r="STC18" s="94"/>
      <c r="STD18" s="94"/>
      <c r="STE18" s="94"/>
      <c r="STF18" s="94"/>
      <c r="STG18" s="94"/>
      <c r="STH18" s="94"/>
      <c r="STI18" s="94"/>
      <c r="STJ18" s="94"/>
      <c r="STK18" s="94"/>
      <c r="STL18" s="94"/>
      <c r="STM18" s="94"/>
      <c r="STN18" s="94"/>
      <c r="STO18" s="94"/>
      <c r="STP18" s="94"/>
      <c r="STQ18" s="94"/>
      <c r="STR18" s="94"/>
      <c r="STS18" s="94"/>
      <c r="STT18" s="94"/>
      <c r="STU18" s="94"/>
      <c r="STV18" s="94"/>
      <c r="STW18" s="94"/>
      <c r="STX18" s="94"/>
      <c r="STY18" s="94"/>
      <c r="STZ18" s="94"/>
      <c r="SUA18" s="94"/>
      <c r="SUB18" s="94"/>
      <c r="SUC18" s="94"/>
      <c r="SUD18" s="94"/>
      <c r="SUE18" s="94"/>
      <c r="SUF18" s="94"/>
      <c r="SUG18" s="94"/>
      <c r="SUH18" s="94"/>
      <c r="SUI18" s="94"/>
      <c r="SUJ18" s="94"/>
      <c r="SUK18" s="94"/>
      <c r="SUL18" s="94"/>
      <c r="SUM18" s="94"/>
      <c r="SUN18" s="94"/>
      <c r="SUO18" s="94"/>
      <c r="SUP18" s="94"/>
      <c r="SUQ18" s="94"/>
      <c r="SUR18" s="94"/>
      <c r="SUS18" s="94"/>
      <c r="SUT18" s="94"/>
      <c r="SUU18" s="94"/>
      <c r="SUV18" s="94"/>
      <c r="SUW18" s="94"/>
      <c r="SUX18" s="94"/>
      <c r="SUY18" s="94"/>
      <c r="SUZ18" s="94"/>
      <c r="SVA18" s="94"/>
      <c r="SVB18" s="94"/>
      <c r="SVC18" s="94"/>
      <c r="SVD18" s="94"/>
      <c r="SVE18" s="94"/>
      <c r="SVF18" s="94"/>
      <c r="SVG18" s="94"/>
      <c r="SVH18" s="94"/>
      <c r="SVI18" s="94"/>
      <c r="SVJ18" s="94"/>
      <c r="SVK18" s="94"/>
      <c r="SVL18" s="94"/>
      <c r="SVM18" s="94"/>
      <c r="SVN18" s="94"/>
      <c r="SVO18" s="94"/>
      <c r="SVP18" s="94"/>
      <c r="SVQ18" s="94"/>
      <c r="SVR18" s="94"/>
      <c r="SVS18" s="94"/>
      <c r="SVT18" s="94"/>
      <c r="SVU18" s="94"/>
      <c r="SVV18" s="94"/>
      <c r="SVW18" s="94"/>
      <c r="SVX18" s="94"/>
      <c r="SVY18" s="94"/>
      <c r="SVZ18" s="94"/>
      <c r="SWA18" s="94"/>
      <c r="SWB18" s="94"/>
      <c r="SWC18" s="94"/>
      <c r="SWD18" s="94"/>
      <c r="SWE18" s="94"/>
      <c r="SWF18" s="94"/>
      <c r="SWG18" s="94"/>
      <c r="SWH18" s="94"/>
      <c r="SWI18" s="94"/>
      <c r="SWJ18" s="94"/>
      <c r="SWK18" s="94"/>
      <c r="SWL18" s="94"/>
      <c r="SWM18" s="94"/>
      <c r="SWN18" s="94"/>
      <c r="SWO18" s="94"/>
      <c r="SWP18" s="94"/>
      <c r="SWQ18" s="94"/>
      <c r="SWR18" s="94"/>
      <c r="SWS18" s="94"/>
      <c r="SWT18" s="94"/>
      <c r="SWU18" s="94"/>
      <c r="SWV18" s="94"/>
      <c r="SWW18" s="94"/>
      <c r="SWX18" s="94"/>
      <c r="SWY18" s="94"/>
      <c r="SWZ18" s="94"/>
      <c r="SXA18" s="94"/>
      <c r="SXB18" s="94"/>
      <c r="SXC18" s="94"/>
      <c r="SXD18" s="94"/>
      <c r="SXE18" s="94"/>
      <c r="SXF18" s="94"/>
      <c r="SXG18" s="94"/>
      <c r="SXH18" s="94"/>
      <c r="SXI18" s="94"/>
      <c r="SXJ18" s="94"/>
      <c r="SXK18" s="94"/>
      <c r="SXL18" s="94"/>
      <c r="SXM18" s="94"/>
      <c r="SXN18" s="94"/>
      <c r="SXO18" s="94"/>
      <c r="SXP18" s="94"/>
      <c r="SXQ18" s="94"/>
      <c r="SXR18" s="94"/>
      <c r="SXS18" s="94"/>
      <c r="SXT18" s="94"/>
      <c r="SXU18" s="94"/>
      <c r="SXV18" s="94"/>
      <c r="SXW18" s="94"/>
      <c r="SXX18" s="94"/>
      <c r="SXY18" s="94"/>
      <c r="SXZ18" s="94"/>
      <c r="SYA18" s="94"/>
      <c r="SYB18" s="94"/>
      <c r="SYC18" s="94"/>
      <c r="SYD18" s="94"/>
      <c r="SYE18" s="94"/>
      <c r="SYF18" s="94"/>
      <c r="SYG18" s="94"/>
      <c r="SYH18" s="94"/>
      <c r="SYI18" s="94"/>
      <c r="SYJ18" s="94"/>
      <c r="SYK18" s="94"/>
      <c r="SYL18" s="94"/>
      <c r="SYM18" s="94"/>
      <c r="SYN18" s="94"/>
      <c r="SYO18" s="94"/>
      <c r="SYP18" s="94"/>
      <c r="SYQ18" s="94"/>
      <c r="SYR18" s="94"/>
      <c r="SYS18" s="94"/>
      <c r="SYT18" s="94"/>
      <c r="SYU18" s="94"/>
      <c r="SYV18" s="94"/>
      <c r="SYW18" s="94"/>
      <c r="SYX18" s="94"/>
      <c r="SYY18" s="94"/>
      <c r="SYZ18" s="94"/>
      <c r="SZA18" s="94"/>
      <c r="SZB18" s="94"/>
      <c r="SZC18" s="94"/>
      <c r="SZD18" s="94"/>
      <c r="SZE18" s="94"/>
      <c r="SZF18" s="94"/>
      <c r="SZG18" s="94"/>
      <c r="SZH18" s="94"/>
      <c r="SZI18" s="94"/>
      <c r="SZJ18" s="94"/>
      <c r="SZK18" s="94"/>
      <c r="SZL18" s="94"/>
      <c r="SZM18" s="94"/>
      <c r="SZN18" s="94"/>
      <c r="SZO18" s="94"/>
      <c r="SZP18" s="94"/>
      <c r="SZQ18" s="94"/>
      <c r="SZR18" s="94"/>
      <c r="SZS18" s="94"/>
      <c r="SZT18" s="94"/>
      <c r="SZU18" s="94"/>
      <c r="SZV18" s="94"/>
      <c r="SZW18" s="94"/>
      <c r="SZX18" s="94"/>
      <c r="SZY18" s="94"/>
      <c r="SZZ18" s="94"/>
      <c r="TAA18" s="94"/>
      <c r="TAB18" s="94"/>
      <c r="TAC18" s="94"/>
      <c r="TAD18" s="94"/>
      <c r="TAE18" s="94"/>
      <c r="TAF18" s="94"/>
      <c r="TAG18" s="94"/>
      <c r="TAH18" s="94"/>
      <c r="TAI18" s="94"/>
      <c r="TAJ18" s="94"/>
      <c r="TAK18" s="94"/>
      <c r="TAL18" s="94"/>
      <c r="TAM18" s="94"/>
      <c r="TAN18" s="94"/>
      <c r="TAO18" s="94"/>
      <c r="TAP18" s="94"/>
      <c r="TAQ18" s="94"/>
      <c r="TAR18" s="94"/>
      <c r="TAS18" s="94"/>
      <c r="TAT18" s="94"/>
      <c r="TAU18" s="94"/>
      <c r="TAV18" s="94"/>
      <c r="TAW18" s="94"/>
      <c r="TAX18" s="94"/>
      <c r="TAY18" s="94"/>
      <c r="TAZ18" s="94"/>
      <c r="TBA18" s="94"/>
      <c r="TBB18" s="94"/>
      <c r="TBC18" s="94"/>
      <c r="TBD18" s="94"/>
      <c r="TBE18" s="94"/>
      <c r="TBF18" s="94"/>
      <c r="TBG18" s="94"/>
      <c r="TBH18" s="94"/>
      <c r="TBI18" s="94"/>
      <c r="TBJ18" s="94"/>
      <c r="TBK18" s="94"/>
      <c r="TBL18" s="94"/>
      <c r="TBM18" s="94"/>
      <c r="TBN18" s="94"/>
      <c r="TBO18" s="94"/>
      <c r="TBP18" s="94"/>
      <c r="TBQ18" s="94"/>
      <c r="TBR18" s="94"/>
      <c r="TBS18" s="94"/>
      <c r="TBT18" s="94"/>
      <c r="TBU18" s="94"/>
      <c r="TBV18" s="94"/>
      <c r="TBW18" s="94"/>
      <c r="TBX18" s="94"/>
      <c r="TBY18" s="94"/>
      <c r="TBZ18" s="94"/>
      <c r="TCA18" s="94"/>
      <c r="TCB18" s="94"/>
      <c r="TCC18" s="94"/>
      <c r="TCD18" s="94"/>
      <c r="TCE18" s="94"/>
      <c r="TCF18" s="94"/>
      <c r="TCG18" s="94"/>
      <c r="TCH18" s="94"/>
      <c r="TCI18" s="94"/>
      <c r="TCJ18" s="94"/>
      <c r="TCK18" s="94"/>
      <c r="TCL18" s="94"/>
      <c r="TCM18" s="94"/>
      <c r="TCN18" s="94"/>
      <c r="TCO18" s="94"/>
      <c r="TCP18" s="94"/>
      <c r="TCQ18" s="94"/>
      <c r="TCR18" s="94"/>
      <c r="TCS18" s="94"/>
      <c r="TCT18" s="94"/>
      <c r="TCU18" s="94"/>
      <c r="TCV18" s="94"/>
      <c r="TCW18" s="94"/>
      <c r="TCX18" s="94"/>
      <c r="TCY18" s="94"/>
      <c r="TCZ18" s="94"/>
      <c r="TDA18" s="94"/>
      <c r="TDB18" s="94"/>
      <c r="TDC18" s="94"/>
      <c r="TDD18" s="94"/>
      <c r="TDE18" s="94"/>
      <c r="TDF18" s="94"/>
      <c r="TDG18" s="94"/>
      <c r="TDH18" s="94"/>
      <c r="TDI18" s="94"/>
      <c r="TDJ18" s="94"/>
      <c r="TDK18" s="94"/>
      <c r="TDL18" s="94"/>
      <c r="TDM18" s="94"/>
      <c r="TDN18" s="94"/>
      <c r="TDO18" s="94"/>
      <c r="TDP18" s="94"/>
      <c r="TDQ18" s="94"/>
      <c r="TDR18" s="94"/>
      <c r="TDS18" s="94"/>
      <c r="TDT18" s="94"/>
      <c r="TDU18" s="94"/>
      <c r="TDV18" s="94"/>
      <c r="TDW18" s="94"/>
      <c r="TDX18" s="94"/>
      <c r="TDY18" s="94"/>
      <c r="TDZ18" s="94"/>
      <c r="TEA18" s="94"/>
      <c r="TEB18" s="94"/>
      <c r="TEC18" s="94"/>
      <c r="TED18" s="94"/>
      <c r="TEE18" s="94"/>
      <c r="TEF18" s="94"/>
      <c r="TEG18" s="94"/>
      <c r="TEH18" s="94"/>
      <c r="TEI18" s="94"/>
      <c r="TEJ18" s="94"/>
      <c r="TEK18" s="94"/>
      <c r="TEL18" s="94"/>
      <c r="TEM18" s="94"/>
      <c r="TEN18" s="94"/>
      <c r="TEO18" s="94"/>
      <c r="TEP18" s="94"/>
      <c r="TEQ18" s="94"/>
      <c r="TER18" s="94"/>
      <c r="TES18" s="94"/>
      <c r="TET18" s="94"/>
      <c r="TEU18" s="94"/>
      <c r="TEV18" s="94"/>
      <c r="TEW18" s="94"/>
      <c r="TEX18" s="94"/>
      <c r="TEY18" s="94"/>
      <c r="TEZ18" s="94"/>
      <c r="TFA18" s="94"/>
      <c r="TFB18" s="94"/>
      <c r="TFC18" s="94"/>
      <c r="TFD18" s="94"/>
      <c r="TFE18" s="94"/>
      <c r="TFF18" s="94"/>
      <c r="TFG18" s="94"/>
      <c r="TFH18" s="94"/>
      <c r="TFI18" s="94"/>
      <c r="TFJ18" s="94"/>
      <c r="TFK18" s="94"/>
      <c r="TFL18" s="94"/>
      <c r="TFM18" s="94"/>
      <c r="TFN18" s="94"/>
      <c r="TFO18" s="94"/>
      <c r="TFP18" s="94"/>
      <c r="TFQ18" s="94"/>
      <c r="TFR18" s="94"/>
      <c r="TFS18" s="94"/>
      <c r="TFT18" s="94"/>
      <c r="TFU18" s="94"/>
      <c r="TFV18" s="94"/>
      <c r="TFW18" s="94"/>
      <c r="TFX18" s="94"/>
      <c r="TFY18" s="94"/>
      <c r="TFZ18" s="94"/>
      <c r="TGA18" s="94"/>
      <c r="TGB18" s="94"/>
      <c r="TGC18" s="94"/>
      <c r="TGD18" s="94"/>
      <c r="TGE18" s="94"/>
      <c r="TGF18" s="94"/>
      <c r="TGG18" s="94"/>
      <c r="TGH18" s="94"/>
      <c r="TGI18" s="94"/>
      <c r="TGJ18" s="94"/>
      <c r="TGK18" s="94"/>
      <c r="TGL18" s="94"/>
      <c r="TGM18" s="94"/>
      <c r="TGN18" s="94"/>
      <c r="TGO18" s="94"/>
      <c r="TGP18" s="94"/>
      <c r="TGQ18" s="94"/>
      <c r="TGR18" s="94"/>
      <c r="TGS18" s="94"/>
      <c r="TGT18" s="94"/>
      <c r="TGU18" s="94"/>
      <c r="TGV18" s="94"/>
      <c r="TGW18" s="94"/>
      <c r="TGX18" s="94"/>
      <c r="TGY18" s="94"/>
      <c r="TGZ18" s="94"/>
      <c r="THA18" s="94"/>
      <c r="THB18" s="94"/>
      <c r="THC18" s="94"/>
      <c r="THD18" s="94"/>
      <c r="THE18" s="94"/>
      <c r="THF18" s="94"/>
      <c r="THG18" s="94"/>
      <c r="THH18" s="94"/>
      <c r="THI18" s="94"/>
      <c r="THJ18" s="94"/>
      <c r="THK18" s="94"/>
      <c r="THL18" s="94"/>
      <c r="THM18" s="94"/>
      <c r="THN18" s="94"/>
      <c r="THO18" s="94"/>
      <c r="THP18" s="94"/>
      <c r="THQ18" s="94"/>
      <c r="THR18" s="94"/>
      <c r="THS18" s="94"/>
      <c r="THT18" s="94"/>
      <c r="THU18" s="94"/>
      <c r="THV18" s="94"/>
      <c r="THW18" s="94"/>
      <c r="THX18" s="94"/>
      <c r="THY18" s="94"/>
      <c r="THZ18" s="94"/>
      <c r="TIA18" s="94"/>
      <c r="TIB18" s="94"/>
      <c r="TIC18" s="94"/>
      <c r="TID18" s="94"/>
      <c r="TIE18" s="94"/>
      <c r="TIF18" s="94"/>
      <c r="TIG18" s="94"/>
      <c r="TIH18" s="94"/>
      <c r="TII18" s="94"/>
      <c r="TIJ18" s="94"/>
      <c r="TIK18" s="94"/>
      <c r="TIL18" s="94"/>
      <c r="TIM18" s="94"/>
      <c r="TIN18" s="94"/>
      <c r="TIO18" s="94"/>
      <c r="TIP18" s="94"/>
      <c r="TIQ18" s="94"/>
      <c r="TIR18" s="94"/>
      <c r="TIS18" s="94"/>
      <c r="TIT18" s="94"/>
      <c r="TIU18" s="94"/>
      <c r="TIV18" s="94"/>
      <c r="TIW18" s="94"/>
      <c r="TIX18" s="94"/>
      <c r="TIY18" s="94"/>
      <c r="TIZ18" s="94"/>
      <c r="TJA18" s="94"/>
      <c r="TJB18" s="94"/>
      <c r="TJC18" s="94"/>
      <c r="TJD18" s="94"/>
      <c r="TJE18" s="94"/>
      <c r="TJF18" s="94"/>
      <c r="TJG18" s="94"/>
      <c r="TJH18" s="94"/>
      <c r="TJI18" s="94"/>
      <c r="TJJ18" s="94"/>
      <c r="TJK18" s="94"/>
      <c r="TJL18" s="94"/>
      <c r="TJM18" s="94"/>
      <c r="TJN18" s="94"/>
      <c r="TJO18" s="94"/>
      <c r="TJP18" s="94"/>
      <c r="TJQ18" s="94"/>
      <c r="TJR18" s="94"/>
      <c r="TJS18" s="94"/>
      <c r="TJT18" s="94"/>
      <c r="TJU18" s="94"/>
      <c r="TJV18" s="94"/>
      <c r="TJW18" s="94"/>
      <c r="TJX18" s="94"/>
      <c r="TJY18" s="94"/>
      <c r="TJZ18" s="94"/>
      <c r="TKA18" s="94"/>
      <c r="TKB18" s="94"/>
      <c r="TKC18" s="94"/>
      <c r="TKD18" s="94"/>
      <c r="TKE18" s="94"/>
      <c r="TKF18" s="94"/>
      <c r="TKG18" s="94"/>
      <c r="TKH18" s="94"/>
      <c r="TKI18" s="94"/>
      <c r="TKJ18" s="94"/>
      <c r="TKK18" s="94"/>
      <c r="TKL18" s="94"/>
      <c r="TKM18" s="94"/>
      <c r="TKN18" s="94"/>
      <c r="TKO18" s="94"/>
      <c r="TKP18" s="94"/>
      <c r="TKQ18" s="94"/>
      <c r="TKR18" s="94"/>
      <c r="TKS18" s="94"/>
      <c r="TKT18" s="94"/>
      <c r="TKU18" s="94"/>
      <c r="TKV18" s="94"/>
      <c r="TKW18" s="94"/>
      <c r="TKX18" s="94"/>
      <c r="TKY18" s="94"/>
      <c r="TKZ18" s="94"/>
      <c r="TLA18" s="94"/>
      <c r="TLB18" s="94"/>
      <c r="TLC18" s="94"/>
      <c r="TLD18" s="94"/>
      <c r="TLE18" s="94"/>
      <c r="TLF18" s="94"/>
      <c r="TLG18" s="94"/>
      <c r="TLH18" s="94"/>
      <c r="TLI18" s="94"/>
      <c r="TLJ18" s="94"/>
      <c r="TLK18" s="94"/>
      <c r="TLL18" s="94"/>
      <c r="TLM18" s="94"/>
      <c r="TLN18" s="94"/>
      <c r="TLO18" s="94"/>
      <c r="TLP18" s="94"/>
      <c r="TLQ18" s="94"/>
      <c r="TLR18" s="94"/>
      <c r="TLS18" s="94"/>
      <c r="TLT18" s="94"/>
      <c r="TLU18" s="94"/>
      <c r="TLV18" s="94"/>
      <c r="TLW18" s="94"/>
      <c r="TLX18" s="94"/>
      <c r="TLY18" s="94"/>
      <c r="TLZ18" s="94"/>
      <c r="TMA18" s="94"/>
      <c r="TMB18" s="94"/>
      <c r="TMC18" s="94"/>
      <c r="TMD18" s="94"/>
      <c r="TME18" s="94"/>
      <c r="TMF18" s="94"/>
      <c r="TMG18" s="94"/>
      <c r="TMH18" s="94"/>
      <c r="TMI18" s="94"/>
      <c r="TMJ18" s="94"/>
      <c r="TMK18" s="94"/>
      <c r="TML18" s="94"/>
      <c r="TMM18" s="94"/>
      <c r="TMN18" s="94"/>
      <c r="TMO18" s="94"/>
      <c r="TMP18" s="94"/>
      <c r="TMQ18" s="94"/>
      <c r="TMR18" s="94"/>
      <c r="TMS18" s="94"/>
      <c r="TMT18" s="94"/>
      <c r="TMU18" s="94"/>
      <c r="TMV18" s="94"/>
      <c r="TMW18" s="94"/>
      <c r="TMX18" s="94"/>
      <c r="TMY18" s="94"/>
      <c r="TMZ18" s="94"/>
      <c r="TNA18" s="94"/>
      <c r="TNB18" s="94"/>
      <c r="TNC18" s="94"/>
      <c r="TND18" s="94"/>
      <c r="TNE18" s="94"/>
      <c r="TNF18" s="94"/>
      <c r="TNG18" s="94"/>
      <c r="TNH18" s="94"/>
      <c r="TNI18" s="94"/>
      <c r="TNJ18" s="94"/>
      <c r="TNK18" s="94"/>
      <c r="TNL18" s="94"/>
      <c r="TNM18" s="94"/>
      <c r="TNN18" s="94"/>
      <c r="TNO18" s="94"/>
      <c r="TNP18" s="94"/>
      <c r="TNQ18" s="94"/>
      <c r="TNR18" s="94"/>
      <c r="TNS18" s="94"/>
      <c r="TNT18" s="94"/>
      <c r="TNU18" s="94"/>
      <c r="TNV18" s="94"/>
      <c r="TNW18" s="94"/>
      <c r="TNX18" s="94"/>
      <c r="TNY18" s="94"/>
      <c r="TNZ18" s="94"/>
      <c r="TOA18" s="94"/>
      <c r="TOB18" s="94"/>
      <c r="TOC18" s="94"/>
      <c r="TOD18" s="94"/>
      <c r="TOE18" s="94"/>
      <c r="TOF18" s="94"/>
      <c r="TOG18" s="94"/>
      <c r="TOH18" s="94"/>
      <c r="TOI18" s="94"/>
      <c r="TOJ18" s="94"/>
      <c r="TOK18" s="94"/>
      <c r="TOL18" s="94"/>
      <c r="TOM18" s="94"/>
      <c r="TON18" s="94"/>
      <c r="TOO18" s="94"/>
      <c r="TOP18" s="94"/>
      <c r="TOQ18" s="94"/>
      <c r="TOR18" s="94"/>
      <c r="TOS18" s="94"/>
      <c r="TOT18" s="94"/>
      <c r="TOU18" s="94"/>
      <c r="TOV18" s="94"/>
      <c r="TOW18" s="94"/>
      <c r="TOX18" s="94"/>
      <c r="TOY18" s="94"/>
      <c r="TOZ18" s="94"/>
      <c r="TPA18" s="94"/>
      <c r="TPB18" s="94"/>
      <c r="TPC18" s="94"/>
      <c r="TPD18" s="94"/>
      <c r="TPE18" s="94"/>
      <c r="TPF18" s="94"/>
      <c r="TPG18" s="94"/>
      <c r="TPH18" s="94"/>
      <c r="TPI18" s="94"/>
      <c r="TPJ18" s="94"/>
      <c r="TPK18" s="94"/>
      <c r="TPL18" s="94"/>
      <c r="TPM18" s="94"/>
      <c r="TPN18" s="94"/>
      <c r="TPO18" s="94"/>
      <c r="TPP18" s="94"/>
      <c r="TPQ18" s="94"/>
      <c r="TPR18" s="94"/>
      <c r="TPS18" s="94"/>
      <c r="TPT18" s="94"/>
      <c r="TPU18" s="94"/>
      <c r="TPV18" s="94"/>
      <c r="TPW18" s="94"/>
      <c r="TPX18" s="94"/>
      <c r="TPY18" s="94"/>
      <c r="TPZ18" s="94"/>
      <c r="TQA18" s="94"/>
      <c r="TQB18" s="94"/>
      <c r="TQC18" s="94"/>
      <c r="TQD18" s="94"/>
      <c r="TQE18" s="94"/>
      <c r="TQF18" s="94"/>
      <c r="TQG18" s="94"/>
      <c r="TQH18" s="94"/>
      <c r="TQI18" s="94"/>
      <c r="TQJ18" s="94"/>
      <c r="TQK18" s="94"/>
      <c r="TQL18" s="94"/>
      <c r="TQM18" s="94"/>
      <c r="TQN18" s="94"/>
      <c r="TQO18" s="94"/>
      <c r="TQP18" s="94"/>
      <c r="TQQ18" s="94"/>
      <c r="TQR18" s="94"/>
      <c r="TQS18" s="94"/>
      <c r="TQT18" s="94"/>
      <c r="TQU18" s="94"/>
      <c r="TQV18" s="94"/>
      <c r="TQW18" s="94"/>
      <c r="TQX18" s="94"/>
      <c r="TQY18" s="94"/>
      <c r="TQZ18" s="94"/>
      <c r="TRA18" s="94"/>
      <c r="TRB18" s="94"/>
      <c r="TRC18" s="94"/>
      <c r="TRD18" s="94"/>
      <c r="TRE18" s="94"/>
      <c r="TRF18" s="94"/>
      <c r="TRG18" s="94"/>
      <c r="TRH18" s="94"/>
      <c r="TRI18" s="94"/>
      <c r="TRJ18" s="94"/>
      <c r="TRK18" s="94"/>
      <c r="TRL18" s="94"/>
      <c r="TRM18" s="94"/>
      <c r="TRN18" s="94"/>
      <c r="TRO18" s="94"/>
      <c r="TRP18" s="94"/>
      <c r="TRQ18" s="94"/>
      <c r="TRR18" s="94"/>
      <c r="TRS18" s="94"/>
      <c r="TRT18" s="94"/>
      <c r="TRU18" s="94"/>
      <c r="TRV18" s="94"/>
      <c r="TRW18" s="94"/>
      <c r="TRX18" s="94"/>
      <c r="TRY18" s="94"/>
      <c r="TRZ18" s="94"/>
      <c r="TSA18" s="94"/>
      <c r="TSB18" s="94"/>
      <c r="TSC18" s="94"/>
      <c r="TSD18" s="94"/>
      <c r="TSE18" s="94"/>
      <c r="TSF18" s="94"/>
      <c r="TSG18" s="94"/>
      <c r="TSH18" s="94"/>
      <c r="TSI18" s="94"/>
      <c r="TSJ18" s="94"/>
      <c r="TSK18" s="94"/>
      <c r="TSL18" s="94"/>
      <c r="TSM18" s="94"/>
      <c r="TSN18" s="94"/>
      <c r="TSO18" s="94"/>
      <c r="TSP18" s="94"/>
      <c r="TSQ18" s="94"/>
      <c r="TSR18" s="94"/>
      <c r="TSS18" s="94"/>
      <c r="TST18" s="94"/>
      <c r="TSU18" s="94"/>
      <c r="TSV18" s="94"/>
      <c r="TSW18" s="94"/>
      <c r="TSX18" s="94"/>
      <c r="TSY18" s="94"/>
      <c r="TSZ18" s="94"/>
      <c r="TTA18" s="94"/>
      <c r="TTB18" s="94"/>
      <c r="TTC18" s="94"/>
      <c r="TTD18" s="94"/>
      <c r="TTE18" s="94"/>
      <c r="TTF18" s="94"/>
      <c r="TTG18" s="94"/>
      <c r="TTH18" s="94"/>
      <c r="TTI18" s="94"/>
      <c r="TTJ18" s="94"/>
      <c r="TTK18" s="94"/>
      <c r="TTL18" s="94"/>
      <c r="TTM18" s="94"/>
      <c r="TTN18" s="94"/>
      <c r="TTO18" s="94"/>
      <c r="TTP18" s="94"/>
      <c r="TTQ18" s="94"/>
      <c r="TTR18" s="94"/>
      <c r="TTS18" s="94"/>
      <c r="TTT18" s="94"/>
      <c r="TTU18" s="94"/>
      <c r="TTV18" s="94"/>
      <c r="TTW18" s="94"/>
      <c r="TTX18" s="94"/>
      <c r="TTY18" s="94"/>
      <c r="TTZ18" s="94"/>
      <c r="TUA18" s="94"/>
      <c r="TUB18" s="94"/>
      <c r="TUC18" s="94"/>
      <c r="TUD18" s="94"/>
      <c r="TUE18" s="94"/>
      <c r="TUF18" s="94"/>
      <c r="TUG18" s="94"/>
      <c r="TUH18" s="94"/>
      <c r="TUI18" s="94"/>
      <c r="TUJ18" s="94"/>
      <c r="TUK18" s="94"/>
      <c r="TUL18" s="94"/>
      <c r="TUM18" s="94"/>
      <c r="TUN18" s="94"/>
      <c r="TUO18" s="94"/>
      <c r="TUP18" s="94"/>
      <c r="TUQ18" s="94"/>
      <c r="TUR18" s="94"/>
      <c r="TUS18" s="94"/>
      <c r="TUT18" s="94"/>
      <c r="TUU18" s="94"/>
      <c r="TUV18" s="94"/>
      <c r="TUW18" s="94"/>
      <c r="TUX18" s="94"/>
      <c r="TUY18" s="94"/>
      <c r="TUZ18" s="94"/>
      <c r="TVA18" s="94"/>
      <c r="TVB18" s="94"/>
      <c r="TVC18" s="94"/>
      <c r="TVD18" s="94"/>
      <c r="TVE18" s="94"/>
      <c r="TVF18" s="94"/>
      <c r="TVG18" s="94"/>
      <c r="TVH18" s="94"/>
      <c r="TVI18" s="94"/>
      <c r="TVJ18" s="94"/>
      <c r="TVK18" s="94"/>
      <c r="TVL18" s="94"/>
      <c r="TVM18" s="94"/>
      <c r="TVN18" s="94"/>
      <c r="TVO18" s="94"/>
      <c r="TVP18" s="94"/>
      <c r="TVQ18" s="94"/>
      <c r="TVR18" s="94"/>
      <c r="TVS18" s="94"/>
      <c r="TVT18" s="94"/>
      <c r="TVU18" s="94"/>
      <c r="TVV18" s="94"/>
      <c r="TVW18" s="94"/>
      <c r="TVX18" s="94"/>
      <c r="TVY18" s="94"/>
      <c r="TVZ18" s="94"/>
      <c r="TWA18" s="94"/>
      <c r="TWB18" s="94"/>
      <c r="TWC18" s="94"/>
      <c r="TWD18" s="94"/>
      <c r="TWE18" s="94"/>
      <c r="TWF18" s="94"/>
      <c r="TWG18" s="94"/>
      <c r="TWH18" s="94"/>
      <c r="TWI18" s="94"/>
      <c r="TWJ18" s="94"/>
      <c r="TWK18" s="94"/>
      <c r="TWL18" s="94"/>
      <c r="TWM18" s="94"/>
      <c r="TWN18" s="94"/>
      <c r="TWO18" s="94"/>
      <c r="TWP18" s="94"/>
      <c r="TWQ18" s="94"/>
      <c r="TWR18" s="94"/>
      <c r="TWS18" s="94"/>
      <c r="TWT18" s="94"/>
      <c r="TWU18" s="94"/>
      <c r="TWV18" s="94"/>
      <c r="TWW18" s="94"/>
      <c r="TWX18" s="94"/>
      <c r="TWY18" s="94"/>
      <c r="TWZ18" s="94"/>
      <c r="TXA18" s="94"/>
      <c r="TXB18" s="94"/>
      <c r="TXC18" s="94"/>
      <c r="TXD18" s="94"/>
      <c r="TXE18" s="94"/>
      <c r="TXF18" s="94"/>
      <c r="TXG18" s="94"/>
      <c r="TXH18" s="94"/>
      <c r="TXI18" s="94"/>
      <c r="TXJ18" s="94"/>
      <c r="TXK18" s="94"/>
      <c r="TXL18" s="94"/>
      <c r="TXM18" s="94"/>
      <c r="TXN18" s="94"/>
      <c r="TXO18" s="94"/>
      <c r="TXP18" s="94"/>
      <c r="TXQ18" s="94"/>
      <c r="TXR18" s="94"/>
      <c r="TXS18" s="94"/>
      <c r="TXT18" s="94"/>
      <c r="TXU18" s="94"/>
      <c r="TXV18" s="94"/>
      <c r="TXW18" s="94"/>
      <c r="TXX18" s="94"/>
      <c r="TXY18" s="94"/>
      <c r="TXZ18" s="94"/>
      <c r="TYA18" s="94"/>
      <c r="TYB18" s="94"/>
      <c r="TYC18" s="94"/>
      <c r="TYD18" s="94"/>
      <c r="TYE18" s="94"/>
      <c r="TYF18" s="94"/>
      <c r="TYG18" s="94"/>
      <c r="TYH18" s="94"/>
      <c r="TYI18" s="94"/>
      <c r="TYJ18" s="94"/>
      <c r="TYK18" s="94"/>
      <c r="TYL18" s="94"/>
      <c r="TYM18" s="94"/>
      <c r="TYN18" s="94"/>
      <c r="TYO18" s="94"/>
      <c r="TYP18" s="94"/>
      <c r="TYQ18" s="94"/>
      <c r="TYR18" s="94"/>
      <c r="TYS18" s="94"/>
      <c r="TYT18" s="94"/>
      <c r="TYU18" s="94"/>
      <c r="TYV18" s="94"/>
      <c r="TYW18" s="94"/>
      <c r="TYX18" s="94"/>
      <c r="TYY18" s="94"/>
      <c r="TYZ18" s="94"/>
      <c r="TZA18" s="94"/>
      <c r="TZB18" s="94"/>
      <c r="TZC18" s="94"/>
      <c r="TZD18" s="94"/>
      <c r="TZE18" s="94"/>
      <c r="TZF18" s="94"/>
      <c r="TZG18" s="94"/>
      <c r="TZH18" s="94"/>
      <c r="TZI18" s="94"/>
      <c r="TZJ18" s="94"/>
      <c r="TZK18" s="94"/>
      <c r="TZL18" s="94"/>
      <c r="TZM18" s="94"/>
      <c r="TZN18" s="94"/>
      <c r="TZO18" s="94"/>
      <c r="TZP18" s="94"/>
      <c r="TZQ18" s="94"/>
      <c r="TZR18" s="94"/>
      <c r="TZS18" s="94"/>
      <c r="TZT18" s="94"/>
      <c r="TZU18" s="94"/>
      <c r="TZV18" s="94"/>
      <c r="TZW18" s="94"/>
      <c r="TZX18" s="94"/>
      <c r="TZY18" s="94"/>
      <c r="TZZ18" s="94"/>
      <c r="UAA18" s="94"/>
      <c r="UAB18" s="94"/>
      <c r="UAC18" s="94"/>
      <c r="UAD18" s="94"/>
      <c r="UAE18" s="94"/>
      <c r="UAF18" s="94"/>
      <c r="UAG18" s="94"/>
      <c r="UAH18" s="94"/>
      <c r="UAI18" s="94"/>
      <c r="UAJ18" s="94"/>
      <c r="UAK18" s="94"/>
      <c r="UAL18" s="94"/>
      <c r="UAM18" s="94"/>
      <c r="UAN18" s="94"/>
      <c r="UAO18" s="94"/>
      <c r="UAP18" s="94"/>
      <c r="UAQ18" s="94"/>
      <c r="UAR18" s="94"/>
      <c r="UAS18" s="94"/>
      <c r="UAT18" s="94"/>
      <c r="UAU18" s="94"/>
      <c r="UAV18" s="94"/>
      <c r="UAW18" s="94"/>
      <c r="UAX18" s="94"/>
      <c r="UAY18" s="94"/>
      <c r="UAZ18" s="94"/>
      <c r="UBA18" s="94"/>
      <c r="UBB18" s="94"/>
      <c r="UBC18" s="94"/>
      <c r="UBD18" s="94"/>
      <c r="UBE18" s="94"/>
      <c r="UBF18" s="94"/>
      <c r="UBG18" s="94"/>
      <c r="UBH18" s="94"/>
      <c r="UBI18" s="94"/>
      <c r="UBJ18" s="94"/>
      <c r="UBK18" s="94"/>
      <c r="UBL18" s="94"/>
      <c r="UBM18" s="94"/>
      <c r="UBN18" s="94"/>
      <c r="UBO18" s="94"/>
      <c r="UBP18" s="94"/>
      <c r="UBQ18" s="94"/>
      <c r="UBR18" s="94"/>
      <c r="UBS18" s="94"/>
      <c r="UBT18" s="94"/>
      <c r="UBU18" s="94"/>
      <c r="UBV18" s="94"/>
      <c r="UBW18" s="94"/>
      <c r="UBX18" s="94"/>
      <c r="UBY18" s="94"/>
      <c r="UBZ18" s="94"/>
      <c r="UCA18" s="94"/>
      <c r="UCB18" s="94"/>
      <c r="UCC18" s="94"/>
      <c r="UCD18" s="94"/>
      <c r="UCE18" s="94"/>
      <c r="UCF18" s="94"/>
      <c r="UCG18" s="94"/>
      <c r="UCH18" s="94"/>
      <c r="UCI18" s="94"/>
      <c r="UCJ18" s="94"/>
      <c r="UCK18" s="94"/>
      <c r="UCL18" s="94"/>
      <c r="UCM18" s="94"/>
      <c r="UCN18" s="94"/>
      <c r="UCO18" s="94"/>
      <c r="UCP18" s="94"/>
      <c r="UCQ18" s="94"/>
      <c r="UCR18" s="94"/>
      <c r="UCS18" s="94"/>
      <c r="UCT18" s="94"/>
      <c r="UCU18" s="94"/>
      <c r="UCV18" s="94"/>
      <c r="UCW18" s="94"/>
      <c r="UCX18" s="94"/>
      <c r="UCY18" s="94"/>
      <c r="UCZ18" s="94"/>
      <c r="UDA18" s="94"/>
      <c r="UDB18" s="94"/>
      <c r="UDC18" s="94"/>
      <c r="UDD18" s="94"/>
      <c r="UDE18" s="94"/>
      <c r="UDF18" s="94"/>
      <c r="UDG18" s="94"/>
      <c r="UDH18" s="94"/>
      <c r="UDI18" s="94"/>
      <c r="UDJ18" s="94"/>
      <c r="UDK18" s="94"/>
      <c r="UDL18" s="94"/>
      <c r="UDM18" s="94"/>
      <c r="UDN18" s="94"/>
      <c r="UDO18" s="94"/>
      <c r="UDP18" s="94"/>
      <c r="UDQ18" s="94"/>
      <c r="UDR18" s="94"/>
      <c r="UDS18" s="94"/>
      <c r="UDT18" s="94"/>
      <c r="UDU18" s="94"/>
      <c r="UDV18" s="94"/>
      <c r="UDW18" s="94"/>
      <c r="UDX18" s="94"/>
      <c r="UDY18" s="94"/>
      <c r="UDZ18" s="94"/>
      <c r="UEA18" s="94"/>
      <c r="UEB18" s="94"/>
      <c r="UEC18" s="94"/>
      <c r="UED18" s="94"/>
      <c r="UEE18" s="94"/>
      <c r="UEF18" s="94"/>
      <c r="UEG18" s="94"/>
      <c r="UEH18" s="94"/>
      <c r="UEI18" s="94"/>
      <c r="UEJ18" s="94"/>
      <c r="UEK18" s="94"/>
      <c r="UEL18" s="94"/>
      <c r="UEM18" s="94"/>
      <c r="UEN18" s="94"/>
      <c r="UEO18" s="94"/>
      <c r="UEP18" s="94"/>
      <c r="UEQ18" s="94"/>
      <c r="UER18" s="94"/>
      <c r="UES18" s="94"/>
      <c r="UET18" s="94"/>
      <c r="UEU18" s="94"/>
      <c r="UEV18" s="94"/>
      <c r="UEW18" s="94"/>
      <c r="UEX18" s="94"/>
      <c r="UEY18" s="94"/>
      <c r="UEZ18" s="94"/>
      <c r="UFA18" s="94"/>
      <c r="UFB18" s="94"/>
      <c r="UFC18" s="94"/>
      <c r="UFD18" s="94"/>
      <c r="UFE18" s="94"/>
      <c r="UFF18" s="94"/>
      <c r="UFG18" s="94"/>
      <c r="UFH18" s="94"/>
      <c r="UFI18" s="94"/>
      <c r="UFJ18" s="94"/>
      <c r="UFK18" s="94"/>
      <c r="UFL18" s="94"/>
      <c r="UFM18" s="94"/>
      <c r="UFN18" s="94"/>
      <c r="UFO18" s="94"/>
      <c r="UFP18" s="94"/>
      <c r="UFQ18" s="94"/>
      <c r="UFR18" s="94"/>
      <c r="UFS18" s="94"/>
      <c r="UFT18" s="94"/>
      <c r="UFU18" s="94"/>
      <c r="UFV18" s="94"/>
      <c r="UFW18" s="94"/>
      <c r="UFX18" s="94"/>
      <c r="UFY18" s="94"/>
      <c r="UFZ18" s="94"/>
      <c r="UGA18" s="94"/>
      <c r="UGB18" s="94"/>
      <c r="UGC18" s="94"/>
      <c r="UGD18" s="94"/>
      <c r="UGE18" s="94"/>
      <c r="UGF18" s="94"/>
      <c r="UGG18" s="94"/>
      <c r="UGH18" s="94"/>
      <c r="UGI18" s="94"/>
      <c r="UGJ18" s="94"/>
      <c r="UGK18" s="94"/>
      <c r="UGL18" s="94"/>
      <c r="UGM18" s="94"/>
      <c r="UGN18" s="94"/>
      <c r="UGO18" s="94"/>
      <c r="UGP18" s="94"/>
      <c r="UGQ18" s="94"/>
      <c r="UGR18" s="94"/>
      <c r="UGS18" s="94"/>
      <c r="UGT18" s="94"/>
      <c r="UGU18" s="94"/>
      <c r="UGV18" s="94"/>
      <c r="UGW18" s="94"/>
      <c r="UGX18" s="94"/>
      <c r="UGY18" s="94"/>
      <c r="UGZ18" s="94"/>
      <c r="UHA18" s="94"/>
      <c r="UHB18" s="94"/>
      <c r="UHC18" s="94"/>
      <c r="UHD18" s="94"/>
      <c r="UHE18" s="94"/>
      <c r="UHF18" s="94"/>
      <c r="UHG18" s="94"/>
      <c r="UHH18" s="94"/>
      <c r="UHI18" s="94"/>
      <c r="UHJ18" s="94"/>
      <c r="UHK18" s="94"/>
      <c r="UHL18" s="94"/>
      <c r="UHM18" s="94"/>
      <c r="UHN18" s="94"/>
      <c r="UHO18" s="94"/>
      <c r="UHP18" s="94"/>
      <c r="UHQ18" s="94"/>
      <c r="UHR18" s="94"/>
      <c r="UHS18" s="94"/>
      <c r="UHT18" s="94"/>
      <c r="UHU18" s="94"/>
      <c r="UHV18" s="94"/>
      <c r="UHW18" s="94"/>
      <c r="UHX18" s="94"/>
      <c r="UHY18" s="94"/>
      <c r="UHZ18" s="94"/>
      <c r="UIA18" s="94"/>
      <c r="UIB18" s="94"/>
      <c r="UIC18" s="94"/>
      <c r="UID18" s="94"/>
      <c r="UIE18" s="94"/>
      <c r="UIF18" s="94"/>
      <c r="UIG18" s="94"/>
      <c r="UIH18" s="94"/>
      <c r="UII18" s="94"/>
      <c r="UIJ18" s="94"/>
      <c r="UIK18" s="94"/>
      <c r="UIL18" s="94"/>
      <c r="UIM18" s="94"/>
      <c r="UIN18" s="94"/>
      <c r="UIO18" s="94"/>
      <c r="UIP18" s="94"/>
      <c r="UIQ18" s="94"/>
      <c r="UIR18" s="94"/>
      <c r="UIS18" s="94"/>
      <c r="UIT18" s="94"/>
      <c r="UIU18" s="94"/>
      <c r="UIV18" s="94"/>
      <c r="UIW18" s="94"/>
      <c r="UIX18" s="94"/>
      <c r="UIY18" s="94"/>
      <c r="UIZ18" s="94"/>
      <c r="UJA18" s="94"/>
      <c r="UJB18" s="94"/>
      <c r="UJC18" s="94"/>
      <c r="UJD18" s="94"/>
      <c r="UJE18" s="94"/>
      <c r="UJF18" s="94"/>
      <c r="UJG18" s="94"/>
      <c r="UJH18" s="94"/>
      <c r="UJI18" s="94"/>
      <c r="UJJ18" s="94"/>
      <c r="UJK18" s="94"/>
      <c r="UJL18" s="94"/>
      <c r="UJM18" s="94"/>
      <c r="UJN18" s="94"/>
      <c r="UJO18" s="94"/>
      <c r="UJP18" s="94"/>
      <c r="UJQ18" s="94"/>
      <c r="UJR18" s="94"/>
      <c r="UJS18" s="94"/>
      <c r="UJT18" s="94"/>
      <c r="UJU18" s="94"/>
      <c r="UJV18" s="94"/>
      <c r="UJW18" s="94"/>
      <c r="UJX18" s="94"/>
      <c r="UJY18" s="94"/>
      <c r="UJZ18" s="94"/>
      <c r="UKA18" s="94"/>
      <c r="UKB18" s="94"/>
      <c r="UKC18" s="94"/>
      <c r="UKD18" s="94"/>
      <c r="UKE18" s="94"/>
      <c r="UKF18" s="94"/>
      <c r="UKG18" s="94"/>
      <c r="UKH18" s="94"/>
      <c r="UKI18" s="94"/>
      <c r="UKJ18" s="94"/>
      <c r="UKK18" s="94"/>
      <c r="UKL18" s="94"/>
      <c r="UKM18" s="94"/>
      <c r="UKN18" s="94"/>
      <c r="UKO18" s="94"/>
      <c r="UKP18" s="94"/>
      <c r="UKQ18" s="94"/>
      <c r="UKR18" s="94"/>
      <c r="UKS18" s="94"/>
      <c r="UKT18" s="94"/>
      <c r="UKU18" s="94"/>
      <c r="UKV18" s="94"/>
      <c r="UKW18" s="94"/>
      <c r="UKX18" s="94"/>
      <c r="UKY18" s="94"/>
      <c r="UKZ18" s="94"/>
      <c r="ULA18" s="94"/>
      <c r="ULB18" s="94"/>
      <c r="ULC18" s="94"/>
      <c r="ULD18" s="94"/>
      <c r="ULE18" s="94"/>
      <c r="ULF18" s="94"/>
      <c r="ULG18" s="94"/>
      <c r="ULH18" s="94"/>
      <c r="ULI18" s="94"/>
      <c r="ULJ18" s="94"/>
      <c r="ULK18" s="94"/>
      <c r="ULL18" s="94"/>
      <c r="ULM18" s="94"/>
      <c r="ULN18" s="94"/>
      <c r="ULO18" s="94"/>
      <c r="ULP18" s="94"/>
      <c r="ULQ18" s="94"/>
      <c r="ULR18" s="94"/>
      <c r="ULS18" s="94"/>
      <c r="ULT18" s="94"/>
      <c r="ULU18" s="94"/>
      <c r="ULV18" s="94"/>
      <c r="ULW18" s="94"/>
      <c r="ULX18" s="94"/>
      <c r="ULY18" s="94"/>
      <c r="ULZ18" s="94"/>
      <c r="UMA18" s="94"/>
      <c r="UMB18" s="94"/>
      <c r="UMC18" s="94"/>
      <c r="UMD18" s="94"/>
      <c r="UME18" s="94"/>
      <c r="UMF18" s="94"/>
      <c r="UMG18" s="94"/>
      <c r="UMH18" s="94"/>
      <c r="UMI18" s="94"/>
      <c r="UMJ18" s="94"/>
      <c r="UMK18" s="94"/>
      <c r="UML18" s="94"/>
      <c r="UMM18" s="94"/>
      <c r="UMN18" s="94"/>
      <c r="UMO18" s="94"/>
      <c r="UMP18" s="94"/>
      <c r="UMQ18" s="94"/>
      <c r="UMR18" s="94"/>
      <c r="UMS18" s="94"/>
      <c r="UMT18" s="94"/>
      <c r="UMU18" s="94"/>
      <c r="UMV18" s="94"/>
      <c r="UMW18" s="94"/>
      <c r="UMX18" s="94"/>
      <c r="UMY18" s="94"/>
      <c r="UMZ18" s="94"/>
      <c r="UNA18" s="94"/>
      <c r="UNB18" s="94"/>
      <c r="UNC18" s="94"/>
      <c r="UND18" s="94"/>
      <c r="UNE18" s="94"/>
      <c r="UNF18" s="94"/>
      <c r="UNG18" s="94"/>
      <c r="UNH18" s="94"/>
      <c r="UNI18" s="94"/>
      <c r="UNJ18" s="94"/>
      <c r="UNK18" s="94"/>
      <c r="UNL18" s="94"/>
      <c r="UNM18" s="94"/>
      <c r="UNN18" s="94"/>
      <c r="UNO18" s="94"/>
      <c r="UNP18" s="94"/>
      <c r="UNQ18" s="94"/>
      <c r="UNR18" s="94"/>
      <c r="UNS18" s="94"/>
      <c r="UNT18" s="94"/>
      <c r="UNU18" s="94"/>
      <c r="UNV18" s="94"/>
      <c r="UNW18" s="94"/>
      <c r="UNX18" s="94"/>
      <c r="UNY18" s="94"/>
      <c r="UNZ18" s="94"/>
      <c r="UOA18" s="94"/>
      <c r="UOB18" s="94"/>
      <c r="UOC18" s="94"/>
      <c r="UOD18" s="94"/>
      <c r="UOE18" s="94"/>
      <c r="UOF18" s="94"/>
      <c r="UOG18" s="94"/>
      <c r="UOH18" s="94"/>
      <c r="UOI18" s="94"/>
      <c r="UOJ18" s="94"/>
      <c r="UOK18" s="94"/>
      <c r="UOL18" s="94"/>
      <c r="UOM18" s="94"/>
      <c r="UON18" s="94"/>
      <c r="UOO18" s="94"/>
      <c r="UOP18" s="94"/>
      <c r="UOQ18" s="94"/>
      <c r="UOR18" s="94"/>
      <c r="UOS18" s="94"/>
      <c r="UOT18" s="94"/>
      <c r="UOU18" s="94"/>
      <c r="UOV18" s="94"/>
      <c r="UOW18" s="94"/>
      <c r="UOX18" s="94"/>
      <c r="UOY18" s="94"/>
      <c r="UOZ18" s="94"/>
      <c r="UPA18" s="94"/>
      <c r="UPB18" s="94"/>
      <c r="UPC18" s="94"/>
      <c r="UPD18" s="94"/>
      <c r="UPE18" s="94"/>
      <c r="UPF18" s="94"/>
      <c r="UPG18" s="94"/>
      <c r="UPH18" s="94"/>
      <c r="UPI18" s="94"/>
      <c r="UPJ18" s="94"/>
      <c r="UPK18" s="94"/>
      <c r="UPL18" s="94"/>
      <c r="UPM18" s="94"/>
      <c r="UPN18" s="94"/>
      <c r="UPO18" s="94"/>
      <c r="UPP18" s="94"/>
      <c r="UPQ18" s="94"/>
      <c r="UPR18" s="94"/>
      <c r="UPS18" s="94"/>
      <c r="UPT18" s="94"/>
      <c r="UPU18" s="94"/>
      <c r="UPV18" s="94"/>
      <c r="UPW18" s="94"/>
      <c r="UPX18" s="94"/>
      <c r="UPY18" s="94"/>
      <c r="UPZ18" s="94"/>
      <c r="UQA18" s="94"/>
      <c r="UQB18" s="94"/>
      <c r="UQC18" s="94"/>
      <c r="UQD18" s="94"/>
      <c r="UQE18" s="94"/>
      <c r="UQF18" s="94"/>
      <c r="UQG18" s="94"/>
      <c r="UQH18" s="94"/>
      <c r="UQI18" s="94"/>
      <c r="UQJ18" s="94"/>
      <c r="UQK18" s="94"/>
      <c r="UQL18" s="94"/>
      <c r="UQM18" s="94"/>
      <c r="UQN18" s="94"/>
      <c r="UQO18" s="94"/>
      <c r="UQP18" s="94"/>
      <c r="UQQ18" s="94"/>
      <c r="UQR18" s="94"/>
      <c r="UQS18" s="94"/>
      <c r="UQT18" s="94"/>
      <c r="UQU18" s="94"/>
      <c r="UQV18" s="94"/>
      <c r="UQW18" s="94"/>
      <c r="UQX18" s="94"/>
      <c r="UQY18" s="94"/>
      <c r="UQZ18" s="94"/>
      <c r="URA18" s="94"/>
      <c r="URB18" s="94"/>
      <c r="URC18" s="94"/>
      <c r="URD18" s="94"/>
      <c r="URE18" s="94"/>
      <c r="URF18" s="94"/>
      <c r="URG18" s="94"/>
      <c r="URH18" s="94"/>
      <c r="URI18" s="94"/>
      <c r="URJ18" s="94"/>
      <c r="URK18" s="94"/>
      <c r="URL18" s="94"/>
      <c r="URM18" s="94"/>
      <c r="URN18" s="94"/>
      <c r="URO18" s="94"/>
      <c r="URP18" s="94"/>
      <c r="URQ18" s="94"/>
      <c r="URR18" s="94"/>
      <c r="URS18" s="94"/>
      <c r="URT18" s="94"/>
      <c r="URU18" s="94"/>
      <c r="URV18" s="94"/>
      <c r="URW18" s="94"/>
      <c r="URX18" s="94"/>
      <c r="URY18" s="94"/>
      <c r="URZ18" s="94"/>
      <c r="USA18" s="94"/>
      <c r="USB18" s="94"/>
      <c r="USC18" s="94"/>
      <c r="USD18" s="94"/>
      <c r="USE18" s="94"/>
      <c r="USF18" s="94"/>
      <c r="USG18" s="94"/>
      <c r="USH18" s="94"/>
      <c r="USI18" s="94"/>
      <c r="USJ18" s="94"/>
      <c r="USK18" s="94"/>
      <c r="USL18" s="94"/>
      <c r="USM18" s="94"/>
      <c r="USN18" s="94"/>
      <c r="USO18" s="94"/>
      <c r="USP18" s="94"/>
      <c r="USQ18" s="94"/>
      <c r="USR18" s="94"/>
      <c r="USS18" s="94"/>
      <c r="UST18" s="94"/>
      <c r="USU18" s="94"/>
      <c r="USV18" s="94"/>
      <c r="USW18" s="94"/>
      <c r="USX18" s="94"/>
      <c r="USY18" s="94"/>
      <c r="USZ18" s="94"/>
      <c r="UTA18" s="94"/>
      <c r="UTB18" s="94"/>
      <c r="UTC18" s="94"/>
      <c r="UTD18" s="94"/>
      <c r="UTE18" s="94"/>
      <c r="UTF18" s="94"/>
      <c r="UTG18" s="94"/>
      <c r="UTH18" s="94"/>
      <c r="UTI18" s="94"/>
      <c r="UTJ18" s="94"/>
      <c r="UTK18" s="94"/>
      <c r="UTL18" s="94"/>
      <c r="UTM18" s="94"/>
      <c r="UTN18" s="94"/>
      <c r="UTO18" s="94"/>
      <c r="UTP18" s="94"/>
      <c r="UTQ18" s="94"/>
      <c r="UTR18" s="94"/>
      <c r="UTS18" s="94"/>
      <c r="UTT18" s="94"/>
      <c r="UTU18" s="94"/>
      <c r="UTV18" s="94"/>
      <c r="UTW18" s="94"/>
      <c r="UTX18" s="94"/>
      <c r="UTY18" s="94"/>
      <c r="UTZ18" s="94"/>
      <c r="UUA18" s="94"/>
      <c r="UUB18" s="94"/>
      <c r="UUC18" s="94"/>
      <c r="UUD18" s="94"/>
      <c r="UUE18" s="94"/>
      <c r="UUF18" s="94"/>
      <c r="UUG18" s="94"/>
      <c r="UUH18" s="94"/>
      <c r="UUI18" s="94"/>
      <c r="UUJ18" s="94"/>
      <c r="UUK18" s="94"/>
      <c r="UUL18" s="94"/>
      <c r="UUM18" s="94"/>
      <c r="UUN18" s="94"/>
      <c r="UUO18" s="94"/>
      <c r="UUP18" s="94"/>
      <c r="UUQ18" s="94"/>
      <c r="UUR18" s="94"/>
      <c r="UUS18" s="94"/>
      <c r="UUT18" s="94"/>
      <c r="UUU18" s="94"/>
      <c r="UUV18" s="94"/>
      <c r="UUW18" s="94"/>
      <c r="UUX18" s="94"/>
      <c r="UUY18" s="94"/>
      <c r="UUZ18" s="94"/>
      <c r="UVA18" s="94"/>
      <c r="UVB18" s="94"/>
      <c r="UVC18" s="94"/>
      <c r="UVD18" s="94"/>
      <c r="UVE18" s="94"/>
      <c r="UVF18" s="94"/>
      <c r="UVG18" s="94"/>
      <c r="UVH18" s="94"/>
      <c r="UVI18" s="94"/>
      <c r="UVJ18" s="94"/>
      <c r="UVK18" s="94"/>
      <c r="UVL18" s="94"/>
      <c r="UVM18" s="94"/>
      <c r="UVN18" s="94"/>
      <c r="UVO18" s="94"/>
      <c r="UVP18" s="94"/>
      <c r="UVQ18" s="94"/>
      <c r="UVR18" s="94"/>
      <c r="UVS18" s="94"/>
      <c r="UVT18" s="94"/>
      <c r="UVU18" s="94"/>
      <c r="UVV18" s="94"/>
      <c r="UVW18" s="94"/>
      <c r="UVX18" s="94"/>
      <c r="UVY18" s="94"/>
      <c r="UVZ18" s="94"/>
      <c r="UWA18" s="94"/>
      <c r="UWB18" s="94"/>
      <c r="UWC18" s="94"/>
      <c r="UWD18" s="94"/>
      <c r="UWE18" s="94"/>
      <c r="UWF18" s="94"/>
      <c r="UWG18" s="94"/>
      <c r="UWH18" s="94"/>
      <c r="UWI18" s="94"/>
      <c r="UWJ18" s="94"/>
      <c r="UWK18" s="94"/>
      <c r="UWL18" s="94"/>
      <c r="UWM18" s="94"/>
      <c r="UWN18" s="94"/>
      <c r="UWO18" s="94"/>
      <c r="UWP18" s="94"/>
      <c r="UWQ18" s="94"/>
      <c r="UWR18" s="94"/>
      <c r="UWS18" s="94"/>
      <c r="UWT18" s="94"/>
      <c r="UWU18" s="94"/>
      <c r="UWV18" s="94"/>
      <c r="UWW18" s="94"/>
      <c r="UWX18" s="94"/>
      <c r="UWY18" s="94"/>
      <c r="UWZ18" s="94"/>
      <c r="UXA18" s="94"/>
      <c r="UXB18" s="94"/>
      <c r="UXC18" s="94"/>
      <c r="UXD18" s="94"/>
      <c r="UXE18" s="94"/>
      <c r="UXF18" s="94"/>
      <c r="UXG18" s="94"/>
      <c r="UXH18" s="94"/>
      <c r="UXI18" s="94"/>
      <c r="UXJ18" s="94"/>
      <c r="UXK18" s="94"/>
      <c r="UXL18" s="94"/>
      <c r="UXM18" s="94"/>
      <c r="UXN18" s="94"/>
      <c r="UXO18" s="94"/>
      <c r="UXP18" s="94"/>
      <c r="UXQ18" s="94"/>
      <c r="UXR18" s="94"/>
      <c r="UXS18" s="94"/>
      <c r="UXT18" s="94"/>
      <c r="UXU18" s="94"/>
      <c r="UXV18" s="94"/>
      <c r="UXW18" s="94"/>
      <c r="UXX18" s="94"/>
      <c r="UXY18" s="94"/>
      <c r="UXZ18" s="94"/>
      <c r="UYA18" s="94"/>
      <c r="UYB18" s="94"/>
      <c r="UYC18" s="94"/>
      <c r="UYD18" s="94"/>
      <c r="UYE18" s="94"/>
      <c r="UYF18" s="94"/>
      <c r="UYG18" s="94"/>
      <c r="UYH18" s="94"/>
      <c r="UYI18" s="94"/>
      <c r="UYJ18" s="94"/>
      <c r="UYK18" s="94"/>
      <c r="UYL18" s="94"/>
      <c r="UYM18" s="94"/>
      <c r="UYN18" s="94"/>
      <c r="UYO18" s="94"/>
      <c r="UYP18" s="94"/>
      <c r="UYQ18" s="94"/>
      <c r="UYR18" s="94"/>
      <c r="UYS18" s="94"/>
      <c r="UYT18" s="94"/>
      <c r="UYU18" s="94"/>
      <c r="UYV18" s="94"/>
      <c r="UYW18" s="94"/>
      <c r="UYX18" s="94"/>
      <c r="UYY18" s="94"/>
      <c r="UYZ18" s="94"/>
      <c r="UZA18" s="94"/>
      <c r="UZB18" s="94"/>
      <c r="UZC18" s="94"/>
      <c r="UZD18" s="94"/>
      <c r="UZE18" s="94"/>
      <c r="UZF18" s="94"/>
      <c r="UZG18" s="94"/>
      <c r="UZH18" s="94"/>
      <c r="UZI18" s="94"/>
      <c r="UZJ18" s="94"/>
      <c r="UZK18" s="94"/>
      <c r="UZL18" s="94"/>
      <c r="UZM18" s="94"/>
      <c r="UZN18" s="94"/>
      <c r="UZO18" s="94"/>
      <c r="UZP18" s="94"/>
      <c r="UZQ18" s="94"/>
      <c r="UZR18" s="94"/>
      <c r="UZS18" s="94"/>
      <c r="UZT18" s="94"/>
      <c r="UZU18" s="94"/>
      <c r="UZV18" s="94"/>
      <c r="UZW18" s="94"/>
      <c r="UZX18" s="94"/>
      <c r="UZY18" s="94"/>
      <c r="UZZ18" s="94"/>
      <c r="VAA18" s="94"/>
      <c r="VAB18" s="94"/>
      <c r="VAC18" s="94"/>
      <c r="VAD18" s="94"/>
      <c r="VAE18" s="94"/>
      <c r="VAF18" s="94"/>
      <c r="VAG18" s="94"/>
      <c r="VAH18" s="94"/>
      <c r="VAI18" s="94"/>
      <c r="VAJ18" s="94"/>
      <c r="VAK18" s="94"/>
      <c r="VAL18" s="94"/>
      <c r="VAM18" s="94"/>
      <c r="VAN18" s="94"/>
      <c r="VAO18" s="94"/>
      <c r="VAP18" s="94"/>
      <c r="VAQ18" s="94"/>
      <c r="VAR18" s="94"/>
      <c r="VAS18" s="94"/>
      <c r="VAT18" s="94"/>
      <c r="VAU18" s="94"/>
      <c r="VAV18" s="94"/>
      <c r="VAW18" s="94"/>
      <c r="VAX18" s="94"/>
      <c r="VAY18" s="94"/>
      <c r="VAZ18" s="94"/>
      <c r="VBA18" s="94"/>
      <c r="VBB18" s="94"/>
      <c r="VBC18" s="94"/>
      <c r="VBD18" s="94"/>
      <c r="VBE18" s="94"/>
      <c r="VBF18" s="94"/>
      <c r="VBG18" s="94"/>
      <c r="VBH18" s="94"/>
      <c r="VBI18" s="94"/>
      <c r="VBJ18" s="94"/>
      <c r="VBK18" s="94"/>
      <c r="VBL18" s="94"/>
      <c r="VBM18" s="94"/>
      <c r="VBN18" s="94"/>
      <c r="VBO18" s="94"/>
      <c r="VBP18" s="94"/>
      <c r="VBQ18" s="94"/>
      <c r="VBR18" s="94"/>
      <c r="VBS18" s="94"/>
      <c r="VBT18" s="94"/>
      <c r="VBU18" s="94"/>
      <c r="VBV18" s="94"/>
      <c r="VBW18" s="94"/>
      <c r="VBX18" s="94"/>
      <c r="VBY18" s="94"/>
      <c r="VBZ18" s="94"/>
      <c r="VCA18" s="94"/>
      <c r="VCB18" s="94"/>
      <c r="VCC18" s="94"/>
      <c r="VCD18" s="94"/>
      <c r="VCE18" s="94"/>
      <c r="VCF18" s="94"/>
      <c r="VCG18" s="94"/>
      <c r="VCH18" s="94"/>
      <c r="VCI18" s="94"/>
      <c r="VCJ18" s="94"/>
      <c r="VCK18" s="94"/>
      <c r="VCL18" s="94"/>
      <c r="VCM18" s="94"/>
      <c r="VCN18" s="94"/>
      <c r="VCO18" s="94"/>
      <c r="VCP18" s="94"/>
      <c r="VCQ18" s="94"/>
      <c r="VCR18" s="94"/>
      <c r="VCS18" s="94"/>
      <c r="VCT18" s="94"/>
      <c r="VCU18" s="94"/>
      <c r="VCV18" s="94"/>
      <c r="VCW18" s="94"/>
      <c r="VCX18" s="94"/>
      <c r="VCY18" s="94"/>
      <c r="VCZ18" s="94"/>
      <c r="VDA18" s="94"/>
      <c r="VDB18" s="94"/>
      <c r="VDC18" s="94"/>
      <c r="VDD18" s="94"/>
      <c r="VDE18" s="94"/>
      <c r="VDF18" s="94"/>
      <c r="VDG18" s="94"/>
      <c r="VDH18" s="94"/>
      <c r="VDI18" s="94"/>
      <c r="VDJ18" s="94"/>
      <c r="VDK18" s="94"/>
      <c r="VDL18" s="94"/>
      <c r="VDM18" s="94"/>
      <c r="VDN18" s="94"/>
      <c r="VDO18" s="94"/>
      <c r="VDP18" s="94"/>
      <c r="VDQ18" s="94"/>
      <c r="VDR18" s="94"/>
      <c r="VDS18" s="94"/>
      <c r="VDT18" s="94"/>
      <c r="VDU18" s="94"/>
      <c r="VDV18" s="94"/>
      <c r="VDW18" s="94"/>
      <c r="VDX18" s="94"/>
      <c r="VDY18" s="94"/>
      <c r="VDZ18" s="94"/>
      <c r="VEA18" s="94"/>
      <c r="VEB18" s="94"/>
      <c r="VEC18" s="94"/>
      <c r="VED18" s="94"/>
      <c r="VEE18" s="94"/>
      <c r="VEF18" s="94"/>
      <c r="VEG18" s="94"/>
      <c r="VEH18" s="94"/>
      <c r="VEI18" s="94"/>
      <c r="VEJ18" s="94"/>
      <c r="VEK18" s="94"/>
      <c r="VEL18" s="94"/>
      <c r="VEM18" s="94"/>
      <c r="VEN18" s="94"/>
      <c r="VEO18" s="94"/>
      <c r="VEP18" s="94"/>
      <c r="VEQ18" s="94"/>
      <c r="VER18" s="94"/>
      <c r="VES18" s="94"/>
      <c r="VET18" s="94"/>
      <c r="VEU18" s="94"/>
      <c r="VEV18" s="94"/>
      <c r="VEW18" s="94"/>
      <c r="VEX18" s="94"/>
      <c r="VEY18" s="94"/>
      <c r="VEZ18" s="94"/>
      <c r="VFA18" s="94"/>
      <c r="VFB18" s="94"/>
      <c r="VFC18" s="94"/>
      <c r="VFD18" s="94"/>
      <c r="VFE18" s="94"/>
      <c r="VFF18" s="94"/>
      <c r="VFG18" s="94"/>
      <c r="VFH18" s="94"/>
      <c r="VFI18" s="94"/>
      <c r="VFJ18" s="94"/>
      <c r="VFK18" s="94"/>
      <c r="VFL18" s="94"/>
      <c r="VFM18" s="94"/>
      <c r="VFN18" s="94"/>
      <c r="VFO18" s="94"/>
      <c r="VFP18" s="94"/>
      <c r="VFQ18" s="94"/>
      <c r="VFR18" s="94"/>
      <c r="VFS18" s="94"/>
      <c r="VFT18" s="94"/>
      <c r="VFU18" s="94"/>
      <c r="VFV18" s="94"/>
      <c r="VFW18" s="94"/>
      <c r="VFX18" s="94"/>
      <c r="VFY18" s="94"/>
      <c r="VFZ18" s="94"/>
      <c r="VGA18" s="94"/>
      <c r="VGB18" s="94"/>
      <c r="VGC18" s="94"/>
      <c r="VGD18" s="94"/>
      <c r="VGE18" s="94"/>
      <c r="VGF18" s="94"/>
      <c r="VGG18" s="94"/>
      <c r="VGH18" s="94"/>
      <c r="VGI18" s="94"/>
      <c r="VGJ18" s="94"/>
      <c r="VGK18" s="94"/>
      <c r="VGL18" s="94"/>
      <c r="VGM18" s="94"/>
      <c r="VGN18" s="94"/>
      <c r="VGO18" s="94"/>
      <c r="VGP18" s="94"/>
      <c r="VGQ18" s="94"/>
      <c r="VGR18" s="94"/>
      <c r="VGS18" s="94"/>
      <c r="VGT18" s="94"/>
      <c r="VGU18" s="94"/>
      <c r="VGV18" s="94"/>
      <c r="VGW18" s="94"/>
      <c r="VGX18" s="94"/>
      <c r="VGY18" s="94"/>
      <c r="VGZ18" s="94"/>
      <c r="VHA18" s="94"/>
      <c r="VHB18" s="94"/>
      <c r="VHC18" s="94"/>
      <c r="VHD18" s="94"/>
      <c r="VHE18" s="94"/>
      <c r="VHF18" s="94"/>
      <c r="VHG18" s="94"/>
      <c r="VHH18" s="94"/>
      <c r="VHI18" s="94"/>
      <c r="VHJ18" s="94"/>
      <c r="VHK18" s="94"/>
      <c r="VHL18" s="94"/>
      <c r="VHM18" s="94"/>
      <c r="VHN18" s="94"/>
      <c r="VHO18" s="94"/>
      <c r="VHP18" s="94"/>
      <c r="VHQ18" s="94"/>
      <c r="VHR18" s="94"/>
      <c r="VHS18" s="94"/>
      <c r="VHT18" s="94"/>
      <c r="VHU18" s="94"/>
      <c r="VHV18" s="94"/>
      <c r="VHW18" s="94"/>
      <c r="VHX18" s="94"/>
      <c r="VHY18" s="94"/>
      <c r="VHZ18" s="94"/>
      <c r="VIA18" s="94"/>
      <c r="VIB18" s="94"/>
      <c r="VIC18" s="94"/>
      <c r="VID18" s="94"/>
      <c r="VIE18" s="94"/>
      <c r="VIF18" s="94"/>
      <c r="VIG18" s="94"/>
      <c r="VIH18" s="94"/>
      <c r="VII18" s="94"/>
      <c r="VIJ18" s="94"/>
      <c r="VIK18" s="94"/>
      <c r="VIL18" s="94"/>
      <c r="VIM18" s="94"/>
      <c r="VIN18" s="94"/>
      <c r="VIO18" s="94"/>
      <c r="VIP18" s="94"/>
      <c r="VIQ18" s="94"/>
      <c r="VIR18" s="94"/>
      <c r="VIS18" s="94"/>
      <c r="VIT18" s="94"/>
      <c r="VIU18" s="94"/>
      <c r="VIV18" s="94"/>
      <c r="VIW18" s="94"/>
      <c r="VIX18" s="94"/>
      <c r="VIY18" s="94"/>
      <c r="VIZ18" s="94"/>
      <c r="VJA18" s="94"/>
      <c r="VJB18" s="94"/>
      <c r="VJC18" s="94"/>
      <c r="VJD18" s="94"/>
      <c r="VJE18" s="94"/>
      <c r="VJF18" s="94"/>
      <c r="VJG18" s="94"/>
      <c r="VJH18" s="94"/>
      <c r="VJI18" s="94"/>
      <c r="VJJ18" s="94"/>
      <c r="VJK18" s="94"/>
      <c r="VJL18" s="94"/>
      <c r="VJM18" s="94"/>
      <c r="VJN18" s="94"/>
      <c r="VJO18" s="94"/>
      <c r="VJP18" s="94"/>
      <c r="VJQ18" s="94"/>
      <c r="VJR18" s="94"/>
      <c r="VJS18" s="94"/>
      <c r="VJT18" s="94"/>
      <c r="VJU18" s="94"/>
      <c r="VJV18" s="94"/>
      <c r="VJW18" s="94"/>
      <c r="VJX18" s="94"/>
      <c r="VJY18" s="94"/>
      <c r="VJZ18" s="94"/>
      <c r="VKA18" s="94"/>
      <c r="VKB18" s="94"/>
      <c r="VKC18" s="94"/>
      <c r="VKD18" s="94"/>
      <c r="VKE18" s="94"/>
      <c r="VKF18" s="94"/>
      <c r="VKG18" s="94"/>
      <c r="VKH18" s="94"/>
      <c r="VKI18" s="94"/>
      <c r="VKJ18" s="94"/>
      <c r="VKK18" s="94"/>
      <c r="VKL18" s="94"/>
      <c r="VKM18" s="94"/>
      <c r="VKN18" s="94"/>
      <c r="VKO18" s="94"/>
      <c r="VKP18" s="94"/>
      <c r="VKQ18" s="94"/>
      <c r="VKR18" s="94"/>
      <c r="VKS18" s="94"/>
      <c r="VKT18" s="94"/>
      <c r="VKU18" s="94"/>
      <c r="VKV18" s="94"/>
      <c r="VKW18" s="94"/>
      <c r="VKX18" s="94"/>
      <c r="VKY18" s="94"/>
      <c r="VKZ18" s="94"/>
      <c r="VLA18" s="94"/>
      <c r="VLB18" s="94"/>
      <c r="VLC18" s="94"/>
      <c r="VLD18" s="94"/>
      <c r="VLE18" s="94"/>
      <c r="VLF18" s="94"/>
      <c r="VLG18" s="94"/>
      <c r="VLH18" s="94"/>
      <c r="VLI18" s="94"/>
      <c r="VLJ18" s="94"/>
      <c r="VLK18" s="94"/>
      <c r="VLL18" s="94"/>
      <c r="VLM18" s="94"/>
      <c r="VLN18" s="94"/>
      <c r="VLO18" s="94"/>
      <c r="VLP18" s="94"/>
      <c r="VLQ18" s="94"/>
      <c r="VLR18" s="94"/>
      <c r="VLS18" s="94"/>
      <c r="VLT18" s="94"/>
      <c r="VLU18" s="94"/>
      <c r="VLV18" s="94"/>
      <c r="VLW18" s="94"/>
      <c r="VLX18" s="94"/>
      <c r="VLY18" s="94"/>
      <c r="VLZ18" s="94"/>
      <c r="VMA18" s="94"/>
      <c r="VMB18" s="94"/>
      <c r="VMC18" s="94"/>
      <c r="VMD18" s="94"/>
      <c r="VME18" s="94"/>
      <c r="VMF18" s="94"/>
      <c r="VMG18" s="94"/>
      <c r="VMH18" s="94"/>
      <c r="VMI18" s="94"/>
      <c r="VMJ18" s="94"/>
      <c r="VMK18" s="94"/>
      <c r="VML18" s="94"/>
      <c r="VMM18" s="94"/>
      <c r="VMN18" s="94"/>
      <c r="VMO18" s="94"/>
      <c r="VMP18" s="94"/>
      <c r="VMQ18" s="94"/>
      <c r="VMR18" s="94"/>
      <c r="VMS18" s="94"/>
      <c r="VMT18" s="94"/>
      <c r="VMU18" s="94"/>
      <c r="VMV18" s="94"/>
      <c r="VMW18" s="94"/>
      <c r="VMX18" s="94"/>
      <c r="VMY18" s="94"/>
      <c r="VMZ18" s="94"/>
      <c r="VNA18" s="94"/>
      <c r="VNB18" s="94"/>
      <c r="VNC18" s="94"/>
      <c r="VND18" s="94"/>
      <c r="VNE18" s="94"/>
      <c r="VNF18" s="94"/>
      <c r="VNG18" s="94"/>
      <c r="VNH18" s="94"/>
      <c r="VNI18" s="94"/>
      <c r="VNJ18" s="94"/>
      <c r="VNK18" s="94"/>
      <c r="VNL18" s="94"/>
      <c r="VNM18" s="94"/>
      <c r="VNN18" s="94"/>
      <c r="VNO18" s="94"/>
      <c r="VNP18" s="94"/>
      <c r="VNQ18" s="94"/>
      <c r="VNR18" s="94"/>
      <c r="VNS18" s="94"/>
      <c r="VNT18" s="94"/>
      <c r="VNU18" s="94"/>
      <c r="VNV18" s="94"/>
      <c r="VNW18" s="94"/>
      <c r="VNX18" s="94"/>
      <c r="VNY18" s="94"/>
      <c r="VNZ18" s="94"/>
      <c r="VOA18" s="94"/>
      <c r="VOB18" s="94"/>
      <c r="VOC18" s="94"/>
      <c r="VOD18" s="94"/>
      <c r="VOE18" s="94"/>
      <c r="VOF18" s="94"/>
      <c r="VOG18" s="94"/>
      <c r="VOH18" s="94"/>
      <c r="VOI18" s="94"/>
      <c r="VOJ18" s="94"/>
      <c r="VOK18" s="94"/>
      <c r="VOL18" s="94"/>
      <c r="VOM18" s="94"/>
      <c r="VON18" s="94"/>
      <c r="VOO18" s="94"/>
      <c r="VOP18" s="94"/>
      <c r="VOQ18" s="94"/>
      <c r="VOR18" s="94"/>
      <c r="VOS18" s="94"/>
      <c r="VOT18" s="94"/>
      <c r="VOU18" s="94"/>
      <c r="VOV18" s="94"/>
      <c r="VOW18" s="94"/>
      <c r="VOX18" s="94"/>
      <c r="VOY18" s="94"/>
      <c r="VOZ18" s="94"/>
      <c r="VPA18" s="94"/>
      <c r="VPB18" s="94"/>
      <c r="VPC18" s="94"/>
      <c r="VPD18" s="94"/>
      <c r="VPE18" s="94"/>
      <c r="VPF18" s="94"/>
      <c r="VPG18" s="94"/>
      <c r="VPH18" s="94"/>
      <c r="VPI18" s="94"/>
      <c r="VPJ18" s="94"/>
      <c r="VPK18" s="94"/>
      <c r="VPL18" s="94"/>
      <c r="VPM18" s="94"/>
      <c r="VPN18" s="94"/>
      <c r="VPO18" s="94"/>
      <c r="VPP18" s="94"/>
      <c r="VPQ18" s="94"/>
      <c r="VPR18" s="94"/>
      <c r="VPS18" s="94"/>
      <c r="VPT18" s="94"/>
      <c r="VPU18" s="94"/>
      <c r="VPV18" s="94"/>
      <c r="VPW18" s="94"/>
      <c r="VPX18" s="94"/>
      <c r="VPY18" s="94"/>
      <c r="VPZ18" s="94"/>
      <c r="VQA18" s="94"/>
      <c r="VQB18" s="94"/>
      <c r="VQC18" s="94"/>
      <c r="VQD18" s="94"/>
      <c r="VQE18" s="94"/>
      <c r="VQF18" s="94"/>
      <c r="VQG18" s="94"/>
      <c r="VQH18" s="94"/>
      <c r="VQI18" s="94"/>
      <c r="VQJ18" s="94"/>
      <c r="VQK18" s="94"/>
      <c r="VQL18" s="94"/>
      <c r="VQM18" s="94"/>
      <c r="VQN18" s="94"/>
      <c r="VQO18" s="94"/>
      <c r="VQP18" s="94"/>
      <c r="VQQ18" s="94"/>
      <c r="VQR18" s="94"/>
      <c r="VQS18" s="94"/>
      <c r="VQT18" s="94"/>
      <c r="VQU18" s="94"/>
      <c r="VQV18" s="94"/>
      <c r="VQW18" s="94"/>
      <c r="VQX18" s="94"/>
      <c r="VQY18" s="94"/>
      <c r="VQZ18" s="94"/>
      <c r="VRA18" s="94"/>
      <c r="VRB18" s="94"/>
      <c r="VRC18" s="94"/>
      <c r="VRD18" s="94"/>
      <c r="VRE18" s="94"/>
      <c r="VRF18" s="94"/>
      <c r="VRG18" s="94"/>
      <c r="VRH18" s="94"/>
      <c r="VRI18" s="94"/>
      <c r="VRJ18" s="94"/>
      <c r="VRK18" s="94"/>
      <c r="VRL18" s="94"/>
      <c r="VRM18" s="94"/>
      <c r="VRN18" s="94"/>
      <c r="VRO18" s="94"/>
      <c r="VRP18" s="94"/>
      <c r="VRQ18" s="94"/>
      <c r="VRR18" s="94"/>
      <c r="VRS18" s="94"/>
      <c r="VRT18" s="94"/>
      <c r="VRU18" s="94"/>
      <c r="VRV18" s="94"/>
      <c r="VRW18" s="94"/>
      <c r="VRX18" s="94"/>
      <c r="VRY18" s="94"/>
      <c r="VRZ18" s="94"/>
      <c r="VSA18" s="94"/>
      <c r="VSB18" s="94"/>
      <c r="VSC18" s="94"/>
      <c r="VSD18" s="94"/>
      <c r="VSE18" s="94"/>
      <c r="VSF18" s="94"/>
      <c r="VSG18" s="94"/>
      <c r="VSH18" s="94"/>
      <c r="VSI18" s="94"/>
      <c r="VSJ18" s="94"/>
      <c r="VSK18" s="94"/>
      <c r="VSL18" s="94"/>
      <c r="VSM18" s="94"/>
      <c r="VSN18" s="94"/>
      <c r="VSO18" s="94"/>
      <c r="VSP18" s="94"/>
      <c r="VSQ18" s="94"/>
      <c r="VSR18" s="94"/>
      <c r="VSS18" s="94"/>
      <c r="VST18" s="94"/>
      <c r="VSU18" s="94"/>
      <c r="VSV18" s="94"/>
      <c r="VSW18" s="94"/>
      <c r="VSX18" s="94"/>
      <c r="VSY18" s="94"/>
      <c r="VSZ18" s="94"/>
      <c r="VTA18" s="94"/>
      <c r="VTB18" s="94"/>
      <c r="VTC18" s="94"/>
      <c r="VTD18" s="94"/>
      <c r="VTE18" s="94"/>
      <c r="VTF18" s="94"/>
      <c r="VTG18" s="94"/>
      <c r="VTH18" s="94"/>
      <c r="VTI18" s="94"/>
      <c r="VTJ18" s="94"/>
      <c r="VTK18" s="94"/>
      <c r="VTL18" s="94"/>
      <c r="VTM18" s="94"/>
      <c r="VTN18" s="94"/>
      <c r="VTO18" s="94"/>
      <c r="VTP18" s="94"/>
      <c r="VTQ18" s="94"/>
      <c r="VTR18" s="94"/>
      <c r="VTS18" s="94"/>
      <c r="VTT18" s="94"/>
      <c r="VTU18" s="94"/>
      <c r="VTV18" s="94"/>
      <c r="VTW18" s="94"/>
      <c r="VTX18" s="94"/>
      <c r="VTY18" s="94"/>
      <c r="VTZ18" s="94"/>
      <c r="VUA18" s="94"/>
      <c r="VUB18" s="94"/>
      <c r="VUC18" s="94"/>
      <c r="VUD18" s="94"/>
      <c r="VUE18" s="94"/>
      <c r="VUF18" s="94"/>
      <c r="VUG18" s="94"/>
      <c r="VUH18" s="94"/>
      <c r="VUI18" s="94"/>
      <c r="VUJ18" s="94"/>
      <c r="VUK18" s="94"/>
      <c r="VUL18" s="94"/>
      <c r="VUM18" s="94"/>
      <c r="VUN18" s="94"/>
      <c r="VUO18" s="94"/>
      <c r="VUP18" s="94"/>
      <c r="VUQ18" s="94"/>
      <c r="VUR18" s="94"/>
      <c r="VUS18" s="94"/>
      <c r="VUT18" s="94"/>
      <c r="VUU18" s="94"/>
      <c r="VUV18" s="94"/>
      <c r="VUW18" s="94"/>
      <c r="VUX18" s="94"/>
      <c r="VUY18" s="94"/>
      <c r="VUZ18" s="94"/>
      <c r="VVA18" s="94"/>
      <c r="VVB18" s="94"/>
      <c r="VVC18" s="94"/>
      <c r="VVD18" s="94"/>
      <c r="VVE18" s="94"/>
      <c r="VVF18" s="94"/>
      <c r="VVG18" s="94"/>
      <c r="VVH18" s="94"/>
      <c r="VVI18" s="94"/>
      <c r="VVJ18" s="94"/>
      <c r="VVK18" s="94"/>
      <c r="VVL18" s="94"/>
      <c r="VVM18" s="94"/>
      <c r="VVN18" s="94"/>
      <c r="VVO18" s="94"/>
      <c r="VVP18" s="94"/>
      <c r="VVQ18" s="94"/>
      <c r="VVR18" s="94"/>
      <c r="VVS18" s="94"/>
      <c r="VVT18" s="94"/>
      <c r="VVU18" s="94"/>
      <c r="VVV18" s="94"/>
      <c r="VVW18" s="94"/>
      <c r="VVX18" s="94"/>
      <c r="VVY18" s="94"/>
      <c r="VVZ18" s="94"/>
      <c r="VWA18" s="94"/>
      <c r="VWB18" s="94"/>
      <c r="VWC18" s="94"/>
      <c r="VWD18" s="94"/>
      <c r="VWE18" s="94"/>
      <c r="VWF18" s="94"/>
      <c r="VWG18" s="94"/>
      <c r="VWH18" s="94"/>
      <c r="VWI18" s="94"/>
      <c r="VWJ18" s="94"/>
      <c r="VWK18" s="94"/>
      <c r="VWL18" s="94"/>
      <c r="VWM18" s="94"/>
      <c r="VWN18" s="94"/>
      <c r="VWO18" s="94"/>
      <c r="VWP18" s="94"/>
      <c r="VWQ18" s="94"/>
      <c r="VWR18" s="94"/>
      <c r="VWS18" s="94"/>
      <c r="VWT18" s="94"/>
      <c r="VWU18" s="94"/>
      <c r="VWV18" s="94"/>
      <c r="VWW18" s="94"/>
      <c r="VWX18" s="94"/>
      <c r="VWY18" s="94"/>
      <c r="VWZ18" s="94"/>
      <c r="VXA18" s="94"/>
      <c r="VXB18" s="94"/>
      <c r="VXC18" s="94"/>
      <c r="VXD18" s="94"/>
      <c r="VXE18" s="94"/>
      <c r="VXF18" s="94"/>
      <c r="VXG18" s="94"/>
      <c r="VXH18" s="94"/>
      <c r="VXI18" s="94"/>
      <c r="VXJ18" s="94"/>
      <c r="VXK18" s="94"/>
      <c r="VXL18" s="94"/>
      <c r="VXM18" s="94"/>
      <c r="VXN18" s="94"/>
      <c r="VXO18" s="94"/>
      <c r="VXP18" s="94"/>
      <c r="VXQ18" s="94"/>
      <c r="VXR18" s="94"/>
      <c r="VXS18" s="94"/>
      <c r="VXT18" s="94"/>
      <c r="VXU18" s="94"/>
      <c r="VXV18" s="94"/>
      <c r="VXW18" s="94"/>
      <c r="VXX18" s="94"/>
      <c r="VXY18" s="94"/>
      <c r="VXZ18" s="94"/>
      <c r="VYA18" s="94"/>
      <c r="VYB18" s="94"/>
      <c r="VYC18" s="94"/>
      <c r="VYD18" s="94"/>
      <c r="VYE18" s="94"/>
      <c r="VYF18" s="94"/>
      <c r="VYG18" s="94"/>
      <c r="VYH18" s="94"/>
      <c r="VYI18" s="94"/>
      <c r="VYJ18" s="94"/>
      <c r="VYK18" s="94"/>
      <c r="VYL18" s="94"/>
      <c r="VYM18" s="94"/>
      <c r="VYN18" s="94"/>
      <c r="VYO18" s="94"/>
      <c r="VYP18" s="94"/>
      <c r="VYQ18" s="94"/>
      <c r="VYR18" s="94"/>
      <c r="VYS18" s="94"/>
      <c r="VYT18" s="94"/>
      <c r="VYU18" s="94"/>
      <c r="VYV18" s="94"/>
      <c r="VYW18" s="94"/>
      <c r="VYX18" s="94"/>
      <c r="VYY18" s="94"/>
      <c r="VYZ18" s="94"/>
      <c r="VZA18" s="94"/>
      <c r="VZB18" s="94"/>
      <c r="VZC18" s="94"/>
      <c r="VZD18" s="94"/>
      <c r="VZE18" s="94"/>
      <c r="VZF18" s="94"/>
      <c r="VZG18" s="94"/>
      <c r="VZH18" s="94"/>
      <c r="VZI18" s="94"/>
      <c r="VZJ18" s="94"/>
      <c r="VZK18" s="94"/>
      <c r="VZL18" s="94"/>
      <c r="VZM18" s="94"/>
      <c r="VZN18" s="94"/>
      <c r="VZO18" s="94"/>
      <c r="VZP18" s="94"/>
      <c r="VZQ18" s="94"/>
      <c r="VZR18" s="94"/>
      <c r="VZS18" s="94"/>
      <c r="VZT18" s="94"/>
      <c r="VZU18" s="94"/>
      <c r="VZV18" s="94"/>
      <c r="VZW18" s="94"/>
      <c r="VZX18" s="94"/>
      <c r="VZY18" s="94"/>
      <c r="VZZ18" s="94"/>
      <c r="WAA18" s="94"/>
      <c r="WAB18" s="94"/>
      <c r="WAC18" s="94"/>
      <c r="WAD18" s="94"/>
      <c r="WAE18" s="94"/>
      <c r="WAF18" s="94"/>
      <c r="WAG18" s="94"/>
      <c r="WAH18" s="94"/>
      <c r="WAI18" s="94"/>
      <c r="WAJ18" s="94"/>
      <c r="WAK18" s="94"/>
      <c r="WAL18" s="94"/>
      <c r="WAM18" s="94"/>
      <c r="WAN18" s="94"/>
      <c r="WAO18" s="94"/>
      <c r="WAP18" s="94"/>
      <c r="WAQ18" s="94"/>
      <c r="WAR18" s="94"/>
      <c r="WAS18" s="94"/>
      <c r="WAT18" s="94"/>
      <c r="WAU18" s="94"/>
      <c r="WAV18" s="94"/>
      <c r="WAW18" s="94"/>
      <c r="WAX18" s="94"/>
      <c r="WAY18" s="94"/>
      <c r="WAZ18" s="94"/>
      <c r="WBA18" s="94"/>
      <c r="WBB18" s="94"/>
      <c r="WBC18" s="94"/>
      <c r="WBD18" s="94"/>
      <c r="WBE18" s="94"/>
      <c r="WBF18" s="94"/>
      <c r="WBG18" s="94"/>
      <c r="WBH18" s="94"/>
      <c r="WBI18" s="94"/>
      <c r="WBJ18" s="94"/>
      <c r="WBK18" s="94"/>
      <c r="WBL18" s="94"/>
      <c r="WBM18" s="94"/>
      <c r="WBN18" s="94"/>
      <c r="WBO18" s="94"/>
      <c r="WBP18" s="94"/>
      <c r="WBQ18" s="94"/>
      <c r="WBR18" s="94"/>
      <c r="WBS18" s="94"/>
      <c r="WBT18" s="94"/>
      <c r="WBU18" s="94"/>
      <c r="WBV18" s="94"/>
      <c r="WBW18" s="94"/>
      <c r="WBX18" s="94"/>
      <c r="WBY18" s="94"/>
      <c r="WBZ18" s="94"/>
      <c r="WCA18" s="94"/>
      <c r="WCB18" s="94"/>
      <c r="WCC18" s="94"/>
      <c r="WCD18" s="94"/>
      <c r="WCE18" s="94"/>
      <c r="WCF18" s="94"/>
      <c r="WCG18" s="94"/>
      <c r="WCH18" s="94"/>
      <c r="WCI18" s="94"/>
      <c r="WCJ18" s="94"/>
      <c r="WCK18" s="94"/>
      <c r="WCL18" s="94"/>
      <c r="WCM18" s="94"/>
      <c r="WCN18" s="94"/>
      <c r="WCO18" s="94"/>
      <c r="WCP18" s="94"/>
      <c r="WCQ18" s="94"/>
      <c r="WCR18" s="94"/>
      <c r="WCS18" s="94"/>
      <c r="WCT18" s="94"/>
      <c r="WCU18" s="94"/>
      <c r="WCV18" s="94"/>
      <c r="WCW18" s="94"/>
      <c r="WCX18" s="94"/>
      <c r="WCY18" s="94"/>
      <c r="WCZ18" s="94"/>
      <c r="WDA18" s="94"/>
      <c r="WDB18" s="94"/>
      <c r="WDC18" s="94"/>
      <c r="WDD18" s="94"/>
      <c r="WDE18" s="94"/>
      <c r="WDF18" s="94"/>
      <c r="WDG18" s="94"/>
      <c r="WDH18" s="94"/>
      <c r="WDI18" s="94"/>
      <c r="WDJ18" s="94"/>
      <c r="WDK18" s="94"/>
      <c r="WDL18" s="94"/>
      <c r="WDM18" s="94"/>
      <c r="WDN18" s="94"/>
      <c r="WDO18" s="94"/>
      <c r="WDP18" s="94"/>
      <c r="WDQ18" s="94"/>
      <c r="WDR18" s="94"/>
      <c r="WDS18" s="94"/>
      <c r="WDT18" s="94"/>
      <c r="WDU18" s="94"/>
      <c r="WDV18" s="94"/>
      <c r="WDW18" s="94"/>
      <c r="WDX18" s="94"/>
      <c r="WDY18" s="94"/>
      <c r="WDZ18" s="94"/>
      <c r="WEA18" s="94"/>
      <c r="WEB18" s="94"/>
      <c r="WEC18" s="94"/>
      <c r="WED18" s="94"/>
      <c r="WEE18" s="94"/>
      <c r="WEF18" s="94"/>
      <c r="WEG18" s="94"/>
      <c r="WEH18" s="94"/>
      <c r="WEI18" s="94"/>
      <c r="WEJ18" s="94"/>
      <c r="WEK18" s="94"/>
      <c r="WEL18" s="94"/>
      <c r="WEM18" s="94"/>
      <c r="WEN18" s="94"/>
      <c r="WEO18" s="94"/>
      <c r="WEP18" s="94"/>
      <c r="WEQ18" s="94"/>
      <c r="WER18" s="94"/>
      <c r="WES18" s="94"/>
      <c r="WET18" s="94"/>
      <c r="WEU18" s="94"/>
      <c r="WEV18" s="94"/>
      <c r="WEW18" s="94"/>
      <c r="WEX18" s="94"/>
      <c r="WEY18" s="94"/>
      <c r="WEZ18" s="94"/>
      <c r="WFA18" s="94"/>
      <c r="WFB18" s="94"/>
      <c r="WFC18" s="94"/>
      <c r="WFD18" s="94"/>
      <c r="WFE18" s="94"/>
      <c r="WFF18" s="94"/>
      <c r="WFG18" s="94"/>
      <c r="WFH18" s="94"/>
      <c r="WFI18" s="94"/>
      <c r="WFJ18" s="94"/>
      <c r="WFK18" s="94"/>
      <c r="WFL18" s="94"/>
      <c r="WFM18" s="94"/>
      <c r="WFN18" s="94"/>
      <c r="WFO18" s="94"/>
      <c r="WFP18" s="94"/>
      <c r="WFQ18" s="94"/>
      <c r="WFR18" s="94"/>
      <c r="WFS18" s="94"/>
      <c r="WFT18" s="94"/>
      <c r="WFU18" s="94"/>
      <c r="WFV18" s="94"/>
      <c r="WFW18" s="94"/>
      <c r="WFX18" s="94"/>
      <c r="WFY18" s="94"/>
      <c r="WFZ18" s="94"/>
      <c r="WGA18" s="94"/>
      <c r="WGB18" s="94"/>
      <c r="WGC18" s="94"/>
      <c r="WGD18" s="94"/>
      <c r="WGE18" s="94"/>
      <c r="WGF18" s="94"/>
      <c r="WGG18" s="94"/>
      <c r="WGH18" s="94"/>
      <c r="WGI18" s="94"/>
      <c r="WGJ18" s="94"/>
      <c r="WGK18" s="94"/>
      <c r="WGL18" s="94"/>
      <c r="WGM18" s="94"/>
      <c r="WGN18" s="94"/>
      <c r="WGO18" s="94"/>
      <c r="WGP18" s="94"/>
      <c r="WGQ18" s="94"/>
      <c r="WGR18" s="94"/>
      <c r="WGS18" s="94"/>
      <c r="WGT18" s="94"/>
      <c r="WGU18" s="94"/>
      <c r="WGV18" s="94"/>
      <c r="WGW18" s="94"/>
      <c r="WGX18" s="94"/>
      <c r="WGY18" s="94"/>
      <c r="WGZ18" s="94"/>
      <c r="WHA18" s="94"/>
      <c r="WHB18" s="94"/>
      <c r="WHC18" s="94"/>
      <c r="WHD18" s="94"/>
      <c r="WHE18" s="94"/>
      <c r="WHF18" s="94"/>
      <c r="WHG18" s="94"/>
      <c r="WHH18" s="94"/>
      <c r="WHI18" s="94"/>
      <c r="WHJ18" s="94"/>
      <c r="WHK18" s="94"/>
      <c r="WHL18" s="94"/>
      <c r="WHM18" s="94"/>
      <c r="WHN18" s="94"/>
      <c r="WHO18" s="94"/>
      <c r="WHP18" s="94"/>
      <c r="WHQ18" s="94"/>
      <c r="WHR18" s="94"/>
      <c r="WHS18" s="94"/>
      <c r="WHT18" s="94"/>
      <c r="WHU18" s="94"/>
      <c r="WHV18" s="94"/>
      <c r="WHW18" s="94"/>
      <c r="WHX18" s="94"/>
      <c r="WHY18" s="94"/>
      <c r="WHZ18" s="94"/>
      <c r="WIA18" s="94"/>
      <c r="WIB18" s="94"/>
      <c r="WIC18" s="94"/>
      <c r="WID18" s="94"/>
      <c r="WIE18" s="94"/>
      <c r="WIF18" s="94"/>
      <c r="WIG18" s="94"/>
      <c r="WIH18" s="94"/>
      <c r="WII18" s="94"/>
      <c r="WIJ18" s="94"/>
      <c r="WIK18" s="94"/>
      <c r="WIL18" s="94"/>
      <c r="WIM18" s="94"/>
      <c r="WIN18" s="94"/>
      <c r="WIO18" s="94"/>
      <c r="WIP18" s="94"/>
      <c r="WIQ18" s="94"/>
      <c r="WIR18" s="94"/>
      <c r="WIS18" s="94"/>
      <c r="WIT18" s="94"/>
      <c r="WIU18" s="94"/>
      <c r="WIV18" s="94"/>
      <c r="WIW18" s="94"/>
      <c r="WIX18" s="94"/>
      <c r="WIY18" s="94"/>
      <c r="WIZ18" s="94"/>
      <c r="WJA18" s="94"/>
      <c r="WJB18" s="94"/>
      <c r="WJC18" s="94"/>
      <c r="WJD18" s="94"/>
      <c r="WJE18" s="94"/>
      <c r="WJF18" s="94"/>
      <c r="WJG18" s="94"/>
      <c r="WJH18" s="94"/>
      <c r="WJI18" s="94"/>
      <c r="WJJ18" s="94"/>
      <c r="WJK18" s="94"/>
      <c r="WJL18" s="94"/>
      <c r="WJM18" s="94"/>
      <c r="WJN18" s="94"/>
      <c r="WJO18" s="94"/>
      <c r="WJP18" s="94"/>
      <c r="WJQ18" s="94"/>
      <c r="WJR18" s="94"/>
      <c r="WJS18" s="94"/>
      <c r="WJT18" s="94"/>
      <c r="WJU18" s="94"/>
      <c r="WJV18" s="94"/>
      <c r="WJW18" s="94"/>
      <c r="WJX18" s="94"/>
      <c r="WJY18" s="94"/>
      <c r="WJZ18" s="94"/>
      <c r="WKA18" s="94"/>
      <c r="WKB18" s="94"/>
      <c r="WKC18" s="94"/>
      <c r="WKD18" s="94"/>
      <c r="WKE18" s="94"/>
      <c r="WKF18" s="94"/>
      <c r="WKG18" s="94"/>
      <c r="WKH18" s="94"/>
      <c r="WKI18" s="94"/>
      <c r="WKJ18" s="94"/>
      <c r="WKK18" s="94"/>
      <c r="WKL18" s="94"/>
      <c r="WKM18" s="94"/>
      <c r="WKN18" s="94"/>
      <c r="WKO18" s="94"/>
      <c r="WKP18" s="94"/>
      <c r="WKQ18" s="94"/>
      <c r="WKR18" s="94"/>
      <c r="WKS18" s="94"/>
      <c r="WKT18" s="94"/>
      <c r="WKU18" s="94"/>
      <c r="WKV18" s="94"/>
      <c r="WKW18" s="94"/>
      <c r="WKX18" s="94"/>
      <c r="WKY18" s="94"/>
      <c r="WKZ18" s="94"/>
      <c r="WLA18" s="94"/>
      <c r="WLB18" s="94"/>
      <c r="WLC18" s="94"/>
      <c r="WLD18" s="94"/>
      <c r="WLE18" s="94"/>
      <c r="WLF18" s="94"/>
      <c r="WLG18" s="94"/>
      <c r="WLH18" s="94"/>
      <c r="WLI18" s="94"/>
      <c r="WLJ18" s="94"/>
      <c r="WLK18" s="94"/>
      <c r="WLL18" s="94"/>
      <c r="WLM18" s="94"/>
      <c r="WLN18" s="94"/>
      <c r="WLO18" s="94"/>
      <c r="WLP18" s="94"/>
      <c r="WLQ18" s="94"/>
      <c r="WLR18" s="94"/>
      <c r="WLS18" s="94"/>
      <c r="WLT18" s="94"/>
      <c r="WLU18" s="94"/>
      <c r="WLV18" s="94"/>
      <c r="WLW18" s="94"/>
      <c r="WLX18" s="94"/>
      <c r="WLY18" s="94"/>
      <c r="WLZ18" s="94"/>
      <c r="WMA18" s="94"/>
      <c r="WMB18" s="94"/>
      <c r="WMC18" s="94"/>
      <c r="WMD18" s="94"/>
      <c r="WME18" s="94"/>
      <c r="WMF18" s="94"/>
      <c r="WMG18" s="94"/>
      <c r="WMH18" s="94"/>
      <c r="WMI18" s="94"/>
      <c r="WMJ18" s="94"/>
      <c r="WMK18" s="94"/>
      <c r="WML18" s="94"/>
      <c r="WMM18" s="94"/>
      <c r="WMN18" s="94"/>
      <c r="WMO18" s="94"/>
      <c r="WMP18" s="94"/>
      <c r="WMQ18" s="94"/>
      <c r="WMR18" s="94"/>
      <c r="WMS18" s="94"/>
      <c r="WMT18" s="94"/>
      <c r="WMU18" s="94"/>
      <c r="WMV18" s="94"/>
      <c r="WMW18" s="94"/>
      <c r="WMX18" s="94"/>
      <c r="WMY18" s="94"/>
      <c r="WMZ18" s="94"/>
      <c r="WNA18" s="94"/>
      <c r="WNB18" s="94"/>
      <c r="WNC18" s="94"/>
      <c r="WND18" s="94"/>
      <c r="WNE18" s="94"/>
      <c r="WNF18" s="94"/>
      <c r="WNG18" s="94"/>
      <c r="WNH18" s="94"/>
      <c r="WNI18" s="94"/>
      <c r="WNJ18" s="94"/>
      <c r="WNK18" s="94"/>
      <c r="WNL18" s="94"/>
      <c r="WNM18" s="94"/>
      <c r="WNN18" s="94"/>
      <c r="WNO18" s="94"/>
      <c r="WNP18" s="94"/>
      <c r="WNQ18" s="94"/>
      <c r="WNR18" s="94"/>
      <c r="WNS18" s="94"/>
      <c r="WNT18" s="94"/>
      <c r="WNU18" s="94"/>
      <c r="WNV18" s="94"/>
      <c r="WNW18" s="94"/>
      <c r="WNX18" s="94"/>
      <c r="WNY18" s="94"/>
      <c r="WNZ18" s="94"/>
      <c r="WOA18" s="94"/>
      <c r="WOB18" s="94"/>
      <c r="WOC18" s="94"/>
      <c r="WOD18" s="94"/>
      <c r="WOE18" s="94"/>
      <c r="WOF18" s="94"/>
      <c r="WOG18" s="94"/>
      <c r="WOH18" s="94"/>
      <c r="WOI18" s="94"/>
      <c r="WOJ18" s="94"/>
      <c r="WOK18" s="94"/>
      <c r="WOL18" s="94"/>
      <c r="WOM18" s="94"/>
      <c r="WON18" s="94"/>
      <c r="WOO18" s="94"/>
      <c r="WOP18" s="94"/>
      <c r="WOQ18" s="94"/>
      <c r="WOR18" s="94"/>
      <c r="WOS18" s="94"/>
      <c r="WOT18" s="94"/>
      <c r="WOU18" s="94"/>
      <c r="WOV18" s="94"/>
      <c r="WOW18" s="94"/>
      <c r="WOX18" s="94"/>
      <c r="WOY18" s="94"/>
      <c r="WOZ18" s="94"/>
      <c r="WPA18" s="94"/>
      <c r="WPB18" s="94"/>
      <c r="WPC18" s="94"/>
      <c r="WPD18" s="94"/>
      <c r="WPE18" s="94"/>
      <c r="WPF18" s="94"/>
      <c r="WPG18" s="94"/>
      <c r="WPH18" s="94"/>
      <c r="WPI18" s="94"/>
      <c r="WPJ18" s="94"/>
      <c r="WPK18" s="94"/>
      <c r="WPL18" s="94"/>
      <c r="WPM18" s="94"/>
      <c r="WPN18" s="94"/>
      <c r="WPO18" s="94"/>
      <c r="WPP18" s="94"/>
      <c r="WPQ18" s="94"/>
      <c r="WPR18" s="94"/>
      <c r="WPS18" s="94"/>
      <c r="WPT18" s="94"/>
      <c r="WPU18" s="94"/>
      <c r="WPV18" s="94"/>
      <c r="WPW18" s="94"/>
      <c r="WPX18" s="94"/>
      <c r="WPY18" s="94"/>
      <c r="WPZ18" s="94"/>
      <c r="WQA18" s="94"/>
      <c r="WQB18" s="94"/>
      <c r="WQC18" s="94"/>
      <c r="WQD18" s="94"/>
      <c r="WQE18" s="94"/>
      <c r="WQF18" s="94"/>
      <c r="WQG18" s="94"/>
      <c r="WQH18" s="94"/>
      <c r="WQI18" s="94"/>
      <c r="WQJ18" s="94"/>
      <c r="WQK18" s="94"/>
      <c r="WQL18" s="94"/>
      <c r="WQM18" s="94"/>
      <c r="WQN18" s="94"/>
      <c r="WQO18" s="94"/>
      <c r="WQP18" s="94"/>
      <c r="WQQ18" s="94"/>
      <c r="WQR18" s="94"/>
      <c r="WQS18" s="94"/>
      <c r="WQT18" s="94"/>
      <c r="WQU18" s="94"/>
      <c r="WQV18" s="94"/>
      <c r="WQW18" s="94"/>
      <c r="WQX18" s="94"/>
      <c r="WQY18" s="94"/>
      <c r="WQZ18" s="94"/>
      <c r="WRA18" s="94"/>
      <c r="WRB18" s="94"/>
      <c r="WRC18" s="94"/>
      <c r="WRD18" s="94"/>
      <c r="WRE18" s="94"/>
      <c r="WRF18" s="94"/>
      <c r="WRG18" s="94"/>
      <c r="WRH18" s="94"/>
      <c r="WRI18" s="94"/>
      <c r="WRJ18" s="94"/>
      <c r="WRK18" s="94"/>
      <c r="WRL18" s="94"/>
      <c r="WRM18" s="94"/>
      <c r="WRN18" s="94"/>
      <c r="WRO18" s="94"/>
      <c r="WRP18" s="94"/>
      <c r="WRQ18" s="94"/>
      <c r="WRR18" s="94"/>
      <c r="WRS18" s="94"/>
      <c r="WRT18" s="94"/>
      <c r="WRU18" s="94"/>
      <c r="WRV18" s="94"/>
      <c r="WRW18" s="94"/>
      <c r="WRX18" s="94"/>
      <c r="WRY18" s="94"/>
      <c r="WRZ18" s="94"/>
      <c r="WSA18" s="94"/>
      <c r="WSB18" s="94"/>
      <c r="WSC18" s="94"/>
      <c r="WSD18" s="94"/>
      <c r="WSE18" s="94"/>
      <c r="WSF18" s="94"/>
      <c r="WSG18" s="94"/>
      <c r="WSH18" s="94"/>
      <c r="WSI18" s="94"/>
      <c r="WSJ18" s="94"/>
      <c r="WSK18" s="94"/>
      <c r="WSL18" s="94"/>
      <c r="WSM18" s="94"/>
      <c r="WSN18" s="94"/>
      <c r="WSO18" s="94"/>
      <c r="WSP18" s="94"/>
      <c r="WSQ18" s="94"/>
      <c r="WSR18" s="94"/>
      <c r="WSS18" s="94"/>
      <c r="WST18" s="94"/>
      <c r="WSU18" s="94"/>
      <c r="WSV18" s="94"/>
      <c r="WSW18" s="94"/>
      <c r="WSX18" s="94"/>
      <c r="WSY18" s="94"/>
      <c r="WSZ18" s="94"/>
      <c r="WTA18" s="94"/>
      <c r="WTB18" s="94"/>
      <c r="WTC18" s="94"/>
      <c r="WTD18" s="94"/>
      <c r="WTE18" s="94"/>
      <c r="WTF18" s="94"/>
      <c r="WTG18" s="94"/>
      <c r="WTH18" s="94"/>
      <c r="WTI18" s="94"/>
      <c r="WTJ18" s="94"/>
      <c r="WTK18" s="94"/>
      <c r="WTL18" s="94"/>
      <c r="WTM18" s="94"/>
      <c r="WTN18" s="94"/>
      <c r="WTO18" s="94"/>
      <c r="WTP18" s="94"/>
      <c r="WTQ18" s="94"/>
      <c r="WTR18" s="94"/>
      <c r="WTS18" s="94"/>
      <c r="WTT18" s="94"/>
      <c r="WTU18" s="94"/>
      <c r="WTV18" s="94"/>
      <c r="WTW18" s="94"/>
      <c r="WTX18" s="94"/>
      <c r="WTY18" s="94"/>
      <c r="WTZ18" s="94"/>
      <c r="WUA18" s="94"/>
      <c r="WUB18" s="94"/>
      <c r="WUC18" s="94"/>
      <c r="WUD18" s="94"/>
      <c r="WUE18" s="94"/>
      <c r="WUF18" s="94"/>
      <c r="WUG18" s="94"/>
      <c r="WUH18" s="94"/>
      <c r="WUI18" s="94"/>
      <c r="WUJ18" s="94"/>
      <c r="WUK18" s="94"/>
      <c r="WUL18" s="94"/>
      <c r="WUM18" s="94"/>
      <c r="WUN18" s="94"/>
      <c r="WUO18" s="94"/>
      <c r="WUP18" s="94"/>
      <c r="WUQ18" s="94"/>
      <c r="WUR18" s="94"/>
      <c r="WUS18" s="94"/>
      <c r="WUT18" s="94"/>
      <c r="WUU18" s="94"/>
      <c r="WUV18" s="94"/>
      <c r="WUW18" s="94"/>
      <c r="WUX18" s="94"/>
      <c r="WUY18" s="94"/>
      <c r="WUZ18" s="94"/>
      <c r="WVA18" s="94"/>
      <c r="WVB18" s="94"/>
      <c r="WVC18" s="94"/>
      <c r="WVD18" s="94"/>
      <c r="WVE18" s="94"/>
      <c r="WVF18" s="94"/>
      <c r="WVG18" s="94"/>
      <c r="WVH18" s="94"/>
      <c r="WVI18" s="94"/>
      <c r="WVJ18" s="94"/>
      <c r="WVK18" s="94"/>
      <c r="WVL18" s="94"/>
      <c r="WVM18" s="94"/>
      <c r="WVN18" s="94"/>
      <c r="WVO18" s="94"/>
      <c r="WVP18" s="94"/>
      <c r="WVQ18" s="94"/>
      <c r="WVR18" s="94"/>
      <c r="WVS18" s="94"/>
      <c r="WVT18" s="94"/>
      <c r="WVU18" s="94"/>
      <c r="WVV18" s="94"/>
      <c r="WVW18" s="94"/>
      <c r="WVX18" s="94"/>
      <c r="WVY18" s="94"/>
      <c r="WVZ18" s="94"/>
      <c r="WWA18" s="94"/>
      <c r="WWB18" s="94"/>
      <c r="WWC18" s="94"/>
      <c r="WWD18" s="94"/>
      <c r="WWE18" s="94"/>
      <c r="WWF18" s="94"/>
      <c r="WWG18" s="94"/>
      <c r="WWH18" s="94"/>
      <c r="WWI18" s="94"/>
      <c r="WWJ18" s="94"/>
      <c r="WWK18" s="94"/>
      <c r="WWL18" s="94"/>
      <c r="WWM18" s="94"/>
      <c r="WWN18" s="94"/>
      <c r="WWO18" s="94"/>
      <c r="WWP18" s="94"/>
      <c r="WWQ18" s="94"/>
      <c r="WWR18" s="94"/>
      <c r="WWS18" s="94"/>
      <c r="WWT18" s="94"/>
      <c r="WWU18" s="94"/>
      <c r="WWV18" s="94"/>
      <c r="WWW18" s="94"/>
      <c r="WWX18" s="94"/>
      <c r="WWY18" s="94"/>
      <c r="WWZ18" s="94"/>
      <c r="WXA18" s="94"/>
      <c r="WXB18" s="94"/>
      <c r="WXC18" s="94"/>
      <c r="WXD18" s="94"/>
      <c r="WXE18" s="94"/>
      <c r="WXF18" s="94"/>
      <c r="WXG18" s="94"/>
      <c r="WXH18" s="94"/>
      <c r="WXI18" s="94"/>
      <c r="WXJ18" s="94"/>
      <c r="WXK18" s="94"/>
      <c r="WXL18" s="94"/>
      <c r="WXM18" s="94"/>
      <c r="WXN18" s="94"/>
      <c r="WXO18" s="94"/>
      <c r="WXP18" s="94"/>
      <c r="WXQ18" s="94"/>
      <c r="WXR18" s="94"/>
      <c r="WXS18" s="94"/>
      <c r="WXT18" s="94"/>
      <c r="WXU18" s="94"/>
      <c r="WXV18" s="94"/>
      <c r="WXW18" s="94"/>
      <c r="WXX18" s="94"/>
      <c r="WXY18" s="94"/>
      <c r="WXZ18" s="94"/>
      <c r="WYA18" s="94"/>
      <c r="WYB18" s="94"/>
      <c r="WYC18" s="94"/>
      <c r="WYD18" s="94"/>
      <c r="WYE18" s="94"/>
      <c r="WYF18" s="94"/>
      <c r="WYG18" s="94"/>
      <c r="WYH18" s="94"/>
      <c r="WYI18" s="94"/>
      <c r="WYJ18" s="94"/>
      <c r="WYK18" s="94"/>
      <c r="WYL18" s="94"/>
      <c r="WYM18" s="94"/>
      <c r="WYN18" s="94"/>
      <c r="WYO18" s="94"/>
      <c r="WYP18" s="94"/>
      <c r="WYQ18" s="94"/>
      <c r="WYR18" s="94"/>
      <c r="WYS18" s="94"/>
      <c r="WYT18" s="94"/>
      <c r="WYU18" s="94"/>
      <c r="WYV18" s="94"/>
      <c r="WYW18" s="94"/>
      <c r="WYX18" s="94"/>
      <c r="WYY18" s="94"/>
      <c r="WYZ18" s="94"/>
      <c r="WZA18" s="94"/>
      <c r="WZB18" s="94"/>
      <c r="WZC18" s="94"/>
      <c r="WZD18" s="94"/>
      <c r="WZE18" s="94"/>
      <c r="WZF18" s="94"/>
      <c r="WZG18" s="94"/>
      <c r="WZH18" s="94"/>
      <c r="WZI18" s="94"/>
      <c r="WZJ18" s="94"/>
      <c r="WZK18" s="94"/>
      <c r="WZL18" s="94"/>
      <c r="WZM18" s="94"/>
      <c r="WZN18" s="94"/>
      <c r="WZO18" s="94"/>
      <c r="WZP18" s="94"/>
      <c r="WZQ18" s="94"/>
      <c r="WZR18" s="94"/>
      <c r="WZS18" s="94"/>
      <c r="WZT18" s="94"/>
      <c r="WZU18" s="94"/>
      <c r="WZV18" s="94"/>
      <c r="WZW18" s="94"/>
      <c r="WZX18" s="94"/>
      <c r="WZY18" s="94"/>
      <c r="WZZ18" s="94"/>
      <c r="XAA18" s="94"/>
      <c r="XAB18" s="94"/>
      <c r="XAC18" s="94"/>
      <c r="XAD18" s="94"/>
      <c r="XAE18" s="94"/>
      <c r="XAF18" s="94"/>
      <c r="XAG18" s="94"/>
      <c r="XAH18" s="94"/>
      <c r="XAI18" s="94"/>
      <c r="XAJ18" s="94"/>
      <c r="XAK18" s="94"/>
      <c r="XAL18" s="94"/>
      <c r="XAM18" s="94"/>
      <c r="XAN18" s="94"/>
      <c r="XAO18" s="94"/>
      <c r="XAP18" s="94"/>
      <c r="XAQ18" s="94"/>
      <c r="XAR18" s="94"/>
      <c r="XAS18" s="94"/>
      <c r="XAT18" s="94"/>
      <c r="XAU18" s="94"/>
      <c r="XAV18" s="94"/>
      <c r="XAW18" s="94"/>
      <c r="XAX18" s="94"/>
      <c r="XAY18" s="94"/>
      <c r="XAZ18" s="94"/>
      <c r="XBA18" s="94"/>
      <c r="XBB18" s="94"/>
      <c r="XBC18" s="94"/>
      <c r="XBD18" s="94"/>
      <c r="XBE18" s="94"/>
      <c r="XBF18" s="94"/>
      <c r="XBG18" s="94"/>
      <c r="XBH18" s="94"/>
      <c r="XBI18" s="94"/>
      <c r="XBJ18" s="94"/>
      <c r="XBK18" s="94"/>
      <c r="XBL18" s="94"/>
      <c r="XBM18" s="94"/>
      <c r="XBN18" s="94"/>
      <c r="XBO18" s="94"/>
      <c r="XBP18" s="94"/>
      <c r="XBQ18" s="94"/>
      <c r="XBR18" s="94"/>
      <c r="XBS18" s="94"/>
      <c r="XBT18" s="94"/>
      <c r="XBU18" s="94"/>
      <c r="XBV18" s="94"/>
      <c r="XBW18" s="94"/>
      <c r="XBX18" s="94"/>
      <c r="XBY18" s="94"/>
      <c r="XBZ18" s="94"/>
      <c r="XCA18" s="94"/>
      <c r="XCB18" s="94"/>
      <c r="XCC18" s="94"/>
      <c r="XCD18" s="94"/>
      <c r="XCE18" s="94"/>
      <c r="XCF18" s="94"/>
      <c r="XCG18" s="94"/>
      <c r="XCH18" s="94"/>
      <c r="XCI18" s="94"/>
      <c r="XCJ18" s="94"/>
      <c r="XCK18" s="94"/>
      <c r="XCL18" s="94"/>
      <c r="XCM18" s="94"/>
      <c r="XCN18" s="94"/>
      <c r="XCO18" s="94"/>
      <c r="XCP18" s="94"/>
      <c r="XCQ18" s="94"/>
      <c r="XCR18" s="94"/>
      <c r="XCS18" s="94"/>
      <c r="XCT18" s="94"/>
      <c r="XCU18" s="94"/>
      <c r="XCV18" s="94"/>
      <c r="XCW18" s="94"/>
      <c r="XCX18" s="94"/>
      <c r="XCY18" s="94"/>
      <c r="XCZ18" s="94"/>
      <c r="XDA18" s="94"/>
      <c r="XDB18" s="94"/>
      <c r="XDC18" s="94"/>
      <c r="XDD18" s="94"/>
      <c r="XDE18" s="94"/>
      <c r="XDF18" s="94"/>
      <c r="XDG18" s="94"/>
      <c r="XDH18" s="94"/>
      <c r="XDI18" s="94"/>
      <c r="XDJ18" s="94"/>
      <c r="XDK18" s="94"/>
      <c r="XDL18" s="94"/>
      <c r="XDM18" s="94"/>
      <c r="XDN18" s="94"/>
      <c r="XDO18" s="94"/>
      <c r="XDP18" s="94"/>
      <c r="XDQ18" s="94"/>
      <c r="XDR18" s="94"/>
      <c r="XDS18" s="94"/>
      <c r="XDT18" s="94"/>
      <c r="XDU18" s="94"/>
      <c r="XDV18" s="94"/>
      <c r="XDW18" s="94"/>
      <c r="XDX18" s="94"/>
      <c r="XDY18" s="94"/>
      <c r="XDZ18" s="94"/>
      <c r="XEA18" s="94"/>
      <c r="XEB18" s="94"/>
      <c r="XEC18" s="94"/>
      <c r="XED18" s="94"/>
      <c r="XEE18" s="94"/>
      <c r="XEF18" s="94"/>
      <c r="XEG18" s="94"/>
      <c r="XEH18" s="94"/>
      <c r="XEI18" s="94"/>
      <c r="XEJ18" s="94"/>
      <c r="XEK18" s="94"/>
      <c r="XEL18" s="94"/>
      <c r="XEM18" s="94"/>
      <c r="XEN18" s="94"/>
    </row>
    <row r="19" spans="1:16368" s="95" customFormat="1" ht="47.25" hidden="1" customHeight="1" x14ac:dyDescent="0.2">
      <c r="A19" s="81">
        <v>44567</v>
      </c>
      <c r="B19" s="82" t="s">
        <v>116</v>
      </c>
      <c r="C19" s="82" t="s">
        <v>153</v>
      </c>
      <c r="D19" s="82" t="s">
        <v>141</v>
      </c>
      <c r="E19" s="82" t="s">
        <v>142</v>
      </c>
      <c r="F19" s="82" t="s">
        <v>165</v>
      </c>
      <c r="G19" s="82" t="s">
        <v>287</v>
      </c>
      <c r="H19" s="82" t="s">
        <v>36</v>
      </c>
      <c r="I19" s="82">
        <v>2</v>
      </c>
      <c r="J19" s="81">
        <v>44567</v>
      </c>
      <c r="K19" s="82">
        <v>2</v>
      </c>
      <c r="L19" s="81">
        <v>44567</v>
      </c>
      <c r="M19" s="82">
        <v>2</v>
      </c>
      <c r="N19" s="82" t="s">
        <v>376</v>
      </c>
      <c r="O19" s="81">
        <v>44567</v>
      </c>
      <c r="P19" s="82"/>
      <c r="Q19" s="82"/>
      <c r="R19" s="81">
        <v>44567</v>
      </c>
      <c r="S19" s="82"/>
      <c r="T19" s="86"/>
      <c r="U19" s="87"/>
      <c r="V19" s="82"/>
      <c r="W19" s="82">
        <v>95.84</v>
      </c>
      <c r="X19" s="88"/>
      <c r="Y19" s="89">
        <f t="shared" si="0"/>
        <v>191.68</v>
      </c>
      <c r="Z19" s="89">
        <f t="shared" si="1"/>
        <v>0</v>
      </c>
      <c r="AA19" s="89">
        <f t="shared" si="2"/>
        <v>0</v>
      </c>
      <c r="AB19" s="90"/>
      <c r="AC19" s="91"/>
      <c r="AD19" s="82"/>
      <c r="AE19" s="82"/>
      <c r="AF19" s="93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94"/>
      <c r="IQ19" s="94"/>
      <c r="IR19" s="94"/>
      <c r="IS19" s="94"/>
      <c r="IT19" s="94"/>
      <c r="IU19" s="94"/>
      <c r="IV19" s="94"/>
      <c r="IW19" s="94"/>
      <c r="IX19" s="94"/>
      <c r="IY19" s="94"/>
    </row>
    <row r="20" spans="1:16368" s="95" customFormat="1" ht="47.25" hidden="1" customHeight="1" x14ac:dyDescent="0.2">
      <c r="A20" s="81">
        <v>44567</v>
      </c>
      <c r="B20" s="82" t="s">
        <v>117</v>
      </c>
      <c r="C20" s="82" t="s">
        <v>148</v>
      </c>
      <c r="D20" s="82" t="s">
        <v>135</v>
      </c>
      <c r="E20" s="82" t="s">
        <v>136</v>
      </c>
      <c r="F20" s="82" t="s">
        <v>165</v>
      </c>
      <c r="G20" s="82" t="s">
        <v>287</v>
      </c>
      <c r="H20" s="82" t="s">
        <v>36</v>
      </c>
      <c r="I20" s="82">
        <v>1</v>
      </c>
      <c r="J20" s="81">
        <v>44567</v>
      </c>
      <c r="K20" s="82">
        <v>1</v>
      </c>
      <c r="L20" s="81">
        <v>44567</v>
      </c>
      <c r="M20" s="82">
        <v>1</v>
      </c>
      <c r="N20" s="82" t="s">
        <v>372</v>
      </c>
      <c r="O20" s="81">
        <v>44567</v>
      </c>
      <c r="P20" s="82"/>
      <c r="Q20" s="82"/>
      <c r="R20" s="81">
        <v>44567</v>
      </c>
      <c r="S20" s="82"/>
      <c r="T20" s="87"/>
      <c r="U20" s="87"/>
      <c r="V20" s="92"/>
      <c r="W20" s="82">
        <v>525.53</v>
      </c>
      <c r="X20" s="88"/>
      <c r="Y20" s="89">
        <f t="shared" si="0"/>
        <v>525.53</v>
      </c>
      <c r="Z20" s="89">
        <f t="shared" si="1"/>
        <v>0</v>
      </c>
      <c r="AA20" s="89">
        <f t="shared" si="2"/>
        <v>0</v>
      </c>
      <c r="AB20" s="90"/>
      <c r="AC20" s="91"/>
      <c r="AD20" s="92"/>
      <c r="AE20" s="92"/>
      <c r="AF20" s="93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94"/>
      <c r="IQ20" s="94"/>
      <c r="IR20" s="94"/>
      <c r="IS20" s="94"/>
      <c r="IT20" s="94"/>
      <c r="IU20" s="94"/>
      <c r="IV20" s="94"/>
      <c r="IW20" s="94"/>
      <c r="IX20" s="94"/>
      <c r="IY20" s="94"/>
    </row>
    <row r="21" spans="1:16368" s="95" customFormat="1" ht="47.25" hidden="1" customHeight="1" x14ac:dyDescent="0.2">
      <c r="A21" s="81">
        <v>44567</v>
      </c>
      <c r="B21" s="82" t="s">
        <v>118</v>
      </c>
      <c r="C21" s="82" t="s">
        <v>154</v>
      </c>
      <c r="D21" s="82" t="s">
        <v>91</v>
      </c>
      <c r="E21" s="82" t="s">
        <v>97</v>
      </c>
      <c r="F21" s="82" t="s">
        <v>165</v>
      </c>
      <c r="G21" s="82" t="s">
        <v>287</v>
      </c>
      <c r="H21" s="82" t="s">
        <v>36</v>
      </c>
      <c r="I21" s="82">
        <v>1</v>
      </c>
      <c r="J21" s="81">
        <v>44567</v>
      </c>
      <c r="K21" s="82">
        <v>1</v>
      </c>
      <c r="L21" s="81">
        <v>44567</v>
      </c>
      <c r="M21" s="82">
        <v>1</v>
      </c>
      <c r="N21" s="82" t="s">
        <v>288</v>
      </c>
      <c r="O21" s="81">
        <v>44567</v>
      </c>
      <c r="P21" s="82"/>
      <c r="Q21" s="82"/>
      <c r="R21" s="81">
        <v>44567</v>
      </c>
      <c r="S21" s="82"/>
      <c r="T21" s="87"/>
      <c r="U21" s="87"/>
      <c r="V21" s="92"/>
      <c r="W21" s="82">
        <v>740.83</v>
      </c>
      <c r="X21" s="88"/>
      <c r="Y21" s="89">
        <f t="shared" si="0"/>
        <v>740.83</v>
      </c>
      <c r="Z21" s="89">
        <f t="shared" si="1"/>
        <v>0</v>
      </c>
      <c r="AA21" s="89">
        <f t="shared" si="2"/>
        <v>0</v>
      </c>
      <c r="AB21" s="90"/>
      <c r="AC21" s="91"/>
      <c r="AD21" s="82"/>
      <c r="AE21" s="82"/>
      <c r="AF21" s="93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94"/>
      <c r="IQ21" s="94"/>
      <c r="IR21" s="94"/>
      <c r="IS21" s="94"/>
      <c r="IT21" s="94"/>
      <c r="IU21" s="94"/>
      <c r="IV21" s="94"/>
      <c r="IW21" s="94"/>
      <c r="IX21" s="94"/>
      <c r="IY21" s="94"/>
    </row>
    <row r="22" spans="1:16368" s="95" customFormat="1" ht="47.25" hidden="1" customHeight="1" x14ac:dyDescent="0.2">
      <c r="A22" s="81">
        <v>44567</v>
      </c>
      <c r="B22" s="82" t="s">
        <v>119</v>
      </c>
      <c r="C22" s="82" t="s">
        <v>155</v>
      </c>
      <c r="D22" s="82" t="s">
        <v>135</v>
      </c>
      <c r="E22" s="82" t="s">
        <v>136</v>
      </c>
      <c r="F22" s="82" t="s">
        <v>165</v>
      </c>
      <c r="G22" s="82" t="s">
        <v>287</v>
      </c>
      <c r="H22" s="82" t="s">
        <v>36</v>
      </c>
      <c r="I22" s="82">
        <v>3</v>
      </c>
      <c r="J22" s="81">
        <v>44567</v>
      </c>
      <c r="K22" s="82">
        <v>3</v>
      </c>
      <c r="L22" s="81">
        <v>44567</v>
      </c>
      <c r="M22" s="82">
        <v>3</v>
      </c>
      <c r="N22" s="82" t="s">
        <v>372</v>
      </c>
      <c r="O22" s="81">
        <v>44567</v>
      </c>
      <c r="P22" s="82"/>
      <c r="Q22" s="82"/>
      <c r="R22" s="81">
        <v>44567</v>
      </c>
      <c r="S22" s="82"/>
      <c r="T22" s="87"/>
      <c r="U22" s="87"/>
      <c r="V22" s="92"/>
      <c r="W22" s="82">
        <v>526.74</v>
      </c>
      <c r="X22" s="88"/>
      <c r="Y22" s="89">
        <f t="shared" si="0"/>
        <v>1580.22</v>
      </c>
      <c r="Z22" s="89">
        <f t="shared" si="1"/>
        <v>0</v>
      </c>
      <c r="AA22" s="89">
        <f t="shared" si="2"/>
        <v>0</v>
      </c>
      <c r="AB22" s="90"/>
      <c r="AC22" s="91"/>
      <c r="AD22" s="82"/>
      <c r="AE22" s="82"/>
      <c r="AF22" s="93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94"/>
      <c r="IQ22" s="94"/>
      <c r="IR22" s="94"/>
      <c r="IS22" s="94"/>
      <c r="IT22" s="94"/>
      <c r="IU22" s="94"/>
      <c r="IV22" s="94"/>
      <c r="IW22" s="94"/>
      <c r="IX22" s="94"/>
      <c r="IY22" s="94"/>
    </row>
    <row r="23" spans="1:16368" s="95" customFormat="1" ht="47.25" hidden="1" customHeight="1" x14ac:dyDescent="0.2">
      <c r="A23" s="81">
        <v>44567</v>
      </c>
      <c r="B23" s="82" t="s">
        <v>120</v>
      </c>
      <c r="C23" s="82" t="s">
        <v>156</v>
      </c>
      <c r="D23" s="82" t="s">
        <v>94</v>
      </c>
      <c r="E23" s="82" t="s">
        <v>100</v>
      </c>
      <c r="F23" s="82" t="s">
        <v>165</v>
      </c>
      <c r="G23" s="82" t="s">
        <v>287</v>
      </c>
      <c r="H23" s="82" t="s">
        <v>36</v>
      </c>
      <c r="I23" s="82">
        <v>1</v>
      </c>
      <c r="J23" s="81">
        <v>44567</v>
      </c>
      <c r="K23" s="82">
        <v>1</v>
      </c>
      <c r="L23" s="81">
        <v>44567</v>
      </c>
      <c r="M23" s="82">
        <v>1</v>
      </c>
      <c r="N23" s="82" t="s">
        <v>288</v>
      </c>
      <c r="O23" s="81">
        <v>44567</v>
      </c>
      <c r="P23" s="82"/>
      <c r="Q23" s="82"/>
      <c r="R23" s="81">
        <v>44567</v>
      </c>
      <c r="S23" s="82"/>
      <c r="T23" s="86"/>
      <c r="U23" s="87"/>
      <c r="V23" s="82"/>
      <c r="W23" s="82">
        <v>244.43</v>
      </c>
      <c r="X23" s="88"/>
      <c r="Y23" s="89">
        <f t="shared" si="0"/>
        <v>244.43</v>
      </c>
      <c r="Z23" s="89">
        <f t="shared" si="1"/>
        <v>0</v>
      </c>
      <c r="AA23" s="89">
        <f t="shared" si="2"/>
        <v>0</v>
      </c>
      <c r="AB23" s="90"/>
      <c r="AC23" s="91"/>
      <c r="AD23" s="92"/>
      <c r="AE23" s="92"/>
      <c r="AF23" s="93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94"/>
      <c r="IQ23" s="94"/>
      <c r="IR23" s="94"/>
      <c r="IS23" s="94"/>
      <c r="IT23" s="94"/>
      <c r="IU23" s="94"/>
      <c r="IV23" s="94"/>
      <c r="IW23" s="94"/>
      <c r="IX23" s="94"/>
      <c r="IY23" s="94"/>
    </row>
    <row r="24" spans="1:16368" s="95" customFormat="1" ht="47.25" hidden="1" customHeight="1" x14ac:dyDescent="0.2">
      <c r="A24" s="81">
        <v>44567</v>
      </c>
      <c r="B24" s="82" t="s">
        <v>121</v>
      </c>
      <c r="C24" s="82" t="s">
        <v>157</v>
      </c>
      <c r="D24" s="82" t="s">
        <v>137</v>
      </c>
      <c r="E24" s="82" t="s">
        <v>138</v>
      </c>
      <c r="F24" s="82" t="s">
        <v>165</v>
      </c>
      <c r="G24" s="82" t="s">
        <v>287</v>
      </c>
      <c r="H24" s="82" t="s">
        <v>36</v>
      </c>
      <c r="I24" s="82">
        <v>2</v>
      </c>
      <c r="J24" s="81">
        <v>44567</v>
      </c>
      <c r="K24" s="82">
        <v>2</v>
      </c>
      <c r="L24" s="81">
        <v>44567</v>
      </c>
      <c r="M24" s="82">
        <v>2</v>
      </c>
      <c r="N24" s="82" t="s">
        <v>372</v>
      </c>
      <c r="O24" s="81">
        <v>44567</v>
      </c>
      <c r="P24" s="82"/>
      <c r="Q24" s="82"/>
      <c r="R24" s="81">
        <v>44567</v>
      </c>
      <c r="S24" s="82"/>
      <c r="T24" s="87"/>
      <c r="U24" s="87"/>
      <c r="V24" s="92"/>
      <c r="W24" s="82">
        <v>636.92999999999995</v>
      </c>
      <c r="X24" s="88"/>
      <c r="Y24" s="89">
        <f t="shared" si="0"/>
        <v>1273.8599999999999</v>
      </c>
      <c r="Z24" s="89">
        <f t="shared" si="1"/>
        <v>0</v>
      </c>
      <c r="AA24" s="89">
        <f t="shared" si="2"/>
        <v>0</v>
      </c>
      <c r="AB24" s="90"/>
      <c r="AC24" s="91"/>
      <c r="AD24" s="92"/>
      <c r="AE24" s="92"/>
      <c r="AF24" s="93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94"/>
      <c r="IQ24" s="94"/>
      <c r="IR24" s="94"/>
      <c r="IS24" s="94"/>
      <c r="IT24" s="94"/>
      <c r="IU24" s="94"/>
      <c r="IV24" s="94"/>
      <c r="IW24" s="94"/>
      <c r="IX24" s="94"/>
      <c r="IY24" s="94"/>
    </row>
    <row r="25" spans="1:16368" s="95" customFormat="1" ht="47.25" hidden="1" customHeight="1" x14ac:dyDescent="0.2">
      <c r="A25" s="81">
        <v>44567</v>
      </c>
      <c r="B25" s="82" t="s">
        <v>122</v>
      </c>
      <c r="C25" s="82" t="s">
        <v>158</v>
      </c>
      <c r="D25" s="82" t="s">
        <v>95</v>
      </c>
      <c r="E25" s="82" t="s">
        <v>101</v>
      </c>
      <c r="F25" s="82" t="s">
        <v>165</v>
      </c>
      <c r="G25" s="82" t="s">
        <v>287</v>
      </c>
      <c r="H25" s="82" t="s">
        <v>36</v>
      </c>
      <c r="I25" s="82">
        <v>1</v>
      </c>
      <c r="J25" s="81">
        <v>44567</v>
      </c>
      <c r="K25" s="82">
        <v>1</v>
      </c>
      <c r="L25" s="81">
        <v>44567</v>
      </c>
      <c r="M25" s="82">
        <v>1</v>
      </c>
      <c r="N25" s="82" t="s">
        <v>376</v>
      </c>
      <c r="O25" s="81">
        <v>44567</v>
      </c>
      <c r="P25" s="82"/>
      <c r="Q25" s="82"/>
      <c r="R25" s="81">
        <v>44567</v>
      </c>
      <c r="S25" s="82"/>
      <c r="T25" s="87"/>
      <c r="U25" s="87"/>
      <c r="V25" s="92"/>
      <c r="W25" s="82">
        <v>274.97000000000003</v>
      </c>
      <c r="X25" s="88"/>
      <c r="Y25" s="89">
        <f t="shared" si="0"/>
        <v>274.97000000000003</v>
      </c>
      <c r="Z25" s="89">
        <f t="shared" si="1"/>
        <v>0</v>
      </c>
      <c r="AA25" s="89">
        <f t="shared" si="2"/>
        <v>0</v>
      </c>
      <c r="AB25" s="90"/>
      <c r="AC25" s="91"/>
      <c r="AD25" s="82"/>
      <c r="AE25" s="82"/>
      <c r="AF25" s="93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94"/>
      <c r="IQ25" s="94"/>
      <c r="IR25" s="94"/>
      <c r="IS25" s="94"/>
      <c r="IT25" s="94"/>
      <c r="IU25" s="94"/>
      <c r="IV25" s="94"/>
      <c r="IW25" s="94"/>
      <c r="IX25" s="94"/>
      <c r="IY25" s="94"/>
    </row>
    <row r="26" spans="1:16368" s="95" customFormat="1" ht="47.25" hidden="1" customHeight="1" x14ac:dyDescent="0.2">
      <c r="A26" s="81">
        <v>44567</v>
      </c>
      <c r="B26" s="82" t="s">
        <v>123</v>
      </c>
      <c r="C26" s="82" t="s">
        <v>159</v>
      </c>
      <c r="D26" s="82" t="s">
        <v>95</v>
      </c>
      <c r="E26" s="82" t="s">
        <v>101</v>
      </c>
      <c r="F26" s="82" t="s">
        <v>165</v>
      </c>
      <c r="G26" s="82" t="s">
        <v>287</v>
      </c>
      <c r="H26" s="82" t="s">
        <v>36</v>
      </c>
      <c r="I26" s="82">
        <v>1</v>
      </c>
      <c r="J26" s="81">
        <v>44567</v>
      </c>
      <c r="K26" s="82">
        <v>1</v>
      </c>
      <c r="L26" s="81">
        <v>44567</v>
      </c>
      <c r="M26" s="82">
        <v>1</v>
      </c>
      <c r="N26" s="82" t="s">
        <v>376</v>
      </c>
      <c r="O26" s="81">
        <v>44567</v>
      </c>
      <c r="P26" s="82"/>
      <c r="Q26" s="82"/>
      <c r="R26" s="81">
        <v>44567</v>
      </c>
      <c r="S26" s="82"/>
      <c r="T26" s="87"/>
      <c r="U26" s="87"/>
      <c r="V26" s="92"/>
      <c r="W26" s="82">
        <v>274.97000000000003</v>
      </c>
      <c r="X26" s="88"/>
      <c r="Y26" s="89">
        <f t="shared" si="0"/>
        <v>274.97000000000003</v>
      </c>
      <c r="Z26" s="89">
        <f t="shared" si="1"/>
        <v>0</v>
      </c>
      <c r="AA26" s="89">
        <f t="shared" si="2"/>
        <v>0</v>
      </c>
      <c r="AB26" s="90"/>
      <c r="AC26" s="91"/>
      <c r="AD26" s="82"/>
      <c r="AE26" s="82"/>
      <c r="AF26" s="93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94"/>
      <c r="IQ26" s="94"/>
      <c r="IR26" s="94"/>
      <c r="IS26" s="94"/>
      <c r="IT26" s="94"/>
      <c r="IU26" s="94"/>
      <c r="IV26" s="94"/>
      <c r="IW26" s="94"/>
      <c r="IX26" s="94"/>
      <c r="IY26" s="94"/>
    </row>
    <row r="27" spans="1:16368" s="95" customFormat="1" ht="47.25" hidden="1" customHeight="1" x14ac:dyDescent="0.2">
      <c r="A27" s="81">
        <v>44567</v>
      </c>
      <c r="B27" s="82" t="s">
        <v>124</v>
      </c>
      <c r="C27" s="82" t="s">
        <v>160</v>
      </c>
      <c r="D27" s="82" t="s">
        <v>131</v>
      </c>
      <c r="E27" s="82" t="s">
        <v>132</v>
      </c>
      <c r="F27" s="82" t="s">
        <v>165</v>
      </c>
      <c r="G27" s="82" t="s">
        <v>287</v>
      </c>
      <c r="H27" s="82" t="s">
        <v>36</v>
      </c>
      <c r="I27" s="82">
        <v>1</v>
      </c>
      <c r="J27" s="81">
        <v>44567</v>
      </c>
      <c r="K27" s="82">
        <v>1</v>
      </c>
      <c r="L27" s="81">
        <v>44567</v>
      </c>
      <c r="M27" s="82">
        <v>1</v>
      </c>
      <c r="N27" s="82" t="s">
        <v>376</v>
      </c>
      <c r="O27" s="81">
        <v>44567</v>
      </c>
      <c r="P27" s="82"/>
      <c r="Q27" s="82"/>
      <c r="R27" s="81">
        <v>44567</v>
      </c>
      <c r="S27" s="82"/>
      <c r="T27" s="87"/>
      <c r="U27" s="87"/>
      <c r="V27" s="92"/>
      <c r="W27" s="82">
        <v>194.9</v>
      </c>
      <c r="X27" s="88"/>
      <c r="Y27" s="89">
        <f t="shared" si="0"/>
        <v>194.9</v>
      </c>
      <c r="Z27" s="89">
        <f t="shared" si="1"/>
        <v>0</v>
      </c>
      <c r="AA27" s="89">
        <f t="shared" si="2"/>
        <v>0</v>
      </c>
      <c r="AB27" s="90"/>
      <c r="AC27" s="91"/>
      <c r="AD27" s="82"/>
      <c r="AE27" s="82"/>
      <c r="AF27" s="93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</row>
    <row r="28" spans="1:16368" s="95" customFormat="1" ht="47.25" hidden="1" customHeight="1" x14ac:dyDescent="0.2">
      <c r="A28" s="81">
        <v>44567</v>
      </c>
      <c r="B28" s="82" t="s">
        <v>125</v>
      </c>
      <c r="C28" s="82" t="s">
        <v>161</v>
      </c>
      <c r="D28" s="82" t="s">
        <v>96</v>
      </c>
      <c r="E28" s="82" t="s">
        <v>102</v>
      </c>
      <c r="F28" s="82" t="s">
        <v>165</v>
      </c>
      <c r="G28" s="82" t="s">
        <v>287</v>
      </c>
      <c r="H28" s="82" t="s">
        <v>36</v>
      </c>
      <c r="I28" s="82">
        <v>1</v>
      </c>
      <c r="J28" s="81">
        <v>44567</v>
      </c>
      <c r="K28" s="82">
        <v>1</v>
      </c>
      <c r="L28" s="81">
        <v>44567</v>
      </c>
      <c r="M28" s="82">
        <v>1</v>
      </c>
      <c r="N28" s="82" t="s">
        <v>372</v>
      </c>
      <c r="O28" s="81">
        <v>44567</v>
      </c>
      <c r="P28" s="82">
        <v>1</v>
      </c>
      <c r="Q28" s="82"/>
      <c r="R28" s="81">
        <v>44567</v>
      </c>
      <c r="S28" s="82"/>
      <c r="T28" s="86"/>
      <c r="U28" s="87"/>
      <c r="V28" s="82"/>
      <c r="W28" s="82">
        <v>300.22000000000003</v>
      </c>
      <c r="X28" s="88"/>
      <c r="Y28" s="89">
        <f t="shared" si="0"/>
        <v>300.22000000000003</v>
      </c>
      <c r="Z28" s="89">
        <f t="shared" si="1"/>
        <v>300.22000000000003</v>
      </c>
      <c r="AA28" s="89">
        <f t="shared" si="2"/>
        <v>0</v>
      </c>
      <c r="AB28" s="90"/>
      <c r="AC28" s="91"/>
      <c r="AD28" s="82"/>
      <c r="AE28" s="82"/>
      <c r="AF28" s="93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94"/>
      <c r="IQ28" s="94"/>
      <c r="IR28" s="94"/>
      <c r="IS28" s="94"/>
      <c r="IT28" s="94"/>
      <c r="IU28" s="94"/>
      <c r="IV28" s="94"/>
      <c r="IW28" s="94"/>
      <c r="IX28" s="94"/>
      <c r="IY28" s="94"/>
    </row>
    <row r="29" spans="1:16368" s="95" customFormat="1" ht="47.25" hidden="1" customHeight="1" x14ac:dyDescent="0.2">
      <c r="A29" s="81">
        <v>44567</v>
      </c>
      <c r="B29" s="82" t="s">
        <v>126</v>
      </c>
      <c r="C29" s="82" t="s">
        <v>162</v>
      </c>
      <c r="D29" s="82" t="s">
        <v>92</v>
      </c>
      <c r="E29" s="82" t="s">
        <v>98</v>
      </c>
      <c r="F29" s="82" t="s">
        <v>165</v>
      </c>
      <c r="G29" s="82" t="s">
        <v>287</v>
      </c>
      <c r="H29" s="82" t="s">
        <v>36</v>
      </c>
      <c r="I29" s="82">
        <v>2</v>
      </c>
      <c r="J29" s="81">
        <v>44567</v>
      </c>
      <c r="K29" s="82">
        <v>2</v>
      </c>
      <c r="L29" s="81">
        <v>44567</v>
      </c>
      <c r="M29" s="82">
        <v>2</v>
      </c>
      <c r="N29" s="82" t="s">
        <v>376</v>
      </c>
      <c r="O29" s="81">
        <v>44567</v>
      </c>
      <c r="P29" s="82">
        <v>2</v>
      </c>
      <c r="Q29" s="82"/>
      <c r="R29" s="81">
        <v>44567</v>
      </c>
      <c r="S29" s="82"/>
      <c r="T29" s="86"/>
      <c r="U29" s="87"/>
      <c r="V29" s="82"/>
      <c r="W29" s="82">
        <v>172.31</v>
      </c>
      <c r="X29" s="88"/>
      <c r="Y29" s="89">
        <f t="shared" si="0"/>
        <v>344.62</v>
      </c>
      <c r="Z29" s="89">
        <f t="shared" si="1"/>
        <v>344.62</v>
      </c>
      <c r="AA29" s="89">
        <f t="shared" si="2"/>
        <v>0</v>
      </c>
      <c r="AB29" s="90"/>
      <c r="AC29" s="91"/>
      <c r="AD29" s="82"/>
      <c r="AE29" s="82"/>
      <c r="AF29" s="93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</row>
    <row r="30" spans="1:16368" s="95" customFormat="1" ht="47.25" hidden="1" customHeight="1" x14ac:dyDescent="0.2">
      <c r="A30" s="81">
        <v>44567</v>
      </c>
      <c r="B30" s="82" t="s">
        <v>127</v>
      </c>
      <c r="C30" s="82" t="s">
        <v>163</v>
      </c>
      <c r="D30" s="82" t="s">
        <v>131</v>
      </c>
      <c r="E30" s="82" t="s">
        <v>132</v>
      </c>
      <c r="F30" s="82" t="s">
        <v>165</v>
      </c>
      <c r="G30" s="82" t="s">
        <v>287</v>
      </c>
      <c r="H30" s="82" t="s">
        <v>36</v>
      </c>
      <c r="I30" s="82">
        <v>380</v>
      </c>
      <c r="J30" s="81">
        <v>44567</v>
      </c>
      <c r="K30" s="82">
        <v>380</v>
      </c>
      <c r="L30" s="81">
        <v>44567</v>
      </c>
      <c r="M30" s="82">
        <v>380</v>
      </c>
      <c r="N30" s="82" t="s">
        <v>376</v>
      </c>
      <c r="O30" s="81">
        <v>44567</v>
      </c>
      <c r="P30" s="82"/>
      <c r="Q30" s="82"/>
      <c r="R30" s="81">
        <v>44567</v>
      </c>
      <c r="S30" s="82"/>
      <c r="T30" s="86"/>
      <c r="U30" s="87"/>
      <c r="V30" s="82"/>
      <c r="W30" s="82">
        <v>194.9</v>
      </c>
      <c r="X30" s="88"/>
      <c r="Y30" s="89">
        <f t="shared" si="0"/>
        <v>74062</v>
      </c>
      <c r="Z30" s="89">
        <f t="shared" si="1"/>
        <v>0</v>
      </c>
      <c r="AA30" s="89">
        <f t="shared" si="2"/>
        <v>0</v>
      </c>
      <c r="AB30" s="90"/>
      <c r="AC30" s="91"/>
      <c r="AD30" s="82"/>
      <c r="AE30" s="82"/>
      <c r="AF30" s="93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</row>
    <row r="31" spans="1:16368" s="95" customFormat="1" ht="47.25" hidden="1" customHeight="1" x14ac:dyDescent="0.2">
      <c r="A31" s="81">
        <v>44567</v>
      </c>
      <c r="B31" s="82" t="s">
        <v>128</v>
      </c>
      <c r="C31" s="82" t="s">
        <v>164</v>
      </c>
      <c r="D31" s="82" t="s">
        <v>131</v>
      </c>
      <c r="E31" s="82" t="s">
        <v>132</v>
      </c>
      <c r="F31" s="82" t="s">
        <v>165</v>
      </c>
      <c r="G31" s="82" t="s">
        <v>287</v>
      </c>
      <c r="H31" s="82" t="s">
        <v>36</v>
      </c>
      <c r="I31" s="82">
        <v>960</v>
      </c>
      <c r="J31" s="81">
        <v>44567</v>
      </c>
      <c r="K31" s="82">
        <v>960</v>
      </c>
      <c r="L31" s="81">
        <v>44567</v>
      </c>
      <c r="M31" s="82">
        <v>960</v>
      </c>
      <c r="N31" s="82" t="s">
        <v>376</v>
      </c>
      <c r="O31" s="81">
        <v>44567</v>
      </c>
      <c r="P31" s="82"/>
      <c r="Q31" s="82"/>
      <c r="R31" s="81">
        <v>44567</v>
      </c>
      <c r="S31" s="82"/>
      <c r="T31" s="86"/>
      <c r="U31" s="87"/>
      <c r="V31" s="82"/>
      <c r="W31" s="82">
        <v>194.9</v>
      </c>
      <c r="X31" s="88"/>
      <c r="Y31" s="89">
        <f t="shared" si="0"/>
        <v>187104</v>
      </c>
      <c r="Z31" s="89">
        <f t="shared" si="1"/>
        <v>0</v>
      </c>
      <c r="AA31" s="89">
        <f t="shared" si="2"/>
        <v>0</v>
      </c>
      <c r="AB31" s="90"/>
      <c r="AC31" s="91"/>
      <c r="AD31" s="82"/>
      <c r="AE31" s="82"/>
      <c r="AF31" s="93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</row>
    <row r="32" spans="1:16368" s="95" customFormat="1" ht="47.25" hidden="1" customHeight="1" x14ac:dyDescent="0.2">
      <c r="A32" s="81">
        <v>44572</v>
      </c>
      <c r="B32" s="82" t="s">
        <v>166</v>
      </c>
      <c r="C32" s="82" t="s">
        <v>151</v>
      </c>
      <c r="D32" s="82" t="s">
        <v>93</v>
      </c>
      <c r="E32" s="82" t="s">
        <v>99</v>
      </c>
      <c r="F32" s="82" t="s">
        <v>165</v>
      </c>
      <c r="G32" s="82" t="s">
        <v>287</v>
      </c>
      <c r="H32" s="82" t="s">
        <v>36</v>
      </c>
      <c r="I32" s="82">
        <v>1</v>
      </c>
      <c r="J32" s="81">
        <v>44572</v>
      </c>
      <c r="K32" s="82">
        <v>1</v>
      </c>
      <c r="L32" s="81">
        <v>44572</v>
      </c>
      <c r="M32" s="82">
        <v>1</v>
      </c>
      <c r="N32" s="82" t="s">
        <v>376</v>
      </c>
      <c r="O32" s="81">
        <v>44572</v>
      </c>
      <c r="P32" s="82"/>
      <c r="Q32" s="82">
        <v>1</v>
      </c>
      <c r="R32" s="81">
        <v>44572</v>
      </c>
      <c r="S32" s="82"/>
      <c r="T32" s="86"/>
      <c r="U32" s="87"/>
      <c r="V32" s="92"/>
      <c r="W32" s="82">
        <v>317.67</v>
      </c>
      <c r="X32" s="88"/>
      <c r="Y32" s="89">
        <f t="shared" si="0"/>
        <v>317.67</v>
      </c>
      <c r="Z32" s="89">
        <f t="shared" si="1"/>
        <v>0</v>
      </c>
      <c r="AA32" s="89">
        <f t="shared" si="2"/>
        <v>317.67</v>
      </c>
      <c r="AB32" s="90"/>
      <c r="AC32" s="91"/>
      <c r="AD32" s="82"/>
      <c r="AE32" s="82"/>
      <c r="AF32" s="93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</row>
    <row r="33" spans="1:233" s="95" customFormat="1" ht="47.25" hidden="1" customHeight="1" x14ac:dyDescent="0.2">
      <c r="A33" s="81">
        <v>44572</v>
      </c>
      <c r="B33" s="82" t="s">
        <v>167</v>
      </c>
      <c r="C33" s="82" t="s">
        <v>190</v>
      </c>
      <c r="D33" s="82" t="s">
        <v>207</v>
      </c>
      <c r="E33" s="82" t="s">
        <v>208</v>
      </c>
      <c r="F33" s="82" t="s">
        <v>165</v>
      </c>
      <c r="G33" s="82" t="s">
        <v>287</v>
      </c>
      <c r="H33" s="82" t="s">
        <v>36</v>
      </c>
      <c r="I33" s="82">
        <v>2</v>
      </c>
      <c r="J33" s="81">
        <v>44572</v>
      </c>
      <c r="K33" s="82">
        <v>2</v>
      </c>
      <c r="L33" s="81">
        <v>44572</v>
      </c>
      <c r="M33" s="82">
        <v>2</v>
      </c>
      <c r="N33" s="82" t="s">
        <v>372</v>
      </c>
      <c r="O33" s="81">
        <v>44572</v>
      </c>
      <c r="P33" s="82"/>
      <c r="Q33" s="82"/>
      <c r="R33" s="81">
        <v>44572</v>
      </c>
      <c r="S33" s="82"/>
      <c r="T33" s="87"/>
      <c r="U33" s="87"/>
      <c r="V33" s="92"/>
      <c r="W33" s="82">
        <v>290.98</v>
      </c>
      <c r="X33" s="88"/>
      <c r="Y33" s="89">
        <f t="shared" si="0"/>
        <v>581.96</v>
      </c>
      <c r="Z33" s="89">
        <f t="shared" si="1"/>
        <v>0</v>
      </c>
      <c r="AA33" s="89">
        <f t="shared" si="2"/>
        <v>0</v>
      </c>
      <c r="AB33" s="90"/>
      <c r="AC33" s="91"/>
      <c r="AD33" s="82"/>
      <c r="AE33" s="82"/>
      <c r="AF33" s="93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</row>
    <row r="34" spans="1:233" s="95" customFormat="1" ht="47.25" customHeight="1" x14ac:dyDescent="0.2">
      <c r="A34" s="81">
        <v>44572</v>
      </c>
      <c r="B34" s="82" t="s">
        <v>168</v>
      </c>
      <c r="C34" s="82" t="s">
        <v>191</v>
      </c>
      <c r="D34" s="82" t="s">
        <v>133</v>
      </c>
      <c r="E34" s="82" t="s">
        <v>134</v>
      </c>
      <c r="F34" s="82" t="s">
        <v>165</v>
      </c>
      <c r="G34" s="82" t="s">
        <v>287</v>
      </c>
      <c r="H34" s="82" t="s">
        <v>36</v>
      </c>
      <c r="I34" s="82">
        <v>2</v>
      </c>
      <c r="J34" s="81">
        <v>44572</v>
      </c>
      <c r="K34" s="82">
        <v>2</v>
      </c>
      <c r="L34" s="81">
        <v>44572</v>
      </c>
      <c r="M34" s="82">
        <v>2</v>
      </c>
      <c r="N34" s="82" t="s">
        <v>372</v>
      </c>
      <c r="O34" s="81">
        <v>44572</v>
      </c>
      <c r="P34" s="154">
        <v>2</v>
      </c>
      <c r="Q34" s="82"/>
      <c r="R34" s="81">
        <v>44572</v>
      </c>
      <c r="S34" s="82"/>
      <c r="T34" s="86"/>
      <c r="U34" s="87"/>
      <c r="V34" s="82"/>
      <c r="W34" s="82">
        <v>314.95</v>
      </c>
      <c r="X34" s="88"/>
      <c r="Y34" s="89">
        <f t="shared" si="0"/>
        <v>629.9</v>
      </c>
      <c r="Z34" s="89">
        <f t="shared" si="1"/>
        <v>629.9</v>
      </c>
      <c r="AA34" s="89">
        <f t="shared" si="2"/>
        <v>0</v>
      </c>
      <c r="AB34" s="90"/>
      <c r="AC34" s="91"/>
      <c r="AD34" s="82"/>
      <c r="AE34" s="82"/>
      <c r="AF34" s="93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</row>
    <row r="35" spans="1:233" s="95" customFormat="1" ht="47.25" hidden="1" customHeight="1" x14ac:dyDescent="0.2">
      <c r="A35" s="81">
        <v>44572</v>
      </c>
      <c r="B35" s="82" t="s">
        <v>169</v>
      </c>
      <c r="C35" s="82" t="s">
        <v>192</v>
      </c>
      <c r="D35" s="82" t="s">
        <v>139</v>
      </c>
      <c r="E35" s="82" t="s">
        <v>140</v>
      </c>
      <c r="F35" s="82" t="s">
        <v>165</v>
      </c>
      <c r="G35" s="82" t="s">
        <v>287</v>
      </c>
      <c r="H35" s="82" t="s">
        <v>36</v>
      </c>
      <c r="I35" s="82">
        <v>4</v>
      </c>
      <c r="J35" s="81">
        <v>44572</v>
      </c>
      <c r="K35" s="82">
        <v>4</v>
      </c>
      <c r="L35" s="81">
        <v>44572</v>
      </c>
      <c r="M35" s="82">
        <v>4</v>
      </c>
      <c r="N35" s="82" t="s">
        <v>376</v>
      </c>
      <c r="O35" s="81">
        <v>44572</v>
      </c>
      <c r="P35" s="82"/>
      <c r="Q35" s="82"/>
      <c r="R35" s="81">
        <v>44572</v>
      </c>
      <c r="S35" s="82"/>
      <c r="T35" s="86"/>
      <c r="U35" s="87"/>
      <c r="V35" s="82"/>
      <c r="W35" s="82">
        <v>93.48</v>
      </c>
      <c r="X35" s="88"/>
      <c r="Y35" s="89">
        <f t="shared" si="0"/>
        <v>373.92</v>
      </c>
      <c r="Z35" s="89">
        <f t="shared" si="1"/>
        <v>0</v>
      </c>
      <c r="AA35" s="89">
        <f t="shared" si="2"/>
        <v>0</v>
      </c>
      <c r="AB35" s="90"/>
      <c r="AC35" s="91"/>
      <c r="AD35" s="82"/>
      <c r="AE35" s="82"/>
      <c r="AF35" s="93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</row>
    <row r="36" spans="1:233" s="95" customFormat="1" ht="47.25" hidden="1" customHeight="1" x14ac:dyDescent="0.2">
      <c r="A36" s="81">
        <v>44572</v>
      </c>
      <c r="B36" s="82" t="s">
        <v>170</v>
      </c>
      <c r="C36" s="82" t="s">
        <v>193</v>
      </c>
      <c r="D36" s="82" t="s">
        <v>209</v>
      </c>
      <c r="E36" s="82" t="s">
        <v>210</v>
      </c>
      <c r="F36" s="82" t="s">
        <v>165</v>
      </c>
      <c r="G36" s="82" t="s">
        <v>287</v>
      </c>
      <c r="H36" s="82" t="s">
        <v>36</v>
      </c>
      <c r="I36" s="82">
        <v>4</v>
      </c>
      <c r="J36" s="81">
        <v>44572</v>
      </c>
      <c r="K36" s="82">
        <v>4</v>
      </c>
      <c r="L36" s="81">
        <v>44572</v>
      </c>
      <c r="M36" s="82">
        <v>4</v>
      </c>
      <c r="N36" s="82" t="s">
        <v>372</v>
      </c>
      <c r="O36" s="81">
        <v>44572</v>
      </c>
      <c r="P36" s="82"/>
      <c r="Q36" s="82"/>
      <c r="R36" s="81">
        <v>44572</v>
      </c>
      <c r="S36" s="82"/>
      <c r="T36" s="87"/>
      <c r="U36" s="87"/>
      <c r="V36" s="92"/>
      <c r="W36" s="82">
        <v>273.74</v>
      </c>
      <c r="X36" s="88"/>
      <c r="Y36" s="89">
        <f t="shared" si="0"/>
        <v>1094.96</v>
      </c>
      <c r="Z36" s="89">
        <f t="shared" si="1"/>
        <v>0</v>
      </c>
      <c r="AA36" s="89">
        <f t="shared" si="2"/>
        <v>0</v>
      </c>
      <c r="AB36" s="90"/>
      <c r="AC36" s="91"/>
      <c r="AD36" s="82"/>
      <c r="AE36" s="82"/>
      <c r="AF36" s="93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</row>
    <row r="37" spans="1:233" s="94" customFormat="1" ht="44.25" hidden="1" customHeight="1" x14ac:dyDescent="0.2">
      <c r="A37" s="81">
        <v>44572</v>
      </c>
      <c r="B37" s="82" t="s">
        <v>171</v>
      </c>
      <c r="C37" s="82" t="s">
        <v>194</v>
      </c>
      <c r="D37" s="82" t="s">
        <v>211</v>
      </c>
      <c r="E37" s="82" t="s">
        <v>212</v>
      </c>
      <c r="F37" s="82" t="s">
        <v>165</v>
      </c>
      <c r="G37" s="82" t="s">
        <v>287</v>
      </c>
      <c r="H37" s="82" t="s">
        <v>36</v>
      </c>
      <c r="I37" s="82">
        <v>1</v>
      </c>
      <c r="J37" s="81">
        <v>44572</v>
      </c>
      <c r="K37" s="82">
        <v>1</v>
      </c>
      <c r="L37" s="81">
        <v>44572</v>
      </c>
      <c r="M37" s="82">
        <v>1</v>
      </c>
      <c r="N37" s="82" t="s">
        <v>372</v>
      </c>
      <c r="O37" s="81">
        <v>44572</v>
      </c>
      <c r="P37" s="82"/>
      <c r="Q37" s="82"/>
      <c r="R37" s="81">
        <v>44572</v>
      </c>
      <c r="S37" s="82"/>
      <c r="T37" s="86"/>
      <c r="U37" s="87"/>
      <c r="V37" s="92"/>
      <c r="W37" s="82">
        <v>300.22000000000003</v>
      </c>
      <c r="X37" s="88"/>
      <c r="Y37" s="89">
        <f t="shared" si="0"/>
        <v>300.22000000000003</v>
      </c>
      <c r="Z37" s="89">
        <f t="shared" si="1"/>
        <v>0</v>
      </c>
      <c r="AA37" s="89">
        <f t="shared" si="2"/>
        <v>0</v>
      </c>
      <c r="AB37" s="90"/>
      <c r="AC37" s="91"/>
      <c r="AD37" s="96"/>
      <c r="AE37" s="97"/>
      <c r="AF37" s="93"/>
    </row>
    <row r="38" spans="1:233" s="94" customFormat="1" ht="47.25" hidden="1" customHeight="1" x14ac:dyDescent="0.2">
      <c r="A38" s="81">
        <v>44572</v>
      </c>
      <c r="B38" s="82" t="s">
        <v>172</v>
      </c>
      <c r="C38" s="82" t="s">
        <v>157</v>
      </c>
      <c r="D38" s="82" t="s">
        <v>137</v>
      </c>
      <c r="E38" s="82" t="s">
        <v>138</v>
      </c>
      <c r="F38" s="82" t="s">
        <v>165</v>
      </c>
      <c r="G38" s="82" t="s">
        <v>287</v>
      </c>
      <c r="H38" s="82" t="s">
        <v>36</v>
      </c>
      <c r="I38" s="82">
        <v>2</v>
      </c>
      <c r="J38" s="81">
        <v>44572</v>
      </c>
      <c r="K38" s="82">
        <v>2</v>
      </c>
      <c r="L38" s="81">
        <v>44572</v>
      </c>
      <c r="M38" s="82">
        <v>2</v>
      </c>
      <c r="N38" s="82" t="s">
        <v>372</v>
      </c>
      <c r="O38" s="81">
        <v>44572</v>
      </c>
      <c r="P38" s="82"/>
      <c r="Q38" s="82"/>
      <c r="R38" s="81">
        <v>44572</v>
      </c>
      <c r="S38" s="82"/>
      <c r="T38" s="87"/>
      <c r="U38" s="87"/>
      <c r="V38" s="92"/>
      <c r="W38" s="82">
        <v>636.92999999999995</v>
      </c>
      <c r="X38" s="88"/>
      <c r="Y38" s="89">
        <f t="shared" si="0"/>
        <v>1273.8599999999999</v>
      </c>
      <c r="Z38" s="89">
        <f t="shared" si="1"/>
        <v>0</v>
      </c>
      <c r="AA38" s="89">
        <f t="shared" si="2"/>
        <v>0</v>
      </c>
      <c r="AB38" s="90"/>
      <c r="AC38" s="91"/>
      <c r="AD38" s="82"/>
      <c r="AE38" s="82"/>
      <c r="AF38" s="93"/>
    </row>
    <row r="39" spans="1:233" s="94" customFormat="1" ht="47.25" hidden="1" customHeight="1" x14ac:dyDescent="0.2">
      <c r="A39" s="81">
        <v>44572</v>
      </c>
      <c r="B39" s="82" t="s">
        <v>173</v>
      </c>
      <c r="C39" s="82" t="s">
        <v>157</v>
      </c>
      <c r="D39" s="82" t="s">
        <v>137</v>
      </c>
      <c r="E39" s="82" t="s">
        <v>138</v>
      </c>
      <c r="F39" s="82" t="s">
        <v>165</v>
      </c>
      <c r="G39" s="82" t="s">
        <v>287</v>
      </c>
      <c r="H39" s="82" t="s">
        <v>36</v>
      </c>
      <c r="I39" s="82">
        <v>10</v>
      </c>
      <c r="J39" s="81">
        <v>44572</v>
      </c>
      <c r="K39" s="82">
        <v>10</v>
      </c>
      <c r="L39" s="81">
        <v>44572</v>
      </c>
      <c r="M39" s="82">
        <v>10</v>
      </c>
      <c r="N39" s="82" t="s">
        <v>372</v>
      </c>
      <c r="O39" s="81">
        <v>44572</v>
      </c>
      <c r="P39" s="82"/>
      <c r="Q39" s="82"/>
      <c r="R39" s="81">
        <v>44572</v>
      </c>
      <c r="S39" s="82"/>
      <c r="T39" s="87"/>
      <c r="U39" s="87"/>
      <c r="V39" s="92"/>
      <c r="W39" s="82">
        <v>636.92999999999995</v>
      </c>
      <c r="X39" s="88"/>
      <c r="Y39" s="89">
        <f t="shared" si="0"/>
        <v>6369.2999999999993</v>
      </c>
      <c r="Z39" s="89">
        <f t="shared" si="1"/>
        <v>0</v>
      </c>
      <c r="AA39" s="89">
        <f t="shared" si="2"/>
        <v>0</v>
      </c>
      <c r="AB39" s="90"/>
      <c r="AC39" s="91"/>
      <c r="AD39" s="82"/>
      <c r="AE39" s="82"/>
      <c r="AF39" s="93"/>
    </row>
    <row r="40" spans="1:233" s="94" customFormat="1" ht="47.25" hidden="1" customHeight="1" x14ac:dyDescent="0.2">
      <c r="A40" s="81">
        <v>44572</v>
      </c>
      <c r="B40" s="82" t="s">
        <v>174</v>
      </c>
      <c r="C40" s="82" t="s">
        <v>195</v>
      </c>
      <c r="D40" s="82" t="s">
        <v>129</v>
      </c>
      <c r="E40" s="82" t="s">
        <v>130</v>
      </c>
      <c r="F40" s="82" t="s">
        <v>165</v>
      </c>
      <c r="G40" s="82" t="s">
        <v>287</v>
      </c>
      <c r="H40" s="82" t="s">
        <v>36</v>
      </c>
      <c r="I40" s="82">
        <v>3</v>
      </c>
      <c r="J40" s="81">
        <v>44572</v>
      </c>
      <c r="K40" s="82">
        <v>3</v>
      </c>
      <c r="L40" s="81">
        <v>44572</v>
      </c>
      <c r="M40" s="82">
        <v>3</v>
      </c>
      <c r="N40" s="82" t="s">
        <v>372</v>
      </c>
      <c r="O40" s="81">
        <v>44572</v>
      </c>
      <c r="P40" s="82"/>
      <c r="Q40" s="82"/>
      <c r="R40" s="81">
        <v>44572</v>
      </c>
      <c r="S40" s="82"/>
      <c r="T40" s="86"/>
      <c r="U40" s="87"/>
      <c r="V40" s="82"/>
      <c r="W40" s="82">
        <v>252.74</v>
      </c>
      <c r="X40" s="88"/>
      <c r="Y40" s="89">
        <f t="shared" si="0"/>
        <v>758.22</v>
      </c>
      <c r="Z40" s="89">
        <f t="shared" si="1"/>
        <v>0</v>
      </c>
      <c r="AA40" s="89">
        <f t="shared" si="2"/>
        <v>0</v>
      </c>
      <c r="AB40" s="90"/>
      <c r="AC40" s="91"/>
      <c r="AD40" s="92"/>
      <c r="AE40" s="92"/>
      <c r="AF40" s="93"/>
    </row>
    <row r="41" spans="1:233" s="94" customFormat="1" ht="47.25" hidden="1" customHeight="1" x14ac:dyDescent="0.2">
      <c r="A41" s="81">
        <v>44572</v>
      </c>
      <c r="B41" s="82" t="s">
        <v>175</v>
      </c>
      <c r="C41" s="82" t="s">
        <v>192</v>
      </c>
      <c r="D41" s="82" t="s">
        <v>139</v>
      </c>
      <c r="E41" s="82" t="s">
        <v>140</v>
      </c>
      <c r="F41" s="82" t="s">
        <v>165</v>
      </c>
      <c r="G41" s="82" t="s">
        <v>287</v>
      </c>
      <c r="H41" s="82" t="s">
        <v>36</v>
      </c>
      <c r="I41" s="82">
        <v>5</v>
      </c>
      <c r="J41" s="81">
        <v>44572</v>
      </c>
      <c r="K41" s="82">
        <v>5</v>
      </c>
      <c r="L41" s="81">
        <v>44572</v>
      </c>
      <c r="M41" s="82">
        <v>5</v>
      </c>
      <c r="N41" s="82" t="s">
        <v>376</v>
      </c>
      <c r="O41" s="81">
        <v>44572</v>
      </c>
      <c r="P41" s="82"/>
      <c r="Q41" s="82"/>
      <c r="R41" s="81">
        <v>44572</v>
      </c>
      <c r="S41" s="82"/>
      <c r="T41" s="86"/>
      <c r="U41" s="87"/>
      <c r="V41" s="82"/>
      <c r="W41" s="82">
        <v>93.48</v>
      </c>
      <c r="X41" s="88"/>
      <c r="Y41" s="89">
        <f t="shared" si="0"/>
        <v>467.40000000000003</v>
      </c>
      <c r="Z41" s="89">
        <f t="shared" si="1"/>
        <v>0</v>
      </c>
      <c r="AA41" s="89">
        <f t="shared" si="2"/>
        <v>0</v>
      </c>
      <c r="AB41" s="90"/>
      <c r="AC41" s="91"/>
      <c r="AD41" s="92"/>
      <c r="AE41" s="92"/>
      <c r="AF41" s="93"/>
    </row>
    <row r="42" spans="1:233" s="94" customFormat="1" ht="47.25" hidden="1" customHeight="1" x14ac:dyDescent="0.2">
      <c r="A42" s="81">
        <v>44572</v>
      </c>
      <c r="B42" s="82" t="s">
        <v>176</v>
      </c>
      <c r="C42" s="82" t="s">
        <v>155</v>
      </c>
      <c r="D42" s="82" t="s">
        <v>135</v>
      </c>
      <c r="E42" s="82" t="s">
        <v>136</v>
      </c>
      <c r="F42" s="82" t="s">
        <v>165</v>
      </c>
      <c r="G42" s="82" t="s">
        <v>287</v>
      </c>
      <c r="H42" s="82" t="s">
        <v>36</v>
      </c>
      <c r="I42" s="82">
        <v>1</v>
      </c>
      <c r="J42" s="81">
        <v>44572</v>
      </c>
      <c r="K42" s="82">
        <v>1</v>
      </c>
      <c r="L42" s="81">
        <v>44572</v>
      </c>
      <c r="M42" s="82">
        <v>1</v>
      </c>
      <c r="N42" s="82" t="s">
        <v>372</v>
      </c>
      <c r="O42" s="81">
        <v>44572</v>
      </c>
      <c r="P42" s="82"/>
      <c r="Q42" s="82"/>
      <c r="R42" s="81">
        <v>44572</v>
      </c>
      <c r="S42" s="82"/>
      <c r="T42" s="86"/>
      <c r="U42" s="87"/>
      <c r="V42" s="82"/>
      <c r="W42" s="82">
        <v>526.74</v>
      </c>
      <c r="X42" s="82"/>
      <c r="Y42" s="89">
        <f t="shared" si="0"/>
        <v>526.74</v>
      </c>
      <c r="Z42" s="89">
        <f t="shared" si="1"/>
        <v>0</v>
      </c>
      <c r="AA42" s="89">
        <f t="shared" si="2"/>
        <v>0</v>
      </c>
      <c r="AB42" s="90"/>
      <c r="AC42" s="91"/>
      <c r="AD42" s="82"/>
      <c r="AE42" s="82"/>
      <c r="AF42" s="93"/>
    </row>
    <row r="43" spans="1:233" s="94" customFormat="1" ht="47.25" customHeight="1" x14ac:dyDescent="0.2">
      <c r="A43" s="81">
        <v>44572</v>
      </c>
      <c r="B43" s="82" t="s">
        <v>177</v>
      </c>
      <c r="C43" s="82" t="s">
        <v>196</v>
      </c>
      <c r="D43" s="82" t="s">
        <v>133</v>
      </c>
      <c r="E43" s="82" t="s">
        <v>134</v>
      </c>
      <c r="F43" s="82" t="s">
        <v>165</v>
      </c>
      <c r="G43" s="82" t="s">
        <v>287</v>
      </c>
      <c r="H43" s="82" t="s">
        <v>36</v>
      </c>
      <c r="I43" s="82">
        <v>6</v>
      </c>
      <c r="J43" s="81">
        <v>44572</v>
      </c>
      <c r="K43" s="82">
        <v>6</v>
      </c>
      <c r="L43" s="81">
        <v>44572</v>
      </c>
      <c r="M43" s="82">
        <v>6</v>
      </c>
      <c r="N43" s="82" t="s">
        <v>372</v>
      </c>
      <c r="O43" s="81">
        <v>44572</v>
      </c>
      <c r="P43" s="154">
        <v>6</v>
      </c>
      <c r="Q43" s="82"/>
      <c r="R43" s="81">
        <v>44572</v>
      </c>
      <c r="S43" s="82"/>
      <c r="T43" s="86"/>
      <c r="U43" s="87"/>
      <c r="V43" s="82"/>
      <c r="W43" s="82">
        <v>314.95</v>
      </c>
      <c r="X43" s="88"/>
      <c r="Y43" s="89">
        <f t="shared" si="0"/>
        <v>1889.6999999999998</v>
      </c>
      <c r="Z43" s="89">
        <f t="shared" si="1"/>
        <v>1889.6999999999998</v>
      </c>
      <c r="AA43" s="89">
        <f t="shared" si="2"/>
        <v>0</v>
      </c>
      <c r="AB43" s="90"/>
      <c r="AC43" s="91"/>
      <c r="AD43" s="92"/>
      <c r="AE43" s="92"/>
      <c r="AF43" s="93"/>
    </row>
    <row r="44" spans="1:233" s="95" customFormat="1" ht="47.25" hidden="1" customHeight="1" x14ac:dyDescent="0.2">
      <c r="A44" s="81">
        <v>44572</v>
      </c>
      <c r="B44" s="82" t="s">
        <v>178</v>
      </c>
      <c r="C44" s="82" t="s">
        <v>197</v>
      </c>
      <c r="D44" s="82" t="s">
        <v>213</v>
      </c>
      <c r="E44" s="82" t="s">
        <v>214</v>
      </c>
      <c r="F44" s="82" t="s">
        <v>165</v>
      </c>
      <c r="G44" s="82" t="s">
        <v>287</v>
      </c>
      <c r="H44" s="82" t="s">
        <v>36</v>
      </c>
      <c r="I44" s="82">
        <v>1</v>
      </c>
      <c r="J44" s="81">
        <v>44572</v>
      </c>
      <c r="K44" s="82">
        <v>1</v>
      </c>
      <c r="L44" s="81">
        <v>44572</v>
      </c>
      <c r="M44" s="82">
        <v>1</v>
      </c>
      <c r="N44" s="82" t="s">
        <v>372</v>
      </c>
      <c r="O44" s="81">
        <v>44572</v>
      </c>
      <c r="P44" s="82"/>
      <c r="Q44" s="82"/>
      <c r="R44" s="81">
        <v>44572</v>
      </c>
      <c r="S44" s="82"/>
      <c r="T44" s="87"/>
      <c r="U44" s="87"/>
      <c r="V44" s="92"/>
      <c r="W44" s="82">
        <v>357.62</v>
      </c>
      <c r="X44" s="88"/>
      <c r="Y44" s="89">
        <f t="shared" si="0"/>
        <v>357.62</v>
      </c>
      <c r="Z44" s="89">
        <f t="shared" si="1"/>
        <v>0</v>
      </c>
      <c r="AA44" s="89">
        <f t="shared" si="2"/>
        <v>0</v>
      </c>
      <c r="AB44" s="90"/>
      <c r="AC44" s="91"/>
      <c r="AD44" s="82"/>
      <c r="AE44" s="82"/>
      <c r="AF44" s="93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</row>
    <row r="45" spans="1:233" s="95" customFormat="1" ht="47.25" hidden="1" customHeight="1" x14ac:dyDescent="0.2">
      <c r="A45" s="81">
        <v>44572</v>
      </c>
      <c r="B45" s="82" t="s">
        <v>179</v>
      </c>
      <c r="C45" s="82" t="s">
        <v>198</v>
      </c>
      <c r="D45" s="82" t="s">
        <v>135</v>
      </c>
      <c r="E45" s="82" t="s">
        <v>136</v>
      </c>
      <c r="F45" s="82" t="s">
        <v>165</v>
      </c>
      <c r="G45" s="82" t="s">
        <v>287</v>
      </c>
      <c r="H45" s="82" t="s">
        <v>36</v>
      </c>
      <c r="I45" s="82">
        <v>14</v>
      </c>
      <c r="J45" s="81">
        <v>44572</v>
      </c>
      <c r="K45" s="82">
        <v>14</v>
      </c>
      <c r="L45" s="81">
        <v>44572</v>
      </c>
      <c r="M45" s="82">
        <v>14</v>
      </c>
      <c r="N45" s="82" t="s">
        <v>372</v>
      </c>
      <c r="O45" s="81">
        <v>44572</v>
      </c>
      <c r="P45" s="82"/>
      <c r="Q45" s="82"/>
      <c r="R45" s="81">
        <v>44572</v>
      </c>
      <c r="S45" s="82"/>
      <c r="T45" s="87"/>
      <c r="U45" s="87"/>
      <c r="V45" s="92"/>
      <c r="W45" s="82">
        <v>526.74</v>
      </c>
      <c r="X45" s="98"/>
      <c r="Y45" s="89">
        <f t="shared" si="0"/>
        <v>7374.3600000000006</v>
      </c>
      <c r="Z45" s="89">
        <f t="shared" si="1"/>
        <v>0</v>
      </c>
      <c r="AA45" s="89">
        <f t="shared" si="2"/>
        <v>0</v>
      </c>
      <c r="AB45" s="82"/>
      <c r="AC45" s="91"/>
      <c r="AD45" s="82"/>
      <c r="AE45" s="82"/>
      <c r="AF45" s="93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</row>
    <row r="46" spans="1:233" s="95" customFormat="1" ht="47.25" hidden="1" customHeight="1" x14ac:dyDescent="0.2">
      <c r="A46" s="81">
        <v>44572</v>
      </c>
      <c r="B46" s="82" t="s">
        <v>180</v>
      </c>
      <c r="C46" s="82" t="s">
        <v>199</v>
      </c>
      <c r="D46" s="82" t="s">
        <v>137</v>
      </c>
      <c r="E46" s="82" t="s">
        <v>138</v>
      </c>
      <c r="F46" s="82" t="s">
        <v>165</v>
      </c>
      <c r="G46" s="82" t="s">
        <v>287</v>
      </c>
      <c r="H46" s="82" t="s">
        <v>36</v>
      </c>
      <c r="I46" s="82">
        <v>1</v>
      </c>
      <c r="J46" s="81">
        <v>44572</v>
      </c>
      <c r="K46" s="82">
        <v>1</v>
      </c>
      <c r="L46" s="81">
        <v>44572</v>
      </c>
      <c r="M46" s="82">
        <v>1</v>
      </c>
      <c r="N46" s="82" t="s">
        <v>372</v>
      </c>
      <c r="O46" s="81">
        <v>44572</v>
      </c>
      <c r="P46" s="82"/>
      <c r="Q46" s="82"/>
      <c r="R46" s="81">
        <v>44572</v>
      </c>
      <c r="S46" s="82"/>
      <c r="T46" s="87"/>
      <c r="U46" s="87"/>
      <c r="V46" s="92"/>
      <c r="W46" s="82">
        <v>636.92999999999995</v>
      </c>
      <c r="X46" s="88"/>
      <c r="Y46" s="89">
        <f t="shared" si="0"/>
        <v>636.92999999999995</v>
      </c>
      <c r="Z46" s="89">
        <f t="shared" si="1"/>
        <v>0</v>
      </c>
      <c r="AA46" s="89">
        <f t="shared" si="2"/>
        <v>0</v>
      </c>
      <c r="AB46" s="90"/>
      <c r="AC46" s="91"/>
      <c r="AD46" s="82"/>
      <c r="AE46" s="82"/>
      <c r="AF46" s="93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</row>
    <row r="47" spans="1:233" s="95" customFormat="1" ht="47.25" hidden="1" customHeight="1" x14ac:dyDescent="0.2">
      <c r="A47" s="81">
        <v>44572</v>
      </c>
      <c r="B47" s="82" t="s">
        <v>181</v>
      </c>
      <c r="C47" s="82" t="s">
        <v>200</v>
      </c>
      <c r="D47" s="82" t="s">
        <v>209</v>
      </c>
      <c r="E47" s="82" t="s">
        <v>210</v>
      </c>
      <c r="F47" s="82" t="s">
        <v>165</v>
      </c>
      <c r="G47" s="82" t="s">
        <v>287</v>
      </c>
      <c r="H47" s="82" t="s">
        <v>36</v>
      </c>
      <c r="I47" s="82">
        <v>3</v>
      </c>
      <c r="J47" s="81">
        <v>44572</v>
      </c>
      <c r="K47" s="82">
        <v>3</v>
      </c>
      <c r="L47" s="81">
        <v>44572</v>
      </c>
      <c r="M47" s="82">
        <v>3</v>
      </c>
      <c r="N47" s="82" t="s">
        <v>372</v>
      </c>
      <c r="O47" s="81">
        <v>44572</v>
      </c>
      <c r="P47" s="82"/>
      <c r="Q47" s="82"/>
      <c r="R47" s="81">
        <v>44572</v>
      </c>
      <c r="S47" s="82"/>
      <c r="T47" s="87"/>
      <c r="U47" s="87"/>
      <c r="V47" s="92"/>
      <c r="W47" s="82">
        <v>273.74</v>
      </c>
      <c r="X47" s="88"/>
      <c r="Y47" s="89">
        <f t="shared" si="0"/>
        <v>821.22</v>
      </c>
      <c r="Z47" s="89">
        <f t="shared" si="1"/>
        <v>0</v>
      </c>
      <c r="AA47" s="89">
        <f t="shared" si="2"/>
        <v>0</v>
      </c>
      <c r="AB47" s="90"/>
      <c r="AC47" s="91"/>
      <c r="AD47" s="82"/>
      <c r="AE47" s="82"/>
      <c r="AF47" s="93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</row>
    <row r="48" spans="1:233" s="95" customFormat="1" ht="47.25" hidden="1" customHeight="1" x14ac:dyDescent="0.2">
      <c r="A48" s="81">
        <v>44572</v>
      </c>
      <c r="B48" s="82" t="s">
        <v>182</v>
      </c>
      <c r="C48" s="82" t="s">
        <v>201</v>
      </c>
      <c r="D48" s="82" t="s">
        <v>129</v>
      </c>
      <c r="E48" s="82" t="s">
        <v>130</v>
      </c>
      <c r="F48" s="82" t="s">
        <v>165</v>
      </c>
      <c r="G48" s="82" t="s">
        <v>287</v>
      </c>
      <c r="H48" s="82" t="s">
        <v>36</v>
      </c>
      <c r="I48" s="82">
        <v>9</v>
      </c>
      <c r="J48" s="81">
        <v>44572</v>
      </c>
      <c r="K48" s="82">
        <v>9</v>
      </c>
      <c r="L48" s="81">
        <v>44572</v>
      </c>
      <c r="M48" s="82">
        <v>9</v>
      </c>
      <c r="N48" s="82" t="s">
        <v>372</v>
      </c>
      <c r="O48" s="81">
        <v>44572</v>
      </c>
      <c r="P48" s="82"/>
      <c r="Q48" s="82"/>
      <c r="R48" s="81">
        <v>44572</v>
      </c>
      <c r="S48" s="82"/>
      <c r="T48" s="87"/>
      <c r="U48" s="87"/>
      <c r="V48" s="92"/>
      <c r="W48" s="82">
        <v>252.74</v>
      </c>
      <c r="X48" s="88"/>
      <c r="Y48" s="89">
        <f t="shared" si="0"/>
        <v>2274.66</v>
      </c>
      <c r="Z48" s="89">
        <f t="shared" si="1"/>
        <v>0</v>
      </c>
      <c r="AA48" s="89">
        <f t="shared" si="2"/>
        <v>0</v>
      </c>
      <c r="AB48" s="90"/>
      <c r="AC48" s="91"/>
      <c r="AD48" s="82"/>
      <c r="AE48" s="82"/>
      <c r="AF48" s="93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</row>
    <row r="49" spans="1:259" s="95" customFormat="1" ht="47.25" hidden="1" customHeight="1" x14ac:dyDescent="0.2">
      <c r="A49" s="81">
        <v>44572</v>
      </c>
      <c r="B49" s="82" t="s">
        <v>183</v>
      </c>
      <c r="C49" s="82" t="s">
        <v>202</v>
      </c>
      <c r="D49" s="82" t="s">
        <v>215</v>
      </c>
      <c r="E49" s="82" t="s">
        <v>216</v>
      </c>
      <c r="F49" s="82" t="s">
        <v>165</v>
      </c>
      <c r="G49" s="82" t="s">
        <v>287</v>
      </c>
      <c r="H49" s="82" t="s">
        <v>36</v>
      </c>
      <c r="I49" s="82">
        <v>4</v>
      </c>
      <c r="J49" s="81">
        <v>44572</v>
      </c>
      <c r="K49" s="82">
        <v>4</v>
      </c>
      <c r="L49" s="81">
        <v>44572</v>
      </c>
      <c r="M49" s="82">
        <v>4</v>
      </c>
      <c r="N49" s="82" t="s">
        <v>372</v>
      </c>
      <c r="O49" s="81">
        <v>44572</v>
      </c>
      <c r="P49" s="82"/>
      <c r="Q49" s="82"/>
      <c r="R49" s="81">
        <v>44572</v>
      </c>
      <c r="S49" s="82"/>
      <c r="T49" s="87"/>
      <c r="U49" s="87"/>
      <c r="V49" s="92"/>
      <c r="W49" s="82">
        <v>460.84</v>
      </c>
      <c r="X49" s="88"/>
      <c r="Y49" s="89">
        <f t="shared" si="0"/>
        <v>1843.36</v>
      </c>
      <c r="Z49" s="89">
        <f t="shared" si="1"/>
        <v>0</v>
      </c>
      <c r="AA49" s="89">
        <f t="shared" si="2"/>
        <v>0</v>
      </c>
      <c r="AB49" s="90"/>
      <c r="AC49" s="91"/>
      <c r="AD49" s="82"/>
      <c r="AE49" s="82"/>
      <c r="AF49" s="93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94"/>
      <c r="FD49" s="94"/>
      <c r="FE49" s="94"/>
      <c r="FF49" s="94"/>
      <c r="FG49" s="94"/>
      <c r="FH49" s="94"/>
      <c r="FI49" s="94"/>
      <c r="FJ49" s="94"/>
      <c r="FK49" s="94"/>
      <c r="FL49" s="94"/>
      <c r="FM49" s="94"/>
      <c r="FN49" s="94"/>
      <c r="FO49" s="94"/>
      <c r="FP49" s="94"/>
      <c r="FQ49" s="94"/>
      <c r="FR49" s="94"/>
      <c r="FS49" s="94"/>
      <c r="FT49" s="94"/>
      <c r="FU49" s="94"/>
      <c r="FV49" s="94"/>
      <c r="FW49" s="94"/>
      <c r="FX49" s="94"/>
      <c r="FY49" s="94"/>
      <c r="FZ49" s="94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94"/>
      <c r="GT49" s="94"/>
      <c r="GU49" s="94"/>
      <c r="GV49" s="94"/>
      <c r="GW49" s="94"/>
      <c r="GX49" s="94"/>
      <c r="GY49" s="94"/>
      <c r="GZ49" s="94"/>
      <c r="HA49" s="94"/>
      <c r="HB49" s="94"/>
      <c r="HC49" s="94"/>
      <c r="HD49" s="94"/>
      <c r="HE49" s="94"/>
      <c r="HF49" s="94"/>
      <c r="HG49" s="94"/>
      <c r="HH49" s="94"/>
      <c r="HI49" s="94"/>
      <c r="HJ49" s="94"/>
      <c r="HK49" s="94"/>
      <c r="HL49" s="94"/>
      <c r="HM49" s="94"/>
      <c r="HN49" s="94"/>
      <c r="HO49" s="94"/>
      <c r="HP49" s="94"/>
      <c r="HQ49" s="94"/>
      <c r="HR49" s="94"/>
      <c r="HS49" s="94"/>
      <c r="HT49" s="94"/>
      <c r="HU49" s="94"/>
      <c r="HV49" s="94"/>
      <c r="HW49" s="94"/>
      <c r="HX49" s="94"/>
      <c r="HY49" s="94"/>
    </row>
    <row r="50" spans="1:259" s="95" customFormat="1" ht="47.25" hidden="1" customHeight="1" x14ac:dyDescent="0.2">
      <c r="A50" s="81">
        <v>44572</v>
      </c>
      <c r="B50" s="82" t="s">
        <v>184</v>
      </c>
      <c r="C50" s="82" t="s">
        <v>203</v>
      </c>
      <c r="D50" s="82" t="s">
        <v>217</v>
      </c>
      <c r="E50" s="82" t="s">
        <v>218</v>
      </c>
      <c r="F50" s="82" t="s">
        <v>165</v>
      </c>
      <c r="G50" s="82" t="s">
        <v>287</v>
      </c>
      <c r="H50" s="82" t="s">
        <v>36</v>
      </c>
      <c r="I50" s="82">
        <v>2</v>
      </c>
      <c r="J50" s="81">
        <v>44572</v>
      </c>
      <c r="K50" s="82">
        <v>2</v>
      </c>
      <c r="L50" s="81">
        <v>44572</v>
      </c>
      <c r="M50" s="82">
        <v>2</v>
      </c>
      <c r="N50" s="82" t="s">
        <v>288</v>
      </c>
      <c r="O50" s="81">
        <v>44572</v>
      </c>
      <c r="P50" s="82"/>
      <c r="Q50" s="82"/>
      <c r="R50" s="81">
        <v>44572</v>
      </c>
      <c r="S50" s="82"/>
      <c r="T50" s="87"/>
      <c r="U50" s="87"/>
      <c r="V50" s="92"/>
      <c r="W50" s="82">
        <v>300.74</v>
      </c>
      <c r="X50" s="88"/>
      <c r="Y50" s="89">
        <f t="shared" si="0"/>
        <v>601.48</v>
      </c>
      <c r="Z50" s="89">
        <f t="shared" si="1"/>
        <v>0</v>
      </c>
      <c r="AA50" s="89">
        <f t="shared" si="2"/>
        <v>0</v>
      </c>
      <c r="AB50" s="90"/>
      <c r="AC50" s="91"/>
      <c r="AD50" s="82"/>
      <c r="AE50" s="82"/>
      <c r="AF50" s="93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  <c r="ES50" s="94"/>
      <c r="ET50" s="94"/>
      <c r="EU50" s="94"/>
      <c r="EV50" s="94"/>
      <c r="EW50" s="94"/>
      <c r="EX50" s="94"/>
      <c r="EY50" s="94"/>
      <c r="EZ50" s="94"/>
      <c r="FA50" s="94"/>
      <c r="FB50" s="94"/>
      <c r="FC50" s="94"/>
      <c r="FD50" s="94"/>
      <c r="FE50" s="94"/>
      <c r="FF50" s="94"/>
      <c r="FG50" s="94"/>
      <c r="FH50" s="94"/>
      <c r="FI50" s="94"/>
      <c r="FJ50" s="94"/>
      <c r="FK50" s="94"/>
      <c r="FL50" s="94"/>
      <c r="FM50" s="94"/>
      <c r="FN50" s="94"/>
      <c r="FO50" s="94"/>
      <c r="FP50" s="94"/>
      <c r="FQ50" s="94"/>
      <c r="FR50" s="94"/>
      <c r="FS50" s="94"/>
      <c r="FT50" s="94"/>
      <c r="FU50" s="94"/>
      <c r="FV50" s="94"/>
      <c r="FW50" s="94"/>
      <c r="FX50" s="94"/>
      <c r="FY50" s="94"/>
      <c r="FZ50" s="94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4"/>
      <c r="GT50" s="94"/>
      <c r="GU50" s="94"/>
      <c r="GV50" s="94"/>
      <c r="GW50" s="94"/>
      <c r="GX50" s="94"/>
      <c r="GY50" s="94"/>
      <c r="GZ50" s="94"/>
      <c r="HA50" s="94"/>
      <c r="HB50" s="94"/>
      <c r="HC50" s="94"/>
      <c r="HD50" s="94"/>
      <c r="HE50" s="94"/>
      <c r="HF50" s="94"/>
      <c r="HG50" s="94"/>
      <c r="HH50" s="94"/>
      <c r="HI50" s="94"/>
      <c r="HJ50" s="94"/>
      <c r="HK50" s="94"/>
      <c r="HL50" s="94"/>
      <c r="HM50" s="94"/>
      <c r="HN50" s="94"/>
      <c r="HO50" s="94"/>
      <c r="HP50" s="94"/>
      <c r="HQ50" s="94"/>
      <c r="HR50" s="94"/>
      <c r="HS50" s="94"/>
      <c r="HT50" s="94"/>
      <c r="HU50" s="94"/>
      <c r="HV50" s="94"/>
      <c r="HW50" s="94"/>
      <c r="HX50" s="94"/>
      <c r="HY50" s="94"/>
    </row>
    <row r="51" spans="1:259" s="95" customFormat="1" ht="47.25" hidden="1" customHeight="1" x14ac:dyDescent="0.2">
      <c r="A51" s="81">
        <v>44572</v>
      </c>
      <c r="B51" s="82" t="s">
        <v>185</v>
      </c>
      <c r="C51" s="82" t="s">
        <v>199</v>
      </c>
      <c r="D51" s="82" t="s">
        <v>137</v>
      </c>
      <c r="E51" s="82" t="s">
        <v>138</v>
      </c>
      <c r="F51" s="82" t="s">
        <v>165</v>
      </c>
      <c r="G51" s="82" t="s">
        <v>287</v>
      </c>
      <c r="H51" s="82" t="s">
        <v>36</v>
      </c>
      <c r="I51" s="82">
        <v>6</v>
      </c>
      <c r="J51" s="81">
        <v>44572</v>
      </c>
      <c r="K51" s="82">
        <v>6</v>
      </c>
      <c r="L51" s="81">
        <v>44572</v>
      </c>
      <c r="M51" s="82">
        <v>6</v>
      </c>
      <c r="N51" s="82" t="s">
        <v>372</v>
      </c>
      <c r="O51" s="81">
        <v>44572</v>
      </c>
      <c r="P51" s="82"/>
      <c r="Q51" s="82"/>
      <c r="R51" s="81">
        <v>44572</v>
      </c>
      <c r="S51" s="82"/>
      <c r="T51" s="87"/>
      <c r="U51" s="87"/>
      <c r="V51" s="92"/>
      <c r="W51" s="82">
        <v>636.92999999999995</v>
      </c>
      <c r="X51" s="88"/>
      <c r="Y51" s="89">
        <f t="shared" si="0"/>
        <v>3821.58</v>
      </c>
      <c r="Z51" s="89">
        <f t="shared" si="1"/>
        <v>0</v>
      </c>
      <c r="AA51" s="89">
        <f t="shared" si="2"/>
        <v>0</v>
      </c>
      <c r="AB51" s="90"/>
      <c r="AC51" s="91"/>
      <c r="AD51" s="82"/>
      <c r="AE51" s="82"/>
      <c r="AF51" s="93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94"/>
      <c r="FD51" s="94"/>
      <c r="FE51" s="94"/>
      <c r="FF51" s="94"/>
      <c r="FG51" s="94"/>
      <c r="FH51" s="94"/>
      <c r="FI51" s="94"/>
      <c r="FJ51" s="94"/>
      <c r="FK51" s="94"/>
      <c r="FL51" s="94"/>
      <c r="FM51" s="94"/>
      <c r="FN51" s="94"/>
      <c r="FO51" s="94"/>
      <c r="FP51" s="94"/>
      <c r="FQ51" s="94"/>
      <c r="FR51" s="94"/>
      <c r="FS51" s="94"/>
      <c r="FT51" s="94"/>
      <c r="FU51" s="94"/>
      <c r="FV51" s="94"/>
      <c r="FW51" s="94"/>
      <c r="FX51" s="94"/>
      <c r="FY51" s="94"/>
      <c r="FZ51" s="94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94"/>
      <c r="GX51" s="94"/>
      <c r="GY51" s="94"/>
      <c r="GZ51" s="94"/>
      <c r="HA51" s="94"/>
      <c r="HB51" s="94"/>
      <c r="HC51" s="94"/>
      <c r="HD51" s="94"/>
      <c r="HE51" s="94"/>
      <c r="HF51" s="94"/>
      <c r="HG51" s="94"/>
      <c r="HH51" s="94"/>
      <c r="HI51" s="94"/>
      <c r="HJ51" s="94"/>
      <c r="HK51" s="94"/>
      <c r="HL51" s="94"/>
      <c r="HM51" s="94"/>
      <c r="HN51" s="94"/>
      <c r="HO51" s="94"/>
      <c r="HP51" s="94"/>
      <c r="HQ51" s="94"/>
      <c r="HR51" s="94"/>
      <c r="HS51" s="94"/>
      <c r="HT51" s="94"/>
      <c r="HU51" s="94"/>
      <c r="HV51" s="94"/>
      <c r="HW51" s="94"/>
      <c r="HX51" s="94"/>
      <c r="HY51" s="94"/>
    </row>
    <row r="52" spans="1:259" s="95" customFormat="1" ht="47.25" hidden="1" customHeight="1" x14ac:dyDescent="0.2">
      <c r="A52" s="81">
        <v>44572</v>
      </c>
      <c r="B52" s="82" t="s">
        <v>186</v>
      </c>
      <c r="C52" s="82" t="s">
        <v>204</v>
      </c>
      <c r="D52" s="82" t="s">
        <v>219</v>
      </c>
      <c r="E52" s="82" t="s">
        <v>220</v>
      </c>
      <c r="F52" s="82" t="s">
        <v>165</v>
      </c>
      <c r="G52" s="82" t="s">
        <v>287</v>
      </c>
      <c r="H52" s="82" t="s">
        <v>36</v>
      </c>
      <c r="I52" s="82">
        <v>3</v>
      </c>
      <c r="J52" s="81">
        <v>44572</v>
      </c>
      <c r="K52" s="82">
        <v>3</v>
      </c>
      <c r="L52" s="81">
        <v>44572</v>
      </c>
      <c r="M52" s="82">
        <v>3</v>
      </c>
      <c r="N52" s="82" t="s">
        <v>288</v>
      </c>
      <c r="O52" s="81">
        <v>44572</v>
      </c>
      <c r="P52" s="82"/>
      <c r="Q52" s="82"/>
      <c r="R52" s="81">
        <v>44572</v>
      </c>
      <c r="S52" s="82"/>
      <c r="T52" s="87"/>
      <c r="U52" s="87"/>
      <c r="V52" s="92"/>
      <c r="W52" s="82">
        <v>195.42</v>
      </c>
      <c r="X52" s="88"/>
      <c r="Y52" s="89">
        <f t="shared" si="0"/>
        <v>586.26</v>
      </c>
      <c r="Z52" s="89">
        <f t="shared" si="1"/>
        <v>0</v>
      </c>
      <c r="AA52" s="89">
        <f t="shared" si="2"/>
        <v>0</v>
      </c>
      <c r="AB52" s="90"/>
      <c r="AC52" s="91"/>
      <c r="AD52" s="82"/>
      <c r="AE52" s="82"/>
      <c r="AF52" s="93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94"/>
      <c r="FD52" s="94"/>
      <c r="FE52" s="94"/>
      <c r="FF52" s="94"/>
      <c r="FG52" s="94"/>
      <c r="FH52" s="94"/>
      <c r="FI52" s="94"/>
      <c r="FJ52" s="94"/>
      <c r="FK52" s="94"/>
      <c r="FL52" s="94"/>
      <c r="FM52" s="94"/>
      <c r="FN52" s="94"/>
      <c r="FO52" s="94"/>
      <c r="FP52" s="94"/>
      <c r="FQ52" s="94"/>
      <c r="FR52" s="94"/>
      <c r="FS52" s="94"/>
      <c r="FT52" s="94"/>
      <c r="FU52" s="94"/>
      <c r="FV52" s="94"/>
      <c r="FW52" s="94"/>
      <c r="FX52" s="94"/>
      <c r="FY52" s="94"/>
      <c r="FZ52" s="94"/>
      <c r="GA52" s="94"/>
      <c r="GB52" s="94"/>
      <c r="GC52" s="94"/>
      <c r="GD52" s="94"/>
      <c r="GE52" s="94"/>
      <c r="GF52" s="94"/>
      <c r="GG52" s="94"/>
      <c r="GH52" s="94"/>
      <c r="GI52" s="94"/>
      <c r="GJ52" s="94"/>
      <c r="GK52" s="94"/>
      <c r="GL52" s="94"/>
      <c r="GM52" s="94"/>
      <c r="GN52" s="94"/>
      <c r="GO52" s="94"/>
      <c r="GP52" s="94"/>
      <c r="GQ52" s="94"/>
      <c r="GR52" s="94"/>
      <c r="GS52" s="94"/>
      <c r="GT52" s="94"/>
      <c r="GU52" s="94"/>
      <c r="GV52" s="94"/>
      <c r="GW52" s="94"/>
      <c r="GX52" s="94"/>
      <c r="GY52" s="94"/>
      <c r="GZ52" s="94"/>
      <c r="HA52" s="94"/>
      <c r="HB52" s="94"/>
      <c r="HC52" s="94"/>
      <c r="HD52" s="94"/>
      <c r="HE52" s="94"/>
      <c r="HF52" s="94"/>
      <c r="HG52" s="94"/>
      <c r="HH52" s="94"/>
      <c r="HI52" s="94"/>
      <c r="HJ52" s="94"/>
      <c r="HK52" s="94"/>
      <c r="HL52" s="94"/>
      <c r="HM52" s="94"/>
      <c r="HN52" s="94"/>
      <c r="HO52" s="94"/>
      <c r="HP52" s="94"/>
      <c r="HQ52" s="94"/>
      <c r="HR52" s="94"/>
      <c r="HS52" s="94"/>
      <c r="HT52" s="94"/>
      <c r="HU52" s="94"/>
      <c r="HV52" s="94"/>
      <c r="HW52" s="94"/>
      <c r="HX52" s="94"/>
      <c r="HY52" s="94"/>
    </row>
    <row r="53" spans="1:259" s="95" customFormat="1" ht="47.25" customHeight="1" x14ac:dyDescent="0.2">
      <c r="A53" s="81">
        <v>44572</v>
      </c>
      <c r="B53" s="82" t="s">
        <v>187</v>
      </c>
      <c r="C53" s="82" t="s">
        <v>196</v>
      </c>
      <c r="D53" s="82" t="s">
        <v>133</v>
      </c>
      <c r="E53" s="82" t="s">
        <v>134</v>
      </c>
      <c r="F53" s="82" t="s">
        <v>165</v>
      </c>
      <c r="G53" s="82" t="s">
        <v>287</v>
      </c>
      <c r="H53" s="82" t="s">
        <v>36</v>
      </c>
      <c r="I53" s="82">
        <v>2</v>
      </c>
      <c r="J53" s="81">
        <v>44572</v>
      </c>
      <c r="K53" s="82">
        <v>2</v>
      </c>
      <c r="L53" s="81">
        <v>44572</v>
      </c>
      <c r="M53" s="82">
        <v>2</v>
      </c>
      <c r="N53" s="82" t="s">
        <v>372</v>
      </c>
      <c r="O53" s="81">
        <v>44572</v>
      </c>
      <c r="P53" s="154">
        <v>2</v>
      </c>
      <c r="Q53" s="82"/>
      <c r="R53" s="81">
        <v>44572</v>
      </c>
      <c r="S53" s="82"/>
      <c r="T53" s="87"/>
      <c r="U53" s="87"/>
      <c r="V53" s="92"/>
      <c r="W53" s="82">
        <v>314.95</v>
      </c>
      <c r="X53" s="88"/>
      <c r="Y53" s="89">
        <f t="shared" si="0"/>
        <v>629.9</v>
      </c>
      <c r="Z53" s="89">
        <f t="shared" si="1"/>
        <v>629.9</v>
      </c>
      <c r="AA53" s="89">
        <f t="shared" si="2"/>
        <v>0</v>
      </c>
      <c r="AB53" s="90"/>
      <c r="AC53" s="91"/>
      <c r="AD53" s="82"/>
      <c r="AE53" s="82"/>
      <c r="AF53" s="93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94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94"/>
      <c r="FO53" s="94"/>
      <c r="FP53" s="94"/>
      <c r="FQ53" s="94"/>
      <c r="FR53" s="94"/>
      <c r="FS53" s="94"/>
      <c r="FT53" s="94"/>
      <c r="FU53" s="94"/>
      <c r="FV53" s="94"/>
      <c r="FW53" s="94"/>
      <c r="FX53" s="94"/>
      <c r="FY53" s="94"/>
      <c r="FZ53" s="94"/>
      <c r="GA53" s="94"/>
      <c r="GB53" s="94"/>
      <c r="GC53" s="94"/>
      <c r="GD53" s="94"/>
      <c r="GE53" s="94"/>
      <c r="GF53" s="94"/>
      <c r="GG53" s="94"/>
      <c r="GH53" s="94"/>
      <c r="GI53" s="94"/>
      <c r="GJ53" s="94"/>
      <c r="GK53" s="94"/>
      <c r="GL53" s="94"/>
      <c r="GM53" s="94"/>
      <c r="GN53" s="94"/>
      <c r="GO53" s="94"/>
      <c r="GP53" s="94"/>
      <c r="GQ53" s="94"/>
      <c r="GR53" s="94"/>
      <c r="GS53" s="94"/>
      <c r="GT53" s="94"/>
      <c r="GU53" s="94"/>
      <c r="GV53" s="94"/>
      <c r="GW53" s="94"/>
      <c r="GX53" s="94"/>
      <c r="GY53" s="94"/>
      <c r="GZ53" s="94"/>
      <c r="HA53" s="94"/>
      <c r="HB53" s="94"/>
      <c r="HC53" s="94"/>
      <c r="HD53" s="94"/>
      <c r="HE53" s="94"/>
      <c r="HF53" s="94"/>
      <c r="HG53" s="94"/>
      <c r="HH53" s="94"/>
      <c r="HI53" s="94"/>
      <c r="HJ53" s="94"/>
      <c r="HK53" s="94"/>
      <c r="HL53" s="94"/>
      <c r="HM53" s="94"/>
      <c r="HN53" s="94"/>
      <c r="HO53" s="94"/>
      <c r="HP53" s="94"/>
      <c r="HQ53" s="94"/>
      <c r="HR53" s="94"/>
      <c r="HS53" s="94"/>
      <c r="HT53" s="94"/>
      <c r="HU53" s="94"/>
      <c r="HV53" s="94"/>
      <c r="HW53" s="94"/>
      <c r="HX53" s="94"/>
      <c r="HY53" s="94"/>
    </row>
    <row r="54" spans="1:259" s="95" customFormat="1" ht="47.25" hidden="1" customHeight="1" x14ac:dyDescent="0.2">
      <c r="A54" s="81">
        <v>44572</v>
      </c>
      <c r="B54" s="82" t="s">
        <v>188</v>
      </c>
      <c r="C54" s="82" t="s">
        <v>205</v>
      </c>
      <c r="D54" s="82" t="s">
        <v>221</v>
      </c>
      <c r="E54" s="82" t="s">
        <v>222</v>
      </c>
      <c r="F54" s="82" t="s">
        <v>165</v>
      </c>
      <c r="G54" s="82" t="s">
        <v>287</v>
      </c>
      <c r="H54" s="82" t="s">
        <v>36</v>
      </c>
      <c r="I54" s="82">
        <v>1</v>
      </c>
      <c r="J54" s="81">
        <v>44572</v>
      </c>
      <c r="K54" s="82">
        <v>1</v>
      </c>
      <c r="L54" s="81">
        <v>44572</v>
      </c>
      <c r="M54" s="82">
        <v>1</v>
      </c>
      <c r="N54" s="82" t="s">
        <v>288</v>
      </c>
      <c r="O54" s="81">
        <v>44572</v>
      </c>
      <c r="P54" s="82"/>
      <c r="Q54" s="82"/>
      <c r="R54" s="81">
        <v>44572</v>
      </c>
      <c r="S54" s="82"/>
      <c r="T54" s="87"/>
      <c r="U54" s="87"/>
      <c r="V54" s="92"/>
      <c r="W54" s="82">
        <v>221.95</v>
      </c>
      <c r="X54" s="88"/>
      <c r="Y54" s="89">
        <f t="shared" si="0"/>
        <v>221.95</v>
      </c>
      <c r="Z54" s="89">
        <f t="shared" si="1"/>
        <v>0</v>
      </c>
      <c r="AA54" s="89">
        <f t="shared" si="2"/>
        <v>0</v>
      </c>
      <c r="AB54" s="90"/>
      <c r="AC54" s="91"/>
      <c r="AD54" s="82"/>
      <c r="AE54" s="82"/>
      <c r="AF54" s="93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94"/>
      <c r="FD54" s="94"/>
      <c r="FE54" s="94"/>
      <c r="FF54" s="94"/>
      <c r="FG54" s="94"/>
      <c r="FH54" s="94"/>
      <c r="FI54" s="94"/>
      <c r="FJ54" s="94"/>
      <c r="FK54" s="94"/>
      <c r="FL54" s="94"/>
      <c r="FM54" s="94"/>
      <c r="FN54" s="94"/>
      <c r="FO54" s="94"/>
      <c r="FP54" s="94"/>
      <c r="FQ54" s="94"/>
      <c r="FR54" s="94"/>
      <c r="FS54" s="94"/>
      <c r="FT54" s="94"/>
      <c r="FU54" s="94"/>
      <c r="FV54" s="94"/>
      <c r="FW54" s="94"/>
      <c r="FX54" s="94"/>
      <c r="FY54" s="94"/>
      <c r="FZ54" s="94"/>
      <c r="GA54" s="94"/>
      <c r="GB54" s="94"/>
      <c r="GC54" s="94"/>
      <c r="GD54" s="94"/>
      <c r="GE54" s="94"/>
      <c r="GF54" s="94"/>
      <c r="GG54" s="94"/>
      <c r="GH54" s="94"/>
      <c r="GI54" s="94"/>
      <c r="GJ54" s="94"/>
      <c r="GK54" s="94"/>
      <c r="GL54" s="94"/>
      <c r="GM54" s="94"/>
      <c r="GN54" s="94"/>
      <c r="GO54" s="94"/>
      <c r="GP54" s="94"/>
      <c r="GQ54" s="94"/>
      <c r="GR54" s="94"/>
      <c r="GS54" s="94"/>
      <c r="GT54" s="94"/>
      <c r="GU54" s="94"/>
      <c r="GV54" s="94"/>
      <c r="GW54" s="94"/>
      <c r="GX54" s="94"/>
      <c r="GY54" s="94"/>
      <c r="GZ54" s="94"/>
      <c r="HA54" s="94"/>
      <c r="HB54" s="94"/>
      <c r="HC54" s="94"/>
      <c r="HD54" s="94"/>
      <c r="HE54" s="94"/>
      <c r="HF54" s="94"/>
      <c r="HG54" s="94"/>
      <c r="HH54" s="94"/>
      <c r="HI54" s="94"/>
      <c r="HJ54" s="94"/>
      <c r="HK54" s="94"/>
      <c r="HL54" s="94"/>
      <c r="HM54" s="94"/>
      <c r="HN54" s="94"/>
      <c r="HO54" s="94"/>
      <c r="HP54" s="94"/>
      <c r="HQ54" s="94"/>
      <c r="HR54" s="94"/>
      <c r="HS54" s="94"/>
      <c r="HT54" s="94"/>
      <c r="HU54" s="94"/>
      <c r="HV54" s="94"/>
      <c r="HW54" s="94"/>
      <c r="HX54" s="94"/>
      <c r="HY54" s="94"/>
      <c r="HZ54" s="94"/>
      <c r="IA54" s="94"/>
      <c r="IB54" s="94"/>
      <c r="IC54" s="94"/>
      <c r="ID54" s="94"/>
      <c r="IE54" s="94"/>
      <c r="IF54" s="94"/>
      <c r="IG54" s="94"/>
      <c r="IH54" s="94"/>
      <c r="II54" s="94"/>
      <c r="IJ54" s="94"/>
      <c r="IK54" s="94"/>
      <c r="IL54" s="94"/>
      <c r="IM54" s="94"/>
      <c r="IN54" s="94"/>
      <c r="IO54" s="94"/>
      <c r="IP54" s="94"/>
      <c r="IQ54" s="94"/>
      <c r="IR54" s="94"/>
      <c r="IS54" s="94"/>
      <c r="IT54" s="94"/>
      <c r="IU54" s="94"/>
      <c r="IV54" s="94"/>
      <c r="IW54" s="94"/>
      <c r="IX54" s="94"/>
      <c r="IY54" s="94"/>
    </row>
    <row r="55" spans="1:259" s="95" customFormat="1" ht="47.25" hidden="1" customHeight="1" x14ac:dyDescent="0.2">
      <c r="A55" s="81">
        <v>44572</v>
      </c>
      <c r="B55" s="82" t="s">
        <v>189</v>
      </c>
      <c r="C55" s="82" t="s">
        <v>206</v>
      </c>
      <c r="D55" s="82" t="s">
        <v>91</v>
      </c>
      <c r="E55" s="82" t="s">
        <v>97</v>
      </c>
      <c r="F55" s="82" t="s">
        <v>165</v>
      </c>
      <c r="G55" s="82" t="s">
        <v>287</v>
      </c>
      <c r="H55" s="82" t="s">
        <v>36</v>
      </c>
      <c r="I55" s="82">
        <v>1</v>
      </c>
      <c r="J55" s="81">
        <v>44572</v>
      </c>
      <c r="K55" s="82">
        <v>1</v>
      </c>
      <c r="L55" s="81">
        <v>44572</v>
      </c>
      <c r="M55" s="82">
        <v>1</v>
      </c>
      <c r="N55" s="82" t="s">
        <v>288</v>
      </c>
      <c r="O55" s="81">
        <v>44572</v>
      </c>
      <c r="P55" s="82"/>
      <c r="Q55" s="82"/>
      <c r="R55" s="81">
        <v>44572</v>
      </c>
      <c r="S55" s="82"/>
      <c r="T55" s="86"/>
      <c r="U55" s="87"/>
      <c r="V55" s="82"/>
      <c r="W55" s="82">
        <v>742.98</v>
      </c>
      <c r="X55" s="88"/>
      <c r="Y55" s="89">
        <f t="shared" si="0"/>
        <v>742.98</v>
      </c>
      <c r="Z55" s="89">
        <f t="shared" si="1"/>
        <v>0</v>
      </c>
      <c r="AA55" s="89">
        <f t="shared" si="2"/>
        <v>0</v>
      </c>
      <c r="AB55" s="90"/>
      <c r="AC55" s="91"/>
      <c r="AD55" s="92"/>
      <c r="AE55" s="92"/>
      <c r="AF55" s="93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94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94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94"/>
      <c r="GD55" s="94"/>
      <c r="GE55" s="94"/>
      <c r="GF55" s="94"/>
      <c r="GG55" s="94"/>
      <c r="GH55" s="94"/>
      <c r="GI55" s="94"/>
      <c r="GJ55" s="94"/>
      <c r="GK55" s="94"/>
      <c r="GL55" s="94"/>
      <c r="GM55" s="94"/>
      <c r="GN55" s="94"/>
      <c r="GO55" s="94"/>
      <c r="GP55" s="94"/>
      <c r="GQ55" s="94"/>
      <c r="GR55" s="94"/>
      <c r="GS55" s="94"/>
      <c r="GT55" s="94"/>
      <c r="GU55" s="94"/>
      <c r="GV55" s="94"/>
      <c r="GW55" s="94"/>
      <c r="GX55" s="94"/>
      <c r="GY55" s="94"/>
      <c r="GZ55" s="94"/>
      <c r="HA55" s="94"/>
      <c r="HB55" s="94"/>
      <c r="HC55" s="94"/>
      <c r="HD55" s="94"/>
      <c r="HE55" s="94"/>
      <c r="HF55" s="94"/>
      <c r="HG55" s="94"/>
      <c r="HH55" s="94"/>
      <c r="HI55" s="94"/>
      <c r="HJ55" s="94"/>
      <c r="HK55" s="94"/>
      <c r="HL55" s="94"/>
      <c r="HM55" s="94"/>
      <c r="HN55" s="94"/>
      <c r="HO55" s="94"/>
      <c r="HP55" s="94"/>
      <c r="HQ55" s="94"/>
      <c r="HR55" s="94"/>
      <c r="HS55" s="94"/>
      <c r="HT55" s="94"/>
      <c r="HU55" s="94"/>
      <c r="HV55" s="94"/>
      <c r="HW55" s="94"/>
      <c r="HX55" s="94"/>
      <c r="HY55" s="94"/>
    </row>
    <row r="56" spans="1:259" s="95" customFormat="1" ht="47.25" hidden="1" customHeight="1" x14ac:dyDescent="0.2">
      <c r="A56" s="81">
        <v>44578</v>
      </c>
      <c r="B56" s="82" t="s">
        <v>223</v>
      </c>
      <c r="C56" s="82" t="s">
        <v>245</v>
      </c>
      <c r="D56" s="82" t="s">
        <v>135</v>
      </c>
      <c r="E56" s="82" t="s">
        <v>136</v>
      </c>
      <c r="F56" s="82" t="s">
        <v>165</v>
      </c>
      <c r="G56" s="82" t="s">
        <v>287</v>
      </c>
      <c r="H56" s="82" t="s">
        <v>36</v>
      </c>
      <c r="I56" s="82">
        <v>1</v>
      </c>
      <c r="J56" s="81">
        <v>44578</v>
      </c>
      <c r="K56" s="82">
        <v>1</v>
      </c>
      <c r="L56" s="81">
        <v>44578</v>
      </c>
      <c r="M56" s="82">
        <v>1</v>
      </c>
      <c r="N56" s="82" t="s">
        <v>372</v>
      </c>
      <c r="O56" s="81">
        <v>44578</v>
      </c>
      <c r="P56" s="82"/>
      <c r="Q56" s="82"/>
      <c r="R56" s="81">
        <v>44578</v>
      </c>
      <c r="S56" s="82"/>
      <c r="T56" s="86"/>
      <c r="U56" s="87"/>
      <c r="V56" s="82"/>
      <c r="W56" s="82">
        <v>526.74</v>
      </c>
      <c r="X56" s="88"/>
      <c r="Y56" s="89">
        <f t="shared" si="0"/>
        <v>526.74</v>
      </c>
      <c r="Z56" s="89">
        <f t="shared" si="1"/>
        <v>0</v>
      </c>
      <c r="AA56" s="89">
        <f t="shared" si="2"/>
        <v>0</v>
      </c>
      <c r="AB56" s="90"/>
      <c r="AC56" s="91"/>
      <c r="AD56" s="92"/>
      <c r="AE56" s="92"/>
      <c r="AF56" s="93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  <c r="ES56" s="94"/>
      <c r="ET56" s="94"/>
      <c r="EU56" s="94"/>
      <c r="EV56" s="94"/>
      <c r="EW56" s="94"/>
      <c r="EX56" s="94"/>
      <c r="EY56" s="94"/>
      <c r="EZ56" s="94"/>
      <c r="FA56" s="94"/>
      <c r="FB56" s="94"/>
      <c r="FC56" s="94"/>
      <c r="FD56" s="94"/>
      <c r="FE56" s="94"/>
      <c r="FF56" s="94"/>
      <c r="FG56" s="94"/>
      <c r="FH56" s="94"/>
      <c r="FI56" s="94"/>
      <c r="FJ56" s="94"/>
      <c r="FK56" s="94"/>
      <c r="FL56" s="94"/>
      <c r="FM56" s="94"/>
      <c r="FN56" s="94"/>
      <c r="FO56" s="94"/>
      <c r="FP56" s="94"/>
      <c r="FQ56" s="94"/>
      <c r="FR56" s="94"/>
      <c r="FS56" s="94"/>
      <c r="FT56" s="94"/>
      <c r="FU56" s="94"/>
      <c r="FV56" s="94"/>
      <c r="FW56" s="94"/>
      <c r="FX56" s="94"/>
      <c r="FY56" s="94"/>
      <c r="FZ56" s="94"/>
      <c r="GA56" s="94"/>
      <c r="GB56" s="94"/>
      <c r="GC56" s="94"/>
      <c r="GD56" s="94"/>
      <c r="GE56" s="94"/>
      <c r="GF56" s="94"/>
      <c r="GG56" s="94"/>
      <c r="GH56" s="94"/>
      <c r="GI56" s="94"/>
      <c r="GJ56" s="94"/>
      <c r="GK56" s="94"/>
      <c r="GL56" s="94"/>
      <c r="GM56" s="94"/>
      <c r="GN56" s="94"/>
      <c r="GO56" s="94"/>
      <c r="GP56" s="94"/>
      <c r="GQ56" s="94"/>
      <c r="GR56" s="94"/>
      <c r="GS56" s="94"/>
      <c r="GT56" s="94"/>
      <c r="GU56" s="94"/>
      <c r="GV56" s="94"/>
      <c r="GW56" s="94"/>
      <c r="GX56" s="94"/>
      <c r="GY56" s="94"/>
      <c r="GZ56" s="94"/>
      <c r="HA56" s="94"/>
      <c r="HB56" s="94"/>
      <c r="HC56" s="94"/>
      <c r="HD56" s="94"/>
      <c r="HE56" s="94"/>
      <c r="HF56" s="94"/>
      <c r="HG56" s="94"/>
      <c r="HH56" s="94"/>
      <c r="HI56" s="94"/>
      <c r="HJ56" s="94"/>
      <c r="HK56" s="94"/>
      <c r="HL56" s="94"/>
      <c r="HM56" s="94"/>
      <c r="HN56" s="94"/>
      <c r="HO56" s="94"/>
      <c r="HP56" s="94"/>
      <c r="HQ56" s="94"/>
      <c r="HR56" s="94"/>
      <c r="HS56" s="94"/>
      <c r="HT56" s="94"/>
      <c r="HU56" s="94"/>
      <c r="HV56" s="94"/>
      <c r="HW56" s="94"/>
      <c r="HX56" s="94"/>
      <c r="HY56" s="94"/>
    </row>
    <row r="57" spans="1:259" s="95" customFormat="1" ht="47.25" hidden="1" customHeight="1" x14ac:dyDescent="0.2">
      <c r="A57" s="81">
        <v>44578</v>
      </c>
      <c r="B57" s="82" t="s">
        <v>224</v>
      </c>
      <c r="C57" s="82" t="s">
        <v>246</v>
      </c>
      <c r="D57" s="82" t="s">
        <v>137</v>
      </c>
      <c r="E57" s="82" t="s">
        <v>138</v>
      </c>
      <c r="F57" s="82" t="s">
        <v>165</v>
      </c>
      <c r="G57" s="82" t="s">
        <v>287</v>
      </c>
      <c r="H57" s="82" t="s">
        <v>36</v>
      </c>
      <c r="I57" s="82">
        <v>1</v>
      </c>
      <c r="J57" s="81">
        <v>44578</v>
      </c>
      <c r="K57" s="82">
        <v>1</v>
      </c>
      <c r="L57" s="81">
        <v>44578</v>
      </c>
      <c r="M57" s="82">
        <v>1</v>
      </c>
      <c r="N57" s="82" t="s">
        <v>372</v>
      </c>
      <c r="O57" s="81">
        <v>44578</v>
      </c>
      <c r="P57" s="82"/>
      <c r="Q57" s="82"/>
      <c r="R57" s="81">
        <v>44578</v>
      </c>
      <c r="S57" s="82"/>
      <c r="T57" s="86"/>
      <c r="U57" s="87"/>
      <c r="V57" s="82"/>
      <c r="W57" s="82">
        <v>636.92999999999995</v>
      </c>
      <c r="X57" s="88"/>
      <c r="Y57" s="89">
        <f t="shared" si="0"/>
        <v>636.92999999999995</v>
      </c>
      <c r="Z57" s="89">
        <f t="shared" si="1"/>
        <v>0</v>
      </c>
      <c r="AA57" s="89">
        <f t="shared" si="2"/>
        <v>0</v>
      </c>
      <c r="AB57" s="90"/>
      <c r="AC57" s="91"/>
      <c r="AD57" s="82"/>
      <c r="AE57" s="82"/>
      <c r="AF57" s="93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/>
      <c r="FB57" s="94"/>
      <c r="FC57" s="94"/>
      <c r="FD57" s="94"/>
      <c r="FE57" s="94"/>
      <c r="FF57" s="94"/>
      <c r="FG57" s="94"/>
      <c r="FH57" s="94"/>
      <c r="FI57" s="94"/>
      <c r="FJ57" s="94"/>
      <c r="FK57" s="94"/>
      <c r="FL57" s="94"/>
      <c r="FM57" s="94"/>
      <c r="FN57" s="94"/>
      <c r="FO57" s="94"/>
      <c r="FP57" s="94"/>
      <c r="FQ57" s="94"/>
      <c r="FR57" s="94"/>
      <c r="FS57" s="94"/>
      <c r="FT57" s="94"/>
      <c r="FU57" s="94"/>
      <c r="FV57" s="94"/>
      <c r="FW57" s="94"/>
      <c r="FX57" s="94"/>
      <c r="FY57" s="94"/>
      <c r="FZ57" s="94"/>
      <c r="GA57" s="94"/>
      <c r="GB57" s="94"/>
      <c r="GC57" s="94"/>
      <c r="GD57" s="94"/>
      <c r="GE57" s="94"/>
      <c r="GF57" s="94"/>
      <c r="GG57" s="94"/>
      <c r="GH57" s="94"/>
      <c r="GI57" s="94"/>
      <c r="GJ57" s="94"/>
      <c r="GK57" s="94"/>
      <c r="GL57" s="94"/>
      <c r="GM57" s="94"/>
      <c r="GN57" s="94"/>
      <c r="GO57" s="94"/>
      <c r="GP57" s="94"/>
      <c r="GQ57" s="94"/>
      <c r="GR57" s="94"/>
      <c r="GS57" s="94"/>
      <c r="GT57" s="94"/>
      <c r="GU57" s="94"/>
      <c r="GV57" s="94"/>
      <c r="GW57" s="94"/>
      <c r="GX57" s="94"/>
      <c r="GY57" s="94"/>
      <c r="GZ57" s="94"/>
      <c r="HA57" s="94"/>
      <c r="HB57" s="94"/>
      <c r="HC57" s="94"/>
      <c r="HD57" s="94"/>
      <c r="HE57" s="94"/>
      <c r="HF57" s="94"/>
      <c r="HG57" s="94"/>
      <c r="HH57" s="94"/>
      <c r="HI57" s="94"/>
      <c r="HJ57" s="94"/>
      <c r="HK57" s="94"/>
      <c r="HL57" s="94"/>
      <c r="HM57" s="94"/>
      <c r="HN57" s="94"/>
      <c r="HO57" s="94"/>
      <c r="HP57" s="94"/>
      <c r="HQ57" s="94"/>
      <c r="HR57" s="94"/>
      <c r="HS57" s="94"/>
      <c r="HT57" s="94"/>
      <c r="HU57" s="94"/>
      <c r="HV57" s="94"/>
      <c r="HW57" s="94"/>
      <c r="HX57" s="94"/>
      <c r="HY57" s="94"/>
    </row>
    <row r="58" spans="1:259" s="95" customFormat="1" ht="47.25" hidden="1" customHeight="1" x14ac:dyDescent="0.2">
      <c r="A58" s="81">
        <v>44578</v>
      </c>
      <c r="B58" s="82" t="s">
        <v>225</v>
      </c>
      <c r="C58" s="82" t="s">
        <v>195</v>
      </c>
      <c r="D58" s="82" t="s">
        <v>129</v>
      </c>
      <c r="E58" s="82" t="s">
        <v>130</v>
      </c>
      <c r="F58" s="82" t="s">
        <v>165</v>
      </c>
      <c r="G58" s="82" t="s">
        <v>287</v>
      </c>
      <c r="H58" s="82" t="s">
        <v>36</v>
      </c>
      <c r="I58" s="82">
        <v>4</v>
      </c>
      <c r="J58" s="81">
        <v>44578</v>
      </c>
      <c r="K58" s="82">
        <v>4</v>
      </c>
      <c r="L58" s="81">
        <v>44578</v>
      </c>
      <c r="M58" s="82">
        <v>4</v>
      </c>
      <c r="N58" s="82" t="s">
        <v>372</v>
      </c>
      <c r="O58" s="81">
        <v>44578</v>
      </c>
      <c r="P58" s="82"/>
      <c r="Q58" s="82"/>
      <c r="R58" s="81">
        <v>44578</v>
      </c>
      <c r="S58" s="82"/>
      <c r="T58" s="86"/>
      <c r="U58" s="87"/>
      <c r="V58" s="82"/>
      <c r="W58" s="82">
        <v>252.74</v>
      </c>
      <c r="X58" s="88"/>
      <c r="Y58" s="89">
        <f t="shared" si="0"/>
        <v>1010.96</v>
      </c>
      <c r="Z58" s="89">
        <f t="shared" si="1"/>
        <v>0</v>
      </c>
      <c r="AA58" s="89">
        <f t="shared" si="2"/>
        <v>0</v>
      </c>
      <c r="AB58" s="90"/>
      <c r="AC58" s="91"/>
      <c r="AD58" s="82"/>
      <c r="AE58" s="82"/>
      <c r="AF58" s="93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94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94"/>
      <c r="FQ58" s="94"/>
      <c r="FR58" s="94"/>
      <c r="FS58" s="94"/>
      <c r="FT58" s="94"/>
      <c r="FU58" s="94"/>
      <c r="FV58" s="94"/>
      <c r="FW58" s="94"/>
      <c r="FX58" s="94"/>
      <c r="FY58" s="94"/>
      <c r="FZ58" s="94"/>
      <c r="GA58" s="94"/>
      <c r="GB58" s="94"/>
      <c r="GC58" s="94"/>
      <c r="GD58" s="94"/>
      <c r="GE58" s="94"/>
      <c r="GF58" s="94"/>
      <c r="GG58" s="94"/>
      <c r="GH58" s="94"/>
      <c r="GI58" s="94"/>
      <c r="GJ58" s="94"/>
      <c r="GK58" s="94"/>
      <c r="GL58" s="94"/>
      <c r="GM58" s="94"/>
      <c r="GN58" s="94"/>
      <c r="GO58" s="94"/>
      <c r="GP58" s="94"/>
      <c r="GQ58" s="94"/>
      <c r="GR58" s="94"/>
      <c r="GS58" s="94"/>
      <c r="GT58" s="94"/>
      <c r="GU58" s="94"/>
      <c r="GV58" s="94"/>
      <c r="GW58" s="94"/>
      <c r="GX58" s="94"/>
      <c r="GY58" s="94"/>
      <c r="GZ58" s="94"/>
      <c r="HA58" s="94"/>
      <c r="HB58" s="94"/>
      <c r="HC58" s="94"/>
      <c r="HD58" s="94"/>
      <c r="HE58" s="94"/>
      <c r="HF58" s="94"/>
      <c r="HG58" s="94"/>
      <c r="HH58" s="94"/>
      <c r="HI58" s="94"/>
      <c r="HJ58" s="94"/>
      <c r="HK58" s="94"/>
      <c r="HL58" s="94"/>
      <c r="HM58" s="94"/>
      <c r="HN58" s="94"/>
      <c r="HO58" s="94"/>
      <c r="HP58" s="94"/>
      <c r="HQ58" s="94"/>
      <c r="HR58" s="94"/>
      <c r="HS58" s="94"/>
      <c r="HT58" s="94"/>
      <c r="HU58" s="94"/>
      <c r="HV58" s="94"/>
      <c r="HW58" s="94"/>
      <c r="HX58" s="94"/>
      <c r="HY58" s="94"/>
    </row>
    <row r="59" spans="1:259" s="95" customFormat="1" ht="47.25" hidden="1" customHeight="1" x14ac:dyDescent="0.2">
      <c r="A59" s="81">
        <v>44578</v>
      </c>
      <c r="B59" s="82" t="s">
        <v>226</v>
      </c>
      <c r="C59" s="82" t="s">
        <v>245</v>
      </c>
      <c r="D59" s="82" t="s">
        <v>135</v>
      </c>
      <c r="E59" s="82" t="s">
        <v>136</v>
      </c>
      <c r="F59" s="82" t="s">
        <v>165</v>
      </c>
      <c r="G59" s="82" t="s">
        <v>287</v>
      </c>
      <c r="H59" s="82" t="s">
        <v>36</v>
      </c>
      <c r="I59" s="82">
        <v>2</v>
      </c>
      <c r="J59" s="81">
        <v>44578</v>
      </c>
      <c r="K59" s="82">
        <v>2</v>
      </c>
      <c r="L59" s="81">
        <v>44578</v>
      </c>
      <c r="M59" s="82">
        <v>2</v>
      </c>
      <c r="N59" s="82" t="s">
        <v>372</v>
      </c>
      <c r="O59" s="81">
        <v>44578</v>
      </c>
      <c r="P59" s="82"/>
      <c r="Q59" s="82"/>
      <c r="R59" s="81">
        <v>44578</v>
      </c>
      <c r="S59" s="82"/>
      <c r="T59" s="86"/>
      <c r="U59" s="87"/>
      <c r="V59" s="82"/>
      <c r="W59" s="82">
        <v>526.74</v>
      </c>
      <c r="X59" s="88"/>
      <c r="Y59" s="89">
        <f t="shared" si="0"/>
        <v>1053.48</v>
      </c>
      <c r="Z59" s="89">
        <f t="shared" si="1"/>
        <v>0</v>
      </c>
      <c r="AA59" s="89">
        <f t="shared" si="2"/>
        <v>0</v>
      </c>
      <c r="AB59" s="90"/>
      <c r="AC59" s="91"/>
      <c r="AD59" s="82"/>
      <c r="AE59" s="82"/>
      <c r="AF59" s="93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94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94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94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94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94"/>
      <c r="HD59" s="94"/>
      <c r="HE59" s="94"/>
      <c r="HF59" s="94"/>
      <c r="HG59" s="94"/>
      <c r="HH59" s="94"/>
      <c r="HI59" s="94"/>
      <c r="HJ59" s="94"/>
      <c r="HK59" s="94"/>
      <c r="HL59" s="94"/>
      <c r="HM59" s="94"/>
      <c r="HN59" s="94"/>
      <c r="HO59" s="94"/>
      <c r="HP59" s="94"/>
      <c r="HQ59" s="94"/>
      <c r="HR59" s="94"/>
      <c r="HS59" s="94"/>
      <c r="HT59" s="94"/>
      <c r="HU59" s="94"/>
      <c r="HV59" s="94"/>
      <c r="HW59" s="94"/>
      <c r="HX59" s="94"/>
      <c r="HY59" s="94"/>
    </row>
    <row r="60" spans="1:259" s="95" customFormat="1" ht="47.25" customHeight="1" x14ac:dyDescent="0.2">
      <c r="A60" s="81">
        <v>44578</v>
      </c>
      <c r="B60" s="82" t="s">
        <v>227</v>
      </c>
      <c r="C60" s="82" t="s">
        <v>247</v>
      </c>
      <c r="D60" s="82" t="s">
        <v>133</v>
      </c>
      <c r="E60" s="82" t="s">
        <v>134</v>
      </c>
      <c r="F60" s="82" t="s">
        <v>165</v>
      </c>
      <c r="G60" s="82" t="s">
        <v>287</v>
      </c>
      <c r="H60" s="82" t="s">
        <v>36</v>
      </c>
      <c r="I60" s="82">
        <v>9</v>
      </c>
      <c r="J60" s="81">
        <v>44578</v>
      </c>
      <c r="K60" s="82">
        <v>9</v>
      </c>
      <c r="L60" s="81">
        <v>44578</v>
      </c>
      <c r="M60" s="82">
        <v>9</v>
      </c>
      <c r="N60" s="82" t="s">
        <v>372</v>
      </c>
      <c r="O60" s="81">
        <v>44578</v>
      </c>
      <c r="P60" s="154">
        <v>9</v>
      </c>
      <c r="Q60" s="82"/>
      <c r="R60" s="81">
        <v>44578</v>
      </c>
      <c r="S60" s="82"/>
      <c r="T60" s="86"/>
      <c r="U60" s="87"/>
      <c r="V60" s="82"/>
      <c r="W60" s="82">
        <v>314.95</v>
      </c>
      <c r="X60" s="88"/>
      <c r="Y60" s="89">
        <f t="shared" si="0"/>
        <v>2834.5499999999997</v>
      </c>
      <c r="Z60" s="89">
        <f t="shared" si="1"/>
        <v>2834.5499999999997</v>
      </c>
      <c r="AA60" s="89">
        <f t="shared" si="2"/>
        <v>0</v>
      </c>
      <c r="AB60" s="90"/>
      <c r="AC60" s="91"/>
      <c r="AD60" s="92"/>
      <c r="AE60" s="92"/>
      <c r="AF60" s="93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94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94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94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94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94"/>
      <c r="HD60" s="94"/>
      <c r="HE60" s="94"/>
      <c r="HF60" s="94"/>
      <c r="HG60" s="94"/>
      <c r="HH60" s="94"/>
      <c r="HI60" s="94"/>
      <c r="HJ60" s="94"/>
      <c r="HK60" s="94"/>
      <c r="HL60" s="94"/>
      <c r="HM60" s="94"/>
      <c r="HN60" s="94"/>
      <c r="HO60" s="94"/>
      <c r="HP60" s="94"/>
      <c r="HQ60" s="94"/>
      <c r="HR60" s="94"/>
      <c r="HS60" s="94"/>
      <c r="HT60" s="94"/>
      <c r="HU60" s="94"/>
      <c r="HV60" s="94"/>
      <c r="HW60" s="94"/>
      <c r="HX60" s="94"/>
      <c r="HY60" s="94"/>
    </row>
    <row r="61" spans="1:259" s="95" customFormat="1" ht="47.25" hidden="1" customHeight="1" x14ac:dyDescent="0.2">
      <c r="A61" s="81">
        <v>44578</v>
      </c>
      <c r="B61" s="82" t="s">
        <v>228</v>
      </c>
      <c r="C61" s="82" t="s">
        <v>190</v>
      </c>
      <c r="D61" s="82" t="s">
        <v>207</v>
      </c>
      <c r="E61" s="82" t="s">
        <v>208</v>
      </c>
      <c r="F61" s="82" t="s">
        <v>165</v>
      </c>
      <c r="G61" s="82" t="s">
        <v>287</v>
      </c>
      <c r="H61" s="82" t="s">
        <v>36</v>
      </c>
      <c r="I61" s="82">
        <v>3</v>
      </c>
      <c r="J61" s="81">
        <v>44578</v>
      </c>
      <c r="K61" s="82">
        <v>3</v>
      </c>
      <c r="L61" s="81">
        <v>44578</v>
      </c>
      <c r="M61" s="82">
        <v>3</v>
      </c>
      <c r="N61" s="82" t="s">
        <v>372</v>
      </c>
      <c r="O61" s="81">
        <v>44578</v>
      </c>
      <c r="P61" s="82"/>
      <c r="Q61" s="82"/>
      <c r="R61" s="81">
        <v>44578</v>
      </c>
      <c r="S61" s="82"/>
      <c r="T61" s="86"/>
      <c r="U61" s="87"/>
      <c r="V61" s="82"/>
      <c r="W61" s="82">
        <v>290.98</v>
      </c>
      <c r="X61" s="88"/>
      <c r="Y61" s="89">
        <f t="shared" si="0"/>
        <v>872.94</v>
      </c>
      <c r="Z61" s="89">
        <f t="shared" si="1"/>
        <v>0</v>
      </c>
      <c r="AA61" s="89">
        <f t="shared" si="2"/>
        <v>0</v>
      </c>
      <c r="AB61" s="90"/>
      <c r="AC61" s="91"/>
      <c r="AD61" s="92"/>
      <c r="AE61" s="92"/>
      <c r="AF61" s="93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94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94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94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94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94"/>
      <c r="HD61" s="94"/>
      <c r="HE61" s="94"/>
      <c r="HF61" s="94"/>
      <c r="HG61" s="94"/>
      <c r="HH61" s="94"/>
      <c r="HI61" s="94"/>
      <c r="HJ61" s="94"/>
      <c r="HK61" s="94"/>
      <c r="HL61" s="94"/>
      <c r="HM61" s="94"/>
      <c r="HN61" s="94"/>
      <c r="HO61" s="94"/>
      <c r="HP61" s="94"/>
      <c r="HQ61" s="94"/>
      <c r="HR61" s="94"/>
      <c r="HS61" s="94"/>
      <c r="HT61" s="94"/>
      <c r="HU61" s="94"/>
      <c r="HV61" s="94"/>
      <c r="HW61" s="94"/>
      <c r="HX61" s="94"/>
      <c r="HY61" s="94"/>
    </row>
    <row r="62" spans="1:259" s="95" customFormat="1" ht="47.25" hidden="1" customHeight="1" x14ac:dyDescent="0.2">
      <c r="A62" s="81">
        <v>44578</v>
      </c>
      <c r="B62" s="82" t="s">
        <v>229</v>
      </c>
      <c r="C62" s="82" t="s">
        <v>246</v>
      </c>
      <c r="D62" s="82" t="s">
        <v>137</v>
      </c>
      <c r="E62" s="82" t="s">
        <v>138</v>
      </c>
      <c r="F62" s="82" t="s">
        <v>165</v>
      </c>
      <c r="G62" s="82" t="s">
        <v>287</v>
      </c>
      <c r="H62" s="82" t="s">
        <v>36</v>
      </c>
      <c r="I62" s="82">
        <v>2</v>
      </c>
      <c r="J62" s="81">
        <v>44578</v>
      </c>
      <c r="K62" s="82">
        <v>2</v>
      </c>
      <c r="L62" s="81">
        <v>44578</v>
      </c>
      <c r="M62" s="82">
        <v>2</v>
      </c>
      <c r="N62" s="82" t="s">
        <v>372</v>
      </c>
      <c r="O62" s="81">
        <v>44578</v>
      </c>
      <c r="P62" s="82"/>
      <c r="Q62" s="82"/>
      <c r="R62" s="81">
        <v>44578</v>
      </c>
      <c r="S62" s="82"/>
      <c r="T62" s="86"/>
      <c r="U62" s="87"/>
      <c r="V62" s="82"/>
      <c r="W62" s="82">
        <v>636.92999999999995</v>
      </c>
      <c r="X62" s="88"/>
      <c r="Y62" s="89">
        <f t="shared" si="0"/>
        <v>1273.8599999999999</v>
      </c>
      <c r="Z62" s="89">
        <f t="shared" si="1"/>
        <v>0</v>
      </c>
      <c r="AA62" s="89">
        <f t="shared" si="2"/>
        <v>0</v>
      </c>
      <c r="AB62" s="90"/>
      <c r="AC62" s="91"/>
      <c r="AD62" s="92"/>
      <c r="AE62" s="92"/>
      <c r="AF62" s="93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94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94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94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94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94"/>
      <c r="HD62" s="94"/>
      <c r="HE62" s="94"/>
      <c r="HF62" s="94"/>
      <c r="HG62" s="94"/>
      <c r="HH62" s="94"/>
      <c r="HI62" s="94"/>
      <c r="HJ62" s="94"/>
      <c r="HK62" s="94"/>
      <c r="HL62" s="94"/>
      <c r="HM62" s="94"/>
      <c r="HN62" s="94"/>
      <c r="HO62" s="94"/>
      <c r="HP62" s="94"/>
      <c r="HQ62" s="94"/>
      <c r="HR62" s="94"/>
      <c r="HS62" s="94"/>
      <c r="HT62" s="94"/>
      <c r="HU62" s="94"/>
      <c r="HV62" s="94"/>
      <c r="HW62" s="94"/>
      <c r="HX62" s="94"/>
      <c r="HY62" s="94"/>
    </row>
    <row r="63" spans="1:259" s="95" customFormat="1" ht="47.25" hidden="1" customHeight="1" x14ac:dyDescent="0.2">
      <c r="A63" s="81">
        <v>44578</v>
      </c>
      <c r="B63" s="82" t="s">
        <v>230</v>
      </c>
      <c r="C63" s="82" t="s">
        <v>248</v>
      </c>
      <c r="D63" s="82" t="s">
        <v>215</v>
      </c>
      <c r="E63" s="82" t="s">
        <v>216</v>
      </c>
      <c r="F63" s="82" t="s">
        <v>165</v>
      </c>
      <c r="G63" s="82" t="s">
        <v>287</v>
      </c>
      <c r="H63" s="82" t="s">
        <v>36</v>
      </c>
      <c r="I63" s="82">
        <v>3</v>
      </c>
      <c r="J63" s="81">
        <v>44578</v>
      </c>
      <c r="K63" s="82">
        <v>3</v>
      </c>
      <c r="L63" s="81">
        <v>44578</v>
      </c>
      <c r="M63" s="82">
        <v>3</v>
      </c>
      <c r="N63" s="82" t="s">
        <v>372</v>
      </c>
      <c r="O63" s="81">
        <v>44578</v>
      </c>
      <c r="P63" s="82"/>
      <c r="Q63" s="82"/>
      <c r="R63" s="81">
        <v>44578</v>
      </c>
      <c r="S63" s="82"/>
      <c r="T63" s="86"/>
      <c r="U63" s="87"/>
      <c r="V63" s="82"/>
      <c r="W63" s="82">
        <v>460.84</v>
      </c>
      <c r="X63" s="88"/>
      <c r="Y63" s="89">
        <f t="shared" si="0"/>
        <v>1382.52</v>
      </c>
      <c r="Z63" s="89">
        <f t="shared" si="1"/>
        <v>0</v>
      </c>
      <c r="AA63" s="89">
        <f t="shared" si="2"/>
        <v>0</v>
      </c>
      <c r="AB63" s="90"/>
      <c r="AC63" s="91"/>
      <c r="AD63" s="82"/>
      <c r="AE63" s="82"/>
      <c r="AF63" s="93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94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94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94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94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94"/>
      <c r="HD63" s="94"/>
      <c r="HE63" s="94"/>
      <c r="HF63" s="94"/>
      <c r="HG63" s="94"/>
      <c r="HH63" s="94"/>
      <c r="HI63" s="94"/>
      <c r="HJ63" s="94"/>
      <c r="HK63" s="94"/>
      <c r="HL63" s="94"/>
      <c r="HM63" s="94"/>
      <c r="HN63" s="94"/>
      <c r="HO63" s="94"/>
      <c r="HP63" s="94"/>
      <c r="HQ63" s="94"/>
      <c r="HR63" s="94"/>
      <c r="HS63" s="94"/>
      <c r="HT63" s="94"/>
      <c r="HU63" s="94"/>
      <c r="HV63" s="94"/>
      <c r="HW63" s="94"/>
      <c r="HX63" s="94"/>
      <c r="HY63" s="94"/>
      <c r="HZ63" s="94"/>
      <c r="IA63" s="94"/>
      <c r="IB63" s="94"/>
      <c r="IC63" s="94"/>
      <c r="ID63" s="94"/>
      <c r="IE63" s="94"/>
      <c r="IF63" s="94"/>
      <c r="IG63" s="94"/>
      <c r="IH63" s="94"/>
      <c r="II63" s="94"/>
      <c r="IJ63" s="94"/>
      <c r="IK63" s="94"/>
      <c r="IL63" s="94"/>
      <c r="IM63" s="94"/>
      <c r="IN63" s="94"/>
      <c r="IO63" s="94"/>
      <c r="IP63" s="94"/>
      <c r="IQ63" s="94"/>
      <c r="IR63" s="94"/>
      <c r="IS63" s="94"/>
      <c r="IT63" s="94"/>
      <c r="IU63" s="94"/>
      <c r="IV63" s="94"/>
      <c r="IW63" s="94"/>
      <c r="IX63" s="94"/>
      <c r="IY63" s="94"/>
    </row>
    <row r="64" spans="1:259" s="95" customFormat="1" ht="47.25" customHeight="1" x14ac:dyDescent="0.2">
      <c r="A64" s="81">
        <v>44578</v>
      </c>
      <c r="B64" s="82" t="s">
        <v>231</v>
      </c>
      <c r="C64" s="82" t="s">
        <v>249</v>
      </c>
      <c r="D64" s="82" t="s">
        <v>133</v>
      </c>
      <c r="E64" s="82" t="s">
        <v>134</v>
      </c>
      <c r="F64" s="82" t="s">
        <v>165</v>
      </c>
      <c r="G64" s="82" t="s">
        <v>287</v>
      </c>
      <c r="H64" s="82" t="s">
        <v>36</v>
      </c>
      <c r="I64" s="82">
        <v>24</v>
      </c>
      <c r="J64" s="81">
        <v>44578</v>
      </c>
      <c r="K64" s="82">
        <v>24</v>
      </c>
      <c r="L64" s="81">
        <v>44578</v>
      </c>
      <c r="M64" s="82">
        <v>24</v>
      </c>
      <c r="N64" s="82" t="s">
        <v>372</v>
      </c>
      <c r="O64" s="81">
        <v>44578</v>
      </c>
      <c r="P64" s="154">
        <v>20</v>
      </c>
      <c r="Q64" s="82">
        <v>4</v>
      </c>
      <c r="R64" s="81">
        <v>44578</v>
      </c>
      <c r="S64" s="82"/>
      <c r="T64" s="87"/>
      <c r="U64" s="87"/>
      <c r="V64" s="92"/>
      <c r="W64" s="82">
        <v>314.95</v>
      </c>
      <c r="X64" s="88"/>
      <c r="Y64" s="89">
        <f t="shared" si="0"/>
        <v>7558.7999999999993</v>
      </c>
      <c r="Z64" s="89">
        <f t="shared" si="1"/>
        <v>6299</v>
      </c>
      <c r="AA64" s="89">
        <f t="shared" si="2"/>
        <v>1259.8</v>
      </c>
      <c r="AB64" s="90"/>
      <c r="AC64" s="91"/>
      <c r="AD64" s="82"/>
      <c r="AE64" s="82"/>
      <c r="AF64" s="93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94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94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94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94"/>
      <c r="HD64" s="94"/>
      <c r="HE64" s="94"/>
      <c r="HF64" s="94"/>
      <c r="HG64" s="94"/>
      <c r="HH64" s="94"/>
      <c r="HI64" s="94"/>
      <c r="HJ64" s="94"/>
      <c r="HK64" s="94"/>
      <c r="HL64" s="94"/>
      <c r="HM64" s="94"/>
      <c r="HN64" s="94"/>
      <c r="HO64" s="94"/>
      <c r="HP64" s="94"/>
      <c r="HQ64" s="94"/>
      <c r="HR64" s="94"/>
      <c r="HS64" s="94"/>
      <c r="HT64" s="94"/>
      <c r="HU64" s="94"/>
      <c r="HV64" s="94"/>
      <c r="HW64" s="94"/>
      <c r="HX64" s="94"/>
      <c r="HY64" s="94"/>
    </row>
    <row r="65" spans="1:259" s="95" customFormat="1" ht="47.25" hidden="1" customHeight="1" x14ac:dyDescent="0.2">
      <c r="A65" s="81">
        <v>44578</v>
      </c>
      <c r="B65" s="82" t="s">
        <v>232</v>
      </c>
      <c r="C65" s="82" t="s">
        <v>250</v>
      </c>
      <c r="D65" s="82" t="s">
        <v>93</v>
      </c>
      <c r="E65" s="82" t="s">
        <v>99</v>
      </c>
      <c r="F65" s="82" t="s">
        <v>165</v>
      </c>
      <c r="G65" s="82" t="s">
        <v>287</v>
      </c>
      <c r="H65" s="82" t="s">
        <v>36</v>
      </c>
      <c r="I65" s="82">
        <v>10</v>
      </c>
      <c r="J65" s="81">
        <v>44578</v>
      </c>
      <c r="K65" s="82">
        <v>10</v>
      </c>
      <c r="L65" s="81">
        <v>44578</v>
      </c>
      <c r="M65" s="82">
        <v>10</v>
      </c>
      <c r="N65" s="82" t="s">
        <v>376</v>
      </c>
      <c r="O65" s="81">
        <v>44578</v>
      </c>
      <c r="P65" s="82"/>
      <c r="Q65" s="82">
        <v>10</v>
      </c>
      <c r="R65" s="81">
        <v>44578</v>
      </c>
      <c r="S65" s="82"/>
      <c r="T65" s="87"/>
      <c r="U65" s="87"/>
      <c r="V65" s="92"/>
      <c r="W65" s="82">
        <v>317.67</v>
      </c>
      <c r="X65" s="88"/>
      <c r="Y65" s="89">
        <f t="shared" si="0"/>
        <v>3176.7000000000003</v>
      </c>
      <c r="Z65" s="89">
        <f t="shared" si="1"/>
        <v>0</v>
      </c>
      <c r="AA65" s="89">
        <f t="shared" si="2"/>
        <v>3176.7000000000003</v>
      </c>
      <c r="AB65" s="90"/>
      <c r="AC65" s="91"/>
      <c r="AD65" s="92"/>
      <c r="AE65" s="92"/>
      <c r="AF65" s="93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94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94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94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94"/>
      <c r="HD65" s="94"/>
      <c r="HE65" s="94"/>
      <c r="HF65" s="94"/>
      <c r="HG65" s="94"/>
      <c r="HH65" s="94"/>
      <c r="HI65" s="94"/>
      <c r="HJ65" s="94"/>
      <c r="HK65" s="94"/>
      <c r="HL65" s="94"/>
      <c r="HM65" s="94"/>
      <c r="HN65" s="94"/>
      <c r="HO65" s="94"/>
      <c r="HP65" s="94"/>
      <c r="HQ65" s="94"/>
      <c r="HR65" s="94"/>
      <c r="HS65" s="94"/>
      <c r="HT65" s="94"/>
      <c r="HU65" s="94"/>
      <c r="HV65" s="94"/>
      <c r="HW65" s="94"/>
      <c r="HX65" s="94"/>
      <c r="HY65" s="94"/>
    </row>
    <row r="66" spans="1:259" s="95" customFormat="1" ht="47.25" hidden="1" customHeight="1" x14ac:dyDescent="0.2">
      <c r="A66" s="81">
        <v>44578</v>
      </c>
      <c r="B66" s="82" t="s">
        <v>233</v>
      </c>
      <c r="C66" s="82" t="s">
        <v>251</v>
      </c>
      <c r="D66" s="82" t="s">
        <v>221</v>
      </c>
      <c r="E66" s="82" t="s">
        <v>222</v>
      </c>
      <c r="F66" s="82" t="s">
        <v>165</v>
      </c>
      <c r="G66" s="82" t="s">
        <v>287</v>
      </c>
      <c r="H66" s="82" t="s">
        <v>36</v>
      </c>
      <c r="I66" s="82">
        <v>1</v>
      </c>
      <c r="J66" s="81">
        <v>44578</v>
      </c>
      <c r="K66" s="82">
        <v>1</v>
      </c>
      <c r="L66" s="81">
        <v>44578</v>
      </c>
      <c r="M66" s="82">
        <v>1</v>
      </c>
      <c r="N66" s="82" t="s">
        <v>288</v>
      </c>
      <c r="O66" s="81">
        <v>44578</v>
      </c>
      <c r="P66" s="82"/>
      <c r="Q66" s="82"/>
      <c r="R66" s="81">
        <v>44578</v>
      </c>
      <c r="S66" s="82"/>
      <c r="T66" s="87"/>
      <c r="U66" s="87"/>
      <c r="V66" s="92"/>
      <c r="W66" s="82">
        <v>221.95</v>
      </c>
      <c r="X66" s="88"/>
      <c r="Y66" s="89">
        <f t="shared" si="0"/>
        <v>221.95</v>
      </c>
      <c r="Z66" s="89">
        <f t="shared" si="1"/>
        <v>0</v>
      </c>
      <c r="AA66" s="89">
        <f t="shared" si="2"/>
        <v>0</v>
      </c>
      <c r="AB66" s="90"/>
      <c r="AC66" s="91"/>
      <c r="AD66" s="82"/>
      <c r="AE66" s="82"/>
      <c r="AF66" s="93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94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94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94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94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94"/>
      <c r="HD66" s="94"/>
      <c r="HE66" s="94"/>
      <c r="HF66" s="94"/>
      <c r="HG66" s="94"/>
      <c r="HH66" s="94"/>
      <c r="HI66" s="94"/>
      <c r="HJ66" s="94"/>
      <c r="HK66" s="94"/>
      <c r="HL66" s="94"/>
      <c r="HM66" s="94"/>
      <c r="HN66" s="94"/>
      <c r="HO66" s="94"/>
      <c r="HP66" s="94"/>
      <c r="HQ66" s="94"/>
      <c r="HR66" s="94"/>
      <c r="HS66" s="94"/>
      <c r="HT66" s="94"/>
      <c r="HU66" s="94"/>
      <c r="HV66" s="94"/>
      <c r="HW66" s="94"/>
      <c r="HX66" s="94"/>
      <c r="HY66" s="94"/>
    </row>
    <row r="67" spans="1:259" s="95" customFormat="1" ht="47.25" hidden="1" customHeight="1" x14ac:dyDescent="0.2">
      <c r="A67" s="81">
        <v>44578</v>
      </c>
      <c r="B67" s="82" t="s">
        <v>234</v>
      </c>
      <c r="C67" s="82" t="s">
        <v>252</v>
      </c>
      <c r="D67" s="82" t="s">
        <v>129</v>
      </c>
      <c r="E67" s="82" t="s">
        <v>130</v>
      </c>
      <c r="F67" s="82" t="s">
        <v>165</v>
      </c>
      <c r="G67" s="82" t="s">
        <v>287</v>
      </c>
      <c r="H67" s="82" t="s">
        <v>36</v>
      </c>
      <c r="I67" s="82">
        <v>2</v>
      </c>
      <c r="J67" s="81">
        <v>44578</v>
      </c>
      <c r="K67" s="82">
        <v>2</v>
      </c>
      <c r="L67" s="81">
        <v>44578</v>
      </c>
      <c r="M67" s="82">
        <v>2</v>
      </c>
      <c r="N67" s="82" t="s">
        <v>372</v>
      </c>
      <c r="O67" s="81">
        <v>44578</v>
      </c>
      <c r="P67" s="82"/>
      <c r="Q67" s="82"/>
      <c r="R67" s="81">
        <v>44578</v>
      </c>
      <c r="S67" s="82"/>
      <c r="T67" s="87"/>
      <c r="U67" s="87"/>
      <c r="V67" s="92"/>
      <c r="W67" s="82">
        <v>252.74</v>
      </c>
      <c r="X67" s="88"/>
      <c r="Y67" s="89">
        <f t="shared" si="0"/>
        <v>505.48</v>
      </c>
      <c r="Z67" s="89">
        <f t="shared" si="1"/>
        <v>0</v>
      </c>
      <c r="AA67" s="89">
        <f t="shared" si="2"/>
        <v>0</v>
      </c>
      <c r="AB67" s="90"/>
      <c r="AC67" s="91"/>
      <c r="AD67" s="82"/>
      <c r="AE67" s="82"/>
      <c r="AF67" s="93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94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94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94"/>
      <c r="HD67" s="94"/>
      <c r="HE67" s="94"/>
      <c r="HF67" s="94"/>
      <c r="HG67" s="94"/>
      <c r="HH67" s="94"/>
      <c r="HI67" s="94"/>
      <c r="HJ67" s="94"/>
      <c r="HK67" s="94"/>
      <c r="HL67" s="94"/>
      <c r="HM67" s="94"/>
      <c r="HN67" s="94"/>
      <c r="HO67" s="94"/>
      <c r="HP67" s="94"/>
      <c r="HQ67" s="94"/>
      <c r="HR67" s="94"/>
      <c r="HS67" s="94"/>
      <c r="HT67" s="94"/>
      <c r="HU67" s="94"/>
      <c r="HV67" s="94"/>
      <c r="HW67" s="94"/>
      <c r="HX67" s="94"/>
      <c r="HY67" s="94"/>
    </row>
    <row r="68" spans="1:259" s="95" customFormat="1" ht="47.25" hidden="1" customHeight="1" x14ac:dyDescent="0.2">
      <c r="A68" s="81">
        <v>44578</v>
      </c>
      <c r="B68" s="82" t="s">
        <v>235</v>
      </c>
      <c r="C68" s="82" t="s">
        <v>253</v>
      </c>
      <c r="D68" s="82" t="s">
        <v>262</v>
      </c>
      <c r="E68" s="82" t="s">
        <v>263</v>
      </c>
      <c r="F68" s="82" t="s">
        <v>165</v>
      </c>
      <c r="G68" s="82" t="s">
        <v>287</v>
      </c>
      <c r="H68" s="82" t="s">
        <v>36</v>
      </c>
      <c r="I68" s="82">
        <v>3</v>
      </c>
      <c r="J68" s="81">
        <v>44578</v>
      </c>
      <c r="K68" s="82">
        <v>3</v>
      </c>
      <c r="L68" s="81">
        <v>44578</v>
      </c>
      <c r="M68" s="154">
        <v>3</v>
      </c>
      <c r="N68" s="82" t="s">
        <v>376</v>
      </c>
      <c r="O68" s="81">
        <v>44578</v>
      </c>
      <c r="P68" s="82">
        <v>3</v>
      </c>
      <c r="Q68" s="82"/>
      <c r="R68" s="81">
        <v>44578</v>
      </c>
      <c r="S68" s="82"/>
      <c r="T68" s="86"/>
      <c r="U68" s="87"/>
      <c r="V68" s="82"/>
      <c r="W68" s="82">
        <v>176.84</v>
      </c>
      <c r="X68" s="88"/>
      <c r="Y68" s="89">
        <f t="shared" si="0"/>
        <v>530.52</v>
      </c>
      <c r="Z68" s="89">
        <f t="shared" si="1"/>
        <v>530.52</v>
      </c>
      <c r="AA68" s="89">
        <f t="shared" si="2"/>
        <v>0</v>
      </c>
      <c r="AB68" s="90"/>
      <c r="AC68" s="91"/>
      <c r="AD68" s="82"/>
      <c r="AE68" s="82"/>
      <c r="AF68" s="93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94"/>
      <c r="DW68" s="94"/>
      <c r="DX68" s="94"/>
      <c r="DY68" s="94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4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4"/>
      <c r="FV68" s="94"/>
      <c r="FW68" s="94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94"/>
      <c r="GJ68" s="94"/>
      <c r="GK68" s="94"/>
      <c r="GL68" s="94"/>
      <c r="GM68" s="94"/>
      <c r="GN68" s="94"/>
      <c r="GO68" s="94"/>
      <c r="GP68" s="94"/>
      <c r="GQ68" s="94"/>
      <c r="GR68" s="94"/>
      <c r="GS68" s="94"/>
      <c r="GT68" s="94"/>
      <c r="GU68" s="94"/>
      <c r="GV68" s="94"/>
      <c r="GW68" s="94"/>
      <c r="GX68" s="94"/>
      <c r="GY68" s="94"/>
      <c r="GZ68" s="94"/>
      <c r="HA68" s="94"/>
      <c r="HB68" s="94"/>
      <c r="HC68" s="94"/>
      <c r="HD68" s="94"/>
      <c r="HE68" s="94"/>
      <c r="HF68" s="94"/>
      <c r="HG68" s="94"/>
      <c r="HH68" s="94"/>
      <c r="HI68" s="94"/>
      <c r="HJ68" s="94"/>
      <c r="HK68" s="94"/>
      <c r="HL68" s="94"/>
      <c r="HM68" s="94"/>
      <c r="HN68" s="94"/>
      <c r="HO68" s="94"/>
      <c r="HP68" s="94"/>
      <c r="HQ68" s="94"/>
      <c r="HR68" s="94"/>
      <c r="HS68" s="94"/>
      <c r="HT68" s="94"/>
      <c r="HU68" s="94"/>
      <c r="HV68" s="94"/>
      <c r="HW68" s="94"/>
      <c r="HX68" s="94"/>
      <c r="HY68" s="94"/>
      <c r="HZ68" s="94"/>
      <c r="IA68" s="94"/>
      <c r="IB68" s="94"/>
      <c r="IC68" s="94"/>
      <c r="ID68" s="94"/>
      <c r="IE68" s="94"/>
      <c r="IF68" s="94"/>
      <c r="IG68" s="94"/>
      <c r="IH68" s="94"/>
      <c r="II68" s="94"/>
      <c r="IJ68" s="94"/>
      <c r="IK68" s="94"/>
      <c r="IL68" s="94"/>
      <c r="IM68" s="94"/>
      <c r="IN68" s="94"/>
      <c r="IO68" s="94"/>
      <c r="IP68" s="94"/>
      <c r="IQ68" s="94"/>
      <c r="IR68" s="94"/>
      <c r="IS68" s="94"/>
      <c r="IT68" s="94"/>
      <c r="IU68" s="94"/>
      <c r="IV68" s="94"/>
      <c r="IW68" s="94"/>
      <c r="IX68" s="94"/>
      <c r="IY68" s="94"/>
    </row>
    <row r="69" spans="1:259" s="95" customFormat="1" ht="47.25" customHeight="1" x14ac:dyDescent="0.2">
      <c r="A69" s="81">
        <v>44578</v>
      </c>
      <c r="B69" s="82" t="s">
        <v>236</v>
      </c>
      <c r="C69" s="82" t="s">
        <v>249</v>
      </c>
      <c r="D69" s="82" t="s">
        <v>133</v>
      </c>
      <c r="E69" s="82" t="s">
        <v>134</v>
      </c>
      <c r="F69" s="82" t="s">
        <v>165</v>
      </c>
      <c r="G69" s="82" t="s">
        <v>287</v>
      </c>
      <c r="H69" s="82" t="s">
        <v>36</v>
      </c>
      <c r="I69" s="82">
        <v>4</v>
      </c>
      <c r="J69" s="81">
        <v>44578</v>
      </c>
      <c r="K69" s="82">
        <v>4</v>
      </c>
      <c r="L69" s="81">
        <v>44578</v>
      </c>
      <c r="M69" s="82">
        <v>4</v>
      </c>
      <c r="N69" s="82" t="s">
        <v>372</v>
      </c>
      <c r="O69" s="81">
        <v>44578</v>
      </c>
      <c r="P69" s="154">
        <v>4</v>
      </c>
      <c r="Q69" s="82"/>
      <c r="R69" s="81">
        <v>44578</v>
      </c>
      <c r="S69" s="82"/>
      <c r="T69" s="87"/>
      <c r="U69" s="87"/>
      <c r="V69" s="92"/>
      <c r="W69" s="82">
        <v>314.95</v>
      </c>
      <c r="X69" s="88"/>
      <c r="Y69" s="89">
        <f t="shared" si="0"/>
        <v>1259.8</v>
      </c>
      <c r="Z69" s="89">
        <f t="shared" si="1"/>
        <v>1259.8</v>
      </c>
      <c r="AA69" s="89">
        <f t="shared" si="2"/>
        <v>0</v>
      </c>
      <c r="AB69" s="82"/>
      <c r="AC69" s="91"/>
      <c r="AD69" s="82"/>
      <c r="AE69" s="82"/>
      <c r="AF69" s="93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  <c r="EY69" s="94"/>
      <c r="EZ69" s="94"/>
      <c r="FA69" s="94"/>
      <c r="FB69" s="94"/>
      <c r="FC69" s="94"/>
      <c r="FD69" s="94"/>
      <c r="FE69" s="94"/>
      <c r="FF69" s="94"/>
      <c r="FG69" s="94"/>
      <c r="FH69" s="94"/>
      <c r="FI69" s="94"/>
      <c r="FJ69" s="94"/>
      <c r="FK69" s="94"/>
      <c r="FL69" s="94"/>
      <c r="FM69" s="94"/>
      <c r="FN69" s="94"/>
      <c r="FO69" s="94"/>
      <c r="FP69" s="94"/>
      <c r="FQ69" s="94"/>
      <c r="FR69" s="94"/>
      <c r="FS69" s="94"/>
      <c r="FT69" s="94"/>
      <c r="FU69" s="94"/>
      <c r="FV69" s="94"/>
      <c r="FW69" s="94"/>
      <c r="FX69" s="94"/>
      <c r="FY69" s="94"/>
      <c r="FZ69" s="94"/>
      <c r="GA69" s="94"/>
      <c r="GB69" s="94"/>
      <c r="GC69" s="94"/>
      <c r="GD69" s="94"/>
      <c r="GE69" s="94"/>
      <c r="GF69" s="94"/>
      <c r="GG69" s="94"/>
      <c r="GH69" s="94"/>
      <c r="GI69" s="94"/>
      <c r="GJ69" s="94"/>
      <c r="GK69" s="94"/>
      <c r="GL69" s="94"/>
      <c r="GM69" s="94"/>
      <c r="GN69" s="94"/>
      <c r="GO69" s="94"/>
      <c r="GP69" s="94"/>
      <c r="GQ69" s="94"/>
      <c r="GR69" s="94"/>
      <c r="GS69" s="94"/>
      <c r="GT69" s="94"/>
      <c r="GU69" s="94"/>
      <c r="GV69" s="94"/>
      <c r="GW69" s="94"/>
      <c r="GX69" s="94"/>
      <c r="GY69" s="94"/>
      <c r="GZ69" s="94"/>
      <c r="HA69" s="94"/>
      <c r="HB69" s="94"/>
      <c r="HC69" s="94"/>
      <c r="HD69" s="94"/>
      <c r="HE69" s="94"/>
      <c r="HF69" s="94"/>
      <c r="HG69" s="94"/>
      <c r="HH69" s="94"/>
      <c r="HI69" s="94"/>
      <c r="HJ69" s="94"/>
      <c r="HK69" s="94"/>
      <c r="HL69" s="94"/>
      <c r="HM69" s="94"/>
      <c r="HN69" s="94"/>
      <c r="HO69" s="94"/>
      <c r="HP69" s="94"/>
      <c r="HQ69" s="94"/>
      <c r="HR69" s="94"/>
      <c r="HS69" s="94"/>
      <c r="HT69" s="94"/>
      <c r="HU69" s="94"/>
      <c r="HV69" s="94"/>
      <c r="HW69" s="94"/>
      <c r="HX69" s="94"/>
      <c r="HY69" s="94"/>
      <c r="HZ69" s="94"/>
      <c r="IA69" s="94"/>
      <c r="IB69" s="94"/>
      <c r="IC69" s="94"/>
      <c r="ID69" s="94"/>
      <c r="IE69" s="94"/>
      <c r="IF69" s="94"/>
      <c r="IG69" s="94"/>
      <c r="IH69" s="94"/>
      <c r="II69" s="94"/>
      <c r="IJ69" s="94"/>
      <c r="IK69" s="94"/>
      <c r="IL69" s="94"/>
      <c r="IM69" s="94"/>
      <c r="IN69" s="94"/>
      <c r="IO69" s="94"/>
      <c r="IP69" s="94"/>
      <c r="IQ69" s="94"/>
      <c r="IR69" s="94"/>
      <c r="IS69" s="94"/>
      <c r="IT69" s="94"/>
      <c r="IU69" s="94"/>
      <c r="IV69" s="94"/>
      <c r="IW69" s="94"/>
      <c r="IX69" s="94"/>
      <c r="IY69" s="94"/>
    </row>
    <row r="70" spans="1:259" s="95" customFormat="1" ht="47.25" hidden="1" customHeight="1" x14ac:dyDescent="0.2">
      <c r="A70" s="81">
        <v>44578</v>
      </c>
      <c r="B70" s="82" t="s">
        <v>237</v>
      </c>
      <c r="C70" s="82" t="s">
        <v>254</v>
      </c>
      <c r="D70" s="82" t="s">
        <v>137</v>
      </c>
      <c r="E70" s="82" t="s">
        <v>138</v>
      </c>
      <c r="F70" s="82" t="s">
        <v>165</v>
      </c>
      <c r="G70" s="82" t="s">
        <v>287</v>
      </c>
      <c r="H70" s="82" t="s">
        <v>36</v>
      </c>
      <c r="I70" s="82">
        <v>3</v>
      </c>
      <c r="J70" s="81">
        <v>44578</v>
      </c>
      <c r="K70" s="82">
        <v>3</v>
      </c>
      <c r="L70" s="81">
        <v>44578</v>
      </c>
      <c r="M70" s="82">
        <v>3</v>
      </c>
      <c r="N70" s="82" t="s">
        <v>372</v>
      </c>
      <c r="O70" s="81">
        <v>44578</v>
      </c>
      <c r="P70" s="82"/>
      <c r="Q70" s="82"/>
      <c r="R70" s="81">
        <v>44578</v>
      </c>
      <c r="S70" s="82"/>
      <c r="T70" s="86"/>
      <c r="U70" s="87"/>
      <c r="V70" s="82"/>
      <c r="W70" s="82">
        <v>636.92999999999995</v>
      </c>
      <c r="X70" s="88"/>
      <c r="Y70" s="89">
        <f t="shared" si="0"/>
        <v>1910.79</v>
      </c>
      <c r="Z70" s="89">
        <f t="shared" si="1"/>
        <v>0</v>
      </c>
      <c r="AA70" s="89">
        <f t="shared" si="2"/>
        <v>0</v>
      </c>
      <c r="AB70" s="82"/>
      <c r="AC70" s="91"/>
      <c r="AD70" s="96"/>
      <c r="AE70" s="97"/>
      <c r="AF70" s="93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94"/>
      <c r="DW70" s="94"/>
      <c r="DX70" s="94"/>
      <c r="DY70" s="94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94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94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94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94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94"/>
      <c r="HD70" s="94"/>
      <c r="HE70" s="94"/>
      <c r="HF70" s="94"/>
      <c r="HG70" s="94"/>
      <c r="HH70" s="94"/>
      <c r="HI70" s="94"/>
      <c r="HJ70" s="94"/>
      <c r="HK70" s="94"/>
      <c r="HL70" s="94"/>
      <c r="HM70" s="94"/>
      <c r="HN70" s="94"/>
      <c r="HO70" s="94"/>
      <c r="HP70" s="94"/>
      <c r="HQ70" s="94"/>
      <c r="HR70" s="94"/>
      <c r="HS70" s="94"/>
      <c r="HT70" s="94"/>
      <c r="HU70" s="94"/>
      <c r="HV70" s="94"/>
      <c r="HW70" s="94"/>
      <c r="HX70" s="94"/>
      <c r="HY70" s="94"/>
      <c r="HZ70" s="94"/>
      <c r="IA70" s="94"/>
      <c r="IB70" s="94"/>
      <c r="IC70" s="94"/>
      <c r="ID70" s="94"/>
      <c r="IE70" s="94"/>
      <c r="IF70" s="94"/>
      <c r="IG70" s="94"/>
      <c r="IH70" s="94"/>
      <c r="II70" s="94"/>
      <c r="IJ70" s="94"/>
      <c r="IK70" s="94"/>
      <c r="IL70" s="94"/>
      <c r="IM70" s="94"/>
      <c r="IN70" s="94"/>
      <c r="IO70" s="94"/>
      <c r="IP70" s="94"/>
      <c r="IQ70" s="94"/>
      <c r="IR70" s="94"/>
      <c r="IS70" s="94"/>
      <c r="IT70" s="94"/>
      <c r="IU70" s="94"/>
      <c r="IV70" s="94"/>
      <c r="IW70" s="94"/>
      <c r="IX70" s="94"/>
      <c r="IY70" s="94"/>
    </row>
    <row r="71" spans="1:259" s="95" customFormat="1" ht="47.25" hidden="1" customHeight="1" x14ac:dyDescent="0.2">
      <c r="A71" s="81">
        <v>44578</v>
      </c>
      <c r="B71" s="82" t="s">
        <v>238</v>
      </c>
      <c r="C71" s="82" t="s">
        <v>255</v>
      </c>
      <c r="D71" s="82" t="s">
        <v>264</v>
      </c>
      <c r="E71" s="82" t="s">
        <v>265</v>
      </c>
      <c r="F71" s="82" t="s">
        <v>165</v>
      </c>
      <c r="G71" s="82" t="s">
        <v>287</v>
      </c>
      <c r="H71" s="82" t="s">
        <v>36</v>
      </c>
      <c r="I71" s="82">
        <v>3</v>
      </c>
      <c r="J71" s="81">
        <v>44578</v>
      </c>
      <c r="K71" s="82">
        <v>3</v>
      </c>
      <c r="L71" s="81">
        <v>44578</v>
      </c>
      <c r="M71" s="82">
        <v>3</v>
      </c>
      <c r="N71" s="82" t="s">
        <v>288</v>
      </c>
      <c r="O71" s="81">
        <v>44578</v>
      </c>
      <c r="P71" s="82"/>
      <c r="Q71" s="82"/>
      <c r="R71" s="81">
        <v>44578</v>
      </c>
      <c r="S71" s="82"/>
      <c r="T71" s="86"/>
      <c r="U71" s="87"/>
      <c r="V71" s="82"/>
      <c r="W71" s="82">
        <v>100.37</v>
      </c>
      <c r="X71" s="88"/>
      <c r="Y71" s="89">
        <f t="shared" ref="Y71:Y129" si="3">I71*W71</f>
        <v>301.11</v>
      </c>
      <c r="Z71" s="89">
        <f t="shared" ref="Z71:Z134" si="4">P71*W71</f>
        <v>0</v>
      </c>
      <c r="AA71" s="89">
        <f t="shared" ref="AA71:AA134" si="5">Q71*W71</f>
        <v>0</v>
      </c>
      <c r="AB71" s="82"/>
      <c r="AC71" s="91"/>
      <c r="AD71" s="82"/>
      <c r="AE71" s="82"/>
      <c r="AF71" s="93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94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94"/>
      <c r="GD71" s="94"/>
      <c r="GE71" s="94"/>
      <c r="GF71" s="94"/>
      <c r="GG71" s="94"/>
      <c r="GH71" s="94"/>
      <c r="GI71" s="94"/>
      <c r="GJ71" s="94"/>
      <c r="GK71" s="94"/>
      <c r="GL71" s="94"/>
      <c r="GM71" s="94"/>
      <c r="GN71" s="94"/>
      <c r="GO71" s="94"/>
      <c r="GP71" s="94"/>
      <c r="GQ71" s="94"/>
      <c r="GR71" s="94"/>
      <c r="GS71" s="94"/>
      <c r="GT71" s="94"/>
      <c r="GU71" s="94"/>
      <c r="GV71" s="94"/>
      <c r="GW71" s="94"/>
      <c r="GX71" s="94"/>
      <c r="GY71" s="94"/>
      <c r="GZ71" s="94"/>
      <c r="HA71" s="94"/>
      <c r="HB71" s="94"/>
      <c r="HC71" s="94"/>
      <c r="HD71" s="94"/>
      <c r="HE71" s="94"/>
      <c r="HF71" s="94"/>
      <c r="HG71" s="94"/>
      <c r="HH71" s="94"/>
      <c r="HI71" s="94"/>
      <c r="HJ71" s="94"/>
      <c r="HK71" s="94"/>
      <c r="HL71" s="94"/>
      <c r="HM71" s="94"/>
      <c r="HN71" s="94"/>
      <c r="HO71" s="94"/>
      <c r="HP71" s="94"/>
      <c r="HQ71" s="94"/>
      <c r="HR71" s="94"/>
      <c r="HS71" s="94"/>
      <c r="HT71" s="94"/>
      <c r="HU71" s="94"/>
      <c r="HV71" s="94"/>
      <c r="HW71" s="94"/>
      <c r="HX71" s="94"/>
      <c r="HY71" s="94"/>
      <c r="HZ71" s="94"/>
      <c r="IA71" s="94"/>
      <c r="IB71" s="94"/>
      <c r="IC71" s="94"/>
      <c r="ID71" s="94"/>
      <c r="IE71" s="94"/>
      <c r="IF71" s="94"/>
      <c r="IG71" s="94"/>
      <c r="IH71" s="94"/>
      <c r="II71" s="94"/>
      <c r="IJ71" s="94"/>
      <c r="IK71" s="94"/>
      <c r="IL71" s="94"/>
      <c r="IM71" s="94"/>
      <c r="IN71" s="94"/>
      <c r="IO71" s="94"/>
      <c r="IP71" s="94"/>
      <c r="IQ71" s="94"/>
      <c r="IR71" s="94"/>
      <c r="IS71" s="94"/>
      <c r="IT71" s="94"/>
      <c r="IU71" s="94"/>
      <c r="IV71" s="94"/>
      <c r="IW71" s="94"/>
      <c r="IX71" s="94"/>
      <c r="IY71" s="94"/>
    </row>
    <row r="72" spans="1:259" s="95" customFormat="1" ht="47.25" hidden="1" customHeight="1" x14ac:dyDescent="0.2">
      <c r="A72" s="81">
        <v>44578</v>
      </c>
      <c r="B72" s="82" t="s">
        <v>239</v>
      </c>
      <c r="C72" s="82" t="s">
        <v>256</v>
      </c>
      <c r="D72" s="82" t="s">
        <v>92</v>
      </c>
      <c r="E72" s="82" t="s">
        <v>98</v>
      </c>
      <c r="F72" s="82" t="s">
        <v>165</v>
      </c>
      <c r="G72" s="82" t="s">
        <v>287</v>
      </c>
      <c r="H72" s="82" t="s">
        <v>36</v>
      </c>
      <c r="I72" s="82">
        <v>3</v>
      </c>
      <c r="J72" s="81">
        <v>44578</v>
      </c>
      <c r="K72" s="82">
        <v>3</v>
      </c>
      <c r="L72" s="81">
        <v>44578</v>
      </c>
      <c r="M72" s="82">
        <v>3</v>
      </c>
      <c r="N72" s="82" t="s">
        <v>376</v>
      </c>
      <c r="O72" s="81">
        <v>44578</v>
      </c>
      <c r="P72" s="82">
        <v>3</v>
      </c>
      <c r="Q72" s="82"/>
      <c r="R72" s="81">
        <v>44578</v>
      </c>
      <c r="S72" s="82"/>
      <c r="T72" s="86"/>
      <c r="U72" s="87"/>
      <c r="V72" s="82"/>
      <c r="W72" s="82">
        <v>173.32</v>
      </c>
      <c r="X72" s="88"/>
      <c r="Y72" s="89">
        <f t="shared" si="3"/>
        <v>519.96</v>
      </c>
      <c r="Z72" s="89">
        <f t="shared" si="4"/>
        <v>519.96</v>
      </c>
      <c r="AA72" s="89">
        <f t="shared" si="5"/>
        <v>0</v>
      </c>
      <c r="AB72" s="90"/>
      <c r="AC72" s="91"/>
      <c r="AD72" s="82"/>
      <c r="AE72" s="82"/>
      <c r="AF72" s="93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  <c r="EA72" s="94"/>
      <c r="EB72" s="94"/>
      <c r="EC72" s="94"/>
      <c r="ED72" s="94"/>
      <c r="EE72" s="94"/>
      <c r="EF72" s="94"/>
      <c r="EG72" s="94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94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94"/>
      <c r="GD72" s="94"/>
      <c r="GE72" s="94"/>
      <c r="GF72" s="94"/>
      <c r="GG72" s="94"/>
      <c r="GH72" s="94"/>
      <c r="GI72" s="94"/>
      <c r="GJ72" s="94"/>
      <c r="GK72" s="94"/>
      <c r="GL72" s="94"/>
      <c r="GM72" s="94"/>
      <c r="GN72" s="94"/>
      <c r="GO72" s="94"/>
      <c r="GP72" s="94"/>
      <c r="GQ72" s="94"/>
      <c r="GR72" s="94"/>
      <c r="GS72" s="94"/>
      <c r="GT72" s="94"/>
      <c r="GU72" s="94"/>
      <c r="GV72" s="94"/>
      <c r="GW72" s="94"/>
      <c r="GX72" s="94"/>
      <c r="GY72" s="94"/>
      <c r="GZ72" s="94"/>
      <c r="HA72" s="94"/>
      <c r="HB72" s="94"/>
      <c r="HC72" s="94"/>
      <c r="HD72" s="94"/>
      <c r="HE72" s="94"/>
      <c r="HF72" s="94"/>
      <c r="HG72" s="94"/>
      <c r="HH72" s="94"/>
      <c r="HI72" s="94"/>
      <c r="HJ72" s="94"/>
      <c r="HK72" s="94"/>
      <c r="HL72" s="94"/>
      <c r="HM72" s="94"/>
      <c r="HN72" s="94"/>
      <c r="HO72" s="94"/>
      <c r="HP72" s="94"/>
      <c r="HQ72" s="94"/>
      <c r="HR72" s="94"/>
      <c r="HS72" s="94"/>
      <c r="HT72" s="94"/>
      <c r="HU72" s="94"/>
      <c r="HV72" s="94"/>
      <c r="HW72" s="94"/>
      <c r="HX72" s="94"/>
      <c r="HY72" s="94"/>
      <c r="HZ72" s="94"/>
      <c r="IA72" s="94"/>
      <c r="IB72" s="94"/>
      <c r="IC72" s="94"/>
      <c r="ID72" s="94"/>
      <c r="IE72" s="94"/>
      <c r="IF72" s="94"/>
      <c r="IG72" s="94"/>
      <c r="IH72" s="94"/>
      <c r="II72" s="94"/>
      <c r="IJ72" s="94"/>
      <c r="IK72" s="94"/>
      <c r="IL72" s="94"/>
      <c r="IM72" s="94"/>
      <c r="IN72" s="94"/>
      <c r="IO72" s="94"/>
      <c r="IP72" s="94"/>
      <c r="IQ72" s="94"/>
      <c r="IR72" s="94"/>
      <c r="IS72" s="94"/>
      <c r="IT72" s="94"/>
      <c r="IU72" s="94"/>
      <c r="IV72" s="94"/>
      <c r="IW72" s="94"/>
      <c r="IX72" s="94"/>
      <c r="IY72" s="94"/>
    </row>
    <row r="73" spans="1:259" s="95" customFormat="1" ht="47.25" hidden="1" customHeight="1" x14ac:dyDescent="0.2">
      <c r="A73" s="81">
        <v>44578</v>
      </c>
      <c r="B73" s="82" t="s">
        <v>240</v>
      </c>
      <c r="C73" s="82" t="s">
        <v>257</v>
      </c>
      <c r="D73" s="82" t="s">
        <v>95</v>
      </c>
      <c r="E73" s="82" t="s">
        <v>101</v>
      </c>
      <c r="F73" s="82" t="s">
        <v>165</v>
      </c>
      <c r="G73" s="82" t="s">
        <v>287</v>
      </c>
      <c r="H73" s="82" t="s">
        <v>36</v>
      </c>
      <c r="I73" s="82">
        <v>2</v>
      </c>
      <c r="J73" s="81">
        <v>44578</v>
      </c>
      <c r="K73" s="82">
        <v>2</v>
      </c>
      <c r="L73" s="81">
        <v>44578</v>
      </c>
      <c r="M73" s="82">
        <v>2</v>
      </c>
      <c r="N73" s="82" t="s">
        <v>376</v>
      </c>
      <c r="O73" s="81">
        <v>44578</v>
      </c>
      <c r="P73" s="82"/>
      <c r="Q73" s="82"/>
      <c r="R73" s="81">
        <v>44578</v>
      </c>
      <c r="S73" s="82"/>
      <c r="T73" s="86"/>
      <c r="U73" s="87"/>
      <c r="V73" s="82"/>
      <c r="W73" s="82">
        <v>274.97000000000003</v>
      </c>
      <c r="X73" s="88"/>
      <c r="Y73" s="89">
        <f t="shared" si="3"/>
        <v>549.94000000000005</v>
      </c>
      <c r="Z73" s="89">
        <f t="shared" si="4"/>
        <v>0</v>
      </c>
      <c r="AA73" s="89">
        <f t="shared" si="5"/>
        <v>0</v>
      </c>
      <c r="AB73" s="90"/>
      <c r="AC73" s="91"/>
      <c r="AD73" s="82"/>
      <c r="AE73" s="82"/>
      <c r="AF73" s="93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94"/>
      <c r="FD73" s="94"/>
      <c r="FE73" s="94"/>
      <c r="FF73" s="94"/>
      <c r="FG73" s="94"/>
      <c r="FH73" s="94"/>
      <c r="FI73" s="94"/>
      <c r="FJ73" s="94"/>
      <c r="FK73" s="94"/>
      <c r="FL73" s="94"/>
      <c r="FM73" s="94"/>
      <c r="FN73" s="94"/>
      <c r="FO73" s="94"/>
      <c r="FP73" s="94"/>
      <c r="FQ73" s="94"/>
      <c r="FR73" s="94"/>
      <c r="FS73" s="94"/>
      <c r="FT73" s="94"/>
      <c r="FU73" s="94"/>
      <c r="FV73" s="94"/>
      <c r="FW73" s="94"/>
      <c r="FX73" s="94"/>
      <c r="FY73" s="94"/>
      <c r="FZ73" s="94"/>
      <c r="GA73" s="94"/>
      <c r="GB73" s="94"/>
      <c r="GC73" s="94"/>
      <c r="GD73" s="94"/>
      <c r="GE73" s="94"/>
      <c r="GF73" s="94"/>
      <c r="GG73" s="94"/>
      <c r="GH73" s="94"/>
      <c r="GI73" s="94"/>
      <c r="GJ73" s="94"/>
      <c r="GK73" s="94"/>
      <c r="GL73" s="94"/>
      <c r="GM73" s="94"/>
      <c r="GN73" s="94"/>
      <c r="GO73" s="94"/>
      <c r="GP73" s="94"/>
      <c r="GQ73" s="94"/>
      <c r="GR73" s="94"/>
      <c r="GS73" s="94"/>
      <c r="GT73" s="94"/>
      <c r="GU73" s="94"/>
      <c r="GV73" s="94"/>
      <c r="GW73" s="94"/>
      <c r="GX73" s="94"/>
      <c r="GY73" s="94"/>
      <c r="GZ73" s="94"/>
      <c r="HA73" s="94"/>
      <c r="HB73" s="94"/>
      <c r="HC73" s="94"/>
      <c r="HD73" s="94"/>
      <c r="HE73" s="94"/>
      <c r="HF73" s="94"/>
      <c r="HG73" s="94"/>
      <c r="HH73" s="94"/>
      <c r="HI73" s="94"/>
      <c r="HJ73" s="94"/>
      <c r="HK73" s="94"/>
      <c r="HL73" s="94"/>
      <c r="HM73" s="94"/>
      <c r="HN73" s="94"/>
      <c r="HO73" s="94"/>
      <c r="HP73" s="94"/>
      <c r="HQ73" s="94"/>
      <c r="HR73" s="94"/>
      <c r="HS73" s="94"/>
      <c r="HT73" s="94"/>
      <c r="HU73" s="94"/>
      <c r="HV73" s="94"/>
      <c r="HW73" s="94"/>
      <c r="HX73" s="94"/>
      <c r="HY73" s="94"/>
      <c r="HZ73" s="94"/>
      <c r="IA73" s="94"/>
      <c r="IB73" s="94"/>
      <c r="IC73" s="94"/>
      <c r="ID73" s="94"/>
      <c r="IE73" s="94"/>
      <c r="IF73" s="94"/>
      <c r="IG73" s="94"/>
      <c r="IH73" s="94"/>
      <c r="II73" s="94"/>
      <c r="IJ73" s="94"/>
      <c r="IK73" s="94"/>
      <c r="IL73" s="94"/>
      <c r="IM73" s="94"/>
      <c r="IN73" s="94"/>
      <c r="IO73" s="94"/>
      <c r="IP73" s="94"/>
      <c r="IQ73" s="94"/>
      <c r="IR73" s="94"/>
      <c r="IS73" s="94"/>
      <c r="IT73" s="94"/>
      <c r="IU73" s="94"/>
      <c r="IV73" s="94"/>
      <c r="IW73" s="94"/>
      <c r="IX73" s="94"/>
      <c r="IY73" s="94"/>
    </row>
    <row r="74" spans="1:259" s="95" customFormat="1" ht="47.25" hidden="1" customHeight="1" x14ac:dyDescent="0.2">
      <c r="A74" s="81">
        <v>44578</v>
      </c>
      <c r="B74" s="82" t="s">
        <v>241</v>
      </c>
      <c r="C74" s="82" t="s">
        <v>258</v>
      </c>
      <c r="D74" s="82" t="s">
        <v>135</v>
      </c>
      <c r="E74" s="82" t="s">
        <v>136</v>
      </c>
      <c r="F74" s="82" t="s">
        <v>165</v>
      </c>
      <c r="G74" s="82" t="s">
        <v>287</v>
      </c>
      <c r="H74" s="82" t="s">
        <v>36</v>
      </c>
      <c r="I74" s="82">
        <v>2</v>
      </c>
      <c r="J74" s="81">
        <v>44578</v>
      </c>
      <c r="K74" s="82">
        <v>2</v>
      </c>
      <c r="L74" s="81">
        <v>44578</v>
      </c>
      <c r="M74" s="82">
        <v>2</v>
      </c>
      <c r="N74" s="82" t="s">
        <v>372</v>
      </c>
      <c r="O74" s="81">
        <v>44578</v>
      </c>
      <c r="P74" s="82"/>
      <c r="Q74" s="82"/>
      <c r="R74" s="81">
        <v>44578</v>
      </c>
      <c r="S74" s="82"/>
      <c r="T74" s="87"/>
      <c r="U74" s="87"/>
      <c r="V74" s="92"/>
      <c r="W74" s="82">
        <v>526.74</v>
      </c>
      <c r="X74" s="88"/>
      <c r="Y74" s="89">
        <f t="shared" si="3"/>
        <v>1053.48</v>
      </c>
      <c r="Z74" s="89">
        <f t="shared" si="4"/>
        <v>0</v>
      </c>
      <c r="AA74" s="89">
        <f t="shared" si="5"/>
        <v>0</v>
      </c>
      <c r="AB74" s="90"/>
      <c r="AC74" s="91"/>
      <c r="AD74" s="82"/>
      <c r="AE74" s="82"/>
      <c r="AF74" s="93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  <c r="EA74" s="94"/>
      <c r="EB74" s="94"/>
      <c r="EC74" s="94"/>
      <c r="ED74" s="94"/>
      <c r="EE74" s="94"/>
      <c r="EF74" s="94"/>
      <c r="EG74" s="94"/>
      <c r="EH74" s="94"/>
      <c r="EI74" s="94"/>
      <c r="EJ74" s="94"/>
      <c r="EK74" s="94"/>
      <c r="EL74" s="94"/>
      <c r="EM74" s="94"/>
      <c r="EN74" s="94"/>
      <c r="EO74" s="94"/>
      <c r="EP74" s="94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94"/>
      <c r="FD74" s="94"/>
      <c r="FE74" s="94"/>
      <c r="FF74" s="94"/>
      <c r="FG74" s="94"/>
      <c r="FH74" s="94"/>
      <c r="FI74" s="94"/>
      <c r="FJ74" s="94"/>
      <c r="FK74" s="94"/>
      <c r="FL74" s="94"/>
      <c r="FM74" s="94"/>
      <c r="FN74" s="94"/>
      <c r="FO74" s="94"/>
      <c r="FP74" s="94"/>
      <c r="FQ74" s="94"/>
      <c r="FR74" s="94"/>
      <c r="FS74" s="94"/>
      <c r="FT74" s="94"/>
      <c r="FU74" s="94"/>
      <c r="FV74" s="94"/>
      <c r="FW74" s="94"/>
      <c r="FX74" s="94"/>
      <c r="FY74" s="94"/>
      <c r="FZ74" s="94"/>
      <c r="GA74" s="94"/>
      <c r="GB74" s="94"/>
      <c r="GC74" s="94"/>
      <c r="GD74" s="94"/>
      <c r="GE74" s="94"/>
      <c r="GF74" s="94"/>
      <c r="GG74" s="94"/>
      <c r="GH74" s="94"/>
      <c r="GI74" s="94"/>
      <c r="GJ74" s="94"/>
      <c r="GK74" s="94"/>
      <c r="GL74" s="94"/>
      <c r="GM74" s="94"/>
      <c r="GN74" s="94"/>
      <c r="GO74" s="94"/>
      <c r="GP74" s="94"/>
      <c r="GQ74" s="94"/>
      <c r="GR74" s="94"/>
      <c r="GS74" s="94"/>
      <c r="GT74" s="94"/>
      <c r="GU74" s="94"/>
      <c r="GV74" s="94"/>
      <c r="GW74" s="94"/>
      <c r="GX74" s="94"/>
      <c r="GY74" s="94"/>
      <c r="GZ74" s="94"/>
      <c r="HA74" s="94"/>
      <c r="HB74" s="94"/>
      <c r="HC74" s="94"/>
      <c r="HD74" s="94"/>
      <c r="HE74" s="94"/>
      <c r="HF74" s="94"/>
      <c r="HG74" s="94"/>
      <c r="HH74" s="94"/>
      <c r="HI74" s="94"/>
      <c r="HJ74" s="94"/>
      <c r="HK74" s="94"/>
      <c r="HL74" s="94"/>
      <c r="HM74" s="94"/>
      <c r="HN74" s="94"/>
      <c r="HO74" s="94"/>
      <c r="HP74" s="94"/>
      <c r="HQ74" s="94"/>
      <c r="HR74" s="94"/>
      <c r="HS74" s="94"/>
      <c r="HT74" s="94"/>
      <c r="HU74" s="94"/>
      <c r="HV74" s="94"/>
      <c r="HW74" s="94"/>
      <c r="HX74" s="94"/>
      <c r="HY74" s="94"/>
      <c r="HZ74" s="94"/>
      <c r="IA74" s="94"/>
      <c r="IB74" s="94"/>
      <c r="IC74" s="94"/>
      <c r="ID74" s="94"/>
      <c r="IE74" s="94"/>
      <c r="IF74" s="94"/>
      <c r="IG74" s="94"/>
      <c r="IH74" s="94"/>
      <c r="II74" s="94"/>
      <c r="IJ74" s="94"/>
      <c r="IK74" s="94"/>
      <c r="IL74" s="94"/>
      <c r="IM74" s="94"/>
      <c r="IN74" s="94"/>
      <c r="IO74" s="94"/>
      <c r="IP74" s="94"/>
      <c r="IQ74" s="94"/>
      <c r="IR74" s="94"/>
      <c r="IS74" s="94"/>
      <c r="IT74" s="94"/>
      <c r="IU74" s="94"/>
      <c r="IV74" s="94"/>
      <c r="IW74" s="94"/>
      <c r="IX74" s="94"/>
      <c r="IY74" s="94"/>
    </row>
    <row r="75" spans="1:259" s="95" customFormat="1" ht="47.25" hidden="1" customHeight="1" x14ac:dyDescent="0.2">
      <c r="A75" s="81">
        <v>44578</v>
      </c>
      <c r="B75" s="82" t="s">
        <v>242</v>
      </c>
      <c r="C75" s="82" t="s">
        <v>259</v>
      </c>
      <c r="D75" s="82" t="s">
        <v>131</v>
      </c>
      <c r="E75" s="82" t="s">
        <v>132</v>
      </c>
      <c r="F75" s="82" t="s">
        <v>165</v>
      </c>
      <c r="G75" s="82" t="s">
        <v>287</v>
      </c>
      <c r="H75" s="82" t="s">
        <v>36</v>
      </c>
      <c r="I75" s="82">
        <v>4</v>
      </c>
      <c r="J75" s="81">
        <v>44578</v>
      </c>
      <c r="K75" s="82">
        <v>4</v>
      </c>
      <c r="L75" s="81">
        <v>44578</v>
      </c>
      <c r="M75" s="82">
        <v>4</v>
      </c>
      <c r="N75" s="82" t="s">
        <v>376</v>
      </c>
      <c r="O75" s="81">
        <v>44578</v>
      </c>
      <c r="P75" s="82"/>
      <c r="Q75" s="82"/>
      <c r="R75" s="81">
        <v>44578</v>
      </c>
      <c r="S75" s="82"/>
      <c r="T75" s="87"/>
      <c r="U75" s="87"/>
      <c r="V75" s="92"/>
      <c r="W75" s="82">
        <v>195.52</v>
      </c>
      <c r="X75" s="88"/>
      <c r="Y75" s="89">
        <f t="shared" si="3"/>
        <v>782.08</v>
      </c>
      <c r="Z75" s="89">
        <f t="shared" si="4"/>
        <v>0</v>
      </c>
      <c r="AA75" s="89">
        <f t="shared" si="5"/>
        <v>0</v>
      </c>
      <c r="AB75" s="82"/>
      <c r="AC75" s="91"/>
      <c r="AD75" s="92"/>
      <c r="AE75" s="92"/>
      <c r="AF75" s="93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  <c r="DU75" s="94"/>
      <c r="DV75" s="94"/>
      <c r="DW75" s="94"/>
      <c r="DX75" s="94"/>
      <c r="DY75" s="94"/>
      <c r="DZ75" s="94"/>
      <c r="EA75" s="94"/>
      <c r="EB75" s="94"/>
      <c r="EC75" s="94"/>
      <c r="ED75" s="94"/>
      <c r="EE75" s="94"/>
      <c r="EF75" s="94"/>
      <c r="EG75" s="94"/>
      <c r="EH75" s="94"/>
      <c r="EI75" s="94"/>
      <c r="EJ75" s="94"/>
      <c r="EK75" s="94"/>
      <c r="EL75" s="94"/>
      <c r="EM75" s="94"/>
      <c r="EN75" s="94"/>
      <c r="EO75" s="94"/>
      <c r="EP75" s="94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94"/>
      <c r="FD75" s="94"/>
      <c r="FE75" s="94"/>
      <c r="FF75" s="94"/>
      <c r="FG75" s="94"/>
      <c r="FH75" s="94"/>
      <c r="FI75" s="94"/>
      <c r="FJ75" s="94"/>
      <c r="FK75" s="94"/>
      <c r="FL75" s="94"/>
      <c r="FM75" s="94"/>
      <c r="FN75" s="94"/>
      <c r="FO75" s="94"/>
      <c r="FP75" s="94"/>
      <c r="FQ75" s="94"/>
      <c r="FR75" s="94"/>
      <c r="FS75" s="94"/>
      <c r="FT75" s="94"/>
      <c r="FU75" s="94"/>
      <c r="FV75" s="94"/>
      <c r="FW75" s="94"/>
      <c r="FX75" s="94"/>
      <c r="FY75" s="94"/>
      <c r="FZ75" s="94"/>
      <c r="GA75" s="94"/>
      <c r="GB75" s="94"/>
      <c r="GC75" s="94"/>
      <c r="GD75" s="94"/>
      <c r="GE75" s="94"/>
      <c r="GF75" s="94"/>
      <c r="GG75" s="94"/>
      <c r="GH75" s="94"/>
      <c r="GI75" s="94"/>
      <c r="GJ75" s="94"/>
      <c r="GK75" s="94"/>
      <c r="GL75" s="94"/>
      <c r="GM75" s="94"/>
      <c r="GN75" s="94"/>
      <c r="GO75" s="94"/>
      <c r="GP75" s="94"/>
      <c r="GQ75" s="94"/>
      <c r="GR75" s="94"/>
      <c r="GS75" s="94"/>
      <c r="GT75" s="94"/>
      <c r="GU75" s="94"/>
      <c r="GV75" s="94"/>
      <c r="GW75" s="94"/>
      <c r="GX75" s="94"/>
      <c r="GY75" s="94"/>
      <c r="GZ75" s="94"/>
      <c r="HA75" s="94"/>
      <c r="HB75" s="94"/>
      <c r="HC75" s="94"/>
      <c r="HD75" s="94"/>
      <c r="HE75" s="94"/>
      <c r="HF75" s="94"/>
      <c r="HG75" s="94"/>
      <c r="HH75" s="94"/>
      <c r="HI75" s="94"/>
      <c r="HJ75" s="94"/>
      <c r="HK75" s="94"/>
      <c r="HL75" s="94"/>
      <c r="HM75" s="94"/>
      <c r="HN75" s="94"/>
      <c r="HO75" s="94"/>
      <c r="HP75" s="94"/>
      <c r="HQ75" s="94"/>
      <c r="HR75" s="94"/>
      <c r="HS75" s="94"/>
      <c r="HT75" s="94"/>
      <c r="HU75" s="94"/>
      <c r="HV75" s="94"/>
      <c r="HW75" s="94"/>
      <c r="HX75" s="94"/>
      <c r="HY75" s="94"/>
      <c r="HZ75" s="94"/>
      <c r="IA75" s="94"/>
      <c r="IB75" s="94"/>
      <c r="IC75" s="94"/>
      <c r="ID75" s="94"/>
      <c r="IE75" s="94"/>
      <c r="IF75" s="94"/>
      <c r="IG75" s="94"/>
      <c r="IH75" s="94"/>
      <c r="II75" s="94"/>
      <c r="IJ75" s="94"/>
      <c r="IK75" s="94"/>
      <c r="IL75" s="94"/>
      <c r="IM75" s="94"/>
      <c r="IN75" s="94"/>
      <c r="IO75" s="94"/>
      <c r="IP75" s="94"/>
      <c r="IQ75" s="94"/>
      <c r="IR75" s="94"/>
      <c r="IS75" s="94"/>
      <c r="IT75" s="94"/>
      <c r="IU75" s="94"/>
      <c r="IV75" s="94"/>
      <c r="IW75" s="94"/>
      <c r="IX75" s="94"/>
      <c r="IY75" s="94"/>
    </row>
    <row r="76" spans="1:259" s="95" customFormat="1" ht="47.25" hidden="1" customHeight="1" x14ac:dyDescent="0.2">
      <c r="A76" s="81">
        <v>44578</v>
      </c>
      <c r="B76" s="82" t="s">
        <v>243</v>
      </c>
      <c r="C76" s="82" t="s">
        <v>260</v>
      </c>
      <c r="D76" s="82" t="s">
        <v>211</v>
      </c>
      <c r="E76" s="82" t="s">
        <v>212</v>
      </c>
      <c r="F76" s="82" t="s">
        <v>165</v>
      </c>
      <c r="G76" s="82" t="s">
        <v>287</v>
      </c>
      <c r="H76" s="82" t="s">
        <v>36</v>
      </c>
      <c r="I76" s="82">
        <v>7</v>
      </c>
      <c r="J76" s="81">
        <v>44578</v>
      </c>
      <c r="K76" s="82">
        <v>7</v>
      </c>
      <c r="L76" s="81">
        <v>44578</v>
      </c>
      <c r="M76" s="82">
        <v>7</v>
      </c>
      <c r="N76" s="82" t="s">
        <v>372</v>
      </c>
      <c r="O76" s="81">
        <v>44578</v>
      </c>
      <c r="P76" s="82"/>
      <c r="Q76" s="82"/>
      <c r="R76" s="81">
        <v>44578</v>
      </c>
      <c r="S76" s="82"/>
      <c r="T76" s="86"/>
      <c r="U76" s="87"/>
      <c r="V76" s="82"/>
      <c r="W76" s="82">
        <v>300.22000000000003</v>
      </c>
      <c r="X76" s="88"/>
      <c r="Y76" s="89">
        <f t="shared" si="3"/>
        <v>2101.54</v>
      </c>
      <c r="Z76" s="89">
        <f t="shared" si="4"/>
        <v>0</v>
      </c>
      <c r="AA76" s="89">
        <f t="shared" si="5"/>
        <v>0</v>
      </c>
      <c r="AB76" s="90"/>
      <c r="AC76" s="91"/>
      <c r="AD76" s="82"/>
      <c r="AE76" s="82"/>
      <c r="AF76" s="93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  <c r="DU76" s="94"/>
      <c r="DV76" s="94"/>
      <c r="DW76" s="94"/>
      <c r="DX76" s="94"/>
      <c r="DY76" s="94"/>
      <c r="DZ76" s="94"/>
      <c r="EA76" s="94"/>
      <c r="EB76" s="94"/>
      <c r="EC76" s="94"/>
      <c r="ED76" s="94"/>
      <c r="EE76" s="94"/>
      <c r="EF76" s="94"/>
      <c r="EG76" s="94"/>
      <c r="EH76" s="94"/>
      <c r="EI76" s="94"/>
      <c r="EJ76" s="94"/>
      <c r="EK76" s="94"/>
      <c r="EL76" s="94"/>
      <c r="EM76" s="94"/>
      <c r="EN76" s="94"/>
      <c r="EO76" s="94"/>
      <c r="EP76" s="94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94"/>
      <c r="FD76" s="94"/>
      <c r="FE76" s="94"/>
      <c r="FF76" s="94"/>
      <c r="FG76" s="94"/>
      <c r="FH76" s="94"/>
      <c r="FI76" s="94"/>
      <c r="FJ76" s="94"/>
      <c r="FK76" s="94"/>
      <c r="FL76" s="94"/>
      <c r="FM76" s="94"/>
      <c r="FN76" s="94"/>
      <c r="FO76" s="94"/>
      <c r="FP76" s="94"/>
      <c r="FQ76" s="94"/>
      <c r="FR76" s="94"/>
      <c r="FS76" s="94"/>
      <c r="FT76" s="94"/>
      <c r="FU76" s="94"/>
      <c r="FV76" s="94"/>
      <c r="FW76" s="94"/>
      <c r="FX76" s="94"/>
      <c r="FY76" s="94"/>
      <c r="FZ76" s="94"/>
      <c r="GA76" s="94"/>
      <c r="GB76" s="94"/>
      <c r="GC76" s="94"/>
      <c r="GD76" s="94"/>
      <c r="GE76" s="94"/>
      <c r="GF76" s="94"/>
      <c r="GG76" s="94"/>
      <c r="GH76" s="94"/>
      <c r="GI76" s="94"/>
      <c r="GJ76" s="94"/>
      <c r="GK76" s="94"/>
      <c r="GL76" s="94"/>
      <c r="GM76" s="94"/>
      <c r="GN76" s="94"/>
      <c r="GO76" s="94"/>
      <c r="GP76" s="94"/>
      <c r="GQ76" s="94"/>
      <c r="GR76" s="94"/>
      <c r="GS76" s="94"/>
      <c r="GT76" s="94"/>
      <c r="GU76" s="94"/>
      <c r="GV76" s="94"/>
      <c r="GW76" s="94"/>
      <c r="GX76" s="94"/>
      <c r="GY76" s="94"/>
      <c r="GZ76" s="94"/>
      <c r="HA76" s="94"/>
      <c r="HB76" s="94"/>
      <c r="HC76" s="94"/>
      <c r="HD76" s="94"/>
      <c r="HE76" s="94"/>
      <c r="HF76" s="94"/>
      <c r="HG76" s="94"/>
      <c r="HH76" s="94"/>
      <c r="HI76" s="94"/>
      <c r="HJ76" s="94"/>
      <c r="HK76" s="94"/>
      <c r="HL76" s="94"/>
      <c r="HM76" s="94"/>
      <c r="HN76" s="94"/>
      <c r="HO76" s="94"/>
      <c r="HP76" s="94"/>
      <c r="HQ76" s="94"/>
      <c r="HR76" s="94"/>
      <c r="HS76" s="94"/>
      <c r="HT76" s="94"/>
      <c r="HU76" s="94"/>
      <c r="HV76" s="94"/>
      <c r="HW76" s="94"/>
      <c r="HX76" s="94"/>
      <c r="HY76" s="94"/>
      <c r="HZ76" s="94"/>
      <c r="IA76" s="94"/>
      <c r="IB76" s="94"/>
      <c r="IC76" s="94"/>
      <c r="ID76" s="94"/>
      <c r="IE76" s="94"/>
      <c r="IF76" s="94"/>
      <c r="IG76" s="94"/>
      <c r="IH76" s="94"/>
      <c r="II76" s="94"/>
      <c r="IJ76" s="94"/>
      <c r="IK76" s="94"/>
      <c r="IL76" s="94"/>
      <c r="IM76" s="94"/>
      <c r="IN76" s="94"/>
      <c r="IO76" s="94"/>
      <c r="IP76" s="94"/>
      <c r="IQ76" s="94"/>
      <c r="IR76" s="94"/>
      <c r="IS76" s="94"/>
      <c r="IT76" s="94"/>
      <c r="IU76" s="94"/>
      <c r="IV76" s="94"/>
      <c r="IW76" s="94"/>
      <c r="IX76" s="94"/>
      <c r="IY76" s="94"/>
    </row>
    <row r="77" spans="1:259" s="95" customFormat="1" ht="47.25" hidden="1" customHeight="1" x14ac:dyDescent="0.2">
      <c r="A77" s="81">
        <v>44578</v>
      </c>
      <c r="B77" s="82" t="s">
        <v>244</v>
      </c>
      <c r="C77" s="82" t="s">
        <v>261</v>
      </c>
      <c r="D77" s="82" t="s">
        <v>262</v>
      </c>
      <c r="E77" s="82" t="s">
        <v>263</v>
      </c>
      <c r="F77" s="82" t="s">
        <v>165</v>
      </c>
      <c r="G77" s="82" t="s">
        <v>287</v>
      </c>
      <c r="H77" s="82" t="s">
        <v>36</v>
      </c>
      <c r="I77" s="82">
        <v>6</v>
      </c>
      <c r="J77" s="81">
        <v>44578</v>
      </c>
      <c r="K77" s="82">
        <v>6</v>
      </c>
      <c r="L77" s="81">
        <v>44578</v>
      </c>
      <c r="M77" s="154">
        <v>6</v>
      </c>
      <c r="N77" s="82" t="s">
        <v>376</v>
      </c>
      <c r="O77" s="81">
        <v>44578</v>
      </c>
      <c r="P77" s="82">
        <v>6</v>
      </c>
      <c r="Q77" s="82"/>
      <c r="R77" s="81">
        <v>44578</v>
      </c>
      <c r="S77" s="82"/>
      <c r="T77" s="86"/>
      <c r="U77" s="87"/>
      <c r="V77" s="82"/>
      <c r="W77" s="82">
        <v>176.84</v>
      </c>
      <c r="X77" s="88"/>
      <c r="Y77" s="89">
        <f t="shared" si="3"/>
        <v>1061.04</v>
      </c>
      <c r="Z77" s="89">
        <f t="shared" si="4"/>
        <v>1061.04</v>
      </c>
      <c r="AA77" s="89">
        <f t="shared" si="5"/>
        <v>0</v>
      </c>
      <c r="AB77" s="90"/>
      <c r="AC77" s="91"/>
      <c r="AD77" s="82"/>
      <c r="AE77" s="82"/>
      <c r="AF77" s="93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  <c r="DM77" s="94"/>
      <c r="DN77" s="94"/>
      <c r="DO77" s="94"/>
      <c r="DP77" s="94"/>
      <c r="DQ77" s="94"/>
      <c r="DR77" s="94"/>
      <c r="DS77" s="94"/>
      <c r="DT77" s="94"/>
      <c r="DU77" s="94"/>
      <c r="DV77" s="94"/>
      <c r="DW77" s="94"/>
      <c r="DX77" s="94"/>
      <c r="DY77" s="94"/>
      <c r="DZ77" s="94"/>
      <c r="EA77" s="94"/>
      <c r="EB77" s="94"/>
      <c r="EC77" s="94"/>
      <c r="ED77" s="94"/>
      <c r="EE77" s="94"/>
      <c r="EF77" s="94"/>
      <c r="EG77" s="94"/>
      <c r="EH77" s="94"/>
      <c r="EI77" s="94"/>
      <c r="EJ77" s="94"/>
      <c r="EK77" s="94"/>
      <c r="EL77" s="94"/>
      <c r="EM77" s="94"/>
      <c r="EN77" s="94"/>
      <c r="EO77" s="94"/>
      <c r="EP77" s="94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94"/>
      <c r="FD77" s="94"/>
      <c r="FE77" s="94"/>
      <c r="FF77" s="94"/>
      <c r="FG77" s="94"/>
      <c r="FH77" s="94"/>
      <c r="FI77" s="94"/>
      <c r="FJ77" s="94"/>
      <c r="FK77" s="94"/>
      <c r="FL77" s="94"/>
      <c r="FM77" s="94"/>
      <c r="FN77" s="94"/>
      <c r="FO77" s="94"/>
      <c r="FP77" s="94"/>
      <c r="FQ77" s="94"/>
      <c r="FR77" s="94"/>
      <c r="FS77" s="94"/>
      <c r="FT77" s="94"/>
      <c r="FU77" s="94"/>
      <c r="FV77" s="94"/>
      <c r="FW77" s="94"/>
      <c r="FX77" s="94"/>
      <c r="FY77" s="94"/>
      <c r="FZ77" s="94"/>
      <c r="GA77" s="94"/>
      <c r="GB77" s="94"/>
      <c r="GC77" s="94"/>
      <c r="GD77" s="94"/>
      <c r="GE77" s="94"/>
      <c r="GF77" s="94"/>
      <c r="GG77" s="94"/>
      <c r="GH77" s="94"/>
      <c r="GI77" s="94"/>
      <c r="GJ77" s="94"/>
      <c r="GK77" s="94"/>
      <c r="GL77" s="94"/>
      <c r="GM77" s="94"/>
      <c r="GN77" s="94"/>
      <c r="GO77" s="94"/>
      <c r="GP77" s="94"/>
      <c r="GQ77" s="94"/>
      <c r="GR77" s="94"/>
      <c r="GS77" s="94"/>
      <c r="GT77" s="94"/>
      <c r="GU77" s="94"/>
      <c r="GV77" s="94"/>
      <c r="GW77" s="94"/>
      <c r="GX77" s="94"/>
      <c r="GY77" s="94"/>
      <c r="GZ77" s="94"/>
      <c r="HA77" s="94"/>
      <c r="HB77" s="94"/>
      <c r="HC77" s="94"/>
      <c r="HD77" s="94"/>
      <c r="HE77" s="94"/>
      <c r="HF77" s="94"/>
      <c r="HG77" s="94"/>
      <c r="HH77" s="94"/>
      <c r="HI77" s="94"/>
      <c r="HJ77" s="94"/>
      <c r="HK77" s="94"/>
      <c r="HL77" s="94"/>
      <c r="HM77" s="94"/>
      <c r="HN77" s="94"/>
      <c r="HO77" s="94"/>
      <c r="HP77" s="94"/>
      <c r="HQ77" s="94"/>
      <c r="HR77" s="94"/>
      <c r="HS77" s="94"/>
      <c r="HT77" s="94"/>
      <c r="HU77" s="94"/>
      <c r="HV77" s="94"/>
      <c r="HW77" s="94"/>
      <c r="HX77" s="94"/>
      <c r="HY77" s="94"/>
      <c r="HZ77" s="94"/>
      <c r="IA77" s="94"/>
      <c r="IB77" s="94"/>
      <c r="IC77" s="94"/>
      <c r="ID77" s="94"/>
      <c r="IE77" s="94"/>
      <c r="IF77" s="94"/>
      <c r="IG77" s="94"/>
      <c r="IH77" s="94"/>
      <c r="II77" s="94"/>
      <c r="IJ77" s="94"/>
      <c r="IK77" s="94"/>
      <c r="IL77" s="94"/>
      <c r="IM77" s="94"/>
      <c r="IN77" s="94"/>
      <c r="IO77" s="94"/>
      <c r="IP77" s="94"/>
      <c r="IQ77" s="94"/>
      <c r="IR77" s="94"/>
      <c r="IS77" s="94"/>
      <c r="IT77" s="94"/>
      <c r="IU77" s="94"/>
      <c r="IV77" s="94"/>
      <c r="IW77" s="94"/>
      <c r="IX77" s="94"/>
      <c r="IY77" s="94"/>
    </row>
    <row r="78" spans="1:259" s="95" customFormat="1" ht="47.25" hidden="1" customHeight="1" x14ac:dyDescent="0.2">
      <c r="A78" s="81">
        <v>44579</v>
      </c>
      <c r="B78" s="82" t="s">
        <v>266</v>
      </c>
      <c r="C78" s="82" t="s">
        <v>279</v>
      </c>
      <c r="D78" s="82" t="s">
        <v>137</v>
      </c>
      <c r="E78" s="82" t="s">
        <v>138</v>
      </c>
      <c r="F78" s="82" t="s">
        <v>165</v>
      </c>
      <c r="G78" s="82" t="s">
        <v>287</v>
      </c>
      <c r="H78" s="82" t="s">
        <v>36</v>
      </c>
      <c r="I78" s="82">
        <v>20</v>
      </c>
      <c r="J78" s="83">
        <v>44579</v>
      </c>
      <c r="K78" s="82">
        <v>20</v>
      </c>
      <c r="L78" s="81">
        <v>44579</v>
      </c>
      <c r="M78" s="82">
        <v>20</v>
      </c>
      <c r="N78" s="82" t="s">
        <v>372</v>
      </c>
      <c r="O78" s="81">
        <v>44579</v>
      </c>
      <c r="P78" s="82"/>
      <c r="Q78" s="82"/>
      <c r="R78" s="81">
        <v>44579</v>
      </c>
      <c r="S78" s="82"/>
      <c r="T78" s="87"/>
      <c r="U78" s="87"/>
      <c r="V78" s="92"/>
      <c r="W78" s="82">
        <v>636.92999999999995</v>
      </c>
      <c r="X78" s="88"/>
      <c r="Y78" s="89">
        <f t="shared" si="3"/>
        <v>12738.599999999999</v>
      </c>
      <c r="Z78" s="89">
        <f t="shared" si="4"/>
        <v>0</v>
      </c>
      <c r="AA78" s="89">
        <f t="shared" si="5"/>
        <v>0</v>
      </c>
      <c r="AB78" s="82"/>
      <c r="AC78" s="91"/>
      <c r="AD78" s="92"/>
      <c r="AE78" s="92"/>
      <c r="AF78" s="93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  <c r="DU78" s="94"/>
      <c r="DV78" s="94"/>
      <c r="DW78" s="94"/>
      <c r="DX78" s="94"/>
      <c r="DY78" s="94"/>
      <c r="DZ78" s="94"/>
      <c r="EA78" s="94"/>
      <c r="EB78" s="94"/>
      <c r="EC78" s="94"/>
      <c r="ED78" s="94"/>
      <c r="EE78" s="94"/>
      <c r="EF78" s="94"/>
      <c r="EG78" s="94"/>
      <c r="EH78" s="94"/>
      <c r="EI78" s="94"/>
      <c r="EJ78" s="94"/>
      <c r="EK78" s="94"/>
      <c r="EL78" s="94"/>
      <c r="EM78" s="94"/>
      <c r="EN78" s="94"/>
      <c r="EO78" s="94"/>
      <c r="EP78" s="94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94"/>
      <c r="FD78" s="94"/>
      <c r="FE78" s="94"/>
      <c r="FF78" s="94"/>
      <c r="FG78" s="94"/>
      <c r="FH78" s="94"/>
      <c r="FI78" s="94"/>
      <c r="FJ78" s="94"/>
      <c r="FK78" s="94"/>
      <c r="FL78" s="94"/>
      <c r="FM78" s="94"/>
      <c r="FN78" s="94"/>
      <c r="FO78" s="94"/>
      <c r="FP78" s="94"/>
      <c r="FQ78" s="94"/>
      <c r="FR78" s="94"/>
      <c r="FS78" s="94"/>
      <c r="FT78" s="94"/>
      <c r="FU78" s="94"/>
      <c r="FV78" s="94"/>
      <c r="FW78" s="94"/>
      <c r="FX78" s="94"/>
      <c r="FY78" s="94"/>
      <c r="FZ78" s="94"/>
      <c r="GA78" s="94"/>
      <c r="GB78" s="94"/>
      <c r="GC78" s="94"/>
      <c r="GD78" s="94"/>
      <c r="GE78" s="94"/>
      <c r="GF78" s="94"/>
      <c r="GG78" s="94"/>
      <c r="GH78" s="94"/>
      <c r="GI78" s="94"/>
      <c r="GJ78" s="94"/>
      <c r="GK78" s="94"/>
      <c r="GL78" s="94"/>
      <c r="GM78" s="94"/>
      <c r="GN78" s="94"/>
      <c r="GO78" s="94"/>
      <c r="GP78" s="94"/>
      <c r="GQ78" s="94"/>
      <c r="GR78" s="94"/>
      <c r="GS78" s="94"/>
      <c r="GT78" s="94"/>
      <c r="GU78" s="94"/>
      <c r="GV78" s="94"/>
      <c r="GW78" s="94"/>
      <c r="GX78" s="94"/>
      <c r="GY78" s="94"/>
      <c r="GZ78" s="94"/>
      <c r="HA78" s="94"/>
      <c r="HB78" s="94"/>
      <c r="HC78" s="94"/>
      <c r="HD78" s="94"/>
      <c r="HE78" s="94"/>
      <c r="HF78" s="94"/>
      <c r="HG78" s="94"/>
      <c r="HH78" s="94"/>
      <c r="HI78" s="94"/>
      <c r="HJ78" s="94"/>
      <c r="HK78" s="94"/>
      <c r="HL78" s="94"/>
      <c r="HM78" s="94"/>
      <c r="HN78" s="94"/>
      <c r="HO78" s="94"/>
      <c r="HP78" s="94"/>
      <c r="HQ78" s="94"/>
      <c r="HR78" s="94"/>
      <c r="HS78" s="94"/>
      <c r="HT78" s="94"/>
      <c r="HU78" s="94"/>
      <c r="HV78" s="94"/>
      <c r="HW78" s="94"/>
      <c r="HX78" s="94"/>
      <c r="HY78" s="94"/>
      <c r="HZ78" s="94"/>
      <c r="IA78" s="94"/>
      <c r="IB78" s="94"/>
      <c r="IC78" s="94"/>
      <c r="ID78" s="94"/>
      <c r="IE78" s="94"/>
      <c r="IF78" s="94"/>
      <c r="IG78" s="94"/>
      <c r="IH78" s="94"/>
      <c r="II78" s="94"/>
      <c r="IJ78" s="94"/>
      <c r="IK78" s="94"/>
      <c r="IL78" s="94"/>
      <c r="IM78" s="94"/>
      <c r="IN78" s="94"/>
      <c r="IO78" s="94"/>
      <c r="IP78" s="94"/>
      <c r="IQ78" s="94"/>
      <c r="IR78" s="94"/>
      <c r="IS78" s="94"/>
      <c r="IT78" s="94"/>
      <c r="IU78" s="94"/>
      <c r="IV78" s="94"/>
      <c r="IW78" s="94"/>
      <c r="IX78" s="94"/>
      <c r="IY78" s="94"/>
    </row>
    <row r="79" spans="1:259" s="95" customFormat="1" ht="47.25" hidden="1" customHeight="1" x14ac:dyDescent="0.2">
      <c r="A79" s="81">
        <v>44579</v>
      </c>
      <c r="B79" s="82" t="s">
        <v>267</v>
      </c>
      <c r="C79" s="82" t="s">
        <v>280</v>
      </c>
      <c r="D79" s="82" t="s">
        <v>139</v>
      </c>
      <c r="E79" s="82" t="s">
        <v>140</v>
      </c>
      <c r="F79" s="82" t="s">
        <v>165</v>
      </c>
      <c r="G79" s="82" t="s">
        <v>287</v>
      </c>
      <c r="H79" s="82" t="s">
        <v>36</v>
      </c>
      <c r="I79" s="82">
        <v>4</v>
      </c>
      <c r="J79" s="83">
        <v>44579</v>
      </c>
      <c r="K79" s="82">
        <v>4</v>
      </c>
      <c r="L79" s="81">
        <v>44579</v>
      </c>
      <c r="M79" s="82">
        <v>4</v>
      </c>
      <c r="N79" s="82" t="s">
        <v>376</v>
      </c>
      <c r="O79" s="81">
        <v>44579</v>
      </c>
      <c r="P79" s="82"/>
      <c r="Q79" s="82"/>
      <c r="R79" s="81">
        <v>44579</v>
      </c>
      <c r="S79" s="82"/>
      <c r="T79" s="87"/>
      <c r="U79" s="87"/>
      <c r="V79" s="92"/>
      <c r="W79" s="82">
        <v>93.48</v>
      </c>
      <c r="X79" s="88"/>
      <c r="Y79" s="89">
        <f t="shared" si="3"/>
        <v>373.92</v>
      </c>
      <c r="Z79" s="89">
        <f t="shared" si="4"/>
        <v>0</v>
      </c>
      <c r="AA79" s="89">
        <f t="shared" si="5"/>
        <v>0</v>
      </c>
      <c r="AB79" s="82"/>
      <c r="AC79" s="91"/>
      <c r="AD79" s="92"/>
      <c r="AE79" s="92"/>
      <c r="AF79" s="93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94"/>
      <c r="DM79" s="94"/>
      <c r="DN79" s="94"/>
      <c r="DO79" s="94"/>
      <c r="DP79" s="94"/>
      <c r="DQ79" s="94"/>
      <c r="DR79" s="94"/>
      <c r="DS79" s="94"/>
      <c r="DT79" s="94"/>
      <c r="DU79" s="94"/>
      <c r="DV79" s="94"/>
      <c r="DW79" s="94"/>
      <c r="DX79" s="94"/>
      <c r="DY79" s="94"/>
      <c r="DZ79" s="94"/>
      <c r="EA79" s="94"/>
      <c r="EB79" s="94"/>
      <c r="EC79" s="94"/>
      <c r="ED79" s="94"/>
      <c r="EE79" s="94"/>
      <c r="EF79" s="94"/>
      <c r="EG79" s="94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94"/>
      <c r="FD79" s="94"/>
      <c r="FE79" s="94"/>
      <c r="FF79" s="94"/>
      <c r="FG79" s="94"/>
      <c r="FH79" s="94"/>
      <c r="FI79" s="94"/>
      <c r="FJ79" s="94"/>
      <c r="FK79" s="94"/>
      <c r="FL79" s="94"/>
      <c r="FM79" s="94"/>
      <c r="FN79" s="94"/>
      <c r="FO79" s="94"/>
      <c r="FP79" s="94"/>
      <c r="FQ79" s="94"/>
      <c r="FR79" s="94"/>
      <c r="FS79" s="94"/>
      <c r="FT79" s="94"/>
      <c r="FU79" s="94"/>
      <c r="FV79" s="94"/>
      <c r="FW79" s="94"/>
      <c r="FX79" s="94"/>
      <c r="FY79" s="94"/>
      <c r="FZ79" s="94"/>
      <c r="GA79" s="94"/>
      <c r="GB79" s="94"/>
      <c r="GC79" s="94"/>
      <c r="GD79" s="94"/>
      <c r="GE79" s="94"/>
      <c r="GF79" s="94"/>
      <c r="GG79" s="94"/>
      <c r="GH79" s="94"/>
      <c r="GI79" s="94"/>
      <c r="GJ79" s="94"/>
      <c r="GK79" s="94"/>
      <c r="GL79" s="94"/>
      <c r="GM79" s="94"/>
      <c r="GN79" s="94"/>
      <c r="GO79" s="94"/>
      <c r="GP79" s="94"/>
      <c r="GQ79" s="94"/>
      <c r="GR79" s="94"/>
      <c r="GS79" s="94"/>
      <c r="GT79" s="94"/>
      <c r="GU79" s="94"/>
      <c r="GV79" s="94"/>
      <c r="GW79" s="94"/>
      <c r="GX79" s="94"/>
      <c r="GY79" s="94"/>
      <c r="GZ79" s="94"/>
      <c r="HA79" s="94"/>
      <c r="HB79" s="94"/>
      <c r="HC79" s="94"/>
      <c r="HD79" s="94"/>
      <c r="HE79" s="94"/>
      <c r="HF79" s="94"/>
      <c r="HG79" s="94"/>
      <c r="HH79" s="94"/>
      <c r="HI79" s="94"/>
      <c r="HJ79" s="94"/>
      <c r="HK79" s="94"/>
      <c r="HL79" s="94"/>
      <c r="HM79" s="94"/>
      <c r="HN79" s="94"/>
      <c r="HO79" s="94"/>
      <c r="HP79" s="94"/>
      <c r="HQ79" s="94"/>
      <c r="HR79" s="94"/>
      <c r="HS79" s="94"/>
      <c r="HT79" s="94"/>
      <c r="HU79" s="94"/>
      <c r="HV79" s="94"/>
      <c r="HW79" s="94"/>
      <c r="HX79" s="94"/>
      <c r="HY79" s="94"/>
      <c r="HZ79" s="94"/>
      <c r="IA79" s="94"/>
      <c r="IB79" s="94"/>
      <c r="IC79" s="94"/>
      <c r="ID79" s="94"/>
      <c r="IE79" s="94"/>
      <c r="IF79" s="94"/>
      <c r="IG79" s="94"/>
      <c r="IH79" s="94"/>
      <c r="II79" s="94"/>
      <c r="IJ79" s="94"/>
      <c r="IK79" s="94"/>
      <c r="IL79" s="94"/>
      <c r="IM79" s="94"/>
      <c r="IN79" s="94"/>
      <c r="IO79" s="94"/>
      <c r="IP79" s="94"/>
      <c r="IQ79" s="94"/>
      <c r="IR79" s="94"/>
      <c r="IS79" s="94"/>
      <c r="IT79" s="94"/>
      <c r="IU79" s="94"/>
      <c r="IV79" s="94"/>
      <c r="IW79" s="94"/>
      <c r="IX79" s="94"/>
      <c r="IY79" s="94"/>
    </row>
    <row r="80" spans="1:259" s="95" customFormat="1" ht="47.25" hidden="1" customHeight="1" x14ac:dyDescent="0.2">
      <c r="A80" s="81">
        <v>44579</v>
      </c>
      <c r="B80" s="83" t="s">
        <v>268</v>
      </c>
      <c r="C80" s="83" t="s">
        <v>281</v>
      </c>
      <c r="D80" s="83" t="s">
        <v>129</v>
      </c>
      <c r="E80" s="83" t="s">
        <v>130</v>
      </c>
      <c r="F80" s="83" t="s">
        <v>165</v>
      </c>
      <c r="G80" s="82" t="s">
        <v>287</v>
      </c>
      <c r="H80" s="82" t="s">
        <v>36</v>
      </c>
      <c r="I80" s="82">
        <v>2</v>
      </c>
      <c r="J80" s="83">
        <v>44579</v>
      </c>
      <c r="K80" s="82">
        <v>2</v>
      </c>
      <c r="L80" s="81">
        <v>44579</v>
      </c>
      <c r="M80" s="82">
        <v>2</v>
      </c>
      <c r="N80" s="82" t="s">
        <v>372</v>
      </c>
      <c r="O80" s="81">
        <v>44579</v>
      </c>
      <c r="P80" s="82"/>
      <c r="Q80" s="82"/>
      <c r="R80" s="81">
        <v>44579</v>
      </c>
      <c r="S80" s="82"/>
      <c r="T80" s="87"/>
      <c r="U80" s="87"/>
      <c r="V80" s="92"/>
      <c r="W80" s="82">
        <v>252.74</v>
      </c>
      <c r="X80" s="82"/>
      <c r="Y80" s="89">
        <f t="shared" si="3"/>
        <v>505.48</v>
      </c>
      <c r="Z80" s="89">
        <f t="shared" si="4"/>
        <v>0</v>
      </c>
      <c r="AA80" s="89">
        <f t="shared" si="5"/>
        <v>0</v>
      </c>
      <c r="AB80" s="82"/>
      <c r="AC80" s="91"/>
      <c r="AD80" s="82"/>
      <c r="AE80" s="82"/>
      <c r="AF80" s="93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4"/>
      <c r="EC80" s="94"/>
      <c r="ED80" s="94"/>
      <c r="EE80" s="94"/>
      <c r="EF80" s="94"/>
      <c r="EG80" s="94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94"/>
      <c r="FD80" s="94"/>
      <c r="FE80" s="94"/>
      <c r="FF80" s="94"/>
      <c r="FG80" s="94"/>
      <c r="FH80" s="94"/>
      <c r="FI80" s="94"/>
      <c r="FJ80" s="94"/>
      <c r="FK80" s="94"/>
      <c r="FL80" s="94"/>
      <c r="FM80" s="94"/>
      <c r="FN80" s="94"/>
      <c r="FO80" s="94"/>
      <c r="FP80" s="94"/>
      <c r="FQ80" s="94"/>
      <c r="FR80" s="94"/>
      <c r="FS80" s="94"/>
      <c r="FT80" s="94"/>
      <c r="FU80" s="94"/>
      <c r="FV80" s="94"/>
      <c r="FW80" s="94"/>
      <c r="FX80" s="94"/>
      <c r="FY80" s="94"/>
      <c r="FZ80" s="94"/>
      <c r="GA80" s="94"/>
      <c r="GB80" s="94"/>
      <c r="GC80" s="94"/>
      <c r="GD80" s="94"/>
      <c r="GE80" s="94"/>
      <c r="GF80" s="94"/>
      <c r="GG80" s="94"/>
      <c r="GH80" s="94"/>
      <c r="GI80" s="94"/>
      <c r="GJ80" s="94"/>
      <c r="GK80" s="94"/>
      <c r="GL80" s="94"/>
      <c r="GM80" s="94"/>
      <c r="GN80" s="94"/>
      <c r="GO80" s="94"/>
      <c r="GP80" s="94"/>
      <c r="GQ80" s="94"/>
      <c r="GR80" s="94"/>
      <c r="GS80" s="94"/>
      <c r="GT80" s="94"/>
      <c r="GU80" s="94"/>
      <c r="GV80" s="94"/>
      <c r="GW80" s="94"/>
      <c r="GX80" s="94"/>
      <c r="GY80" s="94"/>
      <c r="GZ80" s="94"/>
      <c r="HA80" s="94"/>
      <c r="HB80" s="94"/>
      <c r="HC80" s="94"/>
      <c r="HD80" s="94"/>
      <c r="HE80" s="94"/>
      <c r="HF80" s="94"/>
      <c r="HG80" s="94"/>
      <c r="HH80" s="94"/>
      <c r="HI80" s="94"/>
      <c r="HJ80" s="94"/>
      <c r="HK80" s="94"/>
      <c r="HL80" s="94"/>
      <c r="HM80" s="94"/>
      <c r="HN80" s="94"/>
      <c r="HO80" s="94"/>
      <c r="HP80" s="94"/>
      <c r="HQ80" s="94"/>
      <c r="HR80" s="94"/>
      <c r="HS80" s="94"/>
      <c r="HT80" s="94"/>
      <c r="HU80" s="94"/>
      <c r="HV80" s="94"/>
      <c r="HW80" s="94"/>
      <c r="HX80" s="94"/>
      <c r="HY80" s="94"/>
      <c r="HZ80" s="94"/>
      <c r="IA80" s="94"/>
      <c r="IB80" s="94"/>
      <c r="IC80" s="94"/>
      <c r="ID80" s="94"/>
      <c r="IE80" s="94"/>
      <c r="IF80" s="94"/>
      <c r="IG80" s="94"/>
      <c r="IH80" s="94"/>
      <c r="II80" s="94"/>
      <c r="IJ80" s="94"/>
      <c r="IK80" s="94"/>
      <c r="IL80" s="94"/>
      <c r="IM80" s="94"/>
      <c r="IN80" s="94"/>
      <c r="IO80" s="94"/>
      <c r="IP80" s="94"/>
      <c r="IQ80" s="94"/>
      <c r="IR80" s="94"/>
      <c r="IS80" s="94"/>
      <c r="IT80" s="94"/>
      <c r="IU80" s="94"/>
      <c r="IV80" s="94"/>
      <c r="IW80" s="94"/>
      <c r="IX80" s="94"/>
      <c r="IY80" s="94"/>
    </row>
    <row r="81" spans="1:259" s="95" customFormat="1" ht="47.25" hidden="1" customHeight="1" x14ac:dyDescent="0.2">
      <c r="A81" s="81">
        <v>44579</v>
      </c>
      <c r="B81" s="83" t="s">
        <v>269</v>
      </c>
      <c r="C81" s="83" t="s">
        <v>281</v>
      </c>
      <c r="D81" s="83" t="s">
        <v>129</v>
      </c>
      <c r="E81" s="83" t="s">
        <v>130</v>
      </c>
      <c r="F81" s="83" t="s">
        <v>165</v>
      </c>
      <c r="G81" s="82" t="s">
        <v>287</v>
      </c>
      <c r="H81" s="82" t="s">
        <v>36</v>
      </c>
      <c r="I81" s="82">
        <v>3</v>
      </c>
      <c r="J81" s="83">
        <v>44579</v>
      </c>
      <c r="K81" s="82">
        <v>3</v>
      </c>
      <c r="L81" s="81">
        <v>44579</v>
      </c>
      <c r="M81" s="82">
        <v>3</v>
      </c>
      <c r="N81" s="82" t="s">
        <v>372</v>
      </c>
      <c r="O81" s="81">
        <v>44579</v>
      </c>
      <c r="P81" s="82"/>
      <c r="Q81" s="82"/>
      <c r="R81" s="81">
        <v>44579</v>
      </c>
      <c r="S81" s="82"/>
      <c r="T81" s="87"/>
      <c r="U81" s="87"/>
      <c r="V81" s="92"/>
      <c r="W81" s="82">
        <v>252.74</v>
      </c>
      <c r="X81" s="88"/>
      <c r="Y81" s="89">
        <f t="shared" si="3"/>
        <v>758.22</v>
      </c>
      <c r="Z81" s="89">
        <f t="shared" si="4"/>
        <v>0</v>
      </c>
      <c r="AA81" s="89">
        <f t="shared" si="5"/>
        <v>0</v>
      </c>
      <c r="AB81" s="82"/>
      <c r="AC81" s="91"/>
      <c r="AD81" s="92"/>
      <c r="AE81" s="92"/>
      <c r="AF81" s="93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  <c r="EB81" s="94"/>
      <c r="EC81" s="94"/>
      <c r="ED81" s="94"/>
      <c r="EE81" s="94"/>
      <c r="EF81" s="94"/>
      <c r="EG81" s="94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94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94"/>
      <c r="FO81" s="94"/>
      <c r="FP81" s="94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94"/>
      <c r="GD81" s="94"/>
      <c r="GE81" s="94"/>
      <c r="GF81" s="94"/>
      <c r="GG81" s="94"/>
      <c r="GH81" s="94"/>
      <c r="GI81" s="94"/>
      <c r="GJ81" s="94"/>
      <c r="GK81" s="94"/>
      <c r="GL81" s="94"/>
      <c r="GM81" s="94"/>
      <c r="GN81" s="94"/>
      <c r="GO81" s="94"/>
      <c r="GP81" s="94"/>
      <c r="GQ81" s="94"/>
      <c r="GR81" s="94"/>
      <c r="GS81" s="94"/>
      <c r="GT81" s="94"/>
      <c r="GU81" s="94"/>
      <c r="GV81" s="94"/>
      <c r="GW81" s="94"/>
      <c r="GX81" s="94"/>
      <c r="GY81" s="94"/>
      <c r="GZ81" s="94"/>
      <c r="HA81" s="94"/>
      <c r="HB81" s="94"/>
      <c r="HC81" s="94"/>
      <c r="HD81" s="94"/>
      <c r="HE81" s="94"/>
      <c r="HF81" s="94"/>
      <c r="HG81" s="94"/>
      <c r="HH81" s="94"/>
      <c r="HI81" s="94"/>
      <c r="HJ81" s="94"/>
      <c r="HK81" s="94"/>
      <c r="HL81" s="94"/>
      <c r="HM81" s="94"/>
      <c r="HN81" s="94"/>
      <c r="HO81" s="94"/>
      <c r="HP81" s="94"/>
      <c r="HQ81" s="94"/>
      <c r="HR81" s="94"/>
      <c r="HS81" s="94"/>
      <c r="HT81" s="94"/>
      <c r="HU81" s="94"/>
      <c r="HV81" s="94"/>
      <c r="HW81" s="94"/>
      <c r="HX81" s="94"/>
      <c r="HY81" s="94"/>
      <c r="HZ81" s="94"/>
      <c r="IA81" s="94"/>
      <c r="IB81" s="94"/>
      <c r="IC81" s="94"/>
      <c r="ID81" s="94"/>
      <c r="IE81" s="94"/>
      <c r="IF81" s="94"/>
      <c r="IG81" s="94"/>
      <c r="IH81" s="94"/>
      <c r="II81" s="94"/>
      <c r="IJ81" s="94"/>
      <c r="IK81" s="94"/>
      <c r="IL81" s="94"/>
      <c r="IM81" s="94"/>
      <c r="IN81" s="94"/>
      <c r="IO81" s="94"/>
      <c r="IP81" s="94"/>
      <c r="IQ81" s="94"/>
      <c r="IR81" s="94"/>
      <c r="IS81" s="94"/>
      <c r="IT81" s="94"/>
      <c r="IU81" s="94"/>
      <c r="IV81" s="94"/>
      <c r="IW81" s="94"/>
      <c r="IX81" s="94"/>
      <c r="IY81" s="94"/>
    </row>
    <row r="82" spans="1:259" s="95" customFormat="1" ht="47.25" hidden="1" customHeight="1" x14ac:dyDescent="0.2">
      <c r="A82" s="81">
        <v>44579</v>
      </c>
      <c r="B82" s="83" t="s">
        <v>270</v>
      </c>
      <c r="C82" s="83" t="s">
        <v>282</v>
      </c>
      <c r="D82" s="83" t="s">
        <v>219</v>
      </c>
      <c r="E82" s="83" t="s">
        <v>220</v>
      </c>
      <c r="F82" s="83" t="s">
        <v>165</v>
      </c>
      <c r="G82" s="82" t="s">
        <v>287</v>
      </c>
      <c r="H82" s="82" t="s">
        <v>36</v>
      </c>
      <c r="I82" s="82">
        <v>2</v>
      </c>
      <c r="J82" s="83">
        <v>44579</v>
      </c>
      <c r="K82" s="82">
        <v>2</v>
      </c>
      <c r="L82" s="81">
        <v>44579</v>
      </c>
      <c r="M82" s="82">
        <v>2</v>
      </c>
      <c r="N82" s="82" t="s">
        <v>288</v>
      </c>
      <c r="O82" s="81">
        <v>44579</v>
      </c>
      <c r="P82" s="82"/>
      <c r="Q82" s="82"/>
      <c r="R82" s="81">
        <v>44579</v>
      </c>
      <c r="S82" s="82"/>
      <c r="T82" s="86"/>
      <c r="U82" s="87"/>
      <c r="V82" s="82"/>
      <c r="W82" s="82">
        <v>195.42</v>
      </c>
      <c r="X82" s="88"/>
      <c r="Y82" s="89">
        <f t="shared" si="3"/>
        <v>390.84</v>
      </c>
      <c r="Z82" s="89">
        <f t="shared" si="4"/>
        <v>0</v>
      </c>
      <c r="AA82" s="89">
        <f t="shared" si="5"/>
        <v>0</v>
      </c>
      <c r="AB82" s="82"/>
      <c r="AC82" s="91"/>
      <c r="AD82" s="82"/>
      <c r="AE82" s="82"/>
      <c r="AF82" s="93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  <c r="EB82" s="94"/>
      <c r="EC82" s="94"/>
      <c r="ED82" s="94"/>
      <c r="EE82" s="94"/>
      <c r="EF82" s="94"/>
      <c r="EG82" s="94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94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94"/>
      <c r="FO82" s="94"/>
      <c r="FP82" s="94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94"/>
      <c r="GD82" s="94"/>
      <c r="GE82" s="94"/>
      <c r="GF82" s="94"/>
      <c r="GG82" s="94"/>
      <c r="GH82" s="94"/>
      <c r="GI82" s="94"/>
      <c r="GJ82" s="94"/>
      <c r="GK82" s="94"/>
      <c r="GL82" s="94"/>
      <c r="GM82" s="94"/>
      <c r="GN82" s="94"/>
      <c r="GO82" s="94"/>
      <c r="GP82" s="94"/>
      <c r="GQ82" s="94"/>
      <c r="GR82" s="94"/>
      <c r="GS82" s="94"/>
      <c r="GT82" s="94"/>
      <c r="GU82" s="94"/>
      <c r="GV82" s="94"/>
      <c r="GW82" s="94"/>
      <c r="GX82" s="94"/>
      <c r="GY82" s="94"/>
      <c r="GZ82" s="94"/>
      <c r="HA82" s="94"/>
      <c r="HB82" s="94"/>
      <c r="HC82" s="94"/>
      <c r="HD82" s="94"/>
      <c r="HE82" s="94"/>
      <c r="HF82" s="94"/>
      <c r="HG82" s="94"/>
      <c r="HH82" s="94"/>
      <c r="HI82" s="94"/>
      <c r="HJ82" s="94"/>
      <c r="HK82" s="94"/>
      <c r="HL82" s="94"/>
      <c r="HM82" s="94"/>
      <c r="HN82" s="94"/>
      <c r="HO82" s="94"/>
      <c r="HP82" s="94"/>
      <c r="HQ82" s="94"/>
      <c r="HR82" s="94"/>
      <c r="HS82" s="94"/>
      <c r="HT82" s="94"/>
      <c r="HU82" s="94"/>
      <c r="HV82" s="94"/>
      <c r="HW82" s="94"/>
      <c r="HX82" s="94"/>
      <c r="HY82" s="94"/>
      <c r="HZ82" s="94"/>
      <c r="IA82" s="94"/>
      <c r="IB82" s="94"/>
      <c r="IC82" s="94"/>
      <c r="ID82" s="94"/>
      <c r="IE82" s="94"/>
      <c r="IF82" s="94"/>
      <c r="IG82" s="94"/>
      <c r="IH82" s="94"/>
      <c r="II82" s="94"/>
      <c r="IJ82" s="94"/>
      <c r="IK82" s="94"/>
      <c r="IL82" s="94"/>
      <c r="IM82" s="94"/>
      <c r="IN82" s="94"/>
      <c r="IO82" s="94"/>
      <c r="IP82" s="94"/>
      <c r="IQ82" s="94"/>
      <c r="IR82" s="94"/>
      <c r="IS82" s="94"/>
      <c r="IT82" s="94"/>
      <c r="IU82" s="94"/>
      <c r="IV82" s="94"/>
      <c r="IW82" s="94"/>
      <c r="IX82" s="94"/>
      <c r="IY82" s="94"/>
    </row>
    <row r="83" spans="1:259" s="95" customFormat="1" ht="47.25" hidden="1" customHeight="1" x14ac:dyDescent="0.2">
      <c r="A83" s="81">
        <v>44579</v>
      </c>
      <c r="B83" s="83" t="s">
        <v>271</v>
      </c>
      <c r="C83" s="83" t="s">
        <v>279</v>
      </c>
      <c r="D83" s="83" t="s">
        <v>137</v>
      </c>
      <c r="E83" s="83" t="s">
        <v>138</v>
      </c>
      <c r="F83" s="83" t="s">
        <v>165</v>
      </c>
      <c r="G83" s="82" t="s">
        <v>287</v>
      </c>
      <c r="H83" s="82" t="s">
        <v>36</v>
      </c>
      <c r="I83" s="82">
        <v>10</v>
      </c>
      <c r="J83" s="83">
        <v>44579</v>
      </c>
      <c r="K83" s="82">
        <v>10</v>
      </c>
      <c r="L83" s="81">
        <v>44579</v>
      </c>
      <c r="M83" s="82">
        <v>10</v>
      </c>
      <c r="N83" s="82" t="s">
        <v>372</v>
      </c>
      <c r="O83" s="81">
        <v>44579</v>
      </c>
      <c r="P83" s="82"/>
      <c r="Q83" s="82"/>
      <c r="R83" s="81">
        <v>44579</v>
      </c>
      <c r="S83" s="82"/>
      <c r="T83" s="86"/>
      <c r="U83" s="87"/>
      <c r="V83" s="82"/>
      <c r="W83" s="82">
        <v>636.92999999999995</v>
      </c>
      <c r="X83" s="88"/>
      <c r="Y83" s="89">
        <f t="shared" si="3"/>
        <v>6369.2999999999993</v>
      </c>
      <c r="Z83" s="89">
        <f t="shared" si="4"/>
        <v>0</v>
      </c>
      <c r="AA83" s="89">
        <f t="shared" si="5"/>
        <v>0</v>
      </c>
      <c r="AB83" s="82"/>
      <c r="AC83" s="91"/>
      <c r="AD83" s="92"/>
      <c r="AE83" s="92"/>
      <c r="AF83" s="93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  <c r="DU83" s="94"/>
      <c r="DV83" s="94"/>
      <c r="DW83" s="94"/>
      <c r="DX83" s="94"/>
      <c r="DY83" s="94"/>
      <c r="DZ83" s="94"/>
      <c r="EA83" s="94"/>
      <c r="EB83" s="94"/>
      <c r="EC83" s="94"/>
      <c r="ED83" s="94"/>
      <c r="EE83" s="94"/>
      <c r="EF83" s="94"/>
      <c r="EG83" s="94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94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94"/>
      <c r="FO83" s="94"/>
      <c r="FP83" s="94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94"/>
      <c r="GD83" s="94"/>
      <c r="GE83" s="94"/>
      <c r="GF83" s="94"/>
      <c r="GG83" s="94"/>
      <c r="GH83" s="94"/>
      <c r="GI83" s="94"/>
      <c r="GJ83" s="94"/>
      <c r="GK83" s="94"/>
      <c r="GL83" s="94"/>
      <c r="GM83" s="94"/>
      <c r="GN83" s="94"/>
      <c r="GO83" s="94"/>
      <c r="GP83" s="94"/>
      <c r="GQ83" s="94"/>
      <c r="GR83" s="94"/>
      <c r="GS83" s="94"/>
      <c r="GT83" s="94"/>
      <c r="GU83" s="94"/>
      <c r="GV83" s="94"/>
      <c r="GW83" s="94"/>
      <c r="GX83" s="94"/>
      <c r="GY83" s="94"/>
      <c r="GZ83" s="94"/>
      <c r="HA83" s="94"/>
      <c r="HB83" s="94"/>
      <c r="HC83" s="94"/>
      <c r="HD83" s="94"/>
      <c r="HE83" s="94"/>
      <c r="HF83" s="94"/>
      <c r="HG83" s="94"/>
      <c r="HH83" s="94"/>
      <c r="HI83" s="94"/>
      <c r="HJ83" s="94"/>
      <c r="HK83" s="94"/>
      <c r="HL83" s="94"/>
      <c r="HM83" s="94"/>
      <c r="HN83" s="94"/>
      <c r="HO83" s="94"/>
      <c r="HP83" s="94"/>
      <c r="HQ83" s="94"/>
      <c r="HR83" s="94"/>
      <c r="HS83" s="94"/>
      <c r="HT83" s="94"/>
      <c r="HU83" s="94"/>
      <c r="HV83" s="94"/>
      <c r="HW83" s="94"/>
      <c r="HX83" s="94"/>
      <c r="HY83" s="94"/>
    </row>
    <row r="84" spans="1:259" s="95" customFormat="1" ht="47.25" hidden="1" customHeight="1" x14ac:dyDescent="0.2">
      <c r="A84" s="81">
        <v>44579</v>
      </c>
      <c r="B84" s="83" t="s">
        <v>272</v>
      </c>
      <c r="C84" s="83" t="s">
        <v>279</v>
      </c>
      <c r="D84" s="83" t="s">
        <v>137</v>
      </c>
      <c r="E84" s="83" t="s">
        <v>138</v>
      </c>
      <c r="F84" s="83" t="s">
        <v>165</v>
      </c>
      <c r="G84" s="82" t="s">
        <v>287</v>
      </c>
      <c r="H84" s="82" t="s">
        <v>36</v>
      </c>
      <c r="I84" s="82">
        <v>3</v>
      </c>
      <c r="J84" s="83">
        <v>44579</v>
      </c>
      <c r="K84" s="82">
        <v>3</v>
      </c>
      <c r="L84" s="81">
        <v>44579</v>
      </c>
      <c r="M84" s="82">
        <v>3</v>
      </c>
      <c r="N84" s="82" t="s">
        <v>372</v>
      </c>
      <c r="O84" s="81">
        <v>44579</v>
      </c>
      <c r="P84" s="82"/>
      <c r="Q84" s="82"/>
      <c r="R84" s="81">
        <v>44579</v>
      </c>
      <c r="S84" s="82"/>
      <c r="T84" s="87"/>
      <c r="U84" s="87"/>
      <c r="V84" s="92"/>
      <c r="W84" s="82">
        <v>636.92999999999995</v>
      </c>
      <c r="X84" s="88"/>
      <c r="Y84" s="89">
        <f t="shared" si="3"/>
        <v>1910.79</v>
      </c>
      <c r="Z84" s="89">
        <f t="shared" si="4"/>
        <v>0</v>
      </c>
      <c r="AA84" s="89">
        <f t="shared" si="5"/>
        <v>0</v>
      </c>
      <c r="AB84" s="82"/>
      <c r="AC84" s="91"/>
      <c r="AD84" s="82"/>
      <c r="AE84" s="82"/>
      <c r="AF84" s="93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  <c r="DU84" s="94"/>
      <c r="DV84" s="94"/>
      <c r="DW84" s="94"/>
      <c r="DX84" s="94"/>
      <c r="DY84" s="94"/>
      <c r="DZ84" s="94"/>
      <c r="EA84" s="94"/>
      <c r="EB84" s="94"/>
      <c r="EC84" s="94"/>
      <c r="ED84" s="94"/>
      <c r="EE84" s="94"/>
      <c r="EF84" s="94"/>
      <c r="EG84" s="94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94"/>
      <c r="FD84" s="94"/>
      <c r="FE84" s="94"/>
      <c r="FF84" s="94"/>
      <c r="FG84" s="94"/>
      <c r="FH84" s="94"/>
      <c r="FI84" s="94"/>
      <c r="FJ84" s="94"/>
      <c r="FK84" s="94"/>
      <c r="FL84" s="94"/>
      <c r="FM84" s="94"/>
      <c r="FN84" s="94"/>
      <c r="FO84" s="94"/>
      <c r="FP84" s="94"/>
      <c r="FQ84" s="94"/>
      <c r="FR84" s="94"/>
      <c r="FS84" s="94"/>
      <c r="FT84" s="94"/>
      <c r="FU84" s="94"/>
      <c r="FV84" s="94"/>
      <c r="FW84" s="94"/>
      <c r="FX84" s="94"/>
      <c r="FY84" s="94"/>
      <c r="FZ84" s="94"/>
      <c r="GA84" s="94"/>
      <c r="GB84" s="94"/>
      <c r="GC84" s="94"/>
      <c r="GD84" s="94"/>
      <c r="GE84" s="94"/>
      <c r="GF84" s="94"/>
      <c r="GG84" s="94"/>
      <c r="GH84" s="94"/>
      <c r="GI84" s="94"/>
      <c r="GJ84" s="94"/>
      <c r="GK84" s="94"/>
      <c r="GL84" s="94"/>
      <c r="GM84" s="94"/>
      <c r="GN84" s="94"/>
      <c r="GO84" s="94"/>
      <c r="GP84" s="94"/>
      <c r="GQ84" s="94"/>
      <c r="GR84" s="94"/>
      <c r="GS84" s="94"/>
      <c r="GT84" s="94"/>
      <c r="GU84" s="94"/>
      <c r="GV84" s="94"/>
      <c r="GW84" s="94"/>
      <c r="GX84" s="94"/>
      <c r="GY84" s="94"/>
      <c r="GZ84" s="94"/>
      <c r="HA84" s="94"/>
      <c r="HB84" s="94"/>
      <c r="HC84" s="94"/>
      <c r="HD84" s="94"/>
      <c r="HE84" s="94"/>
      <c r="HF84" s="94"/>
      <c r="HG84" s="94"/>
      <c r="HH84" s="94"/>
      <c r="HI84" s="94"/>
      <c r="HJ84" s="94"/>
      <c r="HK84" s="94"/>
      <c r="HL84" s="94"/>
      <c r="HM84" s="94"/>
      <c r="HN84" s="94"/>
      <c r="HO84" s="94"/>
      <c r="HP84" s="94"/>
      <c r="HQ84" s="94"/>
      <c r="HR84" s="94"/>
      <c r="HS84" s="94"/>
      <c r="HT84" s="94"/>
      <c r="HU84" s="94"/>
      <c r="HV84" s="94"/>
      <c r="HW84" s="94"/>
      <c r="HX84" s="94"/>
      <c r="HY84" s="94"/>
    </row>
    <row r="85" spans="1:259" s="95" customFormat="1" ht="47.25" hidden="1" customHeight="1" x14ac:dyDescent="0.2">
      <c r="A85" s="81">
        <v>44579</v>
      </c>
      <c r="B85" s="83" t="s">
        <v>273</v>
      </c>
      <c r="C85" s="83" t="s">
        <v>283</v>
      </c>
      <c r="D85" s="83" t="s">
        <v>215</v>
      </c>
      <c r="E85" s="83" t="s">
        <v>216</v>
      </c>
      <c r="F85" s="83" t="s">
        <v>165</v>
      </c>
      <c r="G85" s="82" t="s">
        <v>287</v>
      </c>
      <c r="H85" s="82" t="s">
        <v>36</v>
      </c>
      <c r="I85" s="82">
        <v>3</v>
      </c>
      <c r="J85" s="83">
        <v>44579</v>
      </c>
      <c r="K85" s="82">
        <v>3</v>
      </c>
      <c r="L85" s="81">
        <v>44579</v>
      </c>
      <c r="M85" s="82">
        <v>3</v>
      </c>
      <c r="N85" s="82" t="s">
        <v>372</v>
      </c>
      <c r="O85" s="81">
        <v>44579</v>
      </c>
      <c r="P85" s="82"/>
      <c r="Q85" s="82"/>
      <c r="R85" s="81">
        <v>44579</v>
      </c>
      <c r="S85" s="82"/>
      <c r="T85" s="87"/>
      <c r="U85" s="87"/>
      <c r="V85" s="92"/>
      <c r="W85" s="82">
        <v>460.84</v>
      </c>
      <c r="X85" s="88"/>
      <c r="Y85" s="89">
        <f t="shared" si="3"/>
        <v>1382.52</v>
      </c>
      <c r="Z85" s="89">
        <f t="shared" si="4"/>
        <v>0</v>
      </c>
      <c r="AA85" s="89">
        <f t="shared" si="5"/>
        <v>0</v>
      </c>
      <c r="AB85" s="82"/>
      <c r="AC85" s="91"/>
      <c r="AD85" s="82"/>
      <c r="AE85" s="82"/>
      <c r="AF85" s="93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94"/>
      <c r="FD85" s="94"/>
      <c r="FE85" s="94"/>
      <c r="FF85" s="94"/>
      <c r="FG85" s="94"/>
      <c r="FH85" s="94"/>
      <c r="FI85" s="94"/>
      <c r="FJ85" s="94"/>
      <c r="FK85" s="94"/>
      <c r="FL85" s="94"/>
      <c r="FM85" s="94"/>
      <c r="FN85" s="94"/>
      <c r="FO85" s="94"/>
      <c r="FP85" s="94"/>
      <c r="FQ85" s="94"/>
      <c r="FR85" s="94"/>
      <c r="FS85" s="94"/>
      <c r="FT85" s="94"/>
      <c r="FU85" s="94"/>
      <c r="FV85" s="94"/>
      <c r="FW85" s="94"/>
      <c r="FX85" s="94"/>
      <c r="FY85" s="94"/>
      <c r="FZ85" s="94"/>
      <c r="GA85" s="94"/>
      <c r="GB85" s="94"/>
      <c r="GC85" s="94"/>
      <c r="GD85" s="94"/>
      <c r="GE85" s="94"/>
      <c r="GF85" s="94"/>
      <c r="GG85" s="94"/>
      <c r="GH85" s="94"/>
      <c r="GI85" s="94"/>
      <c r="GJ85" s="94"/>
      <c r="GK85" s="94"/>
      <c r="GL85" s="94"/>
      <c r="GM85" s="94"/>
      <c r="GN85" s="94"/>
      <c r="GO85" s="94"/>
      <c r="GP85" s="94"/>
      <c r="GQ85" s="94"/>
      <c r="GR85" s="94"/>
      <c r="GS85" s="94"/>
      <c r="GT85" s="94"/>
      <c r="GU85" s="94"/>
      <c r="GV85" s="94"/>
      <c r="GW85" s="94"/>
      <c r="GX85" s="94"/>
      <c r="GY85" s="94"/>
      <c r="GZ85" s="94"/>
      <c r="HA85" s="94"/>
      <c r="HB85" s="94"/>
      <c r="HC85" s="94"/>
      <c r="HD85" s="94"/>
      <c r="HE85" s="94"/>
      <c r="HF85" s="94"/>
      <c r="HG85" s="94"/>
      <c r="HH85" s="94"/>
      <c r="HI85" s="94"/>
      <c r="HJ85" s="94"/>
      <c r="HK85" s="94"/>
      <c r="HL85" s="94"/>
      <c r="HM85" s="94"/>
      <c r="HN85" s="94"/>
      <c r="HO85" s="94"/>
      <c r="HP85" s="94"/>
      <c r="HQ85" s="94"/>
      <c r="HR85" s="94"/>
      <c r="HS85" s="94"/>
      <c r="HT85" s="94"/>
      <c r="HU85" s="94"/>
      <c r="HV85" s="94"/>
      <c r="HW85" s="94"/>
      <c r="HX85" s="94"/>
      <c r="HY85" s="94"/>
      <c r="HZ85" s="94"/>
      <c r="IA85" s="94"/>
      <c r="IB85" s="94"/>
      <c r="IC85" s="94"/>
      <c r="ID85" s="94"/>
      <c r="IE85" s="94"/>
      <c r="IF85" s="94"/>
      <c r="IG85" s="94"/>
      <c r="IH85" s="94"/>
      <c r="II85" s="94"/>
      <c r="IJ85" s="94"/>
      <c r="IK85" s="94"/>
      <c r="IL85" s="94"/>
      <c r="IM85" s="94"/>
      <c r="IN85" s="94"/>
      <c r="IO85" s="94"/>
      <c r="IP85" s="94"/>
      <c r="IQ85" s="94"/>
      <c r="IR85" s="94"/>
      <c r="IS85" s="94"/>
      <c r="IT85" s="94"/>
      <c r="IU85" s="94"/>
      <c r="IV85" s="94"/>
      <c r="IW85" s="94"/>
      <c r="IX85" s="94"/>
      <c r="IY85" s="94"/>
    </row>
    <row r="86" spans="1:259" s="95" customFormat="1" ht="47.25" hidden="1" customHeight="1" x14ac:dyDescent="0.2">
      <c r="A86" s="81">
        <v>44579</v>
      </c>
      <c r="B86" s="83" t="s">
        <v>274</v>
      </c>
      <c r="C86" s="83" t="s">
        <v>284</v>
      </c>
      <c r="D86" s="83" t="s">
        <v>221</v>
      </c>
      <c r="E86" s="83" t="s">
        <v>222</v>
      </c>
      <c r="F86" s="83" t="s">
        <v>165</v>
      </c>
      <c r="G86" s="82" t="s">
        <v>287</v>
      </c>
      <c r="H86" s="82" t="s">
        <v>36</v>
      </c>
      <c r="I86" s="82">
        <v>8</v>
      </c>
      <c r="J86" s="83">
        <v>44579</v>
      </c>
      <c r="K86" s="82">
        <v>8</v>
      </c>
      <c r="L86" s="81">
        <v>44579</v>
      </c>
      <c r="M86" s="82">
        <v>8</v>
      </c>
      <c r="N86" s="82" t="s">
        <v>288</v>
      </c>
      <c r="O86" s="81">
        <v>44579</v>
      </c>
      <c r="P86" s="82"/>
      <c r="Q86" s="82"/>
      <c r="R86" s="81">
        <v>44579</v>
      </c>
      <c r="S86" s="82"/>
      <c r="T86" s="86"/>
      <c r="U86" s="87"/>
      <c r="V86" s="82"/>
      <c r="W86" s="82">
        <v>221.95</v>
      </c>
      <c r="X86" s="88"/>
      <c r="Y86" s="89">
        <f t="shared" si="3"/>
        <v>1775.6</v>
      </c>
      <c r="Z86" s="89">
        <f t="shared" si="4"/>
        <v>0</v>
      </c>
      <c r="AA86" s="89">
        <f t="shared" si="5"/>
        <v>0</v>
      </c>
      <c r="AB86" s="82"/>
      <c r="AC86" s="91"/>
      <c r="AD86" s="82"/>
      <c r="AE86" s="82"/>
      <c r="AF86" s="93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94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94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94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94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94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94"/>
      <c r="HQ86" s="94"/>
      <c r="HR86" s="94"/>
      <c r="HS86" s="94"/>
      <c r="HT86" s="94"/>
      <c r="HU86" s="94"/>
      <c r="HV86" s="94"/>
      <c r="HW86" s="94"/>
      <c r="HX86" s="94"/>
      <c r="HY86" s="94"/>
    </row>
    <row r="87" spans="1:259" s="95" customFormat="1" ht="47.25" customHeight="1" x14ac:dyDescent="0.2">
      <c r="A87" s="81">
        <v>44579</v>
      </c>
      <c r="B87" s="83" t="s">
        <v>275</v>
      </c>
      <c r="C87" s="83" t="s">
        <v>285</v>
      </c>
      <c r="D87" s="83" t="s">
        <v>133</v>
      </c>
      <c r="E87" s="83" t="s">
        <v>134</v>
      </c>
      <c r="F87" s="83" t="s">
        <v>165</v>
      </c>
      <c r="G87" s="82" t="s">
        <v>287</v>
      </c>
      <c r="H87" s="82" t="s">
        <v>36</v>
      </c>
      <c r="I87" s="82">
        <v>9</v>
      </c>
      <c r="J87" s="83">
        <v>44579</v>
      </c>
      <c r="K87" s="82">
        <v>9</v>
      </c>
      <c r="L87" s="81">
        <v>44579</v>
      </c>
      <c r="M87" s="82">
        <v>9</v>
      </c>
      <c r="N87" s="82" t="s">
        <v>372</v>
      </c>
      <c r="O87" s="81">
        <v>44579</v>
      </c>
      <c r="P87" s="154">
        <v>9</v>
      </c>
      <c r="Q87" s="82"/>
      <c r="R87" s="81">
        <v>44579</v>
      </c>
      <c r="S87" s="82"/>
      <c r="T87" s="87"/>
      <c r="U87" s="87"/>
      <c r="V87" s="92"/>
      <c r="W87" s="82">
        <v>314.95</v>
      </c>
      <c r="X87" s="88"/>
      <c r="Y87" s="89">
        <f t="shared" si="3"/>
        <v>2834.5499999999997</v>
      </c>
      <c r="Z87" s="89">
        <f t="shared" si="4"/>
        <v>2834.5499999999997</v>
      </c>
      <c r="AA87" s="89">
        <f t="shared" si="5"/>
        <v>0</v>
      </c>
      <c r="AB87" s="99"/>
      <c r="AC87" s="91"/>
      <c r="AD87" s="82"/>
      <c r="AE87" s="82"/>
      <c r="AF87" s="93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94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94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94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94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94"/>
      <c r="HD87" s="94"/>
      <c r="HE87" s="94"/>
      <c r="HF87" s="94"/>
      <c r="HG87" s="94"/>
      <c r="HH87" s="94"/>
      <c r="HI87" s="94"/>
      <c r="HJ87" s="94"/>
      <c r="HK87" s="94"/>
      <c r="HL87" s="94"/>
      <c r="HM87" s="94"/>
      <c r="HN87" s="94"/>
      <c r="HO87" s="94"/>
      <c r="HP87" s="94"/>
      <c r="HQ87" s="94"/>
      <c r="HR87" s="94"/>
      <c r="HS87" s="94"/>
      <c r="HT87" s="94"/>
      <c r="HU87" s="94"/>
      <c r="HV87" s="94"/>
      <c r="HW87" s="94"/>
      <c r="HX87" s="94"/>
      <c r="HY87" s="94"/>
    </row>
    <row r="88" spans="1:259" s="95" customFormat="1" ht="47.25" hidden="1" customHeight="1" x14ac:dyDescent="0.2">
      <c r="A88" s="81">
        <v>44579</v>
      </c>
      <c r="B88" s="83" t="s">
        <v>276</v>
      </c>
      <c r="C88" s="83" t="s">
        <v>190</v>
      </c>
      <c r="D88" s="83" t="s">
        <v>207</v>
      </c>
      <c r="E88" s="83" t="s">
        <v>208</v>
      </c>
      <c r="F88" s="83" t="s">
        <v>165</v>
      </c>
      <c r="G88" s="82" t="s">
        <v>287</v>
      </c>
      <c r="H88" s="82" t="s">
        <v>36</v>
      </c>
      <c r="I88" s="82">
        <v>3</v>
      </c>
      <c r="J88" s="83">
        <v>44579</v>
      </c>
      <c r="K88" s="82">
        <v>3</v>
      </c>
      <c r="L88" s="81">
        <v>44579</v>
      </c>
      <c r="M88" s="82">
        <v>3</v>
      </c>
      <c r="N88" s="82" t="s">
        <v>372</v>
      </c>
      <c r="O88" s="81">
        <v>44579</v>
      </c>
      <c r="P88" s="82"/>
      <c r="Q88" s="82"/>
      <c r="R88" s="81">
        <v>44579</v>
      </c>
      <c r="S88" s="82"/>
      <c r="T88" s="86"/>
      <c r="U88" s="87"/>
      <c r="V88" s="82"/>
      <c r="W88" s="82">
        <v>290.98</v>
      </c>
      <c r="X88" s="88"/>
      <c r="Y88" s="89">
        <f t="shared" si="3"/>
        <v>872.94</v>
      </c>
      <c r="Z88" s="89">
        <f t="shared" si="4"/>
        <v>0</v>
      </c>
      <c r="AA88" s="89">
        <f t="shared" si="5"/>
        <v>0</v>
      </c>
      <c r="AB88" s="82"/>
      <c r="AC88" s="91"/>
      <c r="AD88" s="82"/>
      <c r="AE88" s="82"/>
      <c r="AF88" s="93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  <c r="EB88" s="94"/>
      <c r="EC88" s="94"/>
      <c r="ED88" s="94"/>
      <c r="EE88" s="94"/>
      <c r="EF88" s="94"/>
      <c r="EG88" s="94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94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94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94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94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94"/>
      <c r="HD88" s="94"/>
      <c r="HE88" s="94"/>
      <c r="HF88" s="94"/>
      <c r="HG88" s="94"/>
      <c r="HH88" s="94"/>
      <c r="HI88" s="94"/>
      <c r="HJ88" s="94"/>
      <c r="HK88" s="94"/>
      <c r="HL88" s="94"/>
      <c r="HM88" s="94"/>
      <c r="HN88" s="94"/>
      <c r="HO88" s="94"/>
      <c r="HP88" s="94"/>
      <c r="HQ88" s="94"/>
      <c r="HR88" s="94"/>
      <c r="HS88" s="94"/>
      <c r="HT88" s="94"/>
      <c r="HU88" s="94"/>
      <c r="HV88" s="94"/>
      <c r="HW88" s="94"/>
      <c r="HX88" s="94"/>
      <c r="HY88" s="94"/>
    </row>
    <row r="89" spans="1:259" s="95" customFormat="1" ht="47.25" customHeight="1" x14ac:dyDescent="0.2">
      <c r="A89" s="81">
        <v>44579</v>
      </c>
      <c r="B89" s="83" t="s">
        <v>277</v>
      </c>
      <c r="C89" s="83" t="s">
        <v>249</v>
      </c>
      <c r="D89" s="83" t="s">
        <v>133</v>
      </c>
      <c r="E89" s="83" t="s">
        <v>134</v>
      </c>
      <c r="F89" s="83" t="s">
        <v>165</v>
      </c>
      <c r="G89" s="82" t="s">
        <v>287</v>
      </c>
      <c r="H89" s="82" t="s">
        <v>36</v>
      </c>
      <c r="I89" s="82">
        <v>4</v>
      </c>
      <c r="J89" s="83">
        <v>44579</v>
      </c>
      <c r="K89" s="82">
        <v>4</v>
      </c>
      <c r="L89" s="81">
        <v>44579</v>
      </c>
      <c r="M89" s="82">
        <v>4</v>
      </c>
      <c r="N89" s="82" t="s">
        <v>372</v>
      </c>
      <c r="O89" s="81">
        <v>44579</v>
      </c>
      <c r="P89" s="154">
        <v>4</v>
      </c>
      <c r="Q89" s="82"/>
      <c r="R89" s="81">
        <v>44579</v>
      </c>
      <c r="S89" s="82"/>
      <c r="T89" s="86"/>
      <c r="U89" s="87"/>
      <c r="V89" s="82"/>
      <c r="W89" s="82">
        <v>314.95</v>
      </c>
      <c r="X89" s="88"/>
      <c r="Y89" s="89">
        <f t="shared" si="3"/>
        <v>1259.8</v>
      </c>
      <c r="Z89" s="89">
        <f t="shared" si="4"/>
        <v>1259.8</v>
      </c>
      <c r="AA89" s="89">
        <f t="shared" si="5"/>
        <v>0</v>
      </c>
      <c r="AB89" s="82"/>
      <c r="AC89" s="91"/>
      <c r="AD89" s="82"/>
      <c r="AE89" s="82"/>
      <c r="AF89" s="93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94"/>
      <c r="FD89" s="94"/>
      <c r="FE89" s="94"/>
      <c r="FF89" s="94"/>
      <c r="FG89" s="94"/>
      <c r="FH89" s="94"/>
      <c r="FI89" s="94"/>
      <c r="FJ89" s="94"/>
      <c r="FK89" s="94"/>
      <c r="FL89" s="94"/>
      <c r="FM89" s="94"/>
      <c r="FN89" s="94"/>
      <c r="FO89" s="94"/>
      <c r="FP89" s="94"/>
      <c r="FQ89" s="94"/>
      <c r="FR89" s="94"/>
      <c r="FS89" s="94"/>
      <c r="FT89" s="94"/>
      <c r="FU89" s="94"/>
      <c r="FV89" s="94"/>
      <c r="FW89" s="94"/>
      <c r="FX89" s="94"/>
      <c r="FY89" s="94"/>
      <c r="FZ89" s="94"/>
      <c r="GA89" s="94"/>
      <c r="GB89" s="94"/>
      <c r="GC89" s="94"/>
      <c r="GD89" s="94"/>
      <c r="GE89" s="94"/>
      <c r="GF89" s="94"/>
      <c r="GG89" s="94"/>
      <c r="GH89" s="94"/>
      <c r="GI89" s="94"/>
      <c r="GJ89" s="94"/>
      <c r="GK89" s="94"/>
      <c r="GL89" s="94"/>
      <c r="GM89" s="94"/>
      <c r="GN89" s="94"/>
      <c r="GO89" s="94"/>
      <c r="GP89" s="94"/>
      <c r="GQ89" s="94"/>
      <c r="GR89" s="94"/>
      <c r="GS89" s="94"/>
      <c r="GT89" s="94"/>
      <c r="GU89" s="94"/>
      <c r="GV89" s="94"/>
      <c r="GW89" s="94"/>
      <c r="GX89" s="94"/>
      <c r="GY89" s="94"/>
      <c r="GZ89" s="94"/>
      <c r="HA89" s="94"/>
      <c r="HB89" s="94"/>
      <c r="HC89" s="94"/>
      <c r="HD89" s="94"/>
      <c r="HE89" s="94"/>
      <c r="HF89" s="94"/>
      <c r="HG89" s="94"/>
      <c r="HH89" s="94"/>
      <c r="HI89" s="94"/>
      <c r="HJ89" s="94"/>
      <c r="HK89" s="94"/>
      <c r="HL89" s="94"/>
      <c r="HM89" s="94"/>
      <c r="HN89" s="94"/>
      <c r="HO89" s="94"/>
      <c r="HP89" s="94"/>
      <c r="HQ89" s="94"/>
      <c r="HR89" s="94"/>
      <c r="HS89" s="94"/>
      <c r="HT89" s="94"/>
      <c r="HU89" s="94"/>
      <c r="HV89" s="94"/>
      <c r="HW89" s="94"/>
      <c r="HX89" s="94"/>
      <c r="HY89" s="94"/>
    </row>
    <row r="90" spans="1:259" s="94" customFormat="1" ht="47.25" hidden="1" customHeight="1" x14ac:dyDescent="0.2">
      <c r="A90" s="81">
        <v>44579</v>
      </c>
      <c r="B90" s="83" t="s">
        <v>278</v>
      </c>
      <c r="C90" s="83" t="s">
        <v>286</v>
      </c>
      <c r="D90" s="83" t="s">
        <v>135</v>
      </c>
      <c r="E90" s="83" t="s">
        <v>136</v>
      </c>
      <c r="F90" s="83" t="s">
        <v>165</v>
      </c>
      <c r="G90" s="82" t="s">
        <v>287</v>
      </c>
      <c r="H90" s="82" t="s">
        <v>36</v>
      </c>
      <c r="I90" s="82">
        <v>17</v>
      </c>
      <c r="J90" s="83">
        <v>44579</v>
      </c>
      <c r="K90" s="82">
        <v>17</v>
      </c>
      <c r="L90" s="81">
        <v>44579</v>
      </c>
      <c r="M90" s="82">
        <v>17</v>
      </c>
      <c r="N90" s="82" t="s">
        <v>372</v>
      </c>
      <c r="O90" s="81">
        <v>44579</v>
      </c>
      <c r="P90" s="82"/>
      <c r="Q90" s="82"/>
      <c r="R90" s="81">
        <v>44579</v>
      </c>
      <c r="S90" s="82"/>
      <c r="T90" s="86"/>
      <c r="U90" s="87"/>
      <c r="V90" s="82"/>
      <c r="W90" s="82">
        <v>526.74</v>
      </c>
      <c r="X90" s="88"/>
      <c r="Y90" s="89">
        <f t="shared" si="3"/>
        <v>8954.58</v>
      </c>
      <c r="Z90" s="89">
        <f t="shared" si="4"/>
        <v>0</v>
      </c>
      <c r="AA90" s="89">
        <f t="shared" si="5"/>
        <v>0</v>
      </c>
      <c r="AB90" s="83"/>
      <c r="AC90" s="91"/>
      <c r="AD90" s="82"/>
      <c r="AE90" s="82"/>
      <c r="AF90" s="93"/>
    </row>
    <row r="91" spans="1:259" s="94" customFormat="1" ht="47.25" hidden="1" customHeight="1" x14ac:dyDescent="0.2">
      <c r="A91" s="81">
        <v>44583</v>
      </c>
      <c r="B91" s="83" t="s">
        <v>295</v>
      </c>
      <c r="C91" s="83" t="s">
        <v>190</v>
      </c>
      <c r="D91" s="83" t="s">
        <v>289</v>
      </c>
      <c r="E91" s="83" t="s">
        <v>290</v>
      </c>
      <c r="F91" s="83" t="s">
        <v>165</v>
      </c>
      <c r="G91" s="82" t="s">
        <v>287</v>
      </c>
      <c r="H91" s="82" t="s">
        <v>36</v>
      </c>
      <c r="I91" s="82">
        <v>5</v>
      </c>
      <c r="J91" s="81">
        <v>44583</v>
      </c>
      <c r="K91" s="82">
        <v>5</v>
      </c>
      <c r="L91" s="81">
        <v>44583</v>
      </c>
      <c r="M91" s="82">
        <v>5</v>
      </c>
      <c r="N91" s="82" t="s">
        <v>376</v>
      </c>
      <c r="O91" s="81">
        <v>44583</v>
      </c>
      <c r="P91" s="154">
        <v>5</v>
      </c>
      <c r="Q91" s="82">
        <v>0</v>
      </c>
      <c r="R91" s="81">
        <v>44583</v>
      </c>
      <c r="S91" s="82"/>
      <c r="T91" s="86"/>
      <c r="U91" s="87"/>
      <c r="V91" s="82"/>
      <c r="W91" s="82">
        <v>173.3</v>
      </c>
      <c r="X91" s="88"/>
      <c r="Y91" s="89">
        <f t="shared" si="3"/>
        <v>866.5</v>
      </c>
      <c r="Z91" s="89">
        <f t="shared" si="4"/>
        <v>866.5</v>
      </c>
      <c r="AA91" s="89">
        <f t="shared" si="5"/>
        <v>0</v>
      </c>
      <c r="AB91" s="83"/>
      <c r="AC91" s="91"/>
      <c r="AD91" s="82"/>
      <c r="AE91" s="82"/>
      <c r="AF91" s="93"/>
    </row>
    <row r="92" spans="1:259" s="94" customFormat="1" ht="47.25" hidden="1" customHeight="1" x14ac:dyDescent="0.2">
      <c r="A92" s="81">
        <v>44583</v>
      </c>
      <c r="B92" s="83" t="s">
        <v>296</v>
      </c>
      <c r="C92" s="83" t="s">
        <v>329</v>
      </c>
      <c r="D92" s="83" t="s">
        <v>135</v>
      </c>
      <c r="E92" s="83" t="s">
        <v>136</v>
      </c>
      <c r="F92" s="83" t="s">
        <v>165</v>
      </c>
      <c r="G92" s="82" t="s">
        <v>287</v>
      </c>
      <c r="H92" s="82" t="s">
        <v>36</v>
      </c>
      <c r="I92" s="82">
        <v>2</v>
      </c>
      <c r="J92" s="81">
        <v>44583</v>
      </c>
      <c r="K92" s="82">
        <v>2</v>
      </c>
      <c r="L92" s="81">
        <v>44583</v>
      </c>
      <c r="M92" s="82">
        <v>2</v>
      </c>
      <c r="N92" s="82" t="s">
        <v>372</v>
      </c>
      <c r="O92" s="81">
        <v>44583</v>
      </c>
      <c r="P92" s="82"/>
      <c r="Q92" s="82"/>
      <c r="R92" s="81">
        <v>44583</v>
      </c>
      <c r="S92" s="82"/>
      <c r="T92" s="86"/>
      <c r="U92" s="87"/>
      <c r="V92" s="82"/>
      <c r="W92" s="82">
        <v>526.74</v>
      </c>
      <c r="X92" s="88"/>
      <c r="Y92" s="89">
        <f t="shared" si="3"/>
        <v>1053.48</v>
      </c>
      <c r="Z92" s="89">
        <f t="shared" si="4"/>
        <v>0</v>
      </c>
      <c r="AA92" s="89">
        <f t="shared" si="5"/>
        <v>0</v>
      </c>
      <c r="AB92" s="83"/>
      <c r="AC92" s="91"/>
      <c r="AD92" s="92"/>
      <c r="AE92" s="92"/>
      <c r="AF92" s="93"/>
    </row>
    <row r="93" spans="1:259" s="95" customFormat="1" ht="47.25" customHeight="1" x14ac:dyDescent="0.2">
      <c r="A93" s="81">
        <v>44583</v>
      </c>
      <c r="B93" s="83" t="s">
        <v>297</v>
      </c>
      <c r="C93" s="83" t="s">
        <v>330</v>
      </c>
      <c r="D93" s="83" t="s">
        <v>133</v>
      </c>
      <c r="E93" s="83" t="s">
        <v>134</v>
      </c>
      <c r="F93" s="83" t="s">
        <v>165</v>
      </c>
      <c r="G93" s="82" t="s">
        <v>287</v>
      </c>
      <c r="H93" s="82" t="s">
        <v>36</v>
      </c>
      <c r="I93" s="82">
        <v>2</v>
      </c>
      <c r="J93" s="81">
        <v>44583</v>
      </c>
      <c r="K93" s="82">
        <v>2</v>
      </c>
      <c r="L93" s="81">
        <v>44583</v>
      </c>
      <c r="M93" s="82">
        <v>2</v>
      </c>
      <c r="N93" s="82" t="s">
        <v>372</v>
      </c>
      <c r="O93" s="81">
        <v>44583</v>
      </c>
      <c r="P93" s="154">
        <v>2</v>
      </c>
      <c r="Q93" s="82"/>
      <c r="R93" s="81">
        <v>44583</v>
      </c>
      <c r="S93" s="82"/>
      <c r="T93" s="86"/>
      <c r="U93" s="87"/>
      <c r="V93" s="82"/>
      <c r="W93" s="82">
        <v>314.95</v>
      </c>
      <c r="X93" s="88"/>
      <c r="Y93" s="89">
        <f t="shared" si="3"/>
        <v>629.9</v>
      </c>
      <c r="Z93" s="89">
        <f t="shared" si="4"/>
        <v>629.9</v>
      </c>
      <c r="AA93" s="89">
        <f t="shared" si="5"/>
        <v>0</v>
      </c>
      <c r="AB93" s="83"/>
      <c r="AC93" s="91"/>
      <c r="AD93" s="92"/>
      <c r="AE93" s="82"/>
      <c r="AF93" s="93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  <c r="DU93" s="94"/>
      <c r="DV93" s="94"/>
      <c r="DW93" s="94"/>
      <c r="DX93" s="94"/>
      <c r="DY93" s="94"/>
      <c r="DZ93" s="94"/>
      <c r="EA93" s="94"/>
      <c r="EB93" s="94"/>
      <c r="EC93" s="94"/>
      <c r="ED93" s="94"/>
      <c r="EE93" s="94"/>
      <c r="EF93" s="94"/>
      <c r="EG93" s="94"/>
      <c r="EH93" s="94"/>
      <c r="EI93" s="94"/>
      <c r="EJ93" s="94"/>
      <c r="EK93" s="94"/>
      <c r="EL93" s="94"/>
      <c r="EM93" s="94"/>
      <c r="EN93" s="94"/>
      <c r="EO93" s="94"/>
      <c r="EP93" s="94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94"/>
      <c r="FD93" s="94"/>
      <c r="FE93" s="94"/>
      <c r="FF93" s="94"/>
      <c r="FG93" s="94"/>
      <c r="FH93" s="94"/>
      <c r="FI93" s="94"/>
      <c r="FJ93" s="94"/>
      <c r="FK93" s="94"/>
      <c r="FL93" s="94"/>
      <c r="FM93" s="94"/>
      <c r="FN93" s="94"/>
      <c r="FO93" s="94"/>
      <c r="FP93" s="94"/>
      <c r="FQ93" s="94"/>
      <c r="FR93" s="94"/>
      <c r="FS93" s="94"/>
      <c r="FT93" s="94"/>
      <c r="FU93" s="94"/>
      <c r="FV93" s="94"/>
      <c r="FW93" s="94"/>
      <c r="FX93" s="94"/>
      <c r="FY93" s="94"/>
      <c r="FZ93" s="94"/>
      <c r="GA93" s="94"/>
      <c r="GB93" s="94"/>
      <c r="GC93" s="94"/>
      <c r="GD93" s="94"/>
      <c r="GE93" s="94"/>
      <c r="GF93" s="94"/>
      <c r="GG93" s="94"/>
      <c r="GH93" s="94"/>
      <c r="GI93" s="94"/>
      <c r="GJ93" s="94"/>
      <c r="GK93" s="94"/>
      <c r="GL93" s="94"/>
      <c r="GM93" s="94"/>
      <c r="GN93" s="94"/>
      <c r="GO93" s="94"/>
      <c r="GP93" s="94"/>
      <c r="GQ93" s="94"/>
      <c r="GR93" s="94"/>
      <c r="GS93" s="94"/>
      <c r="GT93" s="94"/>
      <c r="GU93" s="94"/>
      <c r="GV93" s="94"/>
      <c r="GW93" s="94"/>
      <c r="GX93" s="94"/>
      <c r="GY93" s="94"/>
      <c r="GZ93" s="94"/>
      <c r="HA93" s="94"/>
      <c r="HB93" s="94"/>
      <c r="HC93" s="94"/>
      <c r="HD93" s="94"/>
      <c r="HE93" s="94"/>
      <c r="HF93" s="94"/>
      <c r="HG93" s="94"/>
      <c r="HH93" s="94"/>
      <c r="HI93" s="94"/>
      <c r="HJ93" s="94"/>
      <c r="HK93" s="94"/>
      <c r="HL93" s="94"/>
      <c r="HM93" s="94"/>
      <c r="HN93" s="94"/>
      <c r="HO93" s="94"/>
      <c r="HP93" s="94"/>
      <c r="HQ93" s="94"/>
      <c r="HR93" s="94"/>
      <c r="HS93" s="94"/>
      <c r="HT93" s="94"/>
      <c r="HU93" s="94"/>
      <c r="HV93" s="94"/>
      <c r="HW93" s="94"/>
      <c r="HX93" s="94"/>
      <c r="HY93" s="94"/>
    </row>
    <row r="94" spans="1:259" s="95" customFormat="1" ht="47.25" hidden="1" customHeight="1" x14ac:dyDescent="0.2">
      <c r="A94" s="81">
        <v>44583</v>
      </c>
      <c r="B94" s="83" t="s">
        <v>298</v>
      </c>
      <c r="C94" s="83" t="s">
        <v>331</v>
      </c>
      <c r="D94" s="83" t="s">
        <v>219</v>
      </c>
      <c r="E94" s="83" t="s">
        <v>220</v>
      </c>
      <c r="F94" s="83" t="s">
        <v>165</v>
      </c>
      <c r="G94" s="82" t="s">
        <v>287</v>
      </c>
      <c r="H94" s="82" t="s">
        <v>36</v>
      </c>
      <c r="I94" s="82">
        <v>5</v>
      </c>
      <c r="J94" s="81">
        <v>44583</v>
      </c>
      <c r="K94" s="82">
        <v>5</v>
      </c>
      <c r="L94" s="81">
        <v>44583</v>
      </c>
      <c r="M94" s="82">
        <v>5</v>
      </c>
      <c r="N94" s="82" t="s">
        <v>288</v>
      </c>
      <c r="O94" s="81">
        <v>44583</v>
      </c>
      <c r="P94" s="82"/>
      <c r="Q94" s="82"/>
      <c r="R94" s="81">
        <v>44583</v>
      </c>
      <c r="S94" s="82"/>
      <c r="T94" s="86"/>
      <c r="U94" s="87"/>
      <c r="V94" s="82"/>
      <c r="W94" s="82">
        <v>195.42</v>
      </c>
      <c r="X94" s="88"/>
      <c r="Y94" s="89">
        <f t="shared" si="3"/>
        <v>977.09999999999991</v>
      </c>
      <c r="Z94" s="89">
        <f t="shared" si="4"/>
        <v>0</v>
      </c>
      <c r="AA94" s="89">
        <f t="shared" si="5"/>
        <v>0</v>
      </c>
      <c r="AB94" s="82"/>
      <c r="AC94" s="91"/>
      <c r="AD94" s="92"/>
      <c r="AE94" s="92"/>
      <c r="AF94" s="93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  <c r="DH94" s="94"/>
      <c r="DI94" s="94"/>
      <c r="DJ94" s="94"/>
      <c r="DK94" s="94"/>
      <c r="DL94" s="94"/>
      <c r="DM94" s="94"/>
      <c r="DN94" s="94"/>
      <c r="DO94" s="94"/>
      <c r="DP94" s="94"/>
      <c r="DQ94" s="94"/>
      <c r="DR94" s="94"/>
      <c r="DS94" s="94"/>
      <c r="DT94" s="94"/>
      <c r="DU94" s="94"/>
      <c r="DV94" s="94"/>
      <c r="DW94" s="94"/>
      <c r="DX94" s="94"/>
      <c r="DY94" s="94"/>
      <c r="DZ94" s="94"/>
      <c r="EA94" s="94"/>
      <c r="EB94" s="94"/>
      <c r="EC94" s="94"/>
      <c r="ED94" s="94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94"/>
      <c r="FD94" s="94"/>
      <c r="FE94" s="94"/>
      <c r="FF94" s="94"/>
      <c r="FG94" s="94"/>
      <c r="FH94" s="94"/>
      <c r="FI94" s="94"/>
      <c r="FJ94" s="94"/>
      <c r="FK94" s="94"/>
      <c r="FL94" s="94"/>
      <c r="FM94" s="94"/>
      <c r="FN94" s="94"/>
      <c r="FO94" s="94"/>
      <c r="FP94" s="94"/>
      <c r="FQ94" s="94"/>
      <c r="FR94" s="94"/>
      <c r="FS94" s="94"/>
      <c r="FT94" s="94"/>
      <c r="FU94" s="94"/>
      <c r="FV94" s="94"/>
      <c r="FW94" s="94"/>
      <c r="FX94" s="94"/>
      <c r="FY94" s="94"/>
      <c r="FZ94" s="94"/>
      <c r="GA94" s="94"/>
      <c r="GB94" s="94"/>
      <c r="GC94" s="94"/>
      <c r="GD94" s="94"/>
      <c r="GE94" s="94"/>
      <c r="GF94" s="94"/>
      <c r="GG94" s="94"/>
      <c r="GH94" s="94"/>
      <c r="GI94" s="94"/>
      <c r="GJ94" s="94"/>
      <c r="GK94" s="94"/>
      <c r="GL94" s="94"/>
      <c r="GM94" s="94"/>
      <c r="GN94" s="94"/>
      <c r="GO94" s="94"/>
      <c r="GP94" s="94"/>
      <c r="GQ94" s="94"/>
      <c r="GR94" s="94"/>
      <c r="GS94" s="94"/>
      <c r="GT94" s="94"/>
      <c r="GU94" s="94"/>
      <c r="GV94" s="94"/>
      <c r="GW94" s="94"/>
      <c r="GX94" s="94"/>
      <c r="GY94" s="94"/>
      <c r="GZ94" s="94"/>
      <c r="HA94" s="94"/>
      <c r="HB94" s="94"/>
      <c r="HC94" s="94"/>
      <c r="HD94" s="94"/>
      <c r="HE94" s="94"/>
      <c r="HF94" s="94"/>
      <c r="HG94" s="94"/>
      <c r="HH94" s="94"/>
      <c r="HI94" s="94"/>
      <c r="HJ94" s="94"/>
      <c r="HK94" s="94"/>
      <c r="HL94" s="94"/>
      <c r="HM94" s="94"/>
      <c r="HN94" s="94"/>
      <c r="HO94" s="94"/>
      <c r="HP94" s="94"/>
      <c r="HQ94" s="94"/>
      <c r="HR94" s="94"/>
      <c r="HS94" s="94"/>
      <c r="HT94" s="94"/>
      <c r="HU94" s="94"/>
      <c r="HV94" s="94"/>
      <c r="HW94" s="94"/>
      <c r="HX94" s="94"/>
      <c r="HY94" s="94"/>
      <c r="HZ94" s="94"/>
      <c r="IA94" s="94"/>
      <c r="IB94" s="94"/>
      <c r="IC94" s="94"/>
      <c r="ID94" s="94"/>
      <c r="IE94" s="94"/>
      <c r="IF94" s="94"/>
      <c r="IG94" s="94"/>
      <c r="IH94" s="94"/>
      <c r="II94" s="94"/>
      <c r="IJ94" s="94"/>
      <c r="IK94" s="94"/>
      <c r="IL94" s="94"/>
      <c r="IM94" s="94"/>
      <c r="IN94" s="94"/>
      <c r="IO94" s="94"/>
      <c r="IP94" s="94"/>
      <c r="IQ94" s="94"/>
      <c r="IR94" s="94"/>
      <c r="IS94" s="94"/>
      <c r="IT94" s="94"/>
      <c r="IU94" s="94"/>
      <c r="IV94" s="94"/>
      <c r="IW94" s="94"/>
      <c r="IX94" s="94"/>
      <c r="IY94" s="94"/>
    </row>
    <row r="95" spans="1:259" s="95" customFormat="1" ht="47.25" customHeight="1" x14ac:dyDescent="0.2">
      <c r="A95" s="81">
        <v>44583</v>
      </c>
      <c r="B95" s="83" t="s">
        <v>299</v>
      </c>
      <c r="C95" s="83" t="s">
        <v>282</v>
      </c>
      <c r="D95" s="83" t="s">
        <v>133</v>
      </c>
      <c r="E95" s="83" t="s">
        <v>134</v>
      </c>
      <c r="F95" s="83" t="s">
        <v>165</v>
      </c>
      <c r="G95" s="82" t="s">
        <v>287</v>
      </c>
      <c r="H95" s="82" t="s">
        <v>36</v>
      </c>
      <c r="I95" s="82">
        <v>3</v>
      </c>
      <c r="J95" s="81">
        <v>44583</v>
      </c>
      <c r="K95" s="82">
        <v>3</v>
      </c>
      <c r="L95" s="81">
        <v>44583</v>
      </c>
      <c r="M95" s="82">
        <v>3</v>
      </c>
      <c r="N95" s="82" t="s">
        <v>372</v>
      </c>
      <c r="O95" s="81">
        <v>44583</v>
      </c>
      <c r="P95" s="154">
        <v>2</v>
      </c>
      <c r="Q95" s="82">
        <v>1</v>
      </c>
      <c r="R95" s="81">
        <v>44583</v>
      </c>
      <c r="S95" s="82"/>
      <c r="T95" s="87"/>
      <c r="U95" s="87"/>
      <c r="V95" s="92"/>
      <c r="W95" s="82">
        <v>314.95</v>
      </c>
      <c r="X95" s="88"/>
      <c r="Y95" s="89">
        <f t="shared" si="3"/>
        <v>944.84999999999991</v>
      </c>
      <c r="Z95" s="89">
        <f t="shared" si="4"/>
        <v>629.9</v>
      </c>
      <c r="AA95" s="89">
        <f t="shared" si="5"/>
        <v>314.95</v>
      </c>
      <c r="AB95" s="90"/>
      <c r="AC95" s="91"/>
      <c r="AD95" s="92"/>
      <c r="AE95" s="92"/>
      <c r="AF95" s="93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4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94"/>
      <c r="FD95" s="94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94"/>
      <c r="FQ95" s="94"/>
      <c r="FR95" s="94"/>
      <c r="FS95" s="94"/>
      <c r="FT95" s="94"/>
      <c r="FU95" s="94"/>
      <c r="FV95" s="94"/>
      <c r="FW95" s="94"/>
      <c r="FX95" s="94"/>
      <c r="FY95" s="94"/>
      <c r="FZ95" s="94"/>
      <c r="GA95" s="94"/>
      <c r="GB95" s="94"/>
      <c r="GC95" s="94"/>
      <c r="GD95" s="94"/>
      <c r="GE95" s="94"/>
      <c r="GF95" s="94"/>
      <c r="GG95" s="94"/>
      <c r="GH95" s="94"/>
      <c r="GI95" s="94"/>
      <c r="GJ95" s="94"/>
      <c r="GK95" s="94"/>
      <c r="GL95" s="94"/>
      <c r="GM95" s="94"/>
      <c r="GN95" s="94"/>
      <c r="GO95" s="94"/>
      <c r="GP95" s="94"/>
      <c r="GQ95" s="94"/>
      <c r="GR95" s="94"/>
      <c r="GS95" s="94"/>
      <c r="GT95" s="94"/>
      <c r="GU95" s="94"/>
      <c r="GV95" s="94"/>
      <c r="GW95" s="94"/>
      <c r="GX95" s="94"/>
      <c r="GY95" s="94"/>
      <c r="GZ95" s="94"/>
      <c r="HA95" s="94"/>
      <c r="HB95" s="94"/>
      <c r="HC95" s="94"/>
      <c r="HD95" s="94"/>
      <c r="HE95" s="94"/>
      <c r="HF95" s="94"/>
      <c r="HG95" s="94"/>
      <c r="HH95" s="94"/>
      <c r="HI95" s="94"/>
      <c r="HJ95" s="94"/>
      <c r="HK95" s="94"/>
      <c r="HL95" s="94"/>
      <c r="HM95" s="94"/>
      <c r="HN95" s="94"/>
      <c r="HO95" s="94"/>
      <c r="HP95" s="94"/>
      <c r="HQ95" s="94"/>
      <c r="HR95" s="94"/>
      <c r="HS95" s="94"/>
      <c r="HT95" s="94"/>
      <c r="HU95" s="94"/>
      <c r="HV95" s="94"/>
      <c r="HW95" s="94"/>
      <c r="HX95" s="94"/>
      <c r="HY95" s="94"/>
      <c r="HZ95" s="94"/>
      <c r="IA95" s="94"/>
      <c r="IB95" s="94"/>
      <c r="IC95" s="94"/>
      <c r="ID95" s="94"/>
      <c r="IE95" s="94"/>
      <c r="IF95" s="94"/>
      <c r="IG95" s="94"/>
      <c r="IH95" s="94"/>
      <c r="II95" s="94"/>
      <c r="IJ95" s="94"/>
      <c r="IK95" s="94"/>
      <c r="IL95" s="94"/>
      <c r="IM95" s="94"/>
      <c r="IN95" s="94"/>
      <c r="IO95" s="94"/>
      <c r="IP95" s="94"/>
      <c r="IQ95" s="94"/>
      <c r="IR95" s="94"/>
      <c r="IS95" s="94"/>
      <c r="IT95" s="94"/>
      <c r="IU95" s="94"/>
      <c r="IV95" s="94"/>
      <c r="IW95" s="94"/>
      <c r="IX95" s="94"/>
      <c r="IY95" s="94"/>
    </row>
    <row r="96" spans="1:259" s="95" customFormat="1" ht="47.25" hidden="1" customHeight="1" x14ac:dyDescent="0.2">
      <c r="A96" s="81">
        <v>44583</v>
      </c>
      <c r="B96" s="83" t="s">
        <v>300</v>
      </c>
      <c r="C96" s="83" t="s">
        <v>329</v>
      </c>
      <c r="D96" s="83" t="s">
        <v>131</v>
      </c>
      <c r="E96" s="83" t="s">
        <v>132</v>
      </c>
      <c r="F96" s="83" t="s">
        <v>165</v>
      </c>
      <c r="G96" s="82" t="s">
        <v>287</v>
      </c>
      <c r="H96" s="82" t="s">
        <v>36</v>
      </c>
      <c r="I96" s="82">
        <v>4</v>
      </c>
      <c r="J96" s="81">
        <v>44583</v>
      </c>
      <c r="K96" s="82">
        <v>4</v>
      </c>
      <c r="L96" s="81">
        <v>44583</v>
      </c>
      <c r="M96" s="82">
        <v>4</v>
      </c>
      <c r="N96" s="82" t="s">
        <v>376</v>
      </c>
      <c r="O96" s="81">
        <v>44583</v>
      </c>
      <c r="P96" s="82"/>
      <c r="Q96" s="82"/>
      <c r="R96" s="81">
        <v>44583</v>
      </c>
      <c r="S96" s="82"/>
      <c r="T96" s="86"/>
      <c r="U96" s="87"/>
      <c r="V96" s="82"/>
      <c r="W96" s="82">
        <v>195.52</v>
      </c>
      <c r="X96" s="88"/>
      <c r="Y96" s="89">
        <f t="shared" si="3"/>
        <v>782.08</v>
      </c>
      <c r="Z96" s="89">
        <f t="shared" si="4"/>
        <v>0</v>
      </c>
      <c r="AA96" s="89">
        <f t="shared" si="5"/>
        <v>0</v>
      </c>
      <c r="AB96" s="83"/>
      <c r="AC96" s="91"/>
      <c r="AD96" s="92"/>
      <c r="AE96" s="92"/>
      <c r="AF96" s="93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4"/>
      <c r="EO96" s="94"/>
      <c r="EP96" s="94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94"/>
      <c r="FD96" s="94"/>
      <c r="FE96" s="94"/>
      <c r="FF96" s="94"/>
      <c r="FG96" s="94"/>
      <c r="FH96" s="94"/>
      <c r="FI96" s="94"/>
      <c r="FJ96" s="94"/>
      <c r="FK96" s="94"/>
      <c r="FL96" s="94"/>
      <c r="FM96" s="94"/>
      <c r="FN96" s="94"/>
      <c r="FO96" s="94"/>
      <c r="FP96" s="94"/>
      <c r="FQ96" s="94"/>
      <c r="FR96" s="94"/>
      <c r="FS96" s="94"/>
      <c r="FT96" s="94"/>
      <c r="FU96" s="94"/>
      <c r="FV96" s="94"/>
      <c r="FW96" s="94"/>
      <c r="FX96" s="94"/>
      <c r="FY96" s="94"/>
      <c r="FZ96" s="94"/>
      <c r="GA96" s="94"/>
      <c r="GB96" s="94"/>
      <c r="GC96" s="94"/>
      <c r="GD96" s="94"/>
      <c r="GE96" s="94"/>
      <c r="GF96" s="94"/>
      <c r="GG96" s="94"/>
      <c r="GH96" s="94"/>
      <c r="GI96" s="94"/>
      <c r="GJ96" s="94"/>
      <c r="GK96" s="94"/>
      <c r="GL96" s="94"/>
      <c r="GM96" s="94"/>
      <c r="GN96" s="94"/>
      <c r="GO96" s="94"/>
      <c r="GP96" s="94"/>
      <c r="GQ96" s="94"/>
      <c r="GR96" s="94"/>
      <c r="GS96" s="94"/>
      <c r="GT96" s="94"/>
      <c r="GU96" s="94"/>
      <c r="GV96" s="94"/>
      <c r="GW96" s="94"/>
      <c r="GX96" s="94"/>
      <c r="GY96" s="94"/>
      <c r="GZ96" s="94"/>
      <c r="HA96" s="94"/>
      <c r="HB96" s="94"/>
      <c r="HC96" s="94"/>
      <c r="HD96" s="94"/>
      <c r="HE96" s="94"/>
      <c r="HF96" s="94"/>
      <c r="HG96" s="94"/>
      <c r="HH96" s="94"/>
      <c r="HI96" s="94"/>
      <c r="HJ96" s="94"/>
      <c r="HK96" s="94"/>
      <c r="HL96" s="94"/>
      <c r="HM96" s="94"/>
      <c r="HN96" s="94"/>
      <c r="HO96" s="94"/>
      <c r="HP96" s="94"/>
      <c r="HQ96" s="94"/>
      <c r="HR96" s="94"/>
      <c r="HS96" s="94"/>
      <c r="HT96" s="94"/>
      <c r="HU96" s="94"/>
      <c r="HV96" s="94"/>
      <c r="HW96" s="94"/>
      <c r="HX96" s="94"/>
      <c r="HY96" s="94"/>
      <c r="HZ96" s="94"/>
      <c r="IA96" s="94"/>
      <c r="IB96" s="94"/>
      <c r="IC96" s="94"/>
      <c r="ID96" s="94"/>
      <c r="IE96" s="94"/>
      <c r="IF96" s="94"/>
      <c r="IG96" s="94"/>
      <c r="IH96" s="94"/>
      <c r="II96" s="94"/>
      <c r="IJ96" s="94"/>
      <c r="IK96" s="94"/>
      <c r="IL96" s="94"/>
      <c r="IM96" s="94"/>
      <c r="IN96" s="94"/>
      <c r="IO96" s="94"/>
      <c r="IP96" s="94"/>
      <c r="IQ96" s="94"/>
      <c r="IR96" s="94"/>
      <c r="IS96" s="94"/>
      <c r="IT96" s="94"/>
      <c r="IU96" s="94"/>
      <c r="IV96" s="94"/>
      <c r="IW96" s="94"/>
      <c r="IX96" s="94"/>
      <c r="IY96" s="94"/>
    </row>
    <row r="97" spans="1:259" s="94" customFormat="1" ht="51" hidden="1" customHeight="1" x14ac:dyDescent="0.2">
      <c r="A97" s="81">
        <v>44583</v>
      </c>
      <c r="B97" s="83" t="s">
        <v>301</v>
      </c>
      <c r="C97" s="83" t="s">
        <v>332</v>
      </c>
      <c r="D97" s="83" t="s">
        <v>131</v>
      </c>
      <c r="E97" s="83" t="s">
        <v>132</v>
      </c>
      <c r="F97" s="83" t="s">
        <v>165</v>
      </c>
      <c r="G97" s="82" t="s">
        <v>287</v>
      </c>
      <c r="H97" s="82" t="s">
        <v>36</v>
      </c>
      <c r="I97" s="82">
        <v>1</v>
      </c>
      <c r="J97" s="81">
        <v>44583</v>
      </c>
      <c r="K97" s="82">
        <v>1</v>
      </c>
      <c r="L97" s="81">
        <v>44583</v>
      </c>
      <c r="M97" s="82">
        <v>1</v>
      </c>
      <c r="N97" s="82" t="s">
        <v>376</v>
      </c>
      <c r="O97" s="81">
        <v>44583</v>
      </c>
      <c r="P97" s="82"/>
      <c r="Q97" s="82"/>
      <c r="R97" s="81">
        <v>44583</v>
      </c>
      <c r="S97" s="82"/>
      <c r="T97" s="87"/>
      <c r="U97" s="87"/>
      <c r="V97" s="92"/>
      <c r="W97" s="82">
        <v>195.52</v>
      </c>
      <c r="X97" s="88"/>
      <c r="Y97" s="89">
        <f t="shared" si="3"/>
        <v>195.52</v>
      </c>
      <c r="Z97" s="89">
        <f t="shared" si="4"/>
        <v>0</v>
      </c>
      <c r="AA97" s="89">
        <f t="shared" si="5"/>
        <v>0</v>
      </c>
      <c r="AB97" s="83"/>
      <c r="AC97" s="91"/>
      <c r="AD97" s="82"/>
      <c r="AE97" s="82"/>
      <c r="AF97" s="93"/>
    </row>
    <row r="98" spans="1:259" s="94" customFormat="1" ht="51" hidden="1" customHeight="1" x14ac:dyDescent="0.2">
      <c r="A98" s="81">
        <v>44583</v>
      </c>
      <c r="B98" s="83" t="s">
        <v>302</v>
      </c>
      <c r="C98" s="83" t="s">
        <v>333</v>
      </c>
      <c r="D98" s="83" t="s">
        <v>291</v>
      </c>
      <c r="E98" s="83" t="s">
        <v>292</v>
      </c>
      <c r="F98" s="83" t="s">
        <v>165</v>
      </c>
      <c r="G98" s="82" t="s">
        <v>287</v>
      </c>
      <c r="H98" s="82" t="s">
        <v>36</v>
      </c>
      <c r="I98" s="82">
        <v>5</v>
      </c>
      <c r="J98" s="81">
        <v>44583</v>
      </c>
      <c r="K98" s="82">
        <v>5</v>
      </c>
      <c r="L98" s="81">
        <v>44583</v>
      </c>
      <c r="M98" s="82">
        <v>5</v>
      </c>
      <c r="N98" s="82" t="s">
        <v>376</v>
      </c>
      <c r="O98" s="81">
        <v>44583</v>
      </c>
      <c r="P98" s="82"/>
      <c r="Q98" s="82"/>
      <c r="R98" s="81">
        <v>44583</v>
      </c>
      <c r="S98" s="82"/>
      <c r="T98" s="87"/>
      <c r="U98" s="87"/>
      <c r="V98" s="92"/>
      <c r="W98" s="82">
        <v>272.76</v>
      </c>
      <c r="X98" s="88"/>
      <c r="Y98" s="89">
        <f t="shared" si="3"/>
        <v>1363.8</v>
      </c>
      <c r="Z98" s="89">
        <f t="shared" si="4"/>
        <v>0</v>
      </c>
      <c r="AA98" s="89">
        <f t="shared" si="5"/>
        <v>0</v>
      </c>
      <c r="AB98" s="83"/>
      <c r="AC98" s="91"/>
      <c r="AD98" s="100"/>
      <c r="AE98" s="100"/>
      <c r="AF98" s="93"/>
    </row>
    <row r="99" spans="1:259" s="95" customFormat="1" ht="47.25" hidden="1" customHeight="1" x14ac:dyDescent="0.2">
      <c r="A99" s="81">
        <v>44583</v>
      </c>
      <c r="B99" s="83" t="s">
        <v>303</v>
      </c>
      <c r="C99" s="83" t="s">
        <v>334</v>
      </c>
      <c r="D99" s="83" t="s">
        <v>139</v>
      </c>
      <c r="E99" s="83" t="s">
        <v>140</v>
      </c>
      <c r="F99" s="83" t="s">
        <v>165</v>
      </c>
      <c r="G99" s="82" t="s">
        <v>287</v>
      </c>
      <c r="H99" s="82" t="s">
        <v>36</v>
      </c>
      <c r="I99" s="82">
        <v>2</v>
      </c>
      <c r="J99" s="81">
        <v>44583</v>
      </c>
      <c r="K99" s="82">
        <v>2</v>
      </c>
      <c r="L99" s="81">
        <v>44583</v>
      </c>
      <c r="M99" s="82">
        <v>2</v>
      </c>
      <c r="N99" s="82" t="s">
        <v>376</v>
      </c>
      <c r="O99" s="81">
        <v>44583</v>
      </c>
      <c r="P99" s="82"/>
      <c r="Q99" s="82"/>
      <c r="R99" s="81">
        <v>44583</v>
      </c>
      <c r="S99" s="82"/>
      <c r="T99" s="87"/>
      <c r="U99" s="87"/>
      <c r="V99" s="92"/>
      <c r="W99" s="82">
        <v>93.48</v>
      </c>
      <c r="X99" s="82"/>
      <c r="Y99" s="89">
        <f t="shared" si="3"/>
        <v>186.96</v>
      </c>
      <c r="Z99" s="89">
        <f t="shared" si="4"/>
        <v>0</v>
      </c>
      <c r="AA99" s="89">
        <f t="shared" si="5"/>
        <v>0</v>
      </c>
      <c r="AB99" s="82"/>
      <c r="AC99" s="91"/>
      <c r="AD99" s="92"/>
      <c r="AE99" s="82"/>
      <c r="AF99" s="93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94"/>
      <c r="FD99" s="94"/>
      <c r="FE99" s="94"/>
      <c r="FF99" s="94"/>
      <c r="FG99" s="94"/>
      <c r="FH99" s="94"/>
      <c r="FI99" s="94"/>
      <c r="FJ99" s="94"/>
      <c r="FK99" s="94"/>
      <c r="FL99" s="94"/>
      <c r="FM99" s="94"/>
      <c r="FN99" s="94"/>
      <c r="FO99" s="94"/>
      <c r="FP99" s="94"/>
      <c r="FQ99" s="94"/>
      <c r="FR99" s="94"/>
      <c r="FS99" s="94"/>
      <c r="FT99" s="94"/>
      <c r="FU99" s="94"/>
      <c r="FV99" s="94"/>
      <c r="FW99" s="94"/>
      <c r="FX99" s="94"/>
      <c r="FY99" s="94"/>
      <c r="FZ99" s="94"/>
      <c r="GA99" s="94"/>
      <c r="GB99" s="94"/>
      <c r="GC99" s="94"/>
      <c r="GD99" s="94"/>
      <c r="GE99" s="94"/>
      <c r="GF99" s="94"/>
      <c r="GG99" s="94"/>
      <c r="GH99" s="94"/>
      <c r="GI99" s="94"/>
      <c r="GJ99" s="94"/>
      <c r="GK99" s="94"/>
      <c r="GL99" s="94"/>
      <c r="GM99" s="94"/>
      <c r="GN99" s="94"/>
      <c r="GO99" s="94"/>
      <c r="GP99" s="94"/>
      <c r="GQ99" s="94"/>
      <c r="GR99" s="94"/>
      <c r="GS99" s="94"/>
      <c r="GT99" s="94"/>
      <c r="GU99" s="94"/>
      <c r="GV99" s="94"/>
      <c r="GW99" s="94"/>
      <c r="GX99" s="94"/>
      <c r="GY99" s="94"/>
      <c r="GZ99" s="94"/>
      <c r="HA99" s="94"/>
      <c r="HB99" s="94"/>
      <c r="HC99" s="94"/>
      <c r="HD99" s="94"/>
      <c r="HE99" s="94"/>
      <c r="HF99" s="94"/>
      <c r="HG99" s="94"/>
      <c r="HH99" s="94"/>
      <c r="HI99" s="94"/>
      <c r="HJ99" s="94"/>
      <c r="HK99" s="94"/>
      <c r="HL99" s="94"/>
      <c r="HM99" s="94"/>
      <c r="HN99" s="94"/>
      <c r="HO99" s="94"/>
      <c r="HP99" s="94"/>
      <c r="HQ99" s="94"/>
      <c r="HR99" s="94"/>
      <c r="HS99" s="94"/>
      <c r="HT99" s="94"/>
      <c r="HU99" s="94"/>
      <c r="HV99" s="94"/>
      <c r="HW99" s="94"/>
      <c r="HX99" s="94"/>
      <c r="HY99" s="94"/>
      <c r="HZ99" s="94"/>
      <c r="IA99" s="94"/>
      <c r="IB99" s="94"/>
      <c r="IC99" s="94"/>
      <c r="ID99" s="94"/>
      <c r="IE99" s="94"/>
      <c r="IF99" s="94"/>
      <c r="IG99" s="94"/>
      <c r="IH99" s="94"/>
      <c r="II99" s="94"/>
      <c r="IJ99" s="94"/>
      <c r="IK99" s="94"/>
      <c r="IL99" s="94"/>
      <c r="IM99" s="94"/>
      <c r="IN99" s="94"/>
      <c r="IO99" s="94"/>
      <c r="IP99" s="94"/>
      <c r="IQ99" s="94"/>
      <c r="IR99" s="94"/>
      <c r="IS99" s="94"/>
      <c r="IT99" s="94"/>
      <c r="IU99" s="94"/>
      <c r="IV99" s="94"/>
      <c r="IW99" s="94"/>
      <c r="IX99" s="94"/>
      <c r="IY99" s="94"/>
    </row>
    <row r="100" spans="1:259" s="94" customFormat="1" ht="51" hidden="1" customHeight="1" x14ac:dyDescent="0.2">
      <c r="A100" s="81">
        <v>44583</v>
      </c>
      <c r="B100" s="83" t="s">
        <v>304</v>
      </c>
      <c r="C100" s="83" t="s">
        <v>335</v>
      </c>
      <c r="D100" s="83" t="s">
        <v>135</v>
      </c>
      <c r="E100" s="83" t="s">
        <v>136</v>
      </c>
      <c r="F100" s="83" t="s">
        <v>165</v>
      </c>
      <c r="G100" s="82" t="s">
        <v>287</v>
      </c>
      <c r="H100" s="82" t="s">
        <v>36</v>
      </c>
      <c r="I100" s="82">
        <v>10</v>
      </c>
      <c r="J100" s="81">
        <v>44583</v>
      </c>
      <c r="K100" s="82">
        <v>10</v>
      </c>
      <c r="L100" s="81">
        <v>44583</v>
      </c>
      <c r="M100" s="82">
        <v>10</v>
      </c>
      <c r="N100" s="82" t="s">
        <v>372</v>
      </c>
      <c r="O100" s="81">
        <v>44583</v>
      </c>
      <c r="P100" s="82"/>
      <c r="Q100" s="82"/>
      <c r="R100" s="81">
        <v>44583</v>
      </c>
      <c r="S100" s="82"/>
      <c r="T100" s="86"/>
      <c r="U100" s="87"/>
      <c r="V100" s="82"/>
      <c r="W100" s="82">
        <v>526.74</v>
      </c>
      <c r="X100" s="88"/>
      <c r="Y100" s="89">
        <f t="shared" si="3"/>
        <v>5267.4</v>
      </c>
      <c r="Z100" s="89">
        <f t="shared" si="4"/>
        <v>0</v>
      </c>
      <c r="AA100" s="89">
        <f t="shared" si="5"/>
        <v>0</v>
      </c>
      <c r="AB100" s="82"/>
      <c r="AC100" s="91"/>
      <c r="AD100" s="82"/>
      <c r="AE100" s="82"/>
      <c r="AF100" s="93"/>
    </row>
    <row r="101" spans="1:259" s="94" customFormat="1" ht="51" hidden="1" customHeight="1" x14ac:dyDescent="0.2">
      <c r="A101" s="81">
        <v>44583</v>
      </c>
      <c r="B101" s="83" t="s">
        <v>305</v>
      </c>
      <c r="C101" s="83" t="s">
        <v>286</v>
      </c>
      <c r="D101" s="83" t="s">
        <v>209</v>
      </c>
      <c r="E101" s="83" t="s">
        <v>210</v>
      </c>
      <c r="F101" s="83" t="s">
        <v>165</v>
      </c>
      <c r="G101" s="82" t="s">
        <v>287</v>
      </c>
      <c r="H101" s="82" t="s">
        <v>36</v>
      </c>
      <c r="I101" s="82">
        <v>5</v>
      </c>
      <c r="J101" s="81">
        <v>44583</v>
      </c>
      <c r="K101" s="82">
        <v>5</v>
      </c>
      <c r="L101" s="81">
        <v>44583</v>
      </c>
      <c r="M101" s="82">
        <v>5</v>
      </c>
      <c r="N101" s="82" t="s">
        <v>372</v>
      </c>
      <c r="O101" s="81">
        <v>44583</v>
      </c>
      <c r="P101" s="82"/>
      <c r="Q101" s="82"/>
      <c r="R101" s="81">
        <v>44583</v>
      </c>
      <c r="S101" s="82"/>
      <c r="T101" s="86"/>
      <c r="U101" s="87"/>
      <c r="V101" s="82"/>
      <c r="W101" s="82">
        <v>273.74</v>
      </c>
      <c r="X101" s="88"/>
      <c r="Y101" s="89">
        <f t="shared" si="3"/>
        <v>1368.7</v>
      </c>
      <c r="Z101" s="89">
        <f t="shared" si="4"/>
        <v>0</v>
      </c>
      <c r="AA101" s="89">
        <f t="shared" si="5"/>
        <v>0</v>
      </c>
      <c r="AB101" s="82"/>
      <c r="AC101" s="91"/>
      <c r="AD101" s="82"/>
      <c r="AE101" s="82"/>
      <c r="AF101" s="93"/>
    </row>
    <row r="102" spans="1:259" s="95" customFormat="1" ht="47.25" hidden="1" customHeight="1" x14ac:dyDescent="0.2">
      <c r="A102" s="81">
        <v>44583</v>
      </c>
      <c r="B102" s="83" t="s">
        <v>306</v>
      </c>
      <c r="C102" s="83" t="s">
        <v>336</v>
      </c>
      <c r="D102" s="83" t="s">
        <v>217</v>
      </c>
      <c r="E102" s="83" t="s">
        <v>218</v>
      </c>
      <c r="F102" s="83" t="s">
        <v>165</v>
      </c>
      <c r="G102" s="82" t="s">
        <v>287</v>
      </c>
      <c r="H102" s="82" t="s">
        <v>36</v>
      </c>
      <c r="I102" s="82">
        <v>1</v>
      </c>
      <c r="J102" s="81">
        <v>44583</v>
      </c>
      <c r="K102" s="82">
        <v>1</v>
      </c>
      <c r="L102" s="81">
        <v>44583</v>
      </c>
      <c r="M102" s="82">
        <v>1</v>
      </c>
      <c r="N102" s="82" t="s">
        <v>288</v>
      </c>
      <c r="O102" s="81">
        <v>44583</v>
      </c>
      <c r="P102" s="82"/>
      <c r="Q102" s="82"/>
      <c r="R102" s="81">
        <v>44583</v>
      </c>
      <c r="S102" s="82"/>
      <c r="T102" s="86"/>
      <c r="U102" s="87"/>
      <c r="V102" s="82"/>
      <c r="W102" s="82">
        <v>300.74</v>
      </c>
      <c r="X102" s="88"/>
      <c r="Y102" s="89">
        <f t="shared" si="3"/>
        <v>300.74</v>
      </c>
      <c r="Z102" s="89">
        <f t="shared" si="4"/>
        <v>0</v>
      </c>
      <c r="AA102" s="89">
        <f t="shared" si="5"/>
        <v>0</v>
      </c>
      <c r="AB102" s="82"/>
      <c r="AC102" s="91"/>
      <c r="AD102" s="92"/>
      <c r="AE102" s="92"/>
      <c r="AF102" s="93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94"/>
      <c r="FD102" s="94"/>
      <c r="FE102" s="94"/>
      <c r="FF102" s="94"/>
      <c r="FG102" s="94"/>
      <c r="FH102" s="94"/>
      <c r="FI102" s="94"/>
      <c r="FJ102" s="94"/>
      <c r="FK102" s="94"/>
      <c r="FL102" s="94"/>
      <c r="FM102" s="94"/>
      <c r="FN102" s="94"/>
      <c r="FO102" s="94"/>
      <c r="FP102" s="94"/>
      <c r="FQ102" s="94"/>
      <c r="FR102" s="94"/>
      <c r="FS102" s="94"/>
      <c r="FT102" s="94"/>
      <c r="FU102" s="94"/>
      <c r="FV102" s="94"/>
      <c r="FW102" s="94"/>
      <c r="FX102" s="94"/>
      <c r="FY102" s="94"/>
      <c r="FZ102" s="94"/>
      <c r="GA102" s="94"/>
      <c r="GB102" s="94"/>
      <c r="GC102" s="94"/>
      <c r="GD102" s="94"/>
      <c r="GE102" s="94"/>
      <c r="GF102" s="94"/>
      <c r="GG102" s="94"/>
      <c r="GH102" s="94"/>
      <c r="GI102" s="94"/>
      <c r="GJ102" s="94"/>
      <c r="GK102" s="94"/>
      <c r="GL102" s="94"/>
      <c r="GM102" s="94"/>
      <c r="GN102" s="94"/>
      <c r="GO102" s="94"/>
      <c r="GP102" s="94"/>
      <c r="GQ102" s="94"/>
      <c r="GR102" s="94"/>
      <c r="GS102" s="94"/>
      <c r="GT102" s="94"/>
      <c r="GU102" s="94"/>
      <c r="GV102" s="94"/>
      <c r="GW102" s="94"/>
      <c r="GX102" s="94"/>
      <c r="GY102" s="94"/>
      <c r="GZ102" s="94"/>
      <c r="HA102" s="94"/>
      <c r="HB102" s="94"/>
      <c r="HC102" s="94"/>
      <c r="HD102" s="94"/>
      <c r="HE102" s="94"/>
      <c r="HF102" s="94"/>
      <c r="HG102" s="94"/>
      <c r="HH102" s="94"/>
      <c r="HI102" s="94"/>
      <c r="HJ102" s="94"/>
      <c r="HK102" s="94"/>
      <c r="HL102" s="94"/>
      <c r="HM102" s="94"/>
      <c r="HN102" s="94"/>
      <c r="HO102" s="94"/>
      <c r="HP102" s="94"/>
      <c r="HQ102" s="94"/>
      <c r="HR102" s="94"/>
      <c r="HS102" s="94"/>
      <c r="HT102" s="94"/>
      <c r="HU102" s="94"/>
      <c r="HV102" s="94"/>
      <c r="HW102" s="94"/>
      <c r="HX102" s="94"/>
      <c r="HY102" s="94"/>
      <c r="HZ102" s="94"/>
      <c r="IA102" s="94"/>
      <c r="IB102" s="94"/>
      <c r="IC102" s="94"/>
      <c r="ID102" s="94"/>
      <c r="IE102" s="94"/>
      <c r="IF102" s="94"/>
      <c r="IG102" s="94"/>
      <c r="IH102" s="94"/>
      <c r="II102" s="94"/>
      <c r="IJ102" s="94"/>
      <c r="IK102" s="94"/>
      <c r="IL102" s="94"/>
      <c r="IM102" s="94"/>
      <c r="IN102" s="94"/>
      <c r="IO102" s="94"/>
      <c r="IP102" s="94"/>
      <c r="IQ102" s="94"/>
      <c r="IR102" s="94"/>
      <c r="IS102" s="94"/>
      <c r="IT102" s="94"/>
      <c r="IU102" s="94"/>
      <c r="IV102" s="94"/>
      <c r="IW102" s="94"/>
      <c r="IX102" s="94"/>
      <c r="IY102" s="94"/>
    </row>
    <row r="103" spans="1:259" s="95" customFormat="1" ht="47.25" hidden="1" customHeight="1" x14ac:dyDescent="0.2">
      <c r="A103" s="81">
        <v>44583</v>
      </c>
      <c r="B103" s="83" t="s">
        <v>307</v>
      </c>
      <c r="C103" s="83" t="s">
        <v>203</v>
      </c>
      <c r="D103" s="83" t="s">
        <v>137</v>
      </c>
      <c r="E103" s="83" t="s">
        <v>138</v>
      </c>
      <c r="F103" s="83" t="s">
        <v>165</v>
      </c>
      <c r="G103" s="82" t="s">
        <v>287</v>
      </c>
      <c r="H103" s="82" t="s">
        <v>36</v>
      </c>
      <c r="I103" s="82">
        <v>1</v>
      </c>
      <c r="J103" s="81">
        <v>44583</v>
      </c>
      <c r="K103" s="82">
        <v>1</v>
      </c>
      <c r="L103" s="81">
        <v>44583</v>
      </c>
      <c r="M103" s="82">
        <v>1</v>
      </c>
      <c r="N103" s="82" t="s">
        <v>372</v>
      </c>
      <c r="O103" s="81">
        <v>44583</v>
      </c>
      <c r="P103" s="82"/>
      <c r="Q103" s="82"/>
      <c r="R103" s="81">
        <v>44583</v>
      </c>
      <c r="S103" s="82"/>
      <c r="T103" s="86"/>
      <c r="U103" s="87"/>
      <c r="V103" s="82"/>
      <c r="W103" s="82">
        <v>636.92999999999995</v>
      </c>
      <c r="X103" s="88"/>
      <c r="Y103" s="89">
        <f t="shared" si="3"/>
        <v>636.92999999999995</v>
      </c>
      <c r="Z103" s="89">
        <f t="shared" si="4"/>
        <v>0</v>
      </c>
      <c r="AA103" s="89">
        <f t="shared" si="5"/>
        <v>0</v>
      </c>
      <c r="AB103" s="82"/>
      <c r="AC103" s="91"/>
      <c r="AD103" s="82"/>
      <c r="AE103" s="82"/>
      <c r="AF103" s="93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94"/>
      <c r="FQ103" s="94"/>
      <c r="FR103" s="94"/>
      <c r="FS103" s="94"/>
      <c r="FT103" s="94"/>
      <c r="FU103" s="94"/>
      <c r="FV103" s="94"/>
      <c r="FW103" s="94"/>
      <c r="FX103" s="94"/>
      <c r="FY103" s="94"/>
      <c r="FZ103" s="94"/>
      <c r="GA103" s="94"/>
      <c r="GB103" s="94"/>
      <c r="GC103" s="94"/>
      <c r="GD103" s="94"/>
      <c r="GE103" s="94"/>
      <c r="GF103" s="94"/>
      <c r="GG103" s="94"/>
      <c r="GH103" s="94"/>
      <c r="GI103" s="94"/>
      <c r="GJ103" s="94"/>
      <c r="GK103" s="94"/>
      <c r="GL103" s="94"/>
      <c r="GM103" s="94"/>
      <c r="GN103" s="94"/>
      <c r="GO103" s="94"/>
      <c r="GP103" s="94"/>
      <c r="GQ103" s="94"/>
      <c r="GR103" s="94"/>
      <c r="GS103" s="94"/>
      <c r="GT103" s="94"/>
      <c r="GU103" s="94"/>
      <c r="GV103" s="94"/>
      <c r="GW103" s="94"/>
      <c r="GX103" s="94"/>
      <c r="GY103" s="94"/>
      <c r="GZ103" s="94"/>
      <c r="HA103" s="94"/>
      <c r="HB103" s="94"/>
      <c r="HC103" s="94"/>
      <c r="HD103" s="94"/>
      <c r="HE103" s="94"/>
      <c r="HF103" s="94"/>
      <c r="HG103" s="94"/>
      <c r="HH103" s="94"/>
      <c r="HI103" s="94"/>
      <c r="HJ103" s="94"/>
      <c r="HK103" s="94"/>
      <c r="HL103" s="94"/>
      <c r="HM103" s="94"/>
      <c r="HN103" s="94"/>
      <c r="HO103" s="94"/>
      <c r="HP103" s="94"/>
      <c r="HQ103" s="94"/>
      <c r="HR103" s="94"/>
      <c r="HS103" s="94"/>
      <c r="HT103" s="94"/>
      <c r="HU103" s="94"/>
      <c r="HV103" s="94"/>
      <c r="HW103" s="94"/>
      <c r="HX103" s="94"/>
      <c r="HY103" s="94"/>
      <c r="HZ103" s="94"/>
      <c r="IA103" s="94"/>
      <c r="IB103" s="94"/>
      <c r="IC103" s="94"/>
      <c r="ID103" s="94"/>
      <c r="IE103" s="94"/>
      <c r="IF103" s="94"/>
      <c r="IG103" s="94"/>
      <c r="IH103" s="94"/>
      <c r="II103" s="94"/>
      <c r="IJ103" s="94"/>
      <c r="IK103" s="94"/>
      <c r="IL103" s="94"/>
      <c r="IM103" s="94"/>
      <c r="IN103" s="94"/>
      <c r="IO103" s="94"/>
      <c r="IP103" s="94"/>
      <c r="IQ103" s="94"/>
      <c r="IR103" s="94"/>
      <c r="IS103" s="94"/>
      <c r="IT103" s="94"/>
      <c r="IU103" s="94"/>
      <c r="IV103" s="94"/>
      <c r="IW103" s="94"/>
      <c r="IX103" s="94"/>
      <c r="IY103" s="94"/>
    </row>
    <row r="104" spans="1:259" s="95" customFormat="1" ht="47.25" hidden="1" customHeight="1" x14ac:dyDescent="0.2">
      <c r="A104" s="81">
        <v>44583</v>
      </c>
      <c r="B104" s="83" t="s">
        <v>308</v>
      </c>
      <c r="C104" s="83" t="s">
        <v>337</v>
      </c>
      <c r="D104" s="83" t="s">
        <v>215</v>
      </c>
      <c r="E104" s="83" t="s">
        <v>216</v>
      </c>
      <c r="F104" s="83" t="s">
        <v>165</v>
      </c>
      <c r="G104" s="82" t="s">
        <v>287</v>
      </c>
      <c r="H104" s="82" t="s">
        <v>36</v>
      </c>
      <c r="I104" s="82">
        <v>13</v>
      </c>
      <c r="J104" s="81">
        <v>44583</v>
      </c>
      <c r="K104" s="82">
        <v>13</v>
      </c>
      <c r="L104" s="81">
        <v>44583</v>
      </c>
      <c r="M104" s="82">
        <v>13</v>
      </c>
      <c r="N104" s="82" t="s">
        <v>372</v>
      </c>
      <c r="O104" s="81">
        <v>44583</v>
      </c>
      <c r="P104" s="82"/>
      <c r="Q104" s="82"/>
      <c r="R104" s="81">
        <v>44583</v>
      </c>
      <c r="S104" s="82"/>
      <c r="T104" s="86"/>
      <c r="U104" s="87"/>
      <c r="V104" s="82"/>
      <c r="W104" s="82">
        <v>460.84</v>
      </c>
      <c r="X104" s="88"/>
      <c r="Y104" s="89">
        <f t="shared" si="3"/>
        <v>5990.92</v>
      </c>
      <c r="Z104" s="89">
        <f t="shared" si="4"/>
        <v>0</v>
      </c>
      <c r="AA104" s="89">
        <f t="shared" si="5"/>
        <v>0</v>
      </c>
      <c r="AB104" s="82"/>
      <c r="AC104" s="91"/>
      <c r="AD104" s="82"/>
      <c r="AE104" s="82"/>
      <c r="AF104" s="93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94"/>
      <c r="FQ104" s="94"/>
      <c r="FR104" s="94"/>
      <c r="FS104" s="94"/>
      <c r="FT104" s="94"/>
      <c r="FU104" s="94"/>
      <c r="FV104" s="94"/>
      <c r="FW104" s="94"/>
      <c r="FX104" s="94"/>
      <c r="FY104" s="94"/>
      <c r="FZ104" s="94"/>
      <c r="GA104" s="94"/>
      <c r="GB104" s="94"/>
      <c r="GC104" s="94"/>
      <c r="GD104" s="94"/>
      <c r="GE104" s="94"/>
      <c r="GF104" s="94"/>
      <c r="GG104" s="94"/>
      <c r="GH104" s="94"/>
      <c r="GI104" s="94"/>
      <c r="GJ104" s="94"/>
      <c r="GK104" s="94"/>
      <c r="GL104" s="94"/>
      <c r="GM104" s="94"/>
      <c r="GN104" s="94"/>
      <c r="GO104" s="94"/>
      <c r="GP104" s="94"/>
      <c r="GQ104" s="94"/>
      <c r="GR104" s="94"/>
      <c r="GS104" s="94"/>
      <c r="GT104" s="94"/>
      <c r="GU104" s="94"/>
      <c r="GV104" s="94"/>
      <c r="GW104" s="94"/>
      <c r="GX104" s="94"/>
      <c r="GY104" s="94"/>
      <c r="GZ104" s="94"/>
      <c r="HA104" s="94"/>
      <c r="HB104" s="94"/>
      <c r="HC104" s="94"/>
      <c r="HD104" s="94"/>
      <c r="HE104" s="94"/>
      <c r="HF104" s="94"/>
      <c r="HG104" s="94"/>
      <c r="HH104" s="94"/>
      <c r="HI104" s="94"/>
      <c r="HJ104" s="94"/>
      <c r="HK104" s="94"/>
      <c r="HL104" s="94"/>
      <c r="HM104" s="94"/>
      <c r="HN104" s="94"/>
      <c r="HO104" s="94"/>
      <c r="HP104" s="94"/>
      <c r="HQ104" s="94"/>
      <c r="HR104" s="94"/>
      <c r="HS104" s="94"/>
      <c r="HT104" s="94"/>
      <c r="HU104" s="94"/>
      <c r="HV104" s="94"/>
      <c r="HW104" s="94"/>
      <c r="HX104" s="94"/>
      <c r="HY104" s="94"/>
      <c r="HZ104" s="94"/>
      <c r="IA104" s="94"/>
      <c r="IB104" s="94"/>
      <c r="IC104" s="94"/>
      <c r="ID104" s="94"/>
      <c r="IE104" s="94"/>
      <c r="IF104" s="94"/>
      <c r="IG104" s="94"/>
      <c r="IH104" s="94"/>
      <c r="II104" s="94"/>
      <c r="IJ104" s="94"/>
      <c r="IK104" s="94"/>
      <c r="IL104" s="94"/>
      <c r="IM104" s="94"/>
      <c r="IN104" s="94"/>
      <c r="IO104" s="94"/>
      <c r="IP104" s="94"/>
      <c r="IQ104" s="94"/>
      <c r="IR104" s="94"/>
      <c r="IS104" s="94"/>
      <c r="IT104" s="94"/>
      <c r="IU104" s="94"/>
      <c r="IV104" s="94"/>
      <c r="IW104" s="94"/>
      <c r="IX104" s="94"/>
      <c r="IY104" s="94"/>
    </row>
    <row r="105" spans="1:259" s="94" customFormat="1" ht="51" hidden="1" customHeight="1" x14ac:dyDescent="0.2">
      <c r="A105" s="81">
        <v>44583</v>
      </c>
      <c r="B105" s="83" t="s">
        <v>309</v>
      </c>
      <c r="C105" s="83" t="s">
        <v>338</v>
      </c>
      <c r="D105" s="83" t="s">
        <v>137</v>
      </c>
      <c r="E105" s="83" t="s">
        <v>138</v>
      </c>
      <c r="F105" s="83" t="s">
        <v>165</v>
      </c>
      <c r="G105" s="82" t="s">
        <v>287</v>
      </c>
      <c r="H105" s="82" t="s">
        <v>36</v>
      </c>
      <c r="I105" s="82">
        <v>8</v>
      </c>
      <c r="J105" s="81">
        <v>44583</v>
      </c>
      <c r="K105" s="82">
        <v>8</v>
      </c>
      <c r="L105" s="81">
        <v>44583</v>
      </c>
      <c r="M105" s="82">
        <v>8</v>
      </c>
      <c r="N105" s="82" t="s">
        <v>372</v>
      </c>
      <c r="O105" s="81">
        <v>44583</v>
      </c>
      <c r="P105" s="82"/>
      <c r="Q105" s="82"/>
      <c r="R105" s="81">
        <v>44583</v>
      </c>
      <c r="S105" s="82"/>
      <c r="T105" s="86"/>
      <c r="U105" s="87"/>
      <c r="V105" s="82"/>
      <c r="W105" s="82">
        <v>636.92999999999995</v>
      </c>
      <c r="X105" s="88"/>
      <c r="Y105" s="89">
        <f t="shared" si="3"/>
        <v>5095.4399999999996</v>
      </c>
      <c r="Z105" s="89">
        <f t="shared" si="4"/>
        <v>0</v>
      </c>
      <c r="AA105" s="89">
        <f t="shared" si="5"/>
        <v>0</v>
      </c>
      <c r="AB105" s="82"/>
      <c r="AC105" s="91"/>
      <c r="AD105" s="82"/>
      <c r="AE105" s="82"/>
      <c r="AF105" s="93"/>
    </row>
    <row r="106" spans="1:259" s="95" customFormat="1" ht="47.25" hidden="1" customHeight="1" x14ac:dyDescent="0.2">
      <c r="A106" s="81">
        <v>44583</v>
      </c>
      <c r="B106" s="83" t="s">
        <v>310</v>
      </c>
      <c r="C106" s="83" t="s">
        <v>337</v>
      </c>
      <c r="D106" s="83" t="s">
        <v>213</v>
      </c>
      <c r="E106" s="83" t="s">
        <v>214</v>
      </c>
      <c r="F106" s="83" t="s">
        <v>165</v>
      </c>
      <c r="G106" s="82" t="s">
        <v>287</v>
      </c>
      <c r="H106" s="82" t="s">
        <v>36</v>
      </c>
      <c r="I106" s="82">
        <v>13</v>
      </c>
      <c r="J106" s="81">
        <v>44583</v>
      </c>
      <c r="K106" s="82">
        <v>13</v>
      </c>
      <c r="L106" s="81">
        <v>44583</v>
      </c>
      <c r="M106" s="82">
        <v>13</v>
      </c>
      <c r="N106" s="82" t="s">
        <v>372</v>
      </c>
      <c r="O106" s="81">
        <v>44583</v>
      </c>
      <c r="P106" s="82"/>
      <c r="Q106" s="82"/>
      <c r="R106" s="81">
        <v>44583</v>
      </c>
      <c r="S106" s="82"/>
      <c r="T106" s="87"/>
      <c r="U106" s="87"/>
      <c r="V106" s="92"/>
      <c r="W106" s="82">
        <v>357.62</v>
      </c>
      <c r="X106" s="88"/>
      <c r="Y106" s="89">
        <f t="shared" si="3"/>
        <v>4649.0600000000004</v>
      </c>
      <c r="Z106" s="89">
        <f t="shared" si="4"/>
        <v>0</v>
      </c>
      <c r="AA106" s="89">
        <f t="shared" si="5"/>
        <v>0</v>
      </c>
      <c r="AB106" s="82"/>
      <c r="AC106" s="91"/>
      <c r="AD106" s="82"/>
      <c r="AE106" s="82"/>
      <c r="AF106" s="93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94"/>
      <c r="FQ106" s="94"/>
      <c r="FR106" s="94"/>
      <c r="FS106" s="94"/>
      <c r="FT106" s="94"/>
      <c r="FU106" s="94"/>
      <c r="FV106" s="94"/>
      <c r="FW106" s="94"/>
      <c r="FX106" s="94"/>
      <c r="FY106" s="94"/>
      <c r="FZ106" s="94"/>
      <c r="GA106" s="94"/>
      <c r="GB106" s="94"/>
      <c r="GC106" s="94"/>
      <c r="GD106" s="94"/>
      <c r="GE106" s="94"/>
      <c r="GF106" s="94"/>
      <c r="GG106" s="94"/>
      <c r="GH106" s="94"/>
      <c r="GI106" s="94"/>
      <c r="GJ106" s="94"/>
      <c r="GK106" s="94"/>
      <c r="GL106" s="94"/>
      <c r="GM106" s="94"/>
      <c r="GN106" s="94"/>
      <c r="GO106" s="94"/>
      <c r="GP106" s="94"/>
      <c r="GQ106" s="94"/>
      <c r="GR106" s="94"/>
      <c r="GS106" s="94"/>
      <c r="GT106" s="94"/>
      <c r="GU106" s="94"/>
      <c r="GV106" s="94"/>
      <c r="GW106" s="94"/>
      <c r="GX106" s="94"/>
      <c r="GY106" s="94"/>
      <c r="GZ106" s="94"/>
      <c r="HA106" s="94"/>
      <c r="HB106" s="94"/>
      <c r="HC106" s="94"/>
      <c r="HD106" s="94"/>
      <c r="HE106" s="94"/>
      <c r="HF106" s="94"/>
      <c r="HG106" s="94"/>
      <c r="HH106" s="94"/>
      <c r="HI106" s="94"/>
      <c r="HJ106" s="94"/>
      <c r="HK106" s="94"/>
      <c r="HL106" s="94"/>
      <c r="HM106" s="94"/>
      <c r="HN106" s="94"/>
      <c r="HO106" s="94"/>
      <c r="HP106" s="94"/>
      <c r="HQ106" s="94"/>
      <c r="HR106" s="94"/>
      <c r="HS106" s="94"/>
      <c r="HT106" s="94"/>
      <c r="HU106" s="94"/>
      <c r="HV106" s="94"/>
      <c r="HW106" s="94"/>
      <c r="HX106" s="94"/>
      <c r="HY106" s="94"/>
      <c r="HZ106" s="94"/>
      <c r="IA106" s="94"/>
      <c r="IB106" s="94"/>
      <c r="IC106" s="94"/>
      <c r="ID106" s="94"/>
      <c r="IE106" s="94"/>
      <c r="IF106" s="94"/>
      <c r="IG106" s="94"/>
      <c r="IH106" s="94"/>
      <c r="II106" s="94"/>
      <c r="IJ106" s="94"/>
      <c r="IK106" s="94"/>
      <c r="IL106" s="94"/>
      <c r="IM106" s="94"/>
      <c r="IN106" s="94"/>
      <c r="IO106" s="94"/>
      <c r="IP106" s="94"/>
      <c r="IQ106" s="94"/>
      <c r="IR106" s="94"/>
      <c r="IS106" s="94"/>
      <c r="IT106" s="94"/>
      <c r="IU106" s="94"/>
      <c r="IV106" s="94"/>
      <c r="IW106" s="94"/>
      <c r="IX106" s="94"/>
      <c r="IY106" s="94"/>
    </row>
    <row r="107" spans="1:259" s="94" customFormat="1" ht="51" hidden="1" customHeight="1" x14ac:dyDescent="0.2">
      <c r="A107" s="81">
        <v>44583</v>
      </c>
      <c r="B107" s="83" t="s">
        <v>311</v>
      </c>
      <c r="C107" s="83" t="s">
        <v>339</v>
      </c>
      <c r="D107" s="83" t="s">
        <v>135</v>
      </c>
      <c r="E107" s="83" t="s">
        <v>136</v>
      </c>
      <c r="F107" s="83" t="s">
        <v>165</v>
      </c>
      <c r="G107" s="82" t="s">
        <v>287</v>
      </c>
      <c r="H107" s="82" t="s">
        <v>36</v>
      </c>
      <c r="I107" s="82">
        <v>1</v>
      </c>
      <c r="J107" s="81">
        <v>44583</v>
      </c>
      <c r="K107" s="82">
        <v>1</v>
      </c>
      <c r="L107" s="81">
        <v>44583</v>
      </c>
      <c r="M107" s="82">
        <v>1</v>
      </c>
      <c r="N107" s="82" t="s">
        <v>372</v>
      </c>
      <c r="O107" s="81">
        <v>44583</v>
      </c>
      <c r="P107" s="82"/>
      <c r="Q107" s="82"/>
      <c r="R107" s="81">
        <v>44583</v>
      </c>
      <c r="S107" s="82"/>
      <c r="T107" s="86"/>
      <c r="U107" s="87"/>
      <c r="V107" s="82"/>
      <c r="W107" s="82">
        <v>526.74</v>
      </c>
      <c r="X107" s="88"/>
      <c r="Y107" s="89">
        <f t="shared" si="3"/>
        <v>526.74</v>
      </c>
      <c r="Z107" s="89">
        <f t="shared" si="4"/>
        <v>0</v>
      </c>
      <c r="AA107" s="89">
        <f t="shared" si="5"/>
        <v>0</v>
      </c>
      <c r="AB107" s="83"/>
      <c r="AC107" s="91"/>
      <c r="AD107" s="92"/>
      <c r="AE107" s="92"/>
      <c r="AF107" s="93"/>
    </row>
    <row r="108" spans="1:259" s="94" customFormat="1" ht="47.25" hidden="1" customHeight="1" x14ac:dyDescent="0.2">
      <c r="A108" s="81">
        <v>44583</v>
      </c>
      <c r="B108" s="83" t="s">
        <v>312</v>
      </c>
      <c r="C108" s="83" t="s">
        <v>286</v>
      </c>
      <c r="D108" s="83" t="s">
        <v>91</v>
      </c>
      <c r="E108" s="83" t="s">
        <v>97</v>
      </c>
      <c r="F108" s="83" t="s">
        <v>165</v>
      </c>
      <c r="G108" s="82" t="s">
        <v>287</v>
      </c>
      <c r="H108" s="82" t="s">
        <v>36</v>
      </c>
      <c r="I108" s="82">
        <v>1</v>
      </c>
      <c r="J108" s="81">
        <v>44583</v>
      </c>
      <c r="K108" s="82">
        <v>1</v>
      </c>
      <c r="L108" s="81">
        <v>44583</v>
      </c>
      <c r="M108" s="82">
        <v>1</v>
      </c>
      <c r="N108" s="82" t="s">
        <v>288</v>
      </c>
      <c r="O108" s="81">
        <v>44583</v>
      </c>
      <c r="P108" s="82"/>
      <c r="Q108" s="82"/>
      <c r="R108" s="81">
        <v>44583</v>
      </c>
      <c r="S108" s="82"/>
      <c r="T108" s="87"/>
      <c r="U108" s="87"/>
      <c r="V108" s="92"/>
      <c r="W108" s="82">
        <v>742.98</v>
      </c>
      <c r="X108" s="88"/>
      <c r="Y108" s="89">
        <f t="shared" si="3"/>
        <v>742.98</v>
      </c>
      <c r="Z108" s="89">
        <f t="shared" si="4"/>
        <v>0</v>
      </c>
      <c r="AA108" s="89">
        <f t="shared" si="5"/>
        <v>0</v>
      </c>
      <c r="AB108" s="82"/>
      <c r="AC108" s="91"/>
      <c r="AD108" s="82"/>
      <c r="AE108" s="82"/>
      <c r="AF108" s="93"/>
    </row>
    <row r="109" spans="1:259" s="95" customFormat="1" ht="47.25" hidden="1" customHeight="1" x14ac:dyDescent="0.2">
      <c r="A109" s="81">
        <v>44583</v>
      </c>
      <c r="B109" s="83" t="s">
        <v>313</v>
      </c>
      <c r="C109" s="83" t="s">
        <v>340</v>
      </c>
      <c r="D109" s="83" t="s">
        <v>129</v>
      </c>
      <c r="E109" s="83" t="s">
        <v>130</v>
      </c>
      <c r="F109" s="83" t="s">
        <v>165</v>
      </c>
      <c r="G109" s="82" t="s">
        <v>287</v>
      </c>
      <c r="H109" s="82" t="s">
        <v>36</v>
      </c>
      <c r="I109" s="101">
        <v>1</v>
      </c>
      <c r="J109" s="81">
        <v>44583</v>
      </c>
      <c r="K109" s="82">
        <v>1</v>
      </c>
      <c r="L109" s="81">
        <v>44583</v>
      </c>
      <c r="M109" s="82">
        <v>1</v>
      </c>
      <c r="N109" s="82" t="s">
        <v>372</v>
      </c>
      <c r="O109" s="81">
        <v>44583</v>
      </c>
      <c r="P109" s="82"/>
      <c r="Q109" s="82"/>
      <c r="R109" s="81">
        <v>44583</v>
      </c>
      <c r="S109" s="82"/>
      <c r="T109" s="87"/>
      <c r="U109" s="87"/>
      <c r="V109" s="92"/>
      <c r="W109" s="82">
        <v>252.74</v>
      </c>
      <c r="X109" s="88"/>
      <c r="Y109" s="89">
        <f t="shared" si="3"/>
        <v>252.74</v>
      </c>
      <c r="Z109" s="89">
        <f t="shared" si="4"/>
        <v>0</v>
      </c>
      <c r="AA109" s="89">
        <f t="shared" si="5"/>
        <v>0</v>
      </c>
      <c r="AB109" s="82"/>
      <c r="AC109" s="91"/>
      <c r="AD109" s="82"/>
      <c r="AE109" s="82"/>
      <c r="AF109" s="93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  <c r="FQ109" s="94"/>
      <c r="FR109" s="94"/>
      <c r="FS109" s="94"/>
      <c r="FT109" s="94"/>
      <c r="FU109" s="94"/>
      <c r="FV109" s="94"/>
      <c r="FW109" s="94"/>
      <c r="FX109" s="94"/>
      <c r="FY109" s="94"/>
      <c r="FZ109" s="94"/>
      <c r="GA109" s="94"/>
      <c r="GB109" s="94"/>
      <c r="GC109" s="94"/>
      <c r="GD109" s="94"/>
      <c r="GE109" s="94"/>
      <c r="GF109" s="94"/>
      <c r="GG109" s="94"/>
      <c r="GH109" s="94"/>
      <c r="GI109" s="94"/>
      <c r="GJ109" s="94"/>
      <c r="GK109" s="94"/>
      <c r="GL109" s="94"/>
      <c r="GM109" s="94"/>
      <c r="GN109" s="94"/>
      <c r="GO109" s="94"/>
      <c r="GP109" s="94"/>
      <c r="GQ109" s="94"/>
      <c r="GR109" s="94"/>
      <c r="GS109" s="94"/>
      <c r="GT109" s="94"/>
      <c r="GU109" s="94"/>
      <c r="GV109" s="94"/>
      <c r="GW109" s="94"/>
      <c r="GX109" s="94"/>
      <c r="GY109" s="94"/>
      <c r="GZ109" s="94"/>
      <c r="HA109" s="94"/>
      <c r="HB109" s="94"/>
      <c r="HC109" s="94"/>
      <c r="HD109" s="94"/>
      <c r="HE109" s="94"/>
      <c r="HF109" s="94"/>
      <c r="HG109" s="94"/>
      <c r="HH109" s="94"/>
      <c r="HI109" s="94"/>
      <c r="HJ109" s="94"/>
      <c r="HK109" s="94"/>
      <c r="HL109" s="94"/>
      <c r="HM109" s="94"/>
      <c r="HN109" s="94"/>
      <c r="HO109" s="94"/>
      <c r="HP109" s="94"/>
      <c r="HQ109" s="94"/>
      <c r="HR109" s="94"/>
      <c r="HS109" s="94"/>
      <c r="HT109" s="94"/>
      <c r="HU109" s="94"/>
      <c r="HV109" s="94"/>
      <c r="HW109" s="94"/>
      <c r="HX109" s="94"/>
      <c r="HY109" s="94"/>
      <c r="HZ109" s="94"/>
      <c r="IA109" s="94"/>
      <c r="IB109" s="94"/>
      <c r="IC109" s="94"/>
      <c r="ID109" s="94"/>
      <c r="IE109" s="94"/>
      <c r="IF109" s="94"/>
      <c r="IG109" s="94"/>
      <c r="IH109" s="94"/>
      <c r="II109" s="94"/>
      <c r="IJ109" s="94"/>
      <c r="IK109" s="94"/>
      <c r="IL109" s="94"/>
      <c r="IM109" s="94"/>
      <c r="IN109" s="94"/>
      <c r="IO109" s="94"/>
      <c r="IP109" s="94"/>
      <c r="IQ109" s="94"/>
      <c r="IR109" s="94"/>
      <c r="IS109" s="94"/>
      <c r="IT109" s="94"/>
      <c r="IU109" s="94"/>
      <c r="IV109" s="94"/>
      <c r="IW109" s="94"/>
      <c r="IX109" s="94"/>
      <c r="IY109" s="94"/>
    </row>
    <row r="110" spans="1:259" s="95" customFormat="1" ht="47.25" hidden="1" customHeight="1" x14ac:dyDescent="0.2">
      <c r="A110" s="81">
        <v>44583</v>
      </c>
      <c r="B110" s="83" t="s">
        <v>314</v>
      </c>
      <c r="C110" s="83" t="s">
        <v>195</v>
      </c>
      <c r="D110" s="83" t="s">
        <v>129</v>
      </c>
      <c r="E110" s="83" t="s">
        <v>130</v>
      </c>
      <c r="F110" s="83" t="s">
        <v>165</v>
      </c>
      <c r="G110" s="82" t="s">
        <v>287</v>
      </c>
      <c r="H110" s="82" t="s">
        <v>36</v>
      </c>
      <c r="I110" s="101">
        <v>4</v>
      </c>
      <c r="J110" s="81">
        <v>44583</v>
      </c>
      <c r="K110" s="82">
        <v>4</v>
      </c>
      <c r="L110" s="81">
        <v>44583</v>
      </c>
      <c r="M110" s="82">
        <v>4</v>
      </c>
      <c r="N110" s="82" t="s">
        <v>372</v>
      </c>
      <c r="O110" s="81">
        <v>44583</v>
      </c>
      <c r="P110" s="82"/>
      <c r="Q110" s="82"/>
      <c r="R110" s="81">
        <v>44583</v>
      </c>
      <c r="S110" s="82"/>
      <c r="T110" s="87"/>
      <c r="U110" s="87"/>
      <c r="V110" s="92"/>
      <c r="W110" s="82">
        <v>252.74</v>
      </c>
      <c r="X110" s="88"/>
      <c r="Y110" s="89">
        <f t="shared" si="3"/>
        <v>1010.96</v>
      </c>
      <c r="Z110" s="89">
        <f t="shared" si="4"/>
        <v>0</v>
      </c>
      <c r="AA110" s="89">
        <f t="shared" si="5"/>
        <v>0</v>
      </c>
      <c r="AB110" s="82"/>
      <c r="AC110" s="91"/>
      <c r="AD110" s="82"/>
      <c r="AE110" s="82"/>
      <c r="AF110" s="93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  <c r="FQ110" s="94"/>
      <c r="FR110" s="94"/>
      <c r="FS110" s="94"/>
      <c r="FT110" s="94"/>
      <c r="FU110" s="94"/>
      <c r="FV110" s="94"/>
      <c r="FW110" s="94"/>
      <c r="FX110" s="94"/>
      <c r="FY110" s="94"/>
      <c r="FZ110" s="94"/>
      <c r="GA110" s="94"/>
      <c r="GB110" s="94"/>
      <c r="GC110" s="94"/>
      <c r="GD110" s="94"/>
      <c r="GE110" s="94"/>
      <c r="GF110" s="94"/>
      <c r="GG110" s="94"/>
      <c r="GH110" s="94"/>
      <c r="GI110" s="94"/>
      <c r="GJ110" s="94"/>
      <c r="GK110" s="94"/>
      <c r="GL110" s="94"/>
      <c r="GM110" s="94"/>
      <c r="GN110" s="94"/>
      <c r="GO110" s="94"/>
      <c r="GP110" s="94"/>
      <c r="GQ110" s="94"/>
      <c r="GR110" s="94"/>
      <c r="GS110" s="94"/>
      <c r="GT110" s="94"/>
      <c r="GU110" s="94"/>
      <c r="GV110" s="94"/>
      <c r="GW110" s="94"/>
      <c r="GX110" s="94"/>
      <c r="GY110" s="94"/>
      <c r="GZ110" s="94"/>
      <c r="HA110" s="94"/>
      <c r="HB110" s="94"/>
      <c r="HC110" s="94"/>
      <c r="HD110" s="94"/>
      <c r="HE110" s="94"/>
      <c r="HF110" s="94"/>
      <c r="HG110" s="94"/>
      <c r="HH110" s="94"/>
      <c r="HI110" s="94"/>
      <c r="HJ110" s="94"/>
      <c r="HK110" s="94"/>
      <c r="HL110" s="94"/>
      <c r="HM110" s="94"/>
      <c r="HN110" s="94"/>
      <c r="HO110" s="94"/>
      <c r="HP110" s="94"/>
      <c r="HQ110" s="94"/>
      <c r="HR110" s="94"/>
      <c r="HS110" s="94"/>
      <c r="HT110" s="94"/>
      <c r="HU110" s="94"/>
      <c r="HV110" s="94"/>
      <c r="HW110" s="94"/>
      <c r="HX110" s="94"/>
      <c r="HY110" s="94"/>
      <c r="HZ110" s="94"/>
      <c r="IA110" s="94"/>
      <c r="IB110" s="94"/>
      <c r="IC110" s="94"/>
      <c r="ID110" s="94"/>
      <c r="IE110" s="94"/>
      <c r="IF110" s="94"/>
      <c r="IG110" s="94"/>
      <c r="IH110" s="94"/>
      <c r="II110" s="94"/>
      <c r="IJ110" s="94"/>
      <c r="IK110" s="94"/>
      <c r="IL110" s="94"/>
      <c r="IM110" s="94"/>
      <c r="IN110" s="94"/>
      <c r="IO110" s="94"/>
      <c r="IP110" s="94"/>
      <c r="IQ110" s="94"/>
      <c r="IR110" s="94"/>
      <c r="IS110" s="94"/>
      <c r="IT110" s="94"/>
      <c r="IU110" s="94"/>
      <c r="IV110" s="94"/>
      <c r="IW110" s="94"/>
      <c r="IX110" s="94"/>
      <c r="IY110" s="94"/>
    </row>
    <row r="111" spans="1:259" s="95" customFormat="1" ht="47.25" customHeight="1" x14ac:dyDescent="0.2">
      <c r="A111" s="81">
        <v>44583</v>
      </c>
      <c r="B111" s="83" t="s">
        <v>315</v>
      </c>
      <c r="C111" s="83" t="s">
        <v>195</v>
      </c>
      <c r="D111" s="83" t="s">
        <v>133</v>
      </c>
      <c r="E111" s="83" t="s">
        <v>134</v>
      </c>
      <c r="F111" s="83" t="s">
        <v>165</v>
      </c>
      <c r="G111" s="82" t="s">
        <v>287</v>
      </c>
      <c r="H111" s="82" t="s">
        <v>36</v>
      </c>
      <c r="I111" s="101">
        <v>8</v>
      </c>
      <c r="J111" s="81">
        <v>44583</v>
      </c>
      <c r="K111" s="82">
        <v>8</v>
      </c>
      <c r="L111" s="81">
        <v>44583</v>
      </c>
      <c r="M111" s="82">
        <v>8</v>
      </c>
      <c r="N111" s="82" t="s">
        <v>372</v>
      </c>
      <c r="O111" s="81">
        <v>44583</v>
      </c>
      <c r="P111" s="154"/>
      <c r="Q111" s="82"/>
      <c r="R111" s="81">
        <v>44583</v>
      </c>
      <c r="S111" s="82"/>
      <c r="T111" s="87"/>
      <c r="U111" s="87"/>
      <c r="V111" s="92"/>
      <c r="W111" s="82">
        <v>314.95</v>
      </c>
      <c r="X111" s="88"/>
      <c r="Y111" s="89">
        <f t="shared" si="3"/>
        <v>2519.6</v>
      </c>
      <c r="Z111" s="89">
        <f t="shared" si="4"/>
        <v>0</v>
      </c>
      <c r="AA111" s="89">
        <f t="shared" si="5"/>
        <v>0</v>
      </c>
      <c r="AB111" s="82"/>
      <c r="AC111" s="91"/>
      <c r="AD111" s="82"/>
      <c r="AE111" s="82"/>
      <c r="AF111" s="93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  <c r="FQ111" s="94"/>
      <c r="FR111" s="94"/>
      <c r="FS111" s="94"/>
      <c r="FT111" s="94"/>
      <c r="FU111" s="94"/>
      <c r="FV111" s="94"/>
      <c r="FW111" s="94"/>
      <c r="FX111" s="94"/>
      <c r="FY111" s="94"/>
      <c r="FZ111" s="94"/>
      <c r="GA111" s="94"/>
      <c r="GB111" s="94"/>
      <c r="GC111" s="94"/>
      <c r="GD111" s="94"/>
      <c r="GE111" s="94"/>
      <c r="GF111" s="94"/>
      <c r="GG111" s="94"/>
      <c r="GH111" s="94"/>
      <c r="GI111" s="94"/>
      <c r="GJ111" s="94"/>
      <c r="GK111" s="94"/>
      <c r="GL111" s="94"/>
      <c r="GM111" s="94"/>
      <c r="GN111" s="94"/>
      <c r="GO111" s="94"/>
      <c r="GP111" s="94"/>
      <c r="GQ111" s="94"/>
      <c r="GR111" s="94"/>
      <c r="GS111" s="94"/>
      <c r="GT111" s="94"/>
      <c r="GU111" s="94"/>
      <c r="GV111" s="94"/>
      <c r="GW111" s="94"/>
      <c r="GX111" s="94"/>
      <c r="GY111" s="94"/>
      <c r="GZ111" s="94"/>
      <c r="HA111" s="94"/>
      <c r="HB111" s="94"/>
      <c r="HC111" s="94"/>
      <c r="HD111" s="94"/>
      <c r="HE111" s="94"/>
      <c r="HF111" s="94"/>
      <c r="HG111" s="94"/>
      <c r="HH111" s="94"/>
      <c r="HI111" s="94"/>
      <c r="HJ111" s="94"/>
      <c r="HK111" s="94"/>
      <c r="HL111" s="94"/>
      <c r="HM111" s="94"/>
      <c r="HN111" s="94"/>
      <c r="HO111" s="94"/>
      <c r="HP111" s="94"/>
      <c r="HQ111" s="94"/>
      <c r="HR111" s="94"/>
      <c r="HS111" s="94"/>
      <c r="HT111" s="94"/>
      <c r="HU111" s="94"/>
      <c r="HV111" s="94"/>
      <c r="HW111" s="94"/>
      <c r="HX111" s="94"/>
      <c r="HY111" s="94"/>
      <c r="HZ111" s="94"/>
      <c r="IA111" s="94"/>
      <c r="IB111" s="94"/>
      <c r="IC111" s="94"/>
      <c r="ID111" s="94"/>
      <c r="IE111" s="94"/>
      <c r="IF111" s="94"/>
      <c r="IG111" s="94"/>
      <c r="IH111" s="94"/>
      <c r="II111" s="94"/>
      <c r="IJ111" s="94"/>
      <c r="IK111" s="94"/>
      <c r="IL111" s="94"/>
      <c r="IM111" s="94"/>
      <c r="IN111" s="94"/>
      <c r="IO111" s="94"/>
      <c r="IP111" s="94"/>
      <c r="IQ111" s="94"/>
      <c r="IR111" s="94"/>
      <c r="IS111" s="94"/>
      <c r="IT111" s="94"/>
      <c r="IU111" s="94"/>
      <c r="IV111" s="94"/>
      <c r="IW111" s="94"/>
      <c r="IX111" s="94"/>
      <c r="IY111" s="94"/>
    </row>
    <row r="112" spans="1:259" s="95" customFormat="1" ht="47.25" hidden="1" customHeight="1" x14ac:dyDescent="0.2">
      <c r="A112" s="81">
        <v>44583</v>
      </c>
      <c r="B112" s="83" t="s">
        <v>316</v>
      </c>
      <c r="C112" s="83" t="s">
        <v>341</v>
      </c>
      <c r="D112" s="83" t="s">
        <v>139</v>
      </c>
      <c r="E112" s="83" t="s">
        <v>140</v>
      </c>
      <c r="F112" s="83" t="s">
        <v>165</v>
      </c>
      <c r="G112" s="82" t="s">
        <v>287</v>
      </c>
      <c r="H112" s="82" t="s">
        <v>36</v>
      </c>
      <c r="I112" s="82">
        <v>3</v>
      </c>
      <c r="J112" s="81">
        <v>44583</v>
      </c>
      <c r="K112" s="82">
        <v>3</v>
      </c>
      <c r="L112" s="81">
        <v>44583</v>
      </c>
      <c r="M112" s="82">
        <v>3</v>
      </c>
      <c r="N112" s="82" t="s">
        <v>376</v>
      </c>
      <c r="O112" s="81">
        <v>44583</v>
      </c>
      <c r="P112" s="82"/>
      <c r="Q112" s="82"/>
      <c r="R112" s="81">
        <v>44583</v>
      </c>
      <c r="S112" s="82"/>
      <c r="T112" s="87"/>
      <c r="U112" s="87"/>
      <c r="V112" s="92"/>
      <c r="W112" s="82">
        <v>93.48</v>
      </c>
      <c r="X112" s="88"/>
      <c r="Y112" s="89">
        <f t="shared" si="3"/>
        <v>280.44</v>
      </c>
      <c r="Z112" s="89">
        <f t="shared" si="4"/>
        <v>0</v>
      </c>
      <c r="AA112" s="89">
        <f t="shared" si="5"/>
        <v>0</v>
      </c>
      <c r="AB112" s="82"/>
      <c r="AC112" s="91"/>
      <c r="AD112" s="82"/>
      <c r="AE112" s="82"/>
      <c r="AF112" s="93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  <c r="FQ112" s="94"/>
      <c r="FR112" s="94"/>
      <c r="FS112" s="94"/>
      <c r="FT112" s="94"/>
      <c r="FU112" s="94"/>
      <c r="FV112" s="94"/>
      <c r="FW112" s="94"/>
      <c r="FX112" s="94"/>
      <c r="FY112" s="94"/>
      <c r="FZ112" s="94"/>
      <c r="GA112" s="94"/>
      <c r="GB112" s="94"/>
      <c r="GC112" s="94"/>
      <c r="GD112" s="94"/>
      <c r="GE112" s="94"/>
      <c r="GF112" s="94"/>
      <c r="GG112" s="94"/>
      <c r="GH112" s="94"/>
      <c r="GI112" s="94"/>
      <c r="GJ112" s="94"/>
      <c r="GK112" s="94"/>
      <c r="GL112" s="94"/>
      <c r="GM112" s="94"/>
      <c r="GN112" s="94"/>
      <c r="GO112" s="94"/>
      <c r="GP112" s="94"/>
      <c r="GQ112" s="94"/>
      <c r="GR112" s="94"/>
      <c r="GS112" s="94"/>
      <c r="GT112" s="94"/>
      <c r="GU112" s="94"/>
      <c r="GV112" s="94"/>
      <c r="GW112" s="94"/>
      <c r="GX112" s="94"/>
      <c r="GY112" s="94"/>
      <c r="GZ112" s="94"/>
      <c r="HA112" s="94"/>
      <c r="HB112" s="94"/>
      <c r="HC112" s="94"/>
      <c r="HD112" s="94"/>
      <c r="HE112" s="94"/>
      <c r="HF112" s="94"/>
      <c r="HG112" s="94"/>
      <c r="HH112" s="94"/>
      <c r="HI112" s="94"/>
      <c r="HJ112" s="94"/>
      <c r="HK112" s="94"/>
      <c r="HL112" s="94"/>
      <c r="HM112" s="94"/>
      <c r="HN112" s="94"/>
      <c r="HO112" s="94"/>
      <c r="HP112" s="94"/>
      <c r="HQ112" s="94"/>
      <c r="HR112" s="94"/>
      <c r="HS112" s="94"/>
      <c r="HT112" s="94"/>
      <c r="HU112" s="94"/>
      <c r="HV112" s="94"/>
      <c r="HW112" s="94"/>
      <c r="HX112" s="94"/>
      <c r="HY112" s="94"/>
      <c r="HZ112" s="94"/>
      <c r="IA112" s="94"/>
      <c r="IB112" s="94"/>
      <c r="IC112" s="94"/>
      <c r="ID112" s="94"/>
      <c r="IE112" s="94"/>
      <c r="IF112" s="94"/>
      <c r="IG112" s="94"/>
      <c r="IH112" s="94"/>
      <c r="II112" s="94"/>
      <c r="IJ112" s="94"/>
      <c r="IK112" s="94"/>
      <c r="IL112" s="94"/>
      <c r="IM112" s="94"/>
      <c r="IN112" s="94"/>
      <c r="IO112" s="94"/>
      <c r="IP112" s="94"/>
      <c r="IQ112" s="94"/>
      <c r="IR112" s="94"/>
      <c r="IS112" s="94"/>
      <c r="IT112" s="94"/>
      <c r="IU112" s="94"/>
      <c r="IV112" s="94"/>
      <c r="IW112" s="94"/>
      <c r="IX112" s="94"/>
      <c r="IY112" s="94"/>
    </row>
    <row r="113" spans="1:259" s="94" customFormat="1" ht="47.25" hidden="1" customHeight="1" x14ac:dyDescent="0.2">
      <c r="A113" s="81">
        <v>44583</v>
      </c>
      <c r="B113" s="83" t="s">
        <v>317</v>
      </c>
      <c r="C113" s="83" t="s">
        <v>335</v>
      </c>
      <c r="D113" s="83" t="s">
        <v>91</v>
      </c>
      <c r="E113" s="83" t="s">
        <v>97</v>
      </c>
      <c r="F113" s="83" t="s">
        <v>165</v>
      </c>
      <c r="G113" s="82" t="s">
        <v>287</v>
      </c>
      <c r="H113" s="82" t="s">
        <v>36</v>
      </c>
      <c r="I113" s="82">
        <v>1</v>
      </c>
      <c r="J113" s="81">
        <v>44583</v>
      </c>
      <c r="K113" s="82">
        <v>1</v>
      </c>
      <c r="L113" s="81">
        <v>44583</v>
      </c>
      <c r="M113" s="82">
        <v>1</v>
      </c>
      <c r="N113" s="82" t="s">
        <v>288</v>
      </c>
      <c r="O113" s="81">
        <v>44583</v>
      </c>
      <c r="P113" s="82"/>
      <c r="Q113" s="82"/>
      <c r="R113" s="81">
        <v>44583</v>
      </c>
      <c r="S113" s="82"/>
      <c r="T113" s="86"/>
      <c r="U113" s="87"/>
      <c r="V113" s="82"/>
      <c r="W113" s="82">
        <v>742.98</v>
      </c>
      <c r="X113" s="88"/>
      <c r="Y113" s="89">
        <f t="shared" si="3"/>
        <v>742.98</v>
      </c>
      <c r="Z113" s="89">
        <f t="shared" si="4"/>
        <v>0</v>
      </c>
      <c r="AA113" s="89">
        <f t="shared" si="5"/>
        <v>0</v>
      </c>
      <c r="AB113" s="82"/>
      <c r="AC113" s="91"/>
      <c r="AD113" s="82"/>
      <c r="AE113" s="82"/>
      <c r="AF113" s="93"/>
    </row>
    <row r="114" spans="1:259" s="94" customFormat="1" ht="47.25" customHeight="1" x14ac:dyDescent="0.2">
      <c r="A114" s="81">
        <v>44583</v>
      </c>
      <c r="B114" s="83" t="s">
        <v>318</v>
      </c>
      <c r="C114" s="83" t="s">
        <v>340</v>
      </c>
      <c r="D114" s="83" t="s">
        <v>133</v>
      </c>
      <c r="E114" s="83" t="s">
        <v>134</v>
      </c>
      <c r="F114" s="83" t="s">
        <v>165</v>
      </c>
      <c r="G114" s="82" t="s">
        <v>287</v>
      </c>
      <c r="H114" s="82" t="s">
        <v>36</v>
      </c>
      <c r="I114" s="82">
        <v>8</v>
      </c>
      <c r="J114" s="81">
        <v>44583</v>
      </c>
      <c r="K114" s="82">
        <v>8</v>
      </c>
      <c r="L114" s="81">
        <v>44583</v>
      </c>
      <c r="M114" s="82">
        <v>8</v>
      </c>
      <c r="N114" s="82" t="s">
        <v>372</v>
      </c>
      <c r="O114" s="81">
        <v>44583</v>
      </c>
      <c r="P114" s="154"/>
      <c r="Q114" s="82"/>
      <c r="R114" s="81">
        <v>44583</v>
      </c>
      <c r="S114" s="82"/>
      <c r="T114" s="87"/>
      <c r="U114" s="87"/>
      <c r="V114" s="92"/>
      <c r="W114" s="82">
        <v>314.95</v>
      </c>
      <c r="X114" s="88"/>
      <c r="Y114" s="89">
        <f t="shared" si="3"/>
        <v>2519.6</v>
      </c>
      <c r="Z114" s="89">
        <f t="shared" si="4"/>
        <v>0</v>
      </c>
      <c r="AA114" s="89">
        <f t="shared" si="5"/>
        <v>0</v>
      </c>
      <c r="AB114" s="82"/>
      <c r="AC114" s="91"/>
      <c r="AD114" s="82"/>
      <c r="AE114" s="82"/>
      <c r="AF114" s="93"/>
    </row>
    <row r="115" spans="1:259" s="94" customFormat="1" ht="47.25" hidden="1" customHeight="1" x14ac:dyDescent="0.2">
      <c r="A115" s="81">
        <v>44583</v>
      </c>
      <c r="B115" s="83" t="s">
        <v>319</v>
      </c>
      <c r="C115" s="83" t="s">
        <v>341</v>
      </c>
      <c r="D115" s="83" t="s">
        <v>129</v>
      </c>
      <c r="E115" s="83" t="s">
        <v>130</v>
      </c>
      <c r="F115" s="83" t="s">
        <v>165</v>
      </c>
      <c r="G115" s="82" t="s">
        <v>287</v>
      </c>
      <c r="H115" s="82" t="s">
        <v>36</v>
      </c>
      <c r="I115" s="82">
        <v>1</v>
      </c>
      <c r="J115" s="81">
        <v>44583</v>
      </c>
      <c r="K115" s="82">
        <v>1</v>
      </c>
      <c r="L115" s="81">
        <v>44583</v>
      </c>
      <c r="M115" s="82">
        <v>1</v>
      </c>
      <c r="N115" s="82" t="s">
        <v>372</v>
      </c>
      <c r="O115" s="81">
        <v>44583</v>
      </c>
      <c r="P115" s="82"/>
      <c r="Q115" s="82"/>
      <c r="R115" s="81">
        <v>44583</v>
      </c>
      <c r="S115" s="82"/>
      <c r="T115" s="86"/>
      <c r="U115" s="87"/>
      <c r="V115" s="82"/>
      <c r="W115" s="82">
        <v>252.74</v>
      </c>
      <c r="X115" s="88"/>
      <c r="Y115" s="89">
        <f t="shared" si="3"/>
        <v>252.74</v>
      </c>
      <c r="Z115" s="89">
        <f t="shared" si="4"/>
        <v>0</v>
      </c>
      <c r="AA115" s="89">
        <f t="shared" si="5"/>
        <v>0</v>
      </c>
      <c r="AB115" s="82"/>
      <c r="AC115" s="91"/>
      <c r="AD115" s="82"/>
      <c r="AE115" s="82"/>
      <c r="AF115" s="93"/>
    </row>
    <row r="116" spans="1:259" s="95" customFormat="1" ht="47.25" hidden="1" customHeight="1" x14ac:dyDescent="0.2">
      <c r="A116" s="81">
        <v>44583</v>
      </c>
      <c r="B116" s="83" t="s">
        <v>320</v>
      </c>
      <c r="C116" s="83" t="s">
        <v>342</v>
      </c>
      <c r="D116" s="83" t="s">
        <v>135</v>
      </c>
      <c r="E116" s="83" t="s">
        <v>136</v>
      </c>
      <c r="F116" s="83" t="s">
        <v>165</v>
      </c>
      <c r="G116" s="82" t="s">
        <v>287</v>
      </c>
      <c r="H116" s="82" t="s">
        <v>36</v>
      </c>
      <c r="I116" s="82">
        <v>2</v>
      </c>
      <c r="J116" s="81">
        <v>44583</v>
      </c>
      <c r="K116" s="82">
        <v>2</v>
      </c>
      <c r="L116" s="81">
        <v>44583</v>
      </c>
      <c r="M116" s="82">
        <v>2</v>
      </c>
      <c r="N116" s="82" t="s">
        <v>372</v>
      </c>
      <c r="O116" s="81">
        <v>44583</v>
      </c>
      <c r="P116" s="82"/>
      <c r="Q116" s="82"/>
      <c r="R116" s="81">
        <v>44583</v>
      </c>
      <c r="S116" s="82"/>
      <c r="T116" s="86"/>
      <c r="U116" s="87"/>
      <c r="V116" s="82"/>
      <c r="W116" s="82">
        <v>526.74</v>
      </c>
      <c r="X116" s="88"/>
      <c r="Y116" s="89">
        <f t="shared" si="3"/>
        <v>1053.48</v>
      </c>
      <c r="Z116" s="89">
        <f t="shared" si="4"/>
        <v>0</v>
      </c>
      <c r="AA116" s="89">
        <f t="shared" si="5"/>
        <v>0</v>
      </c>
      <c r="AB116" s="83"/>
      <c r="AC116" s="91"/>
      <c r="AD116" s="82"/>
      <c r="AE116" s="82"/>
      <c r="AF116" s="93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  <c r="FQ116" s="94"/>
      <c r="FR116" s="94"/>
      <c r="FS116" s="94"/>
      <c r="FT116" s="94"/>
      <c r="FU116" s="94"/>
      <c r="FV116" s="94"/>
      <c r="FW116" s="94"/>
      <c r="FX116" s="94"/>
      <c r="FY116" s="94"/>
      <c r="FZ116" s="94"/>
      <c r="GA116" s="94"/>
      <c r="GB116" s="94"/>
      <c r="GC116" s="94"/>
      <c r="GD116" s="94"/>
      <c r="GE116" s="94"/>
      <c r="GF116" s="94"/>
      <c r="GG116" s="94"/>
      <c r="GH116" s="94"/>
      <c r="GI116" s="94"/>
      <c r="GJ116" s="94"/>
      <c r="GK116" s="94"/>
      <c r="GL116" s="94"/>
      <c r="GM116" s="94"/>
      <c r="GN116" s="94"/>
      <c r="GO116" s="94"/>
      <c r="GP116" s="94"/>
      <c r="GQ116" s="94"/>
      <c r="GR116" s="94"/>
      <c r="GS116" s="94"/>
      <c r="GT116" s="94"/>
      <c r="GU116" s="94"/>
      <c r="GV116" s="94"/>
      <c r="GW116" s="94"/>
      <c r="GX116" s="94"/>
      <c r="GY116" s="94"/>
      <c r="GZ116" s="94"/>
      <c r="HA116" s="94"/>
      <c r="HB116" s="94"/>
      <c r="HC116" s="94"/>
      <c r="HD116" s="94"/>
      <c r="HE116" s="94"/>
      <c r="HF116" s="94"/>
      <c r="HG116" s="94"/>
      <c r="HH116" s="94"/>
      <c r="HI116" s="94"/>
      <c r="HJ116" s="94"/>
      <c r="HK116" s="94"/>
      <c r="HL116" s="94"/>
      <c r="HM116" s="94"/>
      <c r="HN116" s="94"/>
      <c r="HO116" s="94"/>
      <c r="HP116" s="94"/>
      <c r="HQ116" s="94"/>
      <c r="HR116" s="94"/>
      <c r="HS116" s="94"/>
      <c r="HT116" s="94"/>
      <c r="HU116" s="94"/>
      <c r="HV116" s="94"/>
      <c r="HW116" s="94"/>
      <c r="HX116" s="94"/>
      <c r="HY116" s="94"/>
      <c r="HZ116" s="94"/>
      <c r="IA116" s="94"/>
      <c r="IB116" s="94"/>
      <c r="IC116" s="94"/>
      <c r="ID116" s="94"/>
      <c r="IE116" s="94"/>
      <c r="IF116" s="94"/>
      <c r="IG116" s="94"/>
      <c r="IH116" s="94"/>
      <c r="II116" s="94"/>
      <c r="IJ116" s="94"/>
      <c r="IK116" s="94"/>
      <c r="IL116" s="94"/>
      <c r="IM116" s="94"/>
      <c r="IN116" s="94"/>
      <c r="IO116" s="94"/>
      <c r="IP116" s="94"/>
      <c r="IQ116" s="94"/>
      <c r="IR116" s="94"/>
      <c r="IS116" s="94"/>
      <c r="IT116" s="94"/>
      <c r="IU116" s="94"/>
      <c r="IV116" s="94"/>
      <c r="IW116" s="94"/>
      <c r="IX116" s="94"/>
      <c r="IY116" s="94"/>
    </row>
    <row r="117" spans="1:259" s="94" customFormat="1" ht="47.25" hidden="1" customHeight="1" x14ac:dyDescent="0.2">
      <c r="A117" s="81">
        <v>44583</v>
      </c>
      <c r="B117" s="83" t="s">
        <v>321</v>
      </c>
      <c r="C117" s="83" t="s">
        <v>258</v>
      </c>
      <c r="D117" s="83" t="s">
        <v>137</v>
      </c>
      <c r="E117" s="83" t="s">
        <v>138</v>
      </c>
      <c r="F117" s="83" t="s">
        <v>165</v>
      </c>
      <c r="G117" s="82" t="s">
        <v>287</v>
      </c>
      <c r="H117" s="82" t="s">
        <v>36</v>
      </c>
      <c r="I117" s="82">
        <v>2</v>
      </c>
      <c r="J117" s="81">
        <v>44583</v>
      </c>
      <c r="K117" s="82">
        <v>2</v>
      </c>
      <c r="L117" s="81">
        <v>44583</v>
      </c>
      <c r="M117" s="82">
        <v>2</v>
      </c>
      <c r="N117" s="82" t="s">
        <v>372</v>
      </c>
      <c r="O117" s="81">
        <v>44583</v>
      </c>
      <c r="P117" s="82"/>
      <c r="Q117" s="82"/>
      <c r="R117" s="81">
        <v>44583</v>
      </c>
      <c r="S117" s="82"/>
      <c r="T117" s="86"/>
      <c r="U117" s="87"/>
      <c r="V117" s="82"/>
      <c r="W117" s="82">
        <v>636.92999999999995</v>
      </c>
      <c r="X117" s="88"/>
      <c r="Y117" s="89">
        <f t="shared" si="3"/>
        <v>1273.8599999999999</v>
      </c>
      <c r="Z117" s="89">
        <f t="shared" si="4"/>
        <v>0</v>
      </c>
      <c r="AA117" s="89">
        <f t="shared" si="5"/>
        <v>0</v>
      </c>
      <c r="AB117" s="83"/>
      <c r="AC117" s="91"/>
      <c r="AD117" s="92"/>
      <c r="AE117" s="92"/>
      <c r="AF117" s="93"/>
    </row>
    <row r="118" spans="1:259" s="95" customFormat="1" ht="47.25" hidden="1" customHeight="1" x14ac:dyDescent="0.2">
      <c r="A118" s="81">
        <v>44583</v>
      </c>
      <c r="B118" s="83" t="s">
        <v>322</v>
      </c>
      <c r="C118" s="83" t="s">
        <v>254</v>
      </c>
      <c r="D118" s="83" t="s">
        <v>262</v>
      </c>
      <c r="E118" s="83" t="s">
        <v>263</v>
      </c>
      <c r="F118" s="83" t="s">
        <v>165</v>
      </c>
      <c r="G118" s="82" t="s">
        <v>287</v>
      </c>
      <c r="H118" s="82" t="s">
        <v>36</v>
      </c>
      <c r="I118" s="82">
        <v>1</v>
      </c>
      <c r="J118" s="81">
        <v>44583</v>
      </c>
      <c r="K118" s="82">
        <v>1</v>
      </c>
      <c r="L118" s="81">
        <v>44583</v>
      </c>
      <c r="M118" s="154">
        <v>1</v>
      </c>
      <c r="N118" s="82" t="s">
        <v>376</v>
      </c>
      <c r="O118" s="81">
        <v>44583</v>
      </c>
      <c r="P118" s="82">
        <v>1</v>
      </c>
      <c r="Q118" s="82"/>
      <c r="R118" s="81">
        <v>44583</v>
      </c>
      <c r="S118" s="82"/>
      <c r="T118" s="86"/>
      <c r="U118" s="87"/>
      <c r="V118" s="82"/>
      <c r="W118" s="82">
        <v>176.84</v>
      </c>
      <c r="X118" s="88"/>
      <c r="Y118" s="89">
        <f t="shared" si="3"/>
        <v>176.84</v>
      </c>
      <c r="Z118" s="89">
        <f t="shared" si="4"/>
        <v>176.84</v>
      </c>
      <c r="AA118" s="89">
        <f t="shared" si="5"/>
        <v>0</v>
      </c>
      <c r="AB118" s="82"/>
      <c r="AC118" s="91"/>
      <c r="AD118" s="82"/>
      <c r="AE118" s="82"/>
      <c r="AF118" s="93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  <c r="FQ118" s="94"/>
      <c r="FR118" s="94"/>
      <c r="FS118" s="94"/>
      <c r="FT118" s="94"/>
      <c r="FU118" s="94"/>
      <c r="FV118" s="94"/>
      <c r="FW118" s="94"/>
      <c r="FX118" s="94"/>
      <c r="FY118" s="94"/>
      <c r="FZ118" s="94"/>
      <c r="GA118" s="94"/>
      <c r="GB118" s="94"/>
      <c r="GC118" s="94"/>
      <c r="GD118" s="94"/>
      <c r="GE118" s="94"/>
      <c r="GF118" s="94"/>
      <c r="GG118" s="94"/>
      <c r="GH118" s="94"/>
      <c r="GI118" s="94"/>
      <c r="GJ118" s="94"/>
      <c r="GK118" s="94"/>
      <c r="GL118" s="94"/>
      <c r="GM118" s="94"/>
      <c r="GN118" s="94"/>
      <c r="GO118" s="94"/>
      <c r="GP118" s="94"/>
      <c r="GQ118" s="94"/>
      <c r="GR118" s="94"/>
      <c r="GS118" s="94"/>
      <c r="GT118" s="94"/>
      <c r="GU118" s="94"/>
      <c r="GV118" s="94"/>
      <c r="GW118" s="94"/>
      <c r="GX118" s="94"/>
      <c r="GY118" s="94"/>
      <c r="GZ118" s="94"/>
      <c r="HA118" s="94"/>
      <c r="HB118" s="94"/>
      <c r="HC118" s="94"/>
      <c r="HD118" s="94"/>
      <c r="HE118" s="94"/>
      <c r="HF118" s="94"/>
      <c r="HG118" s="94"/>
      <c r="HH118" s="94"/>
      <c r="HI118" s="94"/>
      <c r="HJ118" s="94"/>
      <c r="HK118" s="94"/>
      <c r="HL118" s="94"/>
      <c r="HM118" s="94"/>
      <c r="HN118" s="94"/>
      <c r="HO118" s="94"/>
      <c r="HP118" s="94"/>
      <c r="HQ118" s="94"/>
      <c r="HR118" s="94"/>
      <c r="HS118" s="94"/>
      <c r="HT118" s="94"/>
      <c r="HU118" s="94"/>
      <c r="HV118" s="94"/>
      <c r="HW118" s="94"/>
      <c r="HX118" s="94"/>
      <c r="HY118" s="94"/>
      <c r="HZ118" s="94"/>
      <c r="IA118" s="94"/>
      <c r="IB118" s="94"/>
      <c r="IC118" s="94"/>
      <c r="ID118" s="94"/>
      <c r="IE118" s="94"/>
      <c r="IF118" s="94"/>
      <c r="IG118" s="94"/>
      <c r="IH118" s="94"/>
      <c r="II118" s="94"/>
      <c r="IJ118" s="94"/>
      <c r="IK118" s="94"/>
      <c r="IL118" s="94"/>
      <c r="IM118" s="94"/>
      <c r="IN118" s="94"/>
      <c r="IO118" s="94"/>
      <c r="IP118" s="94"/>
      <c r="IQ118" s="94"/>
      <c r="IR118" s="94"/>
      <c r="IS118" s="94"/>
      <c r="IT118" s="94"/>
      <c r="IU118" s="94"/>
      <c r="IV118" s="94"/>
      <c r="IW118" s="94"/>
      <c r="IX118" s="94"/>
      <c r="IY118" s="94"/>
    </row>
    <row r="119" spans="1:259" s="94" customFormat="1" ht="47.25" hidden="1" customHeight="1" x14ac:dyDescent="0.2">
      <c r="A119" s="81">
        <v>44583</v>
      </c>
      <c r="B119" s="83" t="s">
        <v>323</v>
      </c>
      <c r="C119" s="83" t="s">
        <v>343</v>
      </c>
      <c r="D119" s="83" t="s">
        <v>92</v>
      </c>
      <c r="E119" s="83" t="s">
        <v>98</v>
      </c>
      <c r="F119" s="83" t="s">
        <v>165</v>
      </c>
      <c r="G119" s="82" t="s">
        <v>287</v>
      </c>
      <c r="H119" s="82" t="s">
        <v>36</v>
      </c>
      <c r="I119" s="82">
        <v>3</v>
      </c>
      <c r="J119" s="81">
        <v>44583</v>
      </c>
      <c r="K119" s="82">
        <v>3</v>
      </c>
      <c r="L119" s="81">
        <v>44583</v>
      </c>
      <c r="M119" s="82">
        <v>3</v>
      </c>
      <c r="N119" s="82" t="s">
        <v>376</v>
      </c>
      <c r="O119" s="81">
        <v>44583</v>
      </c>
      <c r="P119" s="82">
        <v>3</v>
      </c>
      <c r="Q119" s="82"/>
      <c r="R119" s="81">
        <v>44583</v>
      </c>
      <c r="S119" s="82"/>
      <c r="T119" s="86"/>
      <c r="U119" s="87"/>
      <c r="V119" s="82"/>
      <c r="W119" s="82">
        <v>173.32</v>
      </c>
      <c r="X119" s="88"/>
      <c r="Y119" s="89">
        <f t="shared" si="3"/>
        <v>519.96</v>
      </c>
      <c r="Z119" s="89">
        <f t="shared" si="4"/>
        <v>519.96</v>
      </c>
      <c r="AA119" s="89">
        <f t="shared" si="5"/>
        <v>0</v>
      </c>
      <c r="AB119" s="83"/>
      <c r="AC119" s="91"/>
      <c r="AD119" s="82"/>
      <c r="AE119" s="82"/>
      <c r="AF119" s="93"/>
    </row>
    <row r="120" spans="1:259" s="95" customFormat="1" ht="47.25" hidden="1" customHeight="1" x14ac:dyDescent="0.2">
      <c r="A120" s="81">
        <v>44583</v>
      </c>
      <c r="B120" s="83" t="s">
        <v>324</v>
      </c>
      <c r="C120" s="83" t="s">
        <v>344</v>
      </c>
      <c r="D120" s="83" t="s">
        <v>137</v>
      </c>
      <c r="E120" s="83" t="s">
        <v>138</v>
      </c>
      <c r="F120" s="83" t="s">
        <v>165</v>
      </c>
      <c r="G120" s="82" t="s">
        <v>287</v>
      </c>
      <c r="H120" s="82" t="s">
        <v>36</v>
      </c>
      <c r="I120" s="82">
        <v>4</v>
      </c>
      <c r="J120" s="81">
        <v>44583</v>
      </c>
      <c r="K120" s="82">
        <v>4</v>
      </c>
      <c r="L120" s="81">
        <v>44583</v>
      </c>
      <c r="M120" s="82">
        <v>4</v>
      </c>
      <c r="N120" s="82" t="s">
        <v>372</v>
      </c>
      <c r="O120" s="81">
        <v>44583</v>
      </c>
      <c r="P120" s="82"/>
      <c r="Q120" s="82"/>
      <c r="R120" s="81">
        <v>44583</v>
      </c>
      <c r="S120" s="82"/>
      <c r="T120" s="86"/>
      <c r="U120" s="87"/>
      <c r="V120" s="82"/>
      <c r="W120" s="82">
        <v>636.92999999999995</v>
      </c>
      <c r="X120" s="88"/>
      <c r="Y120" s="89">
        <f t="shared" si="3"/>
        <v>2547.7199999999998</v>
      </c>
      <c r="Z120" s="89">
        <f t="shared" si="4"/>
        <v>0</v>
      </c>
      <c r="AA120" s="89">
        <f t="shared" si="5"/>
        <v>0</v>
      </c>
      <c r="AB120" s="83"/>
      <c r="AC120" s="91"/>
      <c r="AD120" s="92"/>
      <c r="AE120" s="92"/>
      <c r="AF120" s="93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  <c r="FQ120" s="94"/>
      <c r="FR120" s="94"/>
      <c r="FS120" s="94"/>
      <c r="FT120" s="94"/>
      <c r="FU120" s="94"/>
      <c r="FV120" s="94"/>
      <c r="FW120" s="94"/>
      <c r="FX120" s="94"/>
      <c r="FY120" s="94"/>
      <c r="FZ120" s="94"/>
      <c r="GA120" s="94"/>
      <c r="GB120" s="94"/>
      <c r="GC120" s="94"/>
      <c r="GD120" s="94"/>
      <c r="GE120" s="94"/>
      <c r="GF120" s="94"/>
      <c r="GG120" s="94"/>
      <c r="GH120" s="94"/>
      <c r="GI120" s="94"/>
      <c r="GJ120" s="94"/>
      <c r="GK120" s="94"/>
      <c r="GL120" s="94"/>
      <c r="GM120" s="94"/>
      <c r="GN120" s="94"/>
      <c r="GO120" s="94"/>
      <c r="GP120" s="94"/>
      <c r="GQ120" s="94"/>
      <c r="GR120" s="94"/>
      <c r="GS120" s="94"/>
      <c r="GT120" s="94"/>
      <c r="GU120" s="94"/>
      <c r="GV120" s="94"/>
      <c r="GW120" s="94"/>
      <c r="GX120" s="94"/>
      <c r="GY120" s="94"/>
      <c r="GZ120" s="94"/>
      <c r="HA120" s="94"/>
      <c r="HB120" s="94"/>
      <c r="HC120" s="94"/>
      <c r="HD120" s="94"/>
      <c r="HE120" s="94"/>
      <c r="HF120" s="94"/>
      <c r="HG120" s="94"/>
      <c r="HH120" s="94"/>
      <c r="HI120" s="94"/>
      <c r="HJ120" s="94"/>
      <c r="HK120" s="94"/>
      <c r="HL120" s="94"/>
      <c r="HM120" s="94"/>
      <c r="HN120" s="94"/>
      <c r="HO120" s="94"/>
      <c r="HP120" s="94"/>
      <c r="HQ120" s="94"/>
      <c r="HR120" s="94"/>
      <c r="HS120" s="94"/>
      <c r="HT120" s="94"/>
      <c r="HU120" s="94"/>
      <c r="HV120" s="94"/>
      <c r="HW120" s="94"/>
      <c r="HX120" s="94"/>
      <c r="HY120" s="94"/>
      <c r="HZ120" s="94"/>
      <c r="IA120" s="94"/>
      <c r="IB120" s="94"/>
      <c r="IC120" s="94"/>
      <c r="ID120" s="94"/>
      <c r="IE120" s="94"/>
      <c r="IF120" s="94"/>
      <c r="IG120" s="94"/>
      <c r="IH120" s="94"/>
      <c r="II120" s="94"/>
      <c r="IJ120" s="94"/>
      <c r="IK120" s="94"/>
      <c r="IL120" s="94"/>
      <c r="IM120" s="94"/>
      <c r="IN120" s="94"/>
      <c r="IO120" s="94"/>
      <c r="IP120" s="94"/>
      <c r="IQ120" s="94"/>
      <c r="IR120" s="94"/>
      <c r="IS120" s="94"/>
      <c r="IT120" s="94"/>
      <c r="IU120" s="94"/>
      <c r="IV120" s="94"/>
      <c r="IW120" s="94"/>
      <c r="IX120" s="94"/>
      <c r="IY120" s="94"/>
    </row>
    <row r="121" spans="1:259" s="95" customFormat="1" ht="47.25" hidden="1" customHeight="1" x14ac:dyDescent="0.2">
      <c r="A121" s="81">
        <v>44583</v>
      </c>
      <c r="B121" s="83" t="s">
        <v>325</v>
      </c>
      <c r="C121" s="83" t="s">
        <v>254</v>
      </c>
      <c r="D121" s="83" t="s">
        <v>129</v>
      </c>
      <c r="E121" s="83" t="s">
        <v>130</v>
      </c>
      <c r="F121" s="83" t="s">
        <v>165</v>
      </c>
      <c r="G121" s="82" t="s">
        <v>287</v>
      </c>
      <c r="H121" s="82" t="s">
        <v>36</v>
      </c>
      <c r="I121" s="82">
        <v>2</v>
      </c>
      <c r="J121" s="81">
        <v>44583</v>
      </c>
      <c r="K121" s="82">
        <v>2</v>
      </c>
      <c r="L121" s="81">
        <v>44583</v>
      </c>
      <c r="M121" s="82">
        <v>2</v>
      </c>
      <c r="N121" s="82" t="s">
        <v>372</v>
      </c>
      <c r="O121" s="81">
        <v>44583</v>
      </c>
      <c r="P121" s="82"/>
      <c r="Q121" s="82"/>
      <c r="R121" s="81">
        <v>44583</v>
      </c>
      <c r="S121" s="82"/>
      <c r="T121" s="87"/>
      <c r="U121" s="87"/>
      <c r="V121" s="92"/>
      <c r="W121" s="82">
        <v>252.74</v>
      </c>
      <c r="X121" s="88"/>
      <c r="Y121" s="89">
        <f t="shared" si="3"/>
        <v>505.48</v>
      </c>
      <c r="Z121" s="89">
        <f t="shared" si="4"/>
        <v>0</v>
      </c>
      <c r="AA121" s="89">
        <f t="shared" si="5"/>
        <v>0</v>
      </c>
      <c r="AB121" s="82"/>
      <c r="AC121" s="91"/>
      <c r="AD121" s="82"/>
      <c r="AE121" s="82"/>
      <c r="AF121" s="93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  <c r="FQ121" s="94"/>
      <c r="FR121" s="94"/>
      <c r="FS121" s="94"/>
      <c r="FT121" s="94"/>
      <c r="FU121" s="94"/>
      <c r="FV121" s="94"/>
      <c r="FW121" s="94"/>
      <c r="FX121" s="94"/>
      <c r="FY121" s="94"/>
      <c r="FZ121" s="94"/>
      <c r="GA121" s="94"/>
      <c r="GB121" s="94"/>
      <c r="GC121" s="94"/>
      <c r="GD121" s="94"/>
      <c r="GE121" s="94"/>
      <c r="GF121" s="94"/>
      <c r="GG121" s="94"/>
      <c r="GH121" s="94"/>
      <c r="GI121" s="94"/>
      <c r="GJ121" s="94"/>
      <c r="GK121" s="94"/>
      <c r="GL121" s="94"/>
      <c r="GM121" s="94"/>
      <c r="GN121" s="94"/>
      <c r="GO121" s="94"/>
      <c r="GP121" s="94"/>
      <c r="GQ121" s="94"/>
      <c r="GR121" s="94"/>
      <c r="GS121" s="94"/>
      <c r="GT121" s="94"/>
      <c r="GU121" s="94"/>
      <c r="GV121" s="94"/>
      <c r="GW121" s="94"/>
      <c r="GX121" s="94"/>
      <c r="GY121" s="94"/>
      <c r="GZ121" s="94"/>
      <c r="HA121" s="94"/>
      <c r="HB121" s="94"/>
      <c r="HC121" s="94"/>
      <c r="HD121" s="94"/>
      <c r="HE121" s="94"/>
      <c r="HF121" s="94"/>
      <c r="HG121" s="94"/>
      <c r="HH121" s="94"/>
      <c r="HI121" s="94"/>
      <c r="HJ121" s="94"/>
      <c r="HK121" s="94"/>
      <c r="HL121" s="94"/>
      <c r="HM121" s="94"/>
      <c r="HN121" s="94"/>
      <c r="HO121" s="94"/>
      <c r="HP121" s="94"/>
      <c r="HQ121" s="94"/>
      <c r="HR121" s="94"/>
      <c r="HS121" s="94"/>
      <c r="HT121" s="94"/>
      <c r="HU121" s="94"/>
      <c r="HV121" s="94"/>
      <c r="HW121" s="94"/>
      <c r="HX121" s="94"/>
      <c r="HY121" s="94"/>
      <c r="HZ121" s="94"/>
      <c r="IA121" s="94"/>
      <c r="IB121" s="94"/>
      <c r="IC121" s="94"/>
      <c r="ID121" s="94"/>
      <c r="IE121" s="94"/>
      <c r="IF121" s="94"/>
      <c r="IG121" s="94"/>
      <c r="IH121" s="94"/>
      <c r="II121" s="94"/>
      <c r="IJ121" s="94"/>
      <c r="IK121" s="94"/>
      <c r="IL121" s="94"/>
      <c r="IM121" s="94"/>
      <c r="IN121" s="94"/>
      <c r="IO121" s="94"/>
      <c r="IP121" s="94"/>
      <c r="IQ121" s="94"/>
      <c r="IR121" s="94"/>
      <c r="IS121" s="94"/>
      <c r="IT121" s="94"/>
      <c r="IU121" s="94"/>
      <c r="IV121" s="94"/>
      <c r="IW121" s="94"/>
      <c r="IX121" s="94"/>
      <c r="IY121" s="94"/>
    </row>
    <row r="122" spans="1:259" s="95" customFormat="1" ht="47.25" hidden="1" customHeight="1" x14ac:dyDescent="0.2">
      <c r="A122" s="81">
        <v>44583</v>
      </c>
      <c r="B122" s="83" t="s">
        <v>326</v>
      </c>
      <c r="C122" s="83" t="s">
        <v>342</v>
      </c>
      <c r="D122" s="83" t="s">
        <v>93</v>
      </c>
      <c r="E122" s="83" t="s">
        <v>99</v>
      </c>
      <c r="F122" s="83" t="s">
        <v>165</v>
      </c>
      <c r="G122" s="82" t="s">
        <v>287</v>
      </c>
      <c r="H122" s="82" t="s">
        <v>36</v>
      </c>
      <c r="I122" s="101">
        <v>5</v>
      </c>
      <c r="J122" s="81">
        <v>44583</v>
      </c>
      <c r="K122" s="82">
        <v>5</v>
      </c>
      <c r="L122" s="81">
        <v>44583</v>
      </c>
      <c r="M122" s="82">
        <v>5</v>
      </c>
      <c r="N122" s="82" t="s">
        <v>376</v>
      </c>
      <c r="O122" s="81">
        <v>44583</v>
      </c>
      <c r="P122" s="82"/>
      <c r="Q122" s="82">
        <v>5</v>
      </c>
      <c r="R122" s="81">
        <v>44583</v>
      </c>
      <c r="S122" s="82"/>
      <c r="T122" s="87"/>
      <c r="U122" s="87"/>
      <c r="V122" s="92"/>
      <c r="W122" s="82">
        <v>317.67</v>
      </c>
      <c r="X122" s="88"/>
      <c r="Y122" s="89">
        <f t="shared" si="3"/>
        <v>1588.3500000000001</v>
      </c>
      <c r="Z122" s="89">
        <f t="shared" si="4"/>
        <v>0</v>
      </c>
      <c r="AA122" s="89">
        <f t="shared" si="5"/>
        <v>1588.3500000000001</v>
      </c>
      <c r="AB122" s="82"/>
      <c r="AC122" s="91"/>
      <c r="AD122" s="82"/>
      <c r="AE122" s="82"/>
      <c r="AF122" s="93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  <c r="FQ122" s="94"/>
      <c r="FR122" s="94"/>
      <c r="FS122" s="94"/>
      <c r="FT122" s="94"/>
      <c r="FU122" s="94"/>
      <c r="FV122" s="94"/>
      <c r="FW122" s="94"/>
      <c r="FX122" s="94"/>
      <c r="FY122" s="94"/>
      <c r="FZ122" s="94"/>
      <c r="GA122" s="94"/>
      <c r="GB122" s="94"/>
      <c r="GC122" s="94"/>
      <c r="GD122" s="94"/>
      <c r="GE122" s="94"/>
      <c r="GF122" s="94"/>
      <c r="GG122" s="94"/>
      <c r="GH122" s="94"/>
      <c r="GI122" s="94"/>
      <c r="GJ122" s="94"/>
      <c r="GK122" s="94"/>
      <c r="GL122" s="94"/>
      <c r="GM122" s="94"/>
      <c r="GN122" s="94"/>
      <c r="GO122" s="94"/>
      <c r="GP122" s="94"/>
      <c r="GQ122" s="94"/>
      <c r="GR122" s="94"/>
      <c r="GS122" s="94"/>
      <c r="GT122" s="94"/>
      <c r="GU122" s="94"/>
      <c r="GV122" s="94"/>
      <c r="GW122" s="94"/>
      <c r="GX122" s="94"/>
      <c r="GY122" s="94"/>
      <c r="GZ122" s="94"/>
      <c r="HA122" s="94"/>
      <c r="HB122" s="94"/>
      <c r="HC122" s="94"/>
      <c r="HD122" s="94"/>
      <c r="HE122" s="94"/>
      <c r="HF122" s="94"/>
      <c r="HG122" s="94"/>
      <c r="HH122" s="94"/>
      <c r="HI122" s="94"/>
      <c r="HJ122" s="94"/>
      <c r="HK122" s="94"/>
      <c r="HL122" s="94"/>
      <c r="HM122" s="94"/>
      <c r="HN122" s="94"/>
      <c r="HO122" s="94"/>
      <c r="HP122" s="94"/>
      <c r="HQ122" s="94"/>
      <c r="HR122" s="94"/>
      <c r="HS122" s="94"/>
      <c r="HT122" s="94"/>
      <c r="HU122" s="94"/>
      <c r="HV122" s="94"/>
      <c r="HW122" s="94"/>
      <c r="HX122" s="94"/>
      <c r="HY122" s="94"/>
      <c r="HZ122" s="94"/>
      <c r="IA122" s="94"/>
      <c r="IB122" s="94"/>
      <c r="IC122" s="94"/>
      <c r="ID122" s="94"/>
      <c r="IE122" s="94"/>
      <c r="IF122" s="94"/>
      <c r="IG122" s="94"/>
      <c r="IH122" s="94"/>
      <c r="II122" s="94"/>
      <c r="IJ122" s="94"/>
      <c r="IK122" s="94"/>
      <c r="IL122" s="94"/>
      <c r="IM122" s="94"/>
      <c r="IN122" s="94"/>
      <c r="IO122" s="94"/>
      <c r="IP122" s="94"/>
      <c r="IQ122" s="94"/>
      <c r="IR122" s="94"/>
      <c r="IS122" s="94"/>
      <c r="IT122" s="94"/>
      <c r="IU122" s="94"/>
      <c r="IV122" s="94"/>
      <c r="IW122" s="94"/>
      <c r="IX122" s="94"/>
      <c r="IY122" s="94"/>
    </row>
    <row r="123" spans="1:259" s="95" customFormat="1" ht="47.25" hidden="1" customHeight="1" x14ac:dyDescent="0.2">
      <c r="A123" s="81">
        <v>44583</v>
      </c>
      <c r="B123" s="83" t="s">
        <v>327</v>
      </c>
      <c r="C123" s="83" t="s">
        <v>345</v>
      </c>
      <c r="D123" s="83" t="s">
        <v>293</v>
      </c>
      <c r="E123" s="83" t="s">
        <v>294</v>
      </c>
      <c r="F123" s="83" t="s">
        <v>165</v>
      </c>
      <c r="G123" s="82" t="s">
        <v>287</v>
      </c>
      <c r="H123" s="82" t="s">
        <v>36</v>
      </c>
      <c r="I123" s="101">
        <v>3</v>
      </c>
      <c r="J123" s="81">
        <v>44583</v>
      </c>
      <c r="K123" s="82">
        <v>3</v>
      </c>
      <c r="L123" s="81">
        <v>44583</v>
      </c>
      <c r="M123" s="82">
        <v>3</v>
      </c>
      <c r="N123" s="82" t="s">
        <v>288</v>
      </c>
      <c r="O123" s="81">
        <v>44583</v>
      </c>
      <c r="P123" s="82"/>
      <c r="Q123" s="82"/>
      <c r="R123" s="81">
        <v>44583</v>
      </c>
      <c r="S123" s="82"/>
      <c r="T123" s="86"/>
      <c r="U123" s="87"/>
      <c r="V123" s="82"/>
      <c r="W123" s="82">
        <v>554.65</v>
      </c>
      <c r="X123" s="88"/>
      <c r="Y123" s="89">
        <f t="shared" si="3"/>
        <v>1663.9499999999998</v>
      </c>
      <c r="Z123" s="89">
        <f t="shared" si="4"/>
        <v>0</v>
      </c>
      <c r="AA123" s="89">
        <f t="shared" si="5"/>
        <v>0</v>
      </c>
      <c r="AB123" s="82"/>
      <c r="AC123" s="91"/>
      <c r="AD123" s="82"/>
      <c r="AE123" s="82"/>
      <c r="AF123" s="93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  <c r="FQ123" s="94"/>
      <c r="FR123" s="94"/>
      <c r="FS123" s="94"/>
      <c r="FT123" s="94"/>
      <c r="FU123" s="94"/>
      <c r="FV123" s="94"/>
      <c r="FW123" s="94"/>
      <c r="FX123" s="94"/>
      <c r="FY123" s="94"/>
      <c r="FZ123" s="94"/>
      <c r="GA123" s="94"/>
      <c r="GB123" s="94"/>
      <c r="GC123" s="94"/>
      <c r="GD123" s="94"/>
      <c r="GE123" s="94"/>
      <c r="GF123" s="94"/>
      <c r="GG123" s="94"/>
      <c r="GH123" s="94"/>
      <c r="GI123" s="94"/>
      <c r="GJ123" s="94"/>
      <c r="GK123" s="94"/>
      <c r="GL123" s="94"/>
      <c r="GM123" s="94"/>
      <c r="GN123" s="94"/>
      <c r="GO123" s="94"/>
      <c r="GP123" s="94"/>
      <c r="GQ123" s="94"/>
      <c r="GR123" s="94"/>
      <c r="GS123" s="94"/>
      <c r="GT123" s="94"/>
      <c r="GU123" s="94"/>
      <c r="GV123" s="94"/>
      <c r="GW123" s="94"/>
      <c r="GX123" s="94"/>
      <c r="GY123" s="94"/>
      <c r="GZ123" s="94"/>
      <c r="HA123" s="94"/>
      <c r="HB123" s="94"/>
      <c r="HC123" s="94"/>
      <c r="HD123" s="94"/>
      <c r="HE123" s="94"/>
      <c r="HF123" s="94"/>
      <c r="HG123" s="94"/>
      <c r="HH123" s="94"/>
      <c r="HI123" s="94"/>
      <c r="HJ123" s="94"/>
      <c r="HK123" s="94"/>
      <c r="HL123" s="94"/>
      <c r="HM123" s="94"/>
      <c r="HN123" s="94"/>
      <c r="HO123" s="94"/>
      <c r="HP123" s="94"/>
      <c r="HQ123" s="94"/>
      <c r="HR123" s="94"/>
      <c r="HS123" s="94"/>
      <c r="HT123" s="94"/>
      <c r="HU123" s="94"/>
      <c r="HV123" s="94"/>
      <c r="HW123" s="94"/>
      <c r="HX123" s="94"/>
      <c r="HY123" s="94"/>
      <c r="HZ123" s="94"/>
      <c r="IA123" s="94"/>
      <c r="IB123" s="94"/>
      <c r="IC123" s="94"/>
      <c r="ID123" s="94"/>
      <c r="IE123" s="94"/>
      <c r="IF123" s="94"/>
      <c r="IG123" s="94"/>
      <c r="IH123" s="94"/>
      <c r="II123" s="94"/>
      <c r="IJ123" s="94"/>
      <c r="IK123" s="94"/>
      <c r="IL123" s="94"/>
      <c r="IM123" s="94"/>
      <c r="IN123" s="94"/>
      <c r="IO123" s="94"/>
      <c r="IP123" s="94"/>
      <c r="IQ123" s="94"/>
      <c r="IR123" s="94"/>
      <c r="IS123" s="94"/>
      <c r="IT123" s="94"/>
      <c r="IU123" s="94"/>
      <c r="IV123" s="94"/>
      <c r="IW123" s="94"/>
      <c r="IX123" s="94"/>
      <c r="IY123" s="94"/>
    </row>
    <row r="124" spans="1:259" s="95" customFormat="1" ht="47.25" hidden="1" customHeight="1" x14ac:dyDescent="0.2">
      <c r="A124" s="81">
        <v>44583</v>
      </c>
      <c r="B124" s="83" t="s">
        <v>328</v>
      </c>
      <c r="C124" s="83" t="s">
        <v>346</v>
      </c>
      <c r="D124" s="83" t="s">
        <v>207</v>
      </c>
      <c r="E124" s="83" t="s">
        <v>208</v>
      </c>
      <c r="F124" s="83" t="s">
        <v>165</v>
      </c>
      <c r="G124" s="82" t="s">
        <v>287</v>
      </c>
      <c r="H124" s="82" t="s">
        <v>36</v>
      </c>
      <c r="I124" s="82">
        <v>1</v>
      </c>
      <c r="J124" s="81">
        <v>44583</v>
      </c>
      <c r="K124" s="82">
        <v>1</v>
      </c>
      <c r="L124" s="81">
        <v>44583</v>
      </c>
      <c r="M124" s="82">
        <v>1</v>
      </c>
      <c r="N124" s="82" t="s">
        <v>372</v>
      </c>
      <c r="O124" s="81">
        <v>44583</v>
      </c>
      <c r="P124" s="82"/>
      <c r="Q124" s="82"/>
      <c r="R124" s="81">
        <v>44583</v>
      </c>
      <c r="S124" s="82"/>
      <c r="T124" s="87"/>
      <c r="U124" s="87"/>
      <c r="V124" s="92"/>
      <c r="W124" s="82">
        <v>290.98</v>
      </c>
      <c r="X124" s="88"/>
      <c r="Y124" s="89">
        <f t="shared" si="3"/>
        <v>290.98</v>
      </c>
      <c r="Z124" s="89">
        <f t="shared" si="4"/>
        <v>0</v>
      </c>
      <c r="AA124" s="89">
        <f t="shared" si="5"/>
        <v>0</v>
      </c>
      <c r="AB124" s="82"/>
      <c r="AC124" s="91"/>
      <c r="AD124" s="82"/>
      <c r="AE124" s="82"/>
      <c r="AF124" s="93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  <c r="FQ124" s="94"/>
      <c r="FR124" s="94"/>
      <c r="FS124" s="94"/>
      <c r="FT124" s="94"/>
      <c r="FU124" s="94"/>
      <c r="FV124" s="94"/>
      <c r="FW124" s="94"/>
      <c r="FX124" s="94"/>
      <c r="FY124" s="94"/>
      <c r="FZ124" s="94"/>
      <c r="GA124" s="94"/>
      <c r="GB124" s="94"/>
      <c r="GC124" s="94"/>
      <c r="GD124" s="94"/>
      <c r="GE124" s="94"/>
      <c r="GF124" s="94"/>
      <c r="GG124" s="94"/>
      <c r="GH124" s="94"/>
      <c r="GI124" s="94"/>
      <c r="GJ124" s="94"/>
      <c r="GK124" s="94"/>
      <c r="GL124" s="94"/>
      <c r="GM124" s="94"/>
      <c r="GN124" s="94"/>
      <c r="GO124" s="94"/>
      <c r="GP124" s="94"/>
      <c r="GQ124" s="94"/>
      <c r="GR124" s="94"/>
      <c r="GS124" s="94"/>
      <c r="GT124" s="94"/>
      <c r="GU124" s="94"/>
      <c r="GV124" s="94"/>
      <c r="GW124" s="94"/>
      <c r="GX124" s="94"/>
      <c r="GY124" s="94"/>
      <c r="GZ124" s="94"/>
      <c r="HA124" s="94"/>
      <c r="HB124" s="94"/>
      <c r="HC124" s="94"/>
      <c r="HD124" s="94"/>
      <c r="HE124" s="94"/>
      <c r="HF124" s="94"/>
      <c r="HG124" s="94"/>
      <c r="HH124" s="94"/>
      <c r="HI124" s="94"/>
      <c r="HJ124" s="94"/>
      <c r="HK124" s="94"/>
      <c r="HL124" s="94"/>
      <c r="HM124" s="94"/>
      <c r="HN124" s="94"/>
      <c r="HO124" s="94"/>
      <c r="HP124" s="94"/>
      <c r="HQ124" s="94"/>
      <c r="HR124" s="94"/>
      <c r="HS124" s="94"/>
      <c r="HT124" s="94"/>
      <c r="HU124" s="94"/>
      <c r="HV124" s="94"/>
      <c r="HW124" s="94"/>
      <c r="HX124" s="94"/>
      <c r="HY124" s="94"/>
      <c r="HZ124" s="94"/>
      <c r="IA124" s="94"/>
      <c r="IB124" s="94"/>
      <c r="IC124" s="94"/>
      <c r="ID124" s="94"/>
      <c r="IE124" s="94"/>
      <c r="IF124" s="94"/>
      <c r="IG124" s="94"/>
      <c r="IH124" s="94"/>
      <c r="II124" s="94"/>
      <c r="IJ124" s="94"/>
      <c r="IK124" s="94"/>
      <c r="IL124" s="94"/>
      <c r="IM124" s="94"/>
      <c r="IN124" s="94"/>
      <c r="IO124" s="94"/>
      <c r="IP124" s="94"/>
      <c r="IQ124" s="94"/>
      <c r="IR124" s="94"/>
      <c r="IS124" s="94"/>
      <c r="IT124" s="94"/>
      <c r="IU124" s="94"/>
      <c r="IV124" s="94"/>
      <c r="IW124" s="94"/>
      <c r="IX124" s="94"/>
      <c r="IY124" s="94"/>
    </row>
    <row r="125" spans="1:259" s="95" customFormat="1" ht="47.25" hidden="1" customHeight="1" x14ac:dyDescent="0.2">
      <c r="A125" s="81">
        <v>44590</v>
      </c>
      <c r="B125" s="83" t="s">
        <v>347</v>
      </c>
      <c r="C125" s="83" t="s">
        <v>361</v>
      </c>
      <c r="D125" s="83" t="s">
        <v>129</v>
      </c>
      <c r="E125" s="83" t="s">
        <v>130</v>
      </c>
      <c r="F125" s="83" t="s">
        <v>165</v>
      </c>
      <c r="G125" s="82" t="s">
        <v>287</v>
      </c>
      <c r="H125" s="82" t="s">
        <v>36</v>
      </c>
      <c r="I125" s="82">
        <v>1</v>
      </c>
      <c r="J125" s="81">
        <v>44590</v>
      </c>
      <c r="K125" s="82"/>
      <c r="L125" s="81">
        <v>44590</v>
      </c>
      <c r="M125" s="82"/>
      <c r="N125" s="82" t="s">
        <v>372</v>
      </c>
      <c r="O125" s="81">
        <v>44590</v>
      </c>
      <c r="P125" s="82"/>
      <c r="Q125" s="82"/>
      <c r="R125" s="81">
        <v>44590</v>
      </c>
      <c r="S125" s="82"/>
      <c r="T125" s="86"/>
      <c r="U125" s="87"/>
      <c r="V125" s="82"/>
      <c r="W125" s="82">
        <v>252.74</v>
      </c>
      <c r="X125" s="88"/>
      <c r="Y125" s="89">
        <f t="shared" si="3"/>
        <v>252.74</v>
      </c>
      <c r="Z125" s="89">
        <f t="shared" si="4"/>
        <v>0</v>
      </c>
      <c r="AA125" s="89">
        <f t="shared" si="5"/>
        <v>0</v>
      </c>
      <c r="AB125" s="82"/>
      <c r="AC125" s="91"/>
      <c r="AD125" s="82"/>
      <c r="AE125" s="82"/>
      <c r="AF125" s="93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  <c r="FQ125" s="94"/>
      <c r="FR125" s="94"/>
      <c r="FS125" s="94"/>
      <c r="FT125" s="94"/>
      <c r="FU125" s="94"/>
      <c r="FV125" s="94"/>
      <c r="FW125" s="94"/>
      <c r="FX125" s="94"/>
      <c r="FY125" s="94"/>
      <c r="FZ125" s="94"/>
      <c r="GA125" s="94"/>
      <c r="GB125" s="94"/>
      <c r="GC125" s="94"/>
      <c r="GD125" s="94"/>
      <c r="GE125" s="94"/>
      <c r="GF125" s="94"/>
      <c r="GG125" s="94"/>
      <c r="GH125" s="94"/>
      <c r="GI125" s="94"/>
      <c r="GJ125" s="94"/>
      <c r="GK125" s="94"/>
      <c r="GL125" s="94"/>
      <c r="GM125" s="94"/>
      <c r="GN125" s="94"/>
      <c r="GO125" s="94"/>
      <c r="GP125" s="94"/>
      <c r="GQ125" s="94"/>
      <c r="GR125" s="94"/>
      <c r="GS125" s="94"/>
      <c r="GT125" s="94"/>
      <c r="GU125" s="94"/>
      <c r="GV125" s="94"/>
      <c r="GW125" s="94"/>
      <c r="GX125" s="94"/>
      <c r="GY125" s="94"/>
      <c r="GZ125" s="94"/>
      <c r="HA125" s="94"/>
      <c r="HB125" s="94"/>
      <c r="HC125" s="94"/>
      <c r="HD125" s="94"/>
      <c r="HE125" s="94"/>
      <c r="HF125" s="94"/>
      <c r="HG125" s="94"/>
      <c r="HH125" s="94"/>
      <c r="HI125" s="94"/>
      <c r="HJ125" s="94"/>
      <c r="HK125" s="94"/>
      <c r="HL125" s="94"/>
      <c r="HM125" s="94"/>
      <c r="HN125" s="94"/>
      <c r="HO125" s="94"/>
      <c r="HP125" s="94"/>
      <c r="HQ125" s="94"/>
      <c r="HR125" s="94"/>
      <c r="HS125" s="94"/>
      <c r="HT125" s="94"/>
      <c r="HU125" s="94"/>
      <c r="HV125" s="94"/>
      <c r="HW125" s="94"/>
      <c r="HX125" s="94"/>
      <c r="HY125" s="94"/>
      <c r="HZ125" s="94"/>
      <c r="IA125" s="94"/>
      <c r="IB125" s="94"/>
      <c r="IC125" s="94"/>
      <c r="ID125" s="94"/>
      <c r="IE125" s="94"/>
      <c r="IF125" s="94"/>
      <c r="IG125" s="94"/>
      <c r="IH125" s="94"/>
      <c r="II125" s="94"/>
      <c r="IJ125" s="94"/>
      <c r="IK125" s="94"/>
      <c r="IL125" s="94"/>
      <c r="IM125" s="94"/>
      <c r="IN125" s="94"/>
      <c r="IO125" s="94"/>
      <c r="IP125" s="94"/>
      <c r="IQ125" s="94"/>
      <c r="IR125" s="94"/>
      <c r="IS125" s="94"/>
      <c r="IT125" s="94"/>
      <c r="IU125" s="94"/>
      <c r="IV125" s="94"/>
      <c r="IW125" s="94"/>
      <c r="IX125" s="94"/>
      <c r="IY125" s="94"/>
    </row>
    <row r="126" spans="1:259" s="95" customFormat="1" ht="47.25" hidden="1" customHeight="1" x14ac:dyDescent="0.2">
      <c r="A126" s="81">
        <v>44590</v>
      </c>
      <c r="B126" s="83" t="s">
        <v>348</v>
      </c>
      <c r="C126" s="83" t="s">
        <v>362</v>
      </c>
      <c r="D126" s="83" t="s">
        <v>217</v>
      </c>
      <c r="E126" s="83" t="s">
        <v>218</v>
      </c>
      <c r="F126" s="83" t="s">
        <v>165</v>
      </c>
      <c r="G126" s="82" t="s">
        <v>287</v>
      </c>
      <c r="H126" s="82" t="s">
        <v>36</v>
      </c>
      <c r="I126" s="82">
        <v>1</v>
      </c>
      <c r="J126" s="81">
        <v>44590</v>
      </c>
      <c r="K126" s="82"/>
      <c r="L126" s="81">
        <v>44590</v>
      </c>
      <c r="M126" s="82"/>
      <c r="N126" s="82" t="s">
        <v>288</v>
      </c>
      <c r="O126" s="81">
        <v>44590</v>
      </c>
      <c r="P126" s="82"/>
      <c r="Q126" s="82"/>
      <c r="R126" s="81">
        <v>44590</v>
      </c>
      <c r="S126" s="82"/>
      <c r="T126" s="87"/>
      <c r="U126" s="87"/>
      <c r="V126" s="92"/>
      <c r="W126" s="82">
        <v>300.74</v>
      </c>
      <c r="X126" s="88"/>
      <c r="Y126" s="89">
        <f t="shared" si="3"/>
        <v>300.74</v>
      </c>
      <c r="Z126" s="89">
        <f t="shared" si="4"/>
        <v>0</v>
      </c>
      <c r="AA126" s="89">
        <f t="shared" si="5"/>
        <v>0</v>
      </c>
      <c r="AB126" s="82"/>
      <c r="AC126" s="91"/>
      <c r="AD126" s="82"/>
      <c r="AE126" s="82"/>
      <c r="AF126" s="93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  <c r="FQ126" s="94"/>
      <c r="FR126" s="94"/>
      <c r="FS126" s="94"/>
      <c r="FT126" s="94"/>
      <c r="FU126" s="94"/>
      <c r="FV126" s="94"/>
      <c r="FW126" s="94"/>
      <c r="FX126" s="94"/>
      <c r="FY126" s="94"/>
      <c r="FZ126" s="94"/>
      <c r="GA126" s="94"/>
      <c r="GB126" s="94"/>
      <c r="GC126" s="94"/>
      <c r="GD126" s="94"/>
      <c r="GE126" s="94"/>
      <c r="GF126" s="94"/>
      <c r="GG126" s="94"/>
      <c r="GH126" s="94"/>
      <c r="GI126" s="94"/>
      <c r="GJ126" s="94"/>
      <c r="GK126" s="94"/>
      <c r="GL126" s="94"/>
      <c r="GM126" s="94"/>
      <c r="GN126" s="94"/>
      <c r="GO126" s="94"/>
      <c r="GP126" s="94"/>
      <c r="GQ126" s="94"/>
      <c r="GR126" s="94"/>
      <c r="GS126" s="94"/>
      <c r="GT126" s="94"/>
      <c r="GU126" s="94"/>
      <c r="GV126" s="94"/>
      <c r="GW126" s="94"/>
      <c r="GX126" s="94"/>
      <c r="GY126" s="94"/>
      <c r="GZ126" s="94"/>
      <c r="HA126" s="94"/>
      <c r="HB126" s="94"/>
      <c r="HC126" s="94"/>
      <c r="HD126" s="94"/>
      <c r="HE126" s="94"/>
      <c r="HF126" s="94"/>
      <c r="HG126" s="94"/>
      <c r="HH126" s="94"/>
      <c r="HI126" s="94"/>
      <c r="HJ126" s="94"/>
      <c r="HK126" s="94"/>
      <c r="HL126" s="94"/>
      <c r="HM126" s="94"/>
      <c r="HN126" s="94"/>
      <c r="HO126" s="94"/>
      <c r="HP126" s="94"/>
      <c r="HQ126" s="94"/>
      <c r="HR126" s="94"/>
      <c r="HS126" s="94"/>
      <c r="HT126" s="94"/>
      <c r="HU126" s="94"/>
      <c r="HV126" s="94"/>
      <c r="HW126" s="94"/>
      <c r="HX126" s="94"/>
      <c r="HY126" s="94"/>
      <c r="HZ126" s="94"/>
      <c r="IA126" s="94"/>
      <c r="IB126" s="94"/>
      <c r="IC126" s="94"/>
      <c r="ID126" s="94"/>
      <c r="IE126" s="94"/>
      <c r="IF126" s="94"/>
      <c r="IG126" s="94"/>
      <c r="IH126" s="94"/>
      <c r="II126" s="94"/>
      <c r="IJ126" s="94"/>
      <c r="IK126" s="94"/>
      <c r="IL126" s="94"/>
      <c r="IM126" s="94"/>
      <c r="IN126" s="94"/>
      <c r="IO126" s="94"/>
      <c r="IP126" s="94"/>
      <c r="IQ126" s="94"/>
      <c r="IR126" s="94"/>
      <c r="IS126" s="94"/>
      <c r="IT126" s="94"/>
      <c r="IU126" s="94"/>
      <c r="IV126" s="94"/>
      <c r="IW126" s="94"/>
      <c r="IX126" s="94"/>
      <c r="IY126" s="94"/>
    </row>
    <row r="127" spans="1:259" s="95" customFormat="1" ht="47.25" customHeight="1" x14ac:dyDescent="0.2">
      <c r="A127" s="81">
        <v>44590</v>
      </c>
      <c r="B127" s="83" t="s">
        <v>349</v>
      </c>
      <c r="C127" s="83" t="s">
        <v>196</v>
      </c>
      <c r="D127" s="83" t="s">
        <v>133</v>
      </c>
      <c r="E127" s="83" t="s">
        <v>134</v>
      </c>
      <c r="F127" s="83" t="s">
        <v>165</v>
      </c>
      <c r="G127" s="82" t="s">
        <v>287</v>
      </c>
      <c r="H127" s="82" t="s">
        <v>36</v>
      </c>
      <c r="I127" s="82">
        <v>9</v>
      </c>
      <c r="J127" s="81">
        <v>44590</v>
      </c>
      <c r="K127" s="82">
        <v>9</v>
      </c>
      <c r="L127" s="81">
        <v>44590</v>
      </c>
      <c r="M127" s="82">
        <v>9</v>
      </c>
      <c r="N127" s="82" t="s">
        <v>372</v>
      </c>
      <c r="O127" s="81">
        <v>44590</v>
      </c>
      <c r="P127" s="154"/>
      <c r="Q127" s="82"/>
      <c r="R127" s="81">
        <v>44590</v>
      </c>
      <c r="S127" s="82"/>
      <c r="T127" s="87"/>
      <c r="U127" s="87"/>
      <c r="V127" s="92"/>
      <c r="W127" s="82">
        <v>314.95</v>
      </c>
      <c r="X127" s="88"/>
      <c r="Y127" s="89">
        <f t="shared" si="3"/>
        <v>2834.5499999999997</v>
      </c>
      <c r="Z127" s="89">
        <f t="shared" si="4"/>
        <v>0</v>
      </c>
      <c r="AA127" s="89">
        <f t="shared" si="5"/>
        <v>0</v>
      </c>
      <c r="AB127" s="82"/>
      <c r="AC127" s="91"/>
      <c r="AD127" s="96"/>
      <c r="AE127" s="97"/>
      <c r="AF127" s="93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  <c r="FQ127" s="94"/>
      <c r="FR127" s="94"/>
      <c r="FS127" s="94"/>
      <c r="FT127" s="94"/>
      <c r="FU127" s="94"/>
      <c r="FV127" s="94"/>
      <c r="FW127" s="94"/>
      <c r="FX127" s="94"/>
      <c r="FY127" s="94"/>
      <c r="FZ127" s="94"/>
      <c r="GA127" s="94"/>
      <c r="GB127" s="94"/>
      <c r="GC127" s="94"/>
      <c r="GD127" s="94"/>
      <c r="GE127" s="94"/>
      <c r="GF127" s="94"/>
      <c r="GG127" s="94"/>
      <c r="GH127" s="94"/>
      <c r="GI127" s="94"/>
      <c r="GJ127" s="94"/>
      <c r="GK127" s="94"/>
      <c r="GL127" s="94"/>
      <c r="GM127" s="94"/>
      <c r="GN127" s="94"/>
      <c r="GO127" s="94"/>
      <c r="GP127" s="94"/>
      <c r="GQ127" s="94"/>
      <c r="GR127" s="94"/>
      <c r="GS127" s="94"/>
      <c r="GT127" s="94"/>
      <c r="GU127" s="94"/>
      <c r="GV127" s="94"/>
      <c r="GW127" s="94"/>
      <c r="GX127" s="94"/>
      <c r="GY127" s="94"/>
      <c r="GZ127" s="94"/>
      <c r="HA127" s="94"/>
      <c r="HB127" s="94"/>
      <c r="HC127" s="94"/>
      <c r="HD127" s="94"/>
      <c r="HE127" s="94"/>
      <c r="HF127" s="94"/>
      <c r="HG127" s="94"/>
      <c r="HH127" s="94"/>
      <c r="HI127" s="94"/>
      <c r="HJ127" s="94"/>
      <c r="HK127" s="94"/>
      <c r="HL127" s="94"/>
      <c r="HM127" s="94"/>
      <c r="HN127" s="94"/>
      <c r="HO127" s="94"/>
      <c r="HP127" s="94"/>
      <c r="HQ127" s="94"/>
      <c r="HR127" s="94"/>
      <c r="HS127" s="94"/>
      <c r="HT127" s="94"/>
      <c r="HU127" s="94"/>
      <c r="HV127" s="94"/>
      <c r="HW127" s="94"/>
      <c r="HX127" s="94"/>
      <c r="HY127" s="94"/>
      <c r="HZ127" s="94"/>
      <c r="IA127" s="94"/>
      <c r="IB127" s="94"/>
      <c r="IC127" s="94"/>
      <c r="ID127" s="94"/>
      <c r="IE127" s="94"/>
      <c r="IF127" s="94"/>
      <c r="IG127" s="94"/>
      <c r="IH127" s="94"/>
      <c r="II127" s="94"/>
      <c r="IJ127" s="94"/>
      <c r="IK127" s="94"/>
      <c r="IL127" s="94"/>
      <c r="IM127" s="94"/>
      <c r="IN127" s="94"/>
      <c r="IO127" s="94"/>
      <c r="IP127" s="94"/>
      <c r="IQ127" s="94"/>
      <c r="IR127" s="94"/>
      <c r="IS127" s="94"/>
      <c r="IT127" s="94"/>
      <c r="IU127" s="94"/>
      <c r="IV127" s="94"/>
      <c r="IW127" s="94"/>
      <c r="IX127" s="94"/>
      <c r="IY127" s="94"/>
    </row>
    <row r="128" spans="1:259" s="95" customFormat="1" ht="47.25" hidden="1" customHeight="1" x14ac:dyDescent="0.2">
      <c r="A128" s="81">
        <v>44590</v>
      </c>
      <c r="B128" s="83" t="s">
        <v>350</v>
      </c>
      <c r="C128" s="83" t="s">
        <v>363</v>
      </c>
      <c r="D128" s="83" t="s">
        <v>291</v>
      </c>
      <c r="E128" s="83" t="s">
        <v>292</v>
      </c>
      <c r="F128" s="83" t="s">
        <v>165</v>
      </c>
      <c r="G128" s="82" t="s">
        <v>287</v>
      </c>
      <c r="H128" s="82" t="s">
        <v>36</v>
      </c>
      <c r="I128" s="82">
        <v>2</v>
      </c>
      <c r="J128" s="81">
        <v>44590</v>
      </c>
      <c r="K128" s="82"/>
      <c r="L128" s="81">
        <v>44590</v>
      </c>
      <c r="M128" s="82"/>
      <c r="N128" s="82" t="s">
        <v>376</v>
      </c>
      <c r="O128" s="81">
        <v>44590</v>
      </c>
      <c r="P128" s="82"/>
      <c r="Q128" s="82"/>
      <c r="R128" s="81">
        <v>44590</v>
      </c>
      <c r="S128" s="82"/>
      <c r="T128" s="87"/>
      <c r="U128" s="87"/>
      <c r="V128" s="92"/>
      <c r="W128" s="82">
        <v>272.76</v>
      </c>
      <c r="X128" s="88"/>
      <c r="Y128" s="89">
        <f t="shared" si="3"/>
        <v>545.52</v>
      </c>
      <c r="Z128" s="89">
        <f t="shared" si="4"/>
        <v>0</v>
      </c>
      <c r="AA128" s="89">
        <f t="shared" si="5"/>
        <v>0</v>
      </c>
      <c r="AB128" s="82"/>
      <c r="AC128" s="91"/>
      <c r="AD128" s="92"/>
      <c r="AE128" s="92"/>
      <c r="AF128" s="93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  <c r="FQ128" s="94"/>
      <c r="FR128" s="94"/>
      <c r="FS128" s="94"/>
      <c r="FT128" s="94"/>
      <c r="FU128" s="94"/>
      <c r="FV128" s="94"/>
      <c r="FW128" s="94"/>
      <c r="FX128" s="94"/>
      <c r="FY128" s="94"/>
      <c r="FZ128" s="94"/>
      <c r="GA128" s="94"/>
      <c r="GB128" s="94"/>
      <c r="GC128" s="94"/>
      <c r="GD128" s="94"/>
      <c r="GE128" s="94"/>
      <c r="GF128" s="94"/>
      <c r="GG128" s="94"/>
      <c r="GH128" s="94"/>
      <c r="GI128" s="94"/>
      <c r="GJ128" s="94"/>
      <c r="GK128" s="94"/>
      <c r="GL128" s="94"/>
      <c r="GM128" s="94"/>
      <c r="GN128" s="94"/>
      <c r="GO128" s="94"/>
      <c r="GP128" s="94"/>
      <c r="GQ128" s="94"/>
      <c r="GR128" s="94"/>
      <c r="GS128" s="94"/>
      <c r="GT128" s="94"/>
      <c r="GU128" s="94"/>
      <c r="GV128" s="94"/>
      <c r="GW128" s="94"/>
      <c r="GX128" s="94"/>
      <c r="GY128" s="94"/>
      <c r="GZ128" s="94"/>
      <c r="HA128" s="94"/>
      <c r="HB128" s="94"/>
      <c r="HC128" s="94"/>
      <c r="HD128" s="94"/>
      <c r="HE128" s="94"/>
      <c r="HF128" s="94"/>
      <c r="HG128" s="94"/>
      <c r="HH128" s="94"/>
      <c r="HI128" s="94"/>
      <c r="HJ128" s="94"/>
      <c r="HK128" s="94"/>
      <c r="HL128" s="94"/>
      <c r="HM128" s="94"/>
      <c r="HN128" s="94"/>
      <c r="HO128" s="94"/>
      <c r="HP128" s="94"/>
      <c r="HQ128" s="94"/>
      <c r="HR128" s="94"/>
      <c r="HS128" s="94"/>
      <c r="HT128" s="94"/>
      <c r="HU128" s="94"/>
      <c r="HV128" s="94"/>
      <c r="HW128" s="94"/>
      <c r="HX128" s="94"/>
      <c r="HY128" s="94"/>
      <c r="HZ128" s="94"/>
      <c r="IA128" s="94"/>
      <c r="IB128" s="94"/>
      <c r="IC128" s="94"/>
      <c r="ID128" s="94"/>
      <c r="IE128" s="94"/>
      <c r="IF128" s="94"/>
      <c r="IG128" s="94"/>
      <c r="IH128" s="94"/>
      <c r="II128" s="94"/>
      <c r="IJ128" s="94"/>
      <c r="IK128" s="94"/>
      <c r="IL128" s="94"/>
      <c r="IM128" s="94"/>
      <c r="IN128" s="94"/>
      <c r="IO128" s="94"/>
      <c r="IP128" s="94"/>
      <c r="IQ128" s="94"/>
      <c r="IR128" s="94"/>
      <c r="IS128" s="94"/>
      <c r="IT128" s="94"/>
      <c r="IU128" s="94"/>
      <c r="IV128" s="94"/>
      <c r="IW128" s="94"/>
      <c r="IX128" s="94"/>
      <c r="IY128" s="94"/>
    </row>
    <row r="129" spans="1:259" s="94" customFormat="1" ht="47.25" hidden="1" customHeight="1" x14ac:dyDescent="0.2">
      <c r="A129" s="81">
        <v>44590</v>
      </c>
      <c r="B129" s="83" t="s">
        <v>351</v>
      </c>
      <c r="C129" s="83" t="s">
        <v>364</v>
      </c>
      <c r="D129" s="83" t="s">
        <v>131</v>
      </c>
      <c r="E129" s="83" t="s">
        <v>132</v>
      </c>
      <c r="F129" s="83" t="s">
        <v>165</v>
      </c>
      <c r="G129" s="82" t="s">
        <v>287</v>
      </c>
      <c r="H129" s="82" t="s">
        <v>36</v>
      </c>
      <c r="I129" s="82">
        <v>6</v>
      </c>
      <c r="J129" s="81">
        <v>44590</v>
      </c>
      <c r="K129" s="82"/>
      <c r="L129" s="81">
        <v>44590</v>
      </c>
      <c r="M129" s="82"/>
      <c r="N129" s="82" t="s">
        <v>376</v>
      </c>
      <c r="O129" s="81">
        <v>44590</v>
      </c>
      <c r="P129" s="82"/>
      <c r="Q129" s="82"/>
      <c r="R129" s="81">
        <v>44590</v>
      </c>
      <c r="S129" s="82"/>
      <c r="T129" s="86"/>
      <c r="U129" s="87"/>
      <c r="V129" s="82"/>
      <c r="W129" s="82">
        <v>195.52</v>
      </c>
      <c r="X129" s="88"/>
      <c r="Y129" s="89">
        <f t="shared" si="3"/>
        <v>1173.1200000000001</v>
      </c>
      <c r="Z129" s="89">
        <f t="shared" si="4"/>
        <v>0</v>
      </c>
      <c r="AA129" s="89">
        <f t="shared" si="5"/>
        <v>0</v>
      </c>
      <c r="AB129" s="82"/>
      <c r="AC129" s="91"/>
      <c r="AD129" s="82"/>
      <c r="AE129" s="82"/>
      <c r="AF129" s="93"/>
    </row>
    <row r="130" spans="1:259" s="95" customFormat="1" ht="47.25" hidden="1" customHeight="1" x14ac:dyDescent="0.2">
      <c r="A130" s="81">
        <v>44590</v>
      </c>
      <c r="B130" s="83" t="s">
        <v>352</v>
      </c>
      <c r="C130" s="83" t="s">
        <v>190</v>
      </c>
      <c r="D130" s="83" t="s">
        <v>207</v>
      </c>
      <c r="E130" s="83" t="s">
        <v>208</v>
      </c>
      <c r="F130" s="83" t="s">
        <v>165</v>
      </c>
      <c r="G130" s="82" t="s">
        <v>287</v>
      </c>
      <c r="H130" s="82" t="s">
        <v>36</v>
      </c>
      <c r="I130" s="82">
        <v>2</v>
      </c>
      <c r="J130" s="81">
        <v>44590</v>
      </c>
      <c r="K130" s="82"/>
      <c r="L130" s="81">
        <v>44590</v>
      </c>
      <c r="M130" s="82"/>
      <c r="N130" s="82" t="s">
        <v>372</v>
      </c>
      <c r="O130" s="81">
        <v>44590</v>
      </c>
      <c r="P130" s="82"/>
      <c r="Q130" s="82"/>
      <c r="R130" s="81">
        <v>44590</v>
      </c>
      <c r="S130" s="82"/>
      <c r="T130" s="87"/>
      <c r="U130" s="87"/>
      <c r="V130" s="92"/>
      <c r="W130" s="82">
        <v>290.98</v>
      </c>
      <c r="X130" s="88"/>
      <c r="Y130" s="89">
        <f>I130*W130</f>
        <v>581.96</v>
      </c>
      <c r="Z130" s="89">
        <f t="shared" si="4"/>
        <v>0</v>
      </c>
      <c r="AA130" s="89">
        <f t="shared" si="5"/>
        <v>0</v>
      </c>
      <c r="AB130" s="82"/>
      <c r="AC130" s="91"/>
      <c r="AD130" s="92"/>
      <c r="AE130" s="92"/>
      <c r="AF130" s="93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  <c r="FQ130" s="94"/>
      <c r="FR130" s="94"/>
      <c r="FS130" s="94"/>
      <c r="FT130" s="94"/>
      <c r="FU130" s="94"/>
      <c r="FV130" s="94"/>
      <c r="FW130" s="94"/>
      <c r="FX130" s="94"/>
      <c r="FY130" s="94"/>
      <c r="FZ130" s="94"/>
      <c r="GA130" s="94"/>
      <c r="GB130" s="94"/>
      <c r="GC130" s="94"/>
      <c r="GD130" s="94"/>
      <c r="GE130" s="94"/>
      <c r="GF130" s="94"/>
      <c r="GG130" s="94"/>
      <c r="GH130" s="94"/>
      <c r="GI130" s="94"/>
      <c r="GJ130" s="94"/>
      <c r="GK130" s="94"/>
      <c r="GL130" s="94"/>
      <c r="GM130" s="94"/>
      <c r="GN130" s="94"/>
      <c r="GO130" s="94"/>
      <c r="GP130" s="94"/>
      <c r="GQ130" s="94"/>
      <c r="GR130" s="94"/>
      <c r="GS130" s="94"/>
      <c r="GT130" s="94"/>
      <c r="GU130" s="94"/>
      <c r="GV130" s="94"/>
      <c r="GW130" s="94"/>
      <c r="GX130" s="94"/>
      <c r="GY130" s="94"/>
      <c r="GZ130" s="94"/>
      <c r="HA130" s="94"/>
      <c r="HB130" s="94"/>
      <c r="HC130" s="94"/>
      <c r="HD130" s="94"/>
      <c r="HE130" s="94"/>
      <c r="HF130" s="94"/>
      <c r="HG130" s="94"/>
      <c r="HH130" s="94"/>
      <c r="HI130" s="94"/>
      <c r="HJ130" s="94"/>
      <c r="HK130" s="94"/>
      <c r="HL130" s="94"/>
      <c r="HM130" s="94"/>
      <c r="HN130" s="94"/>
      <c r="HO130" s="94"/>
      <c r="HP130" s="94"/>
      <c r="HQ130" s="94"/>
      <c r="HR130" s="94"/>
      <c r="HS130" s="94"/>
      <c r="HT130" s="94"/>
      <c r="HU130" s="94"/>
      <c r="HV130" s="94"/>
      <c r="HW130" s="94"/>
      <c r="HX130" s="94"/>
      <c r="HY130" s="94"/>
      <c r="HZ130" s="94"/>
      <c r="IA130" s="94"/>
      <c r="IB130" s="94"/>
      <c r="IC130" s="94"/>
      <c r="ID130" s="94"/>
      <c r="IE130" s="94"/>
      <c r="IF130" s="94"/>
      <c r="IG130" s="94"/>
      <c r="IH130" s="94"/>
      <c r="II130" s="94"/>
      <c r="IJ130" s="94"/>
      <c r="IK130" s="94"/>
      <c r="IL130" s="94"/>
      <c r="IM130" s="94"/>
      <c r="IN130" s="94"/>
      <c r="IO130" s="94"/>
      <c r="IP130" s="94"/>
      <c r="IQ130" s="94"/>
      <c r="IR130" s="94"/>
      <c r="IS130" s="94"/>
      <c r="IT130" s="94"/>
      <c r="IU130" s="94"/>
      <c r="IV130" s="94"/>
      <c r="IW130" s="94"/>
      <c r="IX130" s="94"/>
      <c r="IY130" s="94"/>
    </row>
    <row r="131" spans="1:259" s="95" customFormat="1" ht="47.25" hidden="1" customHeight="1" x14ac:dyDescent="0.2">
      <c r="A131" s="81">
        <v>44590</v>
      </c>
      <c r="B131" s="83" t="s">
        <v>353</v>
      </c>
      <c r="C131" s="83" t="s">
        <v>365</v>
      </c>
      <c r="D131" s="83" t="s">
        <v>137</v>
      </c>
      <c r="E131" s="83" t="s">
        <v>138</v>
      </c>
      <c r="F131" s="83" t="s">
        <v>165</v>
      </c>
      <c r="G131" s="82" t="s">
        <v>287</v>
      </c>
      <c r="H131" s="82" t="s">
        <v>36</v>
      </c>
      <c r="I131" s="82">
        <v>2</v>
      </c>
      <c r="J131" s="81">
        <v>44590</v>
      </c>
      <c r="K131" s="82"/>
      <c r="L131" s="81">
        <v>44590</v>
      </c>
      <c r="M131" s="82"/>
      <c r="N131" s="82" t="s">
        <v>372</v>
      </c>
      <c r="O131" s="81">
        <v>44590</v>
      </c>
      <c r="P131" s="82"/>
      <c r="Q131" s="82"/>
      <c r="R131" s="81">
        <v>44590</v>
      </c>
      <c r="S131" s="82"/>
      <c r="T131" s="87"/>
      <c r="U131" s="87"/>
      <c r="V131" s="92"/>
      <c r="W131" s="82">
        <v>636.92999999999995</v>
      </c>
      <c r="X131" s="88"/>
      <c r="Y131" s="89">
        <f t="shared" ref="Y131:Y138" si="6">I131*W131</f>
        <v>1273.8599999999999</v>
      </c>
      <c r="Z131" s="89">
        <f t="shared" si="4"/>
        <v>0</v>
      </c>
      <c r="AA131" s="89">
        <f t="shared" si="5"/>
        <v>0</v>
      </c>
      <c r="AB131" s="82"/>
      <c r="AC131" s="91"/>
      <c r="AD131" s="82"/>
      <c r="AE131" s="82"/>
      <c r="AF131" s="93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  <c r="FQ131" s="94"/>
      <c r="FR131" s="94"/>
      <c r="FS131" s="94"/>
      <c r="FT131" s="94"/>
      <c r="FU131" s="94"/>
      <c r="FV131" s="94"/>
      <c r="FW131" s="94"/>
      <c r="FX131" s="94"/>
      <c r="FY131" s="94"/>
      <c r="FZ131" s="94"/>
      <c r="GA131" s="94"/>
      <c r="GB131" s="94"/>
      <c r="GC131" s="94"/>
      <c r="GD131" s="94"/>
      <c r="GE131" s="94"/>
      <c r="GF131" s="94"/>
      <c r="GG131" s="94"/>
      <c r="GH131" s="94"/>
      <c r="GI131" s="94"/>
      <c r="GJ131" s="94"/>
      <c r="GK131" s="94"/>
      <c r="GL131" s="94"/>
      <c r="GM131" s="94"/>
      <c r="GN131" s="94"/>
      <c r="GO131" s="94"/>
      <c r="GP131" s="94"/>
      <c r="GQ131" s="94"/>
      <c r="GR131" s="94"/>
      <c r="GS131" s="94"/>
      <c r="GT131" s="94"/>
      <c r="GU131" s="94"/>
      <c r="GV131" s="94"/>
      <c r="GW131" s="94"/>
      <c r="GX131" s="94"/>
      <c r="GY131" s="94"/>
      <c r="GZ131" s="94"/>
      <c r="HA131" s="94"/>
      <c r="HB131" s="94"/>
      <c r="HC131" s="94"/>
      <c r="HD131" s="94"/>
      <c r="HE131" s="94"/>
      <c r="HF131" s="94"/>
      <c r="HG131" s="94"/>
      <c r="HH131" s="94"/>
      <c r="HI131" s="94"/>
      <c r="HJ131" s="94"/>
      <c r="HK131" s="94"/>
      <c r="HL131" s="94"/>
      <c r="HM131" s="94"/>
      <c r="HN131" s="94"/>
      <c r="HO131" s="94"/>
      <c r="HP131" s="94"/>
      <c r="HQ131" s="94"/>
      <c r="HR131" s="94"/>
      <c r="HS131" s="94"/>
      <c r="HT131" s="94"/>
      <c r="HU131" s="94"/>
      <c r="HV131" s="94"/>
      <c r="HW131" s="94"/>
      <c r="HX131" s="94"/>
      <c r="HY131" s="94"/>
      <c r="HZ131" s="94"/>
      <c r="IA131" s="94"/>
      <c r="IB131" s="94"/>
      <c r="IC131" s="94"/>
      <c r="ID131" s="94"/>
      <c r="IE131" s="94"/>
      <c r="IF131" s="94"/>
      <c r="IG131" s="94"/>
      <c r="IH131" s="94"/>
      <c r="II131" s="94"/>
      <c r="IJ131" s="94"/>
      <c r="IK131" s="94"/>
      <c r="IL131" s="94"/>
      <c r="IM131" s="94"/>
      <c r="IN131" s="94"/>
      <c r="IO131" s="94"/>
      <c r="IP131" s="94"/>
      <c r="IQ131" s="94"/>
      <c r="IR131" s="94"/>
      <c r="IS131" s="94"/>
      <c r="IT131" s="94"/>
      <c r="IU131" s="94"/>
      <c r="IV131" s="94"/>
      <c r="IW131" s="94"/>
      <c r="IX131" s="94"/>
      <c r="IY131" s="94"/>
    </row>
    <row r="132" spans="1:259" s="94" customFormat="1" ht="47.25" hidden="1" customHeight="1" x14ac:dyDescent="0.2">
      <c r="A132" s="81">
        <v>44590</v>
      </c>
      <c r="B132" s="83" t="s">
        <v>354</v>
      </c>
      <c r="C132" s="83" t="s">
        <v>362</v>
      </c>
      <c r="D132" s="83" t="s">
        <v>217</v>
      </c>
      <c r="E132" s="83" t="s">
        <v>218</v>
      </c>
      <c r="F132" s="83" t="s">
        <v>165</v>
      </c>
      <c r="G132" s="82" t="s">
        <v>287</v>
      </c>
      <c r="H132" s="82" t="s">
        <v>36</v>
      </c>
      <c r="I132" s="82">
        <v>2</v>
      </c>
      <c r="J132" s="81">
        <v>44590</v>
      </c>
      <c r="K132" s="82"/>
      <c r="L132" s="81">
        <v>44590</v>
      </c>
      <c r="M132" s="82"/>
      <c r="N132" s="82" t="s">
        <v>288</v>
      </c>
      <c r="O132" s="81">
        <v>44590</v>
      </c>
      <c r="P132" s="82"/>
      <c r="Q132" s="82"/>
      <c r="R132" s="81">
        <v>44590</v>
      </c>
      <c r="S132" s="82"/>
      <c r="T132" s="87"/>
      <c r="U132" s="87"/>
      <c r="V132" s="92"/>
      <c r="W132" s="82">
        <v>300.74</v>
      </c>
      <c r="X132" s="88"/>
      <c r="Y132" s="89">
        <f t="shared" si="6"/>
        <v>601.48</v>
      </c>
      <c r="Z132" s="89">
        <f t="shared" si="4"/>
        <v>0</v>
      </c>
      <c r="AA132" s="89">
        <f t="shared" si="5"/>
        <v>0</v>
      </c>
      <c r="AB132" s="99"/>
      <c r="AC132" s="91"/>
      <c r="AD132" s="82"/>
      <c r="AE132" s="82"/>
      <c r="AF132" s="93"/>
    </row>
    <row r="133" spans="1:259" s="94" customFormat="1" ht="47.25" hidden="1" customHeight="1" x14ac:dyDescent="0.2">
      <c r="A133" s="81">
        <v>44590</v>
      </c>
      <c r="B133" s="83" t="s">
        <v>355</v>
      </c>
      <c r="C133" s="83" t="s">
        <v>366</v>
      </c>
      <c r="D133" s="83" t="s">
        <v>94</v>
      </c>
      <c r="E133" s="83" t="s">
        <v>100</v>
      </c>
      <c r="F133" s="83" t="s">
        <v>165</v>
      </c>
      <c r="G133" s="82" t="s">
        <v>287</v>
      </c>
      <c r="H133" s="82" t="s">
        <v>36</v>
      </c>
      <c r="I133" s="82">
        <v>2</v>
      </c>
      <c r="J133" s="81">
        <v>44590</v>
      </c>
      <c r="K133" s="82"/>
      <c r="L133" s="81">
        <v>44590</v>
      </c>
      <c r="M133" s="82"/>
      <c r="N133" s="82" t="s">
        <v>288</v>
      </c>
      <c r="O133" s="81">
        <v>44590</v>
      </c>
      <c r="P133" s="82"/>
      <c r="Q133" s="82"/>
      <c r="R133" s="81">
        <v>44590</v>
      </c>
      <c r="S133" s="82"/>
      <c r="T133" s="87"/>
      <c r="U133" s="87"/>
      <c r="V133" s="92"/>
      <c r="W133" s="82">
        <v>244.43</v>
      </c>
      <c r="X133" s="88"/>
      <c r="Y133" s="89">
        <f t="shared" si="6"/>
        <v>488.86</v>
      </c>
      <c r="Z133" s="89">
        <f t="shared" si="4"/>
        <v>0</v>
      </c>
      <c r="AA133" s="89">
        <f t="shared" si="5"/>
        <v>0</v>
      </c>
      <c r="AB133" s="99"/>
      <c r="AC133" s="91"/>
      <c r="AD133" s="82"/>
      <c r="AE133" s="82"/>
      <c r="AF133" s="93"/>
    </row>
    <row r="134" spans="1:259" s="94" customFormat="1" ht="47.25" hidden="1" customHeight="1" x14ac:dyDescent="0.2">
      <c r="A134" s="81">
        <v>44590</v>
      </c>
      <c r="B134" s="83" t="s">
        <v>356</v>
      </c>
      <c r="C134" s="83" t="s">
        <v>365</v>
      </c>
      <c r="D134" s="83" t="s">
        <v>137</v>
      </c>
      <c r="E134" s="83" t="s">
        <v>138</v>
      </c>
      <c r="F134" s="83" t="s">
        <v>165</v>
      </c>
      <c r="G134" s="82" t="s">
        <v>287</v>
      </c>
      <c r="H134" s="82" t="s">
        <v>36</v>
      </c>
      <c r="I134" s="82">
        <v>6</v>
      </c>
      <c r="J134" s="81">
        <v>44590</v>
      </c>
      <c r="K134" s="82"/>
      <c r="L134" s="81">
        <v>44590</v>
      </c>
      <c r="M134" s="82"/>
      <c r="N134" s="82" t="s">
        <v>372</v>
      </c>
      <c r="O134" s="81">
        <v>44590</v>
      </c>
      <c r="P134" s="82"/>
      <c r="Q134" s="82"/>
      <c r="R134" s="81">
        <v>44590</v>
      </c>
      <c r="S134" s="82"/>
      <c r="T134" s="87"/>
      <c r="U134" s="87"/>
      <c r="V134" s="92"/>
      <c r="W134" s="82">
        <v>636.92999999999995</v>
      </c>
      <c r="X134" s="88"/>
      <c r="Y134" s="89">
        <f t="shared" si="6"/>
        <v>3821.58</v>
      </c>
      <c r="Z134" s="89">
        <f t="shared" si="4"/>
        <v>0</v>
      </c>
      <c r="AA134" s="89">
        <f t="shared" si="5"/>
        <v>0</v>
      </c>
      <c r="AB134" s="99"/>
      <c r="AC134" s="91"/>
      <c r="AD134" s="92"/>
      <c r="AE134" s="92"/>
      <c r="AF134" s="93"/>
    </row>
    <row r="135" spans="1:259" s="94" customFormat="1" ht="47.25" hidden="1" customHeight="1" x14ac:dyDescent="0.2">
      <c r="A135" s="81">
        <v>44590</v>
      </c>
      <c r="B135" s="83" t="s">
        <v>357</v>
      </c>
      <c r="C135" s="83" t="s">
        <v>367</v>
      </c>
      <c r="D135" s="83" t="s">
        <v>135</v>
      </c>
      <c r="E135" s="83" t="s">
        <v>136</v>
      </c>
      <c r="F135" s="83" t="s">
        <v>165</v>
      </c>
      <c r="G135" s="82" t="s">
        <v>287</v>
      </c>
      <c r="H135" s="82" t="s">
        <v>36</v>
      </c>
      <c r="I135" s="82">
        <v>5</v>
      </c>
      <c r="J135" s="81">
        <v>44590</v>
      </c>
      <c r="K135" s="82"/>
      <c r="L135" s="81">
        <v>44590</v>
      </c>
      <c r="M135" s="82"/>
      <c r="N135" s="82" t="s">
        <v>372</v>
      </c>
      <c r="O135" s="81">
        <v>44590</v>
      </c>
      <c r="P135" s="82"/>
      <c r="Q135" s="82"/>
      <c r="R135" s="81">
        <v>44590</v>
      </c>
      <c r="S135" s="82"/>
      <c r="T135" s="87"/>
      <c r="U135" s="87"/>
      <c r="V135" s="92"/>
      <c r="W135" s="82">
        <v>526.74</v>
      </c>
      <c r="X135" s="88"/>
      <c r="Y135" s="89">
        <f t="shared" si="6"/>
        <v>2633.7</v>
      </c>
      <c r="Z135" s="89">
        <f t="shared" ref="Z135:Z138" si="7">P135*W135</f>
        <v>0</v>
      </c>
      <c r="AA135" s="89">
        <f t="shared" ref="AA135:AA138" si="8">Q135*W135</f>
        <v>0</v>
      </c>
      <c r="AB135" s="99"/>
      <c r="AC135" s="91"/>
      <c r="AD135" s="82"/>
      <c r="AE135" s="82"/>
      <c r="AF135" s="93"/>
    </row>
    <row r="136" spans="1:259" s="94" customFormat="1" ht="47.25" hidden="1" customHeight="1" x14ac:dyDescent="0.2">
      <c r="A136" s="81">
        <v>44590</v>
      </c>
      <c r="B136" s="83" t="s">
        <v>358</v>
      </c>
      <c r="C136" s="83" t="s">
        <v>368</v>
      </c>
      <c r="D136" s="83" t="s">
        <v>221</v>
      </c>
      <c r="E136" s="83" t="s">
        <v>222</v>
      </c>
      <c r="F136" s="83" t="s">
        <v>165</v>
      </c>
      <c r="G136" s="82" t="s">
        <v>287</v>
      </c>
      <c r="H136" s="82" t="s">
        <v>36</v>
      </c>
      <c r="I136" s="82">
        <v>1</v>
      </c>
      <c r="J136" s="81">
        <v>44590</v>
      </c>
      <c r="K136" s="82"/>
      <c r="L136" s="81">
        <v>44590</v>
      </c>
      <c r="M136" s="82"/>
      <c r="N136" s="82" t="s">
        <v>288</v>
      </c>
      <c r="O136" s="81">
        <v>44590</v>
      </c>
      <c r="P136" s="82"/>
      <c r="Q136" s="82"/>
      <c r="R136" s="81">
        <v>44590</v>
      </c>
      <c r="S136" s="82"/>
      <c r="T136" s="86"/>
      <c r="U136" s="87"/>
      <c r="V136" s="82"/>
      <c r="W136" s="82">
        <v>221.95</v>
      </c>
      <c r="X136" s="88"/>
      <c r="Y136" s="89">
        <f t="shared" si="6"/>
        <v>221.95</v>
      </c>
      <c r="Z136" s="89">
        <f t="shared" si="7"/>
        <v>0</v>
      </c>
      <c r="AA136" s="89">
        <f t="shared" si="8"/>
        <v>0</v>
      </c>
      <c r="AB136" s="99"/>
      <c r="AC136" s="91"/>
      <c r="AD136" s="82"/>
      <c r="AE136" s="82"/>
      <c r="AF136" s="93"/>
    </row>
    <row r="137" spans="1:259" s="95" customFormat="1" ht="47.25" hidden="1" customHeight="1" x14ac:dyDescent="0.2">
      <c r="A137" s="81">
        <v>44590</v>
      </c>
      <c r="B137" s="83" t="s">
        <v>359</v>
      </c>
      <c r="C137" s="83" t="s">
        <v>369</v>
      </c>
      <c r="D137" s="83" t="s">
        <v>139</v>
      </c>
      <c r="E137" s="83" t="s">
        <v>140</v>
      </c>
      <c r="F137" s="83" t="s">
        <v>165</v>
      </c>
      <c r="G137" s="82" t="s">
        <v>287</v>
      </c>
      <c r="H137" s="82" t="s">
        <v>36</v>
      </c>
      <c r="I137" s="82">
        <v>3</v>
      </c>
      <c r="J137" s="81">
        <v>44590</v>
      </c>
      <c r="K137" s="82"/>
      <c r="L137" s="81">
        <v>44590</v>
      </c>
      <c r="M137" s="82"/>
      <c r="N137" s="82" t="s">
        <v>376</v>
      </c>
      <c r="O137" s="81">
        <v>44590</v>
      </c>
      <c r="P137" s="82"/>
      <c r="Q137" s="82"/>
      <c r="R137" s="81">
        <v>44590</v>
      </c>
      <c r="S137" s="82"/>
      <c r="T137" s="86"/>
      <c r="U137" s="87"/>
      <c r="V137" s="82"/>
      <c r="W137" s="82">
        <v>93.48</v>
      </c>
      <c r="X137" s="88"/>
      <c r="Y137" s="89">
        <f t="shared" si="6"/>
        <v>280.44</v>
      </c>
      <c r="Z137" s="89">
        <f t="shared" si="7"/>
        <v>0</v>
      </c>
      <c r="AA137" s="89">
        <f t="shared" si="8"/>
        <v>0</v>
      </c>
      <c r="AB137" s="99"/>
      <c r="AC137" s="91"/>
      <c r="AD137" s="82"/>
      <c r="AE137" s="82"/>
      <c r="AF137" s="93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  <c r="FR137" s="94"/>
      <c r="FS137" s="94"/>
      <c r="FT137" s="94"/>
      <c r="FU137" s="94"/>
      <c r="FV137" s="94"/>
      <c r="FW137" s="94"/>
      <c r="FX137" s="94"/>
      <c r="FY137" s="94"/>
      <c r="FZ137" s="94"/>
      <c r="GA137" s="94"/>
      <c r="GB137" s="94"/>
      <c r="GC137" s="94"/>
      <c r="GD137" s="94"/>
      <c r="GE137" s="94"/>
      <c r="GF137" s="94"/>
      <c r="GG137" s="94"/>
      <c r="GH137" s="94"/>
      <c r="GI137" s="94"/>
      <c r="GJ137" s="94"/>
      <c r="GK137" s="94"/>
      <c r="GL137" s="94"/>
      <c r="GM137" s="94"/>
      <c r="GN137" s="94"/>
      <c r="GO137" s="94"/>
      <c r="GP137" s="94"/>
      <c r="GQ137" s="94"/>
      <c r="GR137" s="94"/>
      <c r="GS137" s="94"/>
      <c r="GT137" s="94"/>
      <c r="GU137" s="94"/>
      <c r="GV137" s="94"/>
      <c r="GW137" s="94"/>
      <c r="GX137" s="94"/>
      <c r="GY137" s="94"/>
      <c r="GZ137" s="94"/>
      <c r="HA137" s="94"/>
      <c r="HB137" s="94"/>
      <c r="HC137" s="94"/>
      <c r="HD137" s="94"/>
      <c r="HE137" s="94"/>
      <c r="HF137" s="94"/>
      <c r="HG137" s="94"/>
      <c r="HH137" s="94"/>
      <c r="HI137" s="94"/>
      <c r="HJ137" s="94"/>
      <c r="HK137" s="94"/>
      <c r="HL137" s="94"/>
      <c r="HM137" s="94"/>
      <c r="HN137" s="94"/>
      <c r="HO137" s="94"/>
      <c r="HP137" s="94"/>
      <c r="HQ137" s="94"/>
      <c r="HR137" s="94"/>
      <c r="HS137" s="94"/>
      <c r="HT137" s="94"/>
      <c r="HU137" s="94"/>
      <c r="HV137" s="94"/>
      <c r="HW137" s="94"/>
      <c r="HX137" s="94"/>
      <c r="HY137" s="94"/>
    </row>
    <row r="138" spans="1:259" s="95" customFormat="1" ht="47.25" hidden="1" customHeight="1" x14ac:dyDescent="0.2">
      <c r="A138" s="81">
        <v>44590</v>
      </c>
      <c r="B138" s="83" t="s">
        <v>360</v>
      </c>
      <c r="C138" s="83" t="s">
        <v>370</v>
      </c>
      <c r="D138" s="83" t="s">
        <v>211</v>
      </c>
      <c r="E138" s="83" t="s">
        <v>212</v>
      </c>
      <c r="F138" s="83" t="s">
        <v>371</v>
      </c>
      <c r="G138" s="82" t="s">
        <v>287</v>
      </c>
      <c r="H138" s="82" t="s">
        <v>36</v>
      </c>
      <c r="I138" s="82">
        <v>132</v>
      </c>
      <c r="J138" s="81">
        <v>44590</v>
      </c>
      <c r="K138" s="82"/>
      <c r="L138" s="81">
        <v>44590</v>
      </c>
      <c r="M138" s="82"/>
      <c r="N138" s="82" t="s">
        <v>372</v>
      </c>
      <c r="O138" s="81">
        <v>44590</v>
      </c>
      <c r="P138" s="82"/>
      <c r="Q138" s="82"/>
      <c r="R138" s="81">
        <v>44590</v>
      </c>
      <c r="S138" s="82"/>
      <c r="T138" s="87"/>
      <c r="U138" s="87"/>
      <c r="V138" s="92"/>
      <c r="W138" s="82">
        <v>278.16000000000003</v>
      </c>
      <c r="X138" s="88"/>
      <c r="Y138" s="89">
        <f t="shared" si="6"/>
        <v>36717.120000000003</v>
      </c>
      <c r="Z138" s="89">
        <f t="shared" si="7"/>
        <v>0</v>
      </c>
      <c r="AA138" s="89">
        <f t="shared" si="8"/>
        <v>0</v>
      </c>
      <c r="AB138" s="99"/>
      <c r="AC138" s="91"/>
      <c r="AD138" s="82"/>
      <c r="AE138" s="82"/>
      <c r="AF138" s="93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  <c r="FQ138" s="94"/>
      <c r="FR138" s="94"/>
      <c r="FS138" s="94"/>
      <c r="FT138" s="94"/>
      <c r="FU138" s="94"/>
      <c r="FV138" s="94"/>
      <c r="FW138" s="94"/>
      <c r="FX138" s="94"/>
      <c r="FY138" s="94"/>
      <c r="FZ138" s="94"/>
      <c r="GA138" s="94"/>
      <c r="GB138" s="94"/>
      <c r="GC138" s="94"/>
      <c r="GD138" s="94"/>
      <c r="GE138" s="94"/>
      <c r="GF138" s="94"/>
      <c r="GG138" s="94"/>
      <c r="GH138" s="94"/>
      <c r="GI138" s="94"/>
      <c r="GJ138" s="94"/>
      <c r="GK138" s="94"/>
      <c r="GL138" s="94"/>
      <c r="GM138" s="94"/>
      <c r="GN138" s="94"/>
      <c r="GO138" s="94"/>
      <c r="GP138" s="94"/>
      <c r="GQ138" s="94"/>
      <c r="GR138" s="94"/>
      <c r="GS138" s="94"/>
      <c r="GT138" s="94"/>
      <c r="GU138" s="94"/>
      <c r="GV138" s="94"/>
      <c r="GW138" s="94"/>
      <c r="GX138" s="94"/>
      <c r="GY138" s="94"/>
      <c r="GZ138" s="94"/>
      <c r="HA138" s="94"/>
      <c r="HB138" s="94"/>
      <c r="HC138" s="94"/>
      <c r="HD138" s="94"/>
      <c r="HE138" s="94"/>
      <c r="HF138" s="94"/>
      <c r="HG138" s="94"/>
      <c r="HH138" s="94"/>
      <c r="HI138" s="94"/>
      <c r="HJ138" s="94"/>
      <c r="HK138" s="94"/>
      <c r="HL138" s="94"/>
      <c r="HM138" s="94"/>
      <c r="HN138" s="94"/>
      <c r="HO138" s="94"/>
      <c r="HP138" s="94"/>
      <c r="HQ138" s="94"/>
      <c r="HR138" s="94"/>
      <c r="HS138" s="94"/>
      <c r="HT138" s="94"/>
      <c r="HU138" s="94"/>
      <c r="HV138" s="94"/>
      <c r="HW138" s="94"/>
      <c r="HX138" s="94"/>
      <c r="HY138" s="94"/>
    </row>
    <row r="139" spans="1:259" s="95" customFormat="1" ht="47.25" hidden="1" customHeight="1" x14ac:dyDescent="0.2">
      <c r="A139" s="141"/>
      <c r="B139" s="142"/>
      <c r="C139" s="142"/>
      <c r="D139" s="142"/>
      <c r="E139" s="142"/>
      <c r="F139" s="142"/>
      <c r="G139" s="143"/>
      <c r="H139" s="143"/>
      <c r="I139" s="143">
        <f>SUM(I6:I138)</f>
        <v>1975</v>
      </c>
      <c r="J139" s="142"/>
      <c r="K139" s="143"/>
      <c r="L139" s="142"/>
      <c r="M139" s="143"/>
      <c r="N139" s="143"/>
      <c r="O139" s="144"/>
      <c r="P139" s="143"/>
      <c r="Q139" s="143"/>
      <c r="R139" s="145"/>
      <c r="S139" s="143"/>
      <c r="T139" s="146"/>
      <c r="U139" s="146"/>
      <c r="V139" s="147"/>
      <c r="W139" s="143"/>
      <c r="X139" s="148"/>
      <c r="Y139" s="149"/>
      <c r="Z139" s="149"/>
      <c r="AA139" s="149"/>
      <c r="AB139" s="150"/>
      <c r="AC139" s="151"/>
      <c r="AD139" s="143"/>
      <c r="AE139" s="143"/>
      <c r="AF139" s="93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  <c r="FQ139" s="94"/>
      <c r="FR139" s="94"/>
      <c r="FS139" s="94"/>
      <c r="FT139" s="94"/>
      <c r="FU139" s="94"/>
      <c r="FV139" s="94"/>
      <c r="FW139" s="94"/>
      <c r="FX139" s="94"/>
      <c r="FY139" s="94"/>
      <c r="FZ139" s="94"/>
      <c r="GA139" s="94"/>
      <c r="GB139" s="94"/>
      <c r="GC139" s="94"/>
      <c r="GD139" s="94"/>
      <c r="GE139" s="94"/>
      <c r="GF139" s="94"/>
      <c r="GG139" s="94"/>
      <c r="GH139" s="94"/>
      <c r="GI139" s="94"/>
      <c r="GJ139" s="94"/>
      <c r="GK139" s="94"/>
      <c r="GL139" s="94"/>
      <c r="GM139" s="94"/>
      <c r="GN139" s="94"/>
      <c r="GO139" s="94"/>
      <c r="GP139" s="94"/>
      <c r="GQ139" s="94"/>
      <c r="GR139" s="94"/>
      <c r="GS139" s="94"/>
      <c r="GT139" s="94"/>
      <c r="GU139" s="94"/>
      <c r="GV139" s="94"/>
      <c r="GW139" s="94"/>
      <c r="GX139" s="94"/>
      <c r="GY139" s="94"/>
      <c r="GZ139" s="94"/>
      <c r="HA139" s="94"/>
      <c r="HB139" s="94"/>
      <c r="HC139" s="94"/>
      <c r="HD139" s="94"/>
      <c r="HE139" s="94"/>
      <c r="HF139" s="94"/>
      <c r="HG139" s="94"/>
      <c r="HH139" s="94"/>
      <c r="HI139" s="94"/>
      <c r="HJ139" s="94"/>
      <c r="HK139" s="94"/>
      <c r="HL139" s="94"/>
      <c r="HM139" s="94"/>
      <c r="HN139" s="94"/>
      <c r="HO139" s="94"/>
      <c r="HP139" s="94"/>
      <c r="HQ139" s="94"/>
      <c r="HR139" s="94"/>
      <c r="HS139" s="94"/>
      <c r="HT139" s="94"/>
      <c r="HU139" s="94"/>
      <c r="HV139" s="94"/>
      <c r="HW139" s="94"/>
      <c r="HX139" s="94"/>
      <c r="HY139" s="94"/>
      <c r="HZ139" s="94"/>
      <c r="IA139" s="94"/>
      <c r="IB139" s="94"/>
      <c r="IC139" s="94"/>
      <c r="ID139" s="94"/>
      <c r="IE139" s="94"/>
      <c r="IF139" s="94"/>
      <c r="IG139" s="94"/>
      <c r="IH139" s="94"/>
      <c r="II139" s="94"/>
      <c r="IJ139" s="94"/>
      <c r="IK139" s="94"/>
      <c r="IL139" s="94"/>
      <c r="IM139" s="94"/>
      <c r="IN139" s="94"/>
      <c r="IO139" s="94"/>
      <c r="IP139" s="94"/>
      <c r="IQ139" s="94"/>
      <c r="IR139" s="94"/>
      <c r="IS139" s="94"/>
      <c r="IT139" s="94"/>
      <c r="IU139" s="94"/>
      <c r="IV139" s="94"/>
      <c r="IW139" s="94"/>
      <c r="IX139" s="94"/>
      <c r="IY139" s="94"/>
    </row>
    <row r="140" spans="1:259" s="95" customFormat="1" ht="47.25" customHeight="1" x14ac:dyDescent="0.2">
      <c r="A140" s="81"/>
      <c r="B140" s="83"/>
      <c r="C140" s="83"/>
      <c r="D140" s="83"/>
      <c r="E140" s="83"/>
      <c r="F140" s="83"/>
      <c r="G140" s="82"/>
      <c r="H140" s="82"/>
      <c r="I140" s="82"/>
      <c r="J140" s="83"/>
      <c r="K140" s="82"/>
      <c r="L140" s="83"/>
      <c r="M140" s="82"/>
      <c r="N140" s="82"/>
      <c r="O140" s="84"/>
      <c r="P140" s="82"/>
      <c r="Q140" s="82"/>
      <c r="R140" s="85"/>
      <c r="S140" s="82"/>
      <c r="T140" s="86"/>
      <c r="U140" s="87"/>
      <c r="V140" s="82"/>
      <c r="W140" s="82"/>
      <c r="X140" s="88"/>
      <c r="Y140" s="89"/>
      <c r="Z140" s="89"/>
      <c r="AA140" s="89"/>
      <c r="AB140" s="99"/>
      <c r="AC140" s="91"/>
      <c r="AD140" s="82"/>
      <c r="AE140" s="82"/>
      <c r="AF140" s="93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  <c r="FQ140" s="94"/>
      <c r="FR140" s="94"/>
      <c r="FS140" s="94"/>
      <c r="FT140" s="94"/>
      <c r="FU140" s="94"/>
      <c r="FV140" s="94"/>
      <c r="FW140" s="94"/>
      <c r="FX140" s="94"/>
      <c r="FY140" s="94"/>
      <c r="FZ140" s="94"/>
      <c r="GA140" s="94"/>
      <c r="GB140" s="94"/>
      <c r="GC140" s="94"/>
      <c r="GD140" s="94"/>
      <c r="GE140" s="94"/>
      <c r="GF140" s="94"/>
      <c r="GG140" s="94"/>
      <c r="GH140" s="94"/>
      <c r="GI140" s="94"/>
      <c r="GJ140" s="94"/>
      <c r="GK140" s="94"/>
      <c r="GL140" s="94"/>
      <c r="GM140" s="94"/>
      <c r="GN140" s="94"/>
      <c r="GO140" s="94"/>
      <c r="GP140" s="94"/>
      <c r="GQ140" s="94"/>
      <c r="GR140" s="94"/>
      <c r="GS140" s="94"/>
      <c r="GT140" s="94"/>
      <c r="GU140" s="94"/>
      <c r="GV140" s="94"/>
      <c r="GW140" s="94"/>
      <c r="GX140" s="94"/>
      <c r="GY140" s="94"/>
      <c r="GZ140" s="94"/>
      <c r="HA140" s="94"/>
      <c r="HB140" s="94"/>
      <c r="HC140" s="94"/>
      <c r="HD140" s="94"/>
      <c r="HE140" s="94"/>
      <c r="HF140" s="94"/>
      <c r="HG140" s="94"/>
      <c r="HH140" s="94"/>
      <c r="HI140" s="94"/>
      <c r="HJ140" s="94"/>
      <c r="HK140" s="94"/>
      <c r="HL140" s="94"/>
      <c r="HM140" s="94"/>
      <c r="HN140" s="94"/>
      <c r="HO140" s="94"/>
      <c r="HP140" s="94"/>
      <c r="HQ140" s="94"/>
      <c r="HR140" s="94"/>
      <c r="HS140" s="94"/>
      <c r="HT140" s="94"/>
      <c r="HU140" s="94"/>
      <c r="HV140" s="94"/>
      <c r="HW140" s="94"/>
      <c r="HX140" s="94"/>
      <c r="HY140" s="94"/>
      <c r="HZ140" s="94"/>
      <c r="IA140" s="94"/>
      <c r="IB140" s="94"/>
      <c r="IC140" s="94"/>
      <c r="ID140" s="94"/>
      <c r="IE140" s="94"/>
      <c r="IF140" s="94"/>
      <c r="IG140" s="94"/>
      <c r="IH140" s="94"/>
      <c r="II140" s="94"/>
      <c r="IJ140" s="94"/>
      <c r="IK140" s="94"/>
      <c r="IL140" s="94"/>
      <c r="IM140" s="94"/>
      <c r="IN140" s="94"/>
      <c r="IO140" s="94"/>
      <c r="IP140" s="94"/>
      <c r="IQ140" s="94"/>
      <c r="IR140" s="94"/>
      <c r="IS140" s="94"/>
      <c r="IT140" s="94"/>
      <c r="IU140" s="94"/>
      <c r="IV140" s="94"/>
      <c r="IW140" s="94"/>
      <c r="IX140" s="94"/>
      <c r="IY140" s="94"/>
    </row>
    <row r="141" spans="1:259" s="95" customFormat="1" ht="47.25" customHeight="1" x14ac:dyDescent="0.2">
      <c r="A141" s="81"/>
      <c r="B141" s="83"/>
      <c r="C141" s="83"/>
      <c r="D141" s="83"/>
      <c r="E141" s="83"/>
      <c r="F141" s="83"/>
      <c r="G141" s="82"/>
      <c r="H141" s="82"/>
      <c r="I141" s="82"/>
      <c r="J141" s="83"/>
      <c r="K141" s="82"/>
      <c r="L141" s="83"/>
      <c r="M141" s="82"/>
      <c r="N141" s="82"/>
      <c r="O141" s="84"/>
      <c r="P141" s="82"/>
      <c r="Q141" s="82"/>
      <c r="R141" s="85"/>
      <c r="S141" s="82"/>
      <c r="T141" s="86"/>
      <c r="U141" s="87"/>
      <c r="V141" s="82"/>
      <c r="W141" s="82"/>
      <c r="X141" s="88"/>
      <c r="Y141" s="89"/>
      <c r="Z141" s="89"/>
      <c r="AA141" s="89"/>
      <c r="AB141" s="99"/>
      <c r="AC141" s="91"/>
      <c r="AD141" s="82"/>
      <c r="AE141" s="82"/>
      <c r="AF141" s="93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  <c r="FQ141" s="94"/>
      <c r="FR141" s="94"/>
      <c r="FS141" s="94"/>
      <c r="FT141" s="94"/>
      <c r="FU141" s="94"/>
      <c r="FV141" s="94"/>
      <c r="FW141" s="94"/>
      <c r="FX141" s="94"/>
      <c r="FY141" s="94"/>
      <c r="FZ141" s="94"/>
      <c r="GA141" s="94"/>
      <c r="GB141" s="94"/>
      <c r="GC141" s="94"/>
      <c r="GD141" s="94"/>
      <c r="GE141" s="94"/>
      <c r="GF141" s="94"/>
      <c r="GG141" s="94"/>
      <c r="GH141" s="94"/>
      <c r="GI141" s="94"/>
      <c r="GJ141" s="94"/>
      <c r="GK141" s="94"/>
      <c r="GL141" s="94"/>
      <c r="GM141" s="94"/>
      <c r="GN141" s="94"/>
      <c r="GO141" s="94"/>
      <c r="GP141" s="94"/>
      <c r="GQ141" s="94"/>
      <c r="GR141" s="94"/>
      <c r="GS141" s="94"/>
      <c r="GT141" s="94"/>
      <c r="GU141" s="94"/>
      <c r="GV141" s="94"/>
      <c r="GW141" s="94"/>
      <c r="GX141" s="94"/>
      <c r="GY141" s="94"/>
      <c r="GZ141" s="94"/>
      <c r="HA141" s="94"/>
      <c r="HB141" s="94"/>
      <c r="HC141" s="94"/>
      <c r="HD141" s="94"/>
      <c r="HE141" s="94"/>
      <c r="HF141" s="94"/>
      <c r="HG141" s="94"/>
      <c r="HH141" s="94"/>
      <c r="HI141" s="94"/>
      <c r="HJ141" s="94"/>
      <c r="HK141" s="94"/>
      <c r="HL141" s="94"/>
      <c r="HM141" s="94"/>
      <c r="HN141" s="94"/>
      <c r="HO141" s="94"/>
      <c r="HP141" s="94"/>
      <c r="HQ141" s="94"/>
      <c r="HR141" s="94"/>
      <c r="HS141" s="94"/>
      <c r="HT141" s="94"/>
      <c r="HU141" s="94"/>
      <c r="HV141" s="94"/>
      <c r="HW141" s="94"/>
      <c r="HX141" s="94"/>
      <c r="HY141" s="94"/>
      <c r="HZ141" s="94"/>
      <c r="IA141" s="94"/>
      <c r="IB141" s="94"/>
      <c r="IC141" s="94"/>
      <c r="ID141" s="94"/>
      <c r="IE141" s="94"/>
      <c r="IF141" s="94"/>
      <c r="IG141" s="94"/>
      <c r="IH141" s="94"/>
      <c r="II141" s="94"/>
      <c r="IJ141" s="94"/>
      <c r="IK141" s="94"/>
      <c r="IL141" s="94"/>
      <c r="IM141" s="94"/>
      <c r="IN141" s="94"/>
      <c r="IO141" s="94"/>
      <c r="IP141" s="94"/>
      <c r="IQ141" s="94"/>
      <c r="IR141" s="94"/>
      <c r="IS141" s="94"/>
      <c r="IT141" s="94"/>
      <c r="IU141" s="94"/>
      <c r="IV141" s="94"/>
      <c r="IW141" s="94"/>
      <c r="IX141" s="94"/>
      <c r="IY141" s="94"/>
    </row>
    <row r="142" spans="1:259" s="94" customFormat="1" ht="47.25" customHeight="1" x14ac:dyDescent="0.2">
      <c r="A142" s="81"/>
      <c r="B142" s="83"/>
      <c r="C142" s="83"/>
      <c r="D142" s="83"/>
      <c r="E142" s="83"/>
      <c r="F142" s="83"/>
      <c r="G142" s="82"/>
      <c r="H142" s="82"/>
      <c r="I142" s="82"/>
      <c r="J142" s="83"/>
      <c r="K142" s="82"/>
      <c r="L142" s="83"/>
      <c r="M142" s="82"/>
      <c r="N142" s="82"/>
      <c r="O142" s="84"/>
      <c r="P142" s="82"/>
      <c r="Q142" s="82"/>
      <c r="R142" s="85"/>
      <c r="S142" s="82"/>
      <c r="T142" s="87"/>
      <c r="U142" s="87"/>
      <c r="V142" s="92"/>
      <c r="W142" s="82"/>
      <c r="X142" s="88"/>
      <c r="Y142" s="89"/>
      <c r="Z142" s="89"/>
      <c r="AA142" s="89"/>
      <c r="AB142" s="99"/>
      <c r="AC142" s="91"/>
      <c r="AD142" s="82"/>
      <c r="AE142" s="82"/>
      <c r="AF142" s="93"/>
    </row>
    <row r="143" spans="1:259" s="94" customFormat="1" ht="47.25" customHeight="1" x14ac:dyDescent="0.2">
      <c r="A143" s="81"/>
      <c r="B143" s="83"/>
      <c r="C143" s="83"/>
      <c r="D143" s="83"/>
      <c r="E143" s="83"/>
      <c r="F143" s="83"/>
      <c r="G143" s="82"/>
      <c r="H143" s="82"/>
      <c r="I143" s="82"/>
      <c r="J143" s="83"/>
      <c r="K143" s="82"/>
      <c r="L143" s="83"/>
      <c r="M143" s="82"/>
      <c r="N143" s="82"/>
      <c r="O143" s="84"/>
      <c r="P143" s="82"/>
      <c r="Q143" s="82"/>
      <c r="R143" s="85"/>
      <c r="S143" s="82"/>
      <c r="T143" s="87"/>
      <c r="U143" s="87"/>
      <c r="V143" s="92"/>
      <c r="W143" s="82"/>
      <c r="X143" s="88"/>
      <c r="Y143" s="89"/>
      <c r="Z143" s="89"/>
      <c r="AA143" s="89"/>
      <c r="AB143" s="99"/>
      <c r="AC143" s="91"/>
      <c r="AD143" s="82"/>
      <c r="AE143" s="82"/>
      <c r="AF143" s="93"/>
    </row>
    <row r="144" spans="1:259" s="94" customFormat="1" ht="47.25" customHeight="1" x14ac:dyDescent="0.2">
      <c r="A144" s="81"/>
      <c r="B144" s="83"/>
      <c r="C144" s="83"/>
      <c r="D144" s="83"/>
      <c r="E144" s="83"/>
      <c r="F144" s="83"/>
      <c r="G144" s="82"/>
      <c r="H144" s="82"/>
      <c r="I144" s="82"/>
      <c r="J144" s="83"/>
      <c r="K144" s="82"/>
      <c r="L144" s="83"/>
      <c r="M144" s="82"/>
      <c r="N144" s="82"/>
      <c r="O144" s="84"/>
      <c r="P144" s="82"/>
      <c r="Q144" s="82"/>
      <c r="R144" s="85"/>
      <c r="S144" s="82"/>
      <c r="T144" s="87"/>
      <c r="U144" s="87"/>
      <c r="V144" s="92"/>
      <c r="W144" s="82"/>
      <c r="X144" s="88"/>
      <c r="Y144" s="89"/>
      <c r="Z144" s="89"/>
      <c r="AA144" s="89"/>
      <c r="AB144" s="99"/>
      <c r="AC144" s="91"/>
      <c r="AD144" s="82"/>
      <c r="AE144" s="82"/>
      <c r="AF144" s="93"/>
    </row>
    <row r="145" spans="1:32" s="94" customFormat="1" ht="47.25" customHeight="1" x14ac:dyDescent="0.2">
      <c r="A145" s="81"/>
      <c r="B145" s="83"/>
      <c r="C145" s="83"/>
      <c r="D145" s="83"/>
      <c r="E145" s="83"/>
      <c r="F145" s="83"/>
      <c r="G145" s="82"/>
      <c r="H145" s="82"/>
      <c r="I145" s="82"/>
      <c r="J145" s="83"/>
      <c r="K145" s="82"/>
      <c r="L145" s="83"/>
      <c r="M145" s="82"/>
      <c r="N145" s="82"/>
      <c r="O145" s="84"/>
      <c r="P145" s="82"/>
      <c r="Q145" s="82"/>
      <c r="R145" s="85"/>
      <c r="S145" s="82"/>
      <c r="T145" s="86"/>
      <c r="U145" s="87"/>
      <c r="V145" s="82"/>
      <c r="W145" s="82"/>
      <c r="X145" s="88"/>
      <c r="Y145" s="89"/>
      <c r="Z145" s="89"/>
      <c r="AA145" s="89"/>
      <c r="AB145" s="99"/>
      <c r="AC145" s="91"/>
      <c r="AD145" s="92"/>
      <c r="AE145" s="92"/>
      <c r="AF145" s="93"/>
    </row>
    <row r="146" spans="1:32" s="94" customFormat="1" ht="47.25" customHeight="1" x14ac:dyDescent="0.2">
      <c r="A146" s="81"/>
      <c r="B146" s="83"/>
      <c r="C146" s="83"/>
      <c r="D146" s="83"/>
      <c r="E146" s="83"/>
      <c r="F146" s="83"/>
      <c r="G146" s="82"/>
      <c r="H146" s="82"/>
      <c r="I146" s="82"/>
      <c r="J146" s="83"/>
      <c r="K146" s="82"/>
      <c r="L146" s="83"/>
      <c r="M146" s="82"/>
      <c r="N146" s="82"/>
      <c r="O146" s="84"/>
      <c r="P146" s="82"/>
      <c r="Q146" s="82"/>
      <c r="R146" s="85"/>
      <c r="S146" s="82"/>
      <c r="T146" s="86"/>
      <c r="U146" s="87"/>
      <c r="V146" s="82"/>
      <c r="W146" s="82"/>
      <c r="X146" s="102"/>
      <c r="Y146" s="89"/>
      <c r="Z146" s="89"/>
      <c r="AA146" s="89"/>
      <c r="AB146" s="99"/>
      <c r="AC146" s="91"/>
      <c r="AD146" s="92"/>
      <c r="AE146" s="92"/>
      <c r="AF146" s="93"/>
    </row>
    <row r="147" spans="1:32" s="94" customFormat="1" ht="47.25" customHeight="1" x14ac:dyDescent="0.2">
      <c r="A147" s="81"/>
      <c r="B147" s="83"/>
      <c r="C147" s="83"/>
      <c r="D147" s="83"/>
      <c r="E147" s="83"/>
      <c r="F147" s="83"/>
      <c r="G147" s="82"/>
      <c r="H147" s="82"/>
      <c r="I147" s="82"/>
      <c r="J147" s="83"/>
      <c r="K147" s="82"/>
      <c r="L147" s="83"/>
      <c r="M147" s="82"/>
      <c r="N147" s="82"/>
      <c r="O147" s="84"/>
      <c r="P147" s="82"/>
      <c r="Q147" s="82"/>
      <c r="R147" s="85"/>
      <c r="S147" s="82"/>
      <c r="T147" s="86"/>
      <c r="U147" s="87"/>
      <c r="V147" s="82"/>
      <c r="W147" s="82"/>
      <c r="X147" s="88"/>
      <c r="Y147" s="89"/>
      <c r="Z147" s="89"/>
      <c r="AA147" s="89"/>
      <c r="AB147" s="99"/>
      <c r="AC147" s="91"/>
      <c r="AD147" s="82"/>
      <c r="AE147" s="82"/>
      <c r="AF147" s="93"/>
    </row>
    <row r="148" spans="1:32" s="94" customFormat="1" ht="47.25" customHeight="1" x14ac:dyDescent="0.2">
      <c r="A148" s="81"/>
      <c r="B148" s="83"/>
      <c r="C148" s="83"/>
      <c r="D148" s="83"/>
      <c r="E148" s="83"/>
      <c r="F148" s="83"/>
      <c r="G148" s="82"/>
      <c r="H148" s="82"/>
      <c r="I148" s="82"/>
      <c r="J148" s="83"/>
      <c r="K148" s="82"/>
      <c r="L148" s="83"/>
      <c r="M148" s="82"/>
      <c r="N148" s="82"/>
      <c r="O148" s="84"/>
      <c r="P148" s="82"/>
      <c r="Q148" s="82"/>
      <c r="R148" s="85"/>
      <c r="S148" s="82"/>
      <c r="T148" s="86"/>
      <c r="U148" s="87"/>
      <c r="V148" s="82"/>
      <c r="W148" s="82"/>
      <c r="X148" s="88"/>
      <c r="Y148" s="89"/>
      <c r="Z148" s="89"/>
      <c r="AA148" s="89"/>
      <c r="AB148" s="99"/>
      <c r="AC148" s="91"/>
      <c r="AD148" s="82"/>
      <c r="AE148" s="82"/>
      <c r="AF148" s="93"/>
    </row>
    <row r="149" spans="1:32" s="94" customFormat="1" ht="47.25" customHeight="1" x14ac:dyDescent="0.2">
      <c r="A149" s="81"/>
      <c r="B149" s="83"/>
      <c r="C149" s="83"/>
      <c r="D149" s="83"/>
      <c r="E149" s="83"/>
      <c r="F149" s="83"/>
      <c r="G149" s="82"/>
      <c r="H149" s="82"/>
      <c r="I149" s="82"/>
      <c r="J149" s="83"/>
      <c r="K149" s="82"/>
      <c r="L149" s="83"/>
      <c r="M149" s="82"/>
      <c r="N149" s="82"/>
      <c r="O149" s="84"/>
      <c r="P149" s="82"/>
      <c r="Q149" s="82"/>
      <c r="R149" s="85"/>
      <c r="S149" s="82"/>
      <c r="T149" s="86"/>
      <c r="U149" s="87"/>
      <c r="V149" s="82"/>
      <c r="W149" s="82"/>
      <c r="X149" s="88"/>
      <c r="Y149" s="89"/>
      <c r="Z149" s="89"/>
      <c r="AA149" s="89"/>
      <c r="AB149" s="99"/>
      <c r="AC149" s="91"/>
      <c r="AD149" s="82"/>
      <c r="AE149" s="82"/>
      <c r="AF149" s="93"/>
    </row>
    <row r="150" spans="1:32" s="94" customFormat="1" ht="47.25" customHeight="1" x14ac:dyDescent="0.2">
      <c r="A150" s="81"/>
      <c r="B150" s="83"/>
      <c r="C150" s="83"/>
      <c r="D150" s="83"/>
      <c r="E150" s="83"/>
      <c r="F150" s="83"/>
      <c r="G150" s="82"/>
      <c r="H150" s="82"/>
      <c r="I150" s="82"/>
      <c r="J150" s="83"/>
      <c r="K150" s="82"/>
      <c r="L150" s="83"/>
      <c r="M150" s="82"/>
      <c r="N150" s="82"/>
      <c r="O150" s="84"/>
      <c r="P150" s="82"/>
      <c r="Q150" s="82"/>
      <c r="R150" s="85"/>
      <c r="S150" s="82"/>
      <c r="T150" s="87"/>
      <c r="U150" s="87"/>
      <c r="V150" s="92"/>
      <c r="W150" s="82"/>
      <c r="X150" s="88"/>
      <c r="Y150" s="89"/>
      <c r="Z150" s="89"/>
      <c r="AA150" s="89"/>
      <c r="AB150" s="99"/>
      <c r="AC150" s="91"/>
      <c r="AD150" s="92"/>
      <c r="AE150" s="92"/>
      <c r="AF150" s="93"/>
    </row>
    <row r="151" spans="1:32" s="94" customFormat="1" ht="47.25" customHeight="1" x14ac:dyDescent="0.2">
      <c r="A151" s="81"/>
      <c r="B151" s="83"/>
      <c r="C151" s="83"/>
      <c r="D151" s="83"/>
      <c r="E151" s="83"/>
      <c r="F151" s="83"/>
      <c r="G151" s="82"/>
      <c r="H151" s="82"/>
      <c r="I151" s="82"/>
      <c r="J151" s="83"/>
      <c r="K151" s="82"/>
      <c r="L151" s="83"/>
      <c r="M151" s="82"/>
      <c r="N151" s="82"/>
      <c r="O151" s="84"/>
      <c r="P151" s="82"/>
      <c r="Q151" s="82"/>
      <c r="R151" s="85"/>
      <c r="S151" s="82"/>
      <c r="T151" s="87"/>
      <c r="U151" s="87"/>
      <c r="V151" s="92"/>
      <c r="W151" s="82"/>
      <c r="X151" s="88"/>
      <c r="Y151" s="89"/>
      <c r="Z151" s="89"/>
      <c r="AA151" s="89"/>
      <c r="AB151" s="99"/>
      <c r="AC151" s="91"/>
      <c r="AD151" s="82"/>
      <c r="AE151" s="82"/>
      <c r="AF151" s="93"/>
    </row>
    <row r="152" spans="1:32" s="94" customFormat="1" ht="47.25" customHeight="1" x14ac:dyDescent="0.2">
      <c r="A152" s="81"/>
      <c r="B152" s="83"/>
      <c r="C152" s="83"/>
      <c r="D152" s="83"/>
      <c r="E152" s="83"/>
      <c r="F152" s="83"/>
      <c r="G152" s="82"/>
      <c r="H152" s="82"/>
      <c r="I152" s="101"/>
      <c r="J152" s="83"/>
      <c r="K152" s="82"/>
      <c r="L152" s="83"/>
      <c r="M152" s="82"/>
      <c r="N152" s="82"/>
      <c r="O152" s="84"/>
      <c r="P152" s="82"/>
      <c r="Q152" s="82"/>
      <c r="R152" s="85"/>
      <c r="S152" s="82"/>
      <c r="T152" s="87"/>
      <c r="U152" s="87"/>
      <c r="V152" s="92"/>
      <c r="W152" s="82"/>
      <c r="X152" s="88"/>
      <c r="Y152" s="89"/>
      <c r="Z152" s="89"/>
      <c r="AA152" s="89"/>
      <c r="AB152" s="99"/>
      <c r="AC152" s="91"/>
      <c r="AD152" s="82"/>
      <c r="AE152" s="82"/>
      <c r="AF152" s="93"/>
    </row>
    <row r="153" spans="1:32" s="94" customFormat="1" ht="47.25" customHeight="1" x14ac:dyDescent="0.2">
      <c r="A153" s="81"/>
      <c r="B153" s="83"/>
      <c r="C153" s="83"/>
      <c r="D153" s="83"/>
      <c r="E153" s="83"/>
      <c r="F153" s="83"/>
      <c r="G153" s="82"/>
      <c r="H153" s="82"/>
      <c r="I153" s="82"/>
      <c r="J153" s="83"/>
      <c r="K153" s="82"/>
      <c r="L153" s="83"/>
      <c r="M153" s="82"/>
      <c r="N153" s="82"/>
      <c r="O153" s="84"/>
      <c r="P153" s="82"/>
      <c r="Q153" s="82"/>
      <c r="R153" s="85"/>
      <c r="S153" s="82"/>
      <c r="T153" s="86"/>
      <c r="U153" s="87"/>
      <c r="V153" s="82"/>
      <c r="W153" s="82"/>
      <c r="X153" s="88"/>
      <c r="Y153" s="89"/>
      <c r="Z153" s="89"/>
      <c r="AA153" s="89"/>
      <c r="AB153" s="99"/>
      <c r="AC153" s="91"/>
      <c r="AD153" s="82"/>
      <c r="AE153" s="82"/>
      <c r="AF153" s="93"/>
    </row>
    <row r="154" spans="1:32" s="94" customFormat="1" ht="47.25" customHeight="1" x14ac:dyDescent="0.2">
      <c r="A154" s="81"/>
      <c r="B154" s="83"/>
      <c r="C154" s="83"/>
      <c r="D154" s="83"/>
      <c r="E154" s="83"/>
      <c r="F154" s="83"/>
      <c r="G154" s="82"/>
      <c r="H154" s="82"/>
      <c r="I154" s="82"/>
      <c r="J154" s="83"/>
      <c r="K154" s="82"/>
      <c r="L154" s="83"/>
      <c r="M154" s="82"/>
      <c r="N154" s="82"/>
      <c r="O154" s="84"/>
      <c r="P154" s="82"/>
      <c r="Q154" s="82"/>
      <c r="R154" s="85"/>
      <c r="S154" s="82"/>
      <c r="T154" s="87"/>
      <c r="U154" s="87"/>
      <c r="V154" s="92"/>
      <c r="W154" s="82"/>
      <c r="X154" s="88"/>
      <c r="Y154" s="89"/>
      <c r="Z154" s="89"/>
      <c r="AA154" s="89"/>
      <c r="AB154" s="99"/>
      <c r="AC154" s="91"/>
      <c r="AD154" s="82"/>
      <c r="AE154" s="82"/>
      <c r="AF154" s="93"/>
    </row>
    <row r="155" spans="1:32" s="94" customFormat="1" ht="47.25" customHeight="1" x14ac:dyDescent="0.2">
      <c r="A155" s="81"/>
      <c r="B155" s="83"/>
      <c r="C155" s="83"/>
      <c r="D155" s="83"/>
      <c r="E155" s="83"/>
      <c r="F155" s="83"/>
      <c r="G155" s="82"/>
      <c r="H155" s="82"/>
      <c r="I155" s="82"/>
      <c r="J155" s="83"/>
      <c r="K155" s="82"/>
      <c r="L155" s="83"/>
      <c r="M155" s="82"/>
      <c r="N155" s="82"/>
      <c r="O155" s="84"/>
      <c r="P155" s="82"/>
      <c r="Q155" s="82"/>
      <c r="R155" s="85"/>
      <c r="S155" s="82"/>
      <c r="T155" s="87"/>
      <c r="U155" s="87"/>
      <c r="V155" s="92"/>
      <c r="W155" s="82"/>
      <c r="X155" s="102"/>
      <c r="Y155" s="89"/>
      <c r="Z155" s="89"/>
      <c r="AA155" s="89"/>
      <c r="AB155" s="99"/>
      <c r="AC155" s="91"/>
      <c r="AD155" s="82"/>
      <c r="AE155" s="82"/>
      <c r="AF155" s="93"/>
    </row>
    <row r="156" spans="1:32" s="94" customFormat="1" ht="47.25" customHeight="1" x14ac:dyDescent="0.2">
      <c r="A156" s="81"/>
      <c r="B156" s="83"/>
      <c r="C156" s="83"/>
      <c r="D156" s="83"/>
      <c r="E156" s="83"/>
      <c r="F156" s="83"/>
      <c r="G156" s="82"/>
      <c r="H156" s="82"/>
      <c r="I156" s="82"/>
      <c r="J156" s="83"/>
      <c r="K156" s="82"/>
      <c r="L156" s="83"/>
      <c r="M156" s="82"/>
      <c r="N156" s="82"/>
      <c r="O156" s="84"/>
      <c r="P156" s="82"/>
      <c r="Q156" s="82"/>
      <c r="R156" s="85"/>
      <c r="S156" s="82"/>
      <c r="T156" s="87"/>
      <c r="U156" s="87"/>
      <c r="V156" s="92"/>
      <c r="W156" s="82"/>
      <c r="X156" s="88"/>
      <c r="Y156" s="89"/>
      <c r="Z156" s="89"/>
      <c r="AA156" s="89"/>
      <c r="AB156" s="99"/>
      <c r="AC156" s="91"/>
      <c r="AD156" s="82"/>
      <c r="AE156" s="82"/>
      <c r="AF156" s="93"/>
    </row>
    <row r="157" spans="1:32" s="94" customFormat="1" ht="47.25" customHeight="1" x14ac:dyDescent="0.2">
      <c r="A157" s="81"/>
      <c r="B157" s="83"/>
      <c r="C157" s="83"/>
      <c r="D157" s="83"/>
      <c r="E157" s="83"/>
      <c r="F157" s="83"/>
      <c r="G157" s="82"/>
      <c r="H157" s="82"/>
      <c r="I157" s="82"/>
      <c r="J157" s="83"/>
      <c r="K157" s="82"/>
      <c r="L157" s="83"/>
      <c r="M157" s="82"/>
      <c r="N157" s="82"/>
      <c r="O157" s="84"/>
      <c r="P157" s="82"/>
      <c r="Q157" s="82"/>
      <c r="R157" s="85"/>
      <c r="S157" s="82"/>
      <c r="T157" s="87"/>
      <c r="U157" s="87"/>
      <c r="V157" s="92"/>
      <c r="W157" s="82"/>
      <c r="X157" s="88"/>
      <c r="Y157" s="89"/>
      <c r="Z157" s="89"/>
      <c r="AA157" s="89"/>
      <c r="AB157" s="99"/>
      <c r="AC157" s="91"/>
      <c r="AD157" s="82"/>
      <c r="AE157" s="82"/>
      <c r="AF157" s="93"/>
    </row>
    <row r="158" spans="1:32" s="94" customFormat="1" ht="47.25" customHeight="1" x14ac:dyDescent="0.2">
      <c r="A158" s="81"/>
      <c r="B158" s="83"/>
      <c r="C158" s="83"/>
      <c r="D158" s="83"/>
      <c r="E158" s="83"/>
      <c r="F158" s="83"/>
      <c r="G158" s="82"/>
      <c r="H158" s="82"/>
      <c r="I158" s="82"/>
      <c r="J158" s="83"/>
      <c r="K158" s="82"/>
      <c r="L158" s="83"/>
      <c r="M158" s="82"/>
      <c r="N158" s="82"/>
      <c r="O158" s="84"/>
      <c r="P158" s="82"/>
      <c r="Q158" s="82"/>
      <c r="R158" s="85"/>
      <c r="S158" s="82"/>
      <c r="T158" s="87"/>
      <c r="U158" s="87"/>
      <c r="V158" s="92"/>
      <c r="W158" s="82"/>
      <c r="X158" s="88"/>
      <c r="Y158" s="89"/>
      <c r="Z158" s="89"/>
      <c r="AA158" s="89"/>
      <c r="AB158" s="99"/>
      <c r="AC158" s="91"/>
      <c r="AD158" s="82"/>
      <c r="AE158" s="82"/>
      <c r="AF158" s="93"/>
    </row>
    <row r="159" spans="1:32" s="94" customFormat="1" ht="47.25" customHeight="1" x14ac:dyDescent="0.2">
      <c r="A159" s="81"/>
      <c r="B159" s="83"/>
      <c r="C159" s="83"/>
      <c r="D159" s="83"/>
      <c r="E159" s="83"/>
      <c r="F159" s="83"/>
      <c r="G159" s="82"/>
      <c r="H159" s="82"/>
      <c r="I159" s="82"/>
      <c r="J159" s="83"/>
      <c r="K159" s="82"/>
      <c r="L159" s="83"/>
      <c r="M159" s="82"/>
      <c r="N159" s="82"/>
      <c r="O159" s="84"/>
      <c r="P159" s="82"/>
      <c r="Q159" s="82"/>
      <c r="R159" s="85"/>
      <c r="S159" s="82"/>
      <c r="T159" s="87"/>
      <c r="U159" s="87"/>
      <c r="V159" s="92"/>
      <c r="W159" s="82"/>
      <c r="X159" s="88"/>
      <c r="Y159" s="89"/>
      <c r="Z159" s="89"/>
      <c r="AA159" s="89"/>
      <c r="AB159" s="99"/>
      <c r="AC159" s="91"/>
      <c r="AD159" s="82"/>
      <c r="AE159" s="82"/>
      <c r="AF159" s="93"/>
    </row>
    <row r="160" spans="1:32" s="94" customFormat="1" ht="47.25" customHeight="1" x14ac:dyDescent="0.2">
      <c r="A160" s="81"/>
      <c r="B160" s="83"/>
      <c r="C160" s="83"/>
      <c r="D160" s="83"/>
      <c r="E160" s="83"/>
      <c r="F160" s="83"/>
      <c r="G160" s="82"/>
      <c r="H160" s="82"/>
      <c r="I160" s="82"/>
      <c r="J160" s="83"/>
      <c r="K160" s="82"/>
      <c r="L160" s="83"/>
      <c r="M160" s="82"/>
      <c r="N160" s="82"/>
      <c r="O160" s="84"/>
      <c r="P160" s="82"/>
      <c r="Q160" s="82"/>
      <c r="R160" s="85"/>
      <c r="S160" s="82"/>
      <c r="T160" s="86"/>
      <c r="U160" s="87"/>
      <c r="V160" s="82"/>
      <c r="W160" s="82"/>
      <c r="X160" s="88"/>
      <c r="Y160" s="89"/>
      <c r="Z160" s="89"/>
      <c r="AA160" s="89"/>
      <c r="AB160" s="99"/>
      <c r="AC160" s="91"/>
      <c r="AD160" s="92"/>
      <c r="AE160" s="92"/>
      <c r="AF160" s="93"/>
    </row>
    <row r="161" spans="1:32" s="94" customFormat="1" ht="47.25" customHeight="1" x14ac:dyDescent="0.2">
      <c r="A161" s="81"/>
      <c r="B161" s="83"/>
      <c r="C161" s="83"/>
      <c r="D161" s="83"/>
      <c r="E161" s="83"/>
      <c r="F161" s="83"/>
      <c r="G161" s="82"/>
      <c r="H161" s="82"/>
      <c r="I161" s="82"/>
      <c r="J161" s="83"/>
      <c r="K161" s="82"/>
      <c r="L161" s="83"/>
      <c r="M161" s="82"/>
      <c r="N161" s="82"/>
      <c r="O161" s="84"/>
      <c r="P161" s="82"/>
      <c r="Q161" s="82"/>
      <c r="R161" s="85"/>
      <c r="S161" s="82"/>
      <c r="T161" s="86"/>
      <c r="U161" s="87"/>
      <c r="V161" s="82"/>
      <c r="W161" s="82"/>
      <c r="X161" s="102"/>
      <c r="Y161" s="89"/>
      <c r="Z161" s="89"/>
      <c r="AA161" s="89"/>
      <c r="AB161" s="99"/>
      <c r="AC161" s="91"/>
      <c r="AD161" s="92"/>
      <c r="AE161" s="92"/>
      <c r="AF161" s="93"/>
    </row>
    <row r="162" spans="1:32" s="94" customFormat="1" ht="47.25" customHeight="1" x14ac:dyDescent="0.2">
      <c r="A162" s="81"/>
      <c r="B162" s="83"/>
      <c r="C162" s="83"/>
      <c r="D162" s="83"/>
      <c r="E162" s="83"/>
      <c r="F162" s="83"/>
      <c r="G162" s="82"/>
      <c r="H162" s="82"/>
      <c r="I162" s="82"/>
      <c r="J162" s="83"/>
      <c r="K162" s="82"/>
      <c r="L162" s="83"/>
      <c r="M162" s="82"/>
      <c r="N162" s="82"/>
      <c r="O162" s="84"/>
      <c r="P162" s="82"/>
      <c r="Q162" s="82"/>
      <c r="R162" s="85"/>
      <c r="S162" s="82"/>
      <c r="T162" s="87"/>
      <c r="U162" s="87"/>
      <c r="V162" s="92"/>
      <c r="W162" s="82"/>
      <c r="X162" s="102"/>
      <c r="Y162" s="89"/>
      <c r="Z162" s="89"/>
      <c r="AA162" s="89"/>
      <c r="AB162" s="99"/>
      <c r="AC162" s="91"/>
      <c r="AD162" s="92"/>
      <c r="AE162" s="92"/>
      <c r="AF162" s="93"/>
    </row>
    <row r="163" spans="1:32" s="94" customFormat="1" ht="47.25" customHeight="1" x14ac:dyDescent="0.2">
      <c r="A163" s="81"/>
      <c r="B163" s="83"/>
      <c r="C163" s="83"/>
      <c r="D163" s="83"/>
      <c r="E163" s="83"/>
      <c r="F163" s="83"/>
      <c r="G163" s="82"/>
      <c r="H163" s="82"/>
      <c r="I163" s="82"/>
      <c r="J163" s="83"/>
      <c r="K163" s="82"/>
      <c r="L163" s="83"/>
      <c r="M163" s="82"/>
      <c r="N163" s="82"/>
      <c r="O163" s="84"/>
      <c r="P163" s="82"/>
      <c r="Q163" s="82"/>
      <c r="R163" s="85"/>
      <c r="S163" s="82"/>
      <c r="T163" s="87"/>
      <c r="U163" s="87"/>
      <c r="V163" s="92"/>
      <c r="W163" s="82"/>
      <c r="X163" s="102"/>
      <c r="Y163" s="89"/>
      <c r="Z163" s="89"/>
      <c r="AA163" s="89"/>
      <c r="AB163" s="99"/>
      <c r="AC163" s="91"/>
      <c r="AD163" s="92"/>
      <c r="AE163" s="92"/>
      <c r="AF163" s="93"/>
    </row>
    <row r="164" spans="1:32" s="94" customFormat="1" ht="47.25" customHeight="1" x14ac:dyDescent="0.2">
      <c r="A164" s="81"/>
      <c r="B164" s="83"/>
      <c r="C164" s="83"/>
      <c r="D164" s="83"/>
      <c r="E164" s="83"/>
      <c r="F164" s="83"/>
      <c r="G164" s="82"/>
      <c r="H164" s="82"/>
      <c r="I164" s="82"/>
      <c r="J164" s="83"/>
      <c r="K164" s="82"/>
      <c r="L164" s="83"/>
      <c r="M164" s="82"/>
      <c r="N164" s="82"/>
      <c r="O164" s="84"/>
      <c r="P164" s="82"/>
      <c r="Q164" s="82"/>
      <c r="R164" s="85"/>
      <c r="S164" s="82"/>
      <c r="T164" s="86"/>
      <c r="U164" s="87"/>
      <c r="V164" s="82"/>
      <c r="W164" s="82"/>
      <c r="X164" s="102"/>
      <c r="Y164" s="89"/>
      <c r="Z164" s="89"/>
      <c r="AA164" s="89"/>
      <c r="AB164" s="99"/>
      <c r="AC164" s="91"/>
      <c r="AD164" s="92"/>
      <c r="AE164" s="92"/>
      <c r="AF164" s="93"/>
    </row>
    <row r="165" spans="1:32" s="94" customFormat="1" ht="47.25" customHeight="1" x14ac:dyDescent="0.2">
      <c r="A165" s="81"/>
      <c r="B165" s="83"/>
      <c r="C165" s="83"/>
      <c r="D165" s="83"/>
      <c r="E165" s="83"/>
      <c r="F165" s="83"/>
      <c r="G165" s="82"/>
      <c r="H165" s="82"/>
      <c r="I165" s="82"/>
      <c r="J165" s="83"/>
      <c r="K165" s="82"/>
      <c r="L165" s="83"/>
      <c r="M165" s="82"/>
      <c r="N165" s="82"/>
      <c r="O165" s="84"/>
      <c r="P165" s="82"/>
      <c r="Q165" s="82"/>
      <c r="R165" s="85"/>
      <c r="S165" s="82"/>
      <c r="T165" s="86"/>
      <c r="U165" s="87"/>
      <c r="V165" s="82"/>
      <c r="W165" s="82"/>
      <c r="X165" s="88"/>
      <c r="Y165" s="89"/>
      <c r="Z165" s="89"/>
      <c r="AA165" s="89"/>
      <c r="AB165" s="99"/>
      <c r="AC165" s="91"/>
      <c r="AD165" s="92"/>
      <c r="AE165" s="92"/>
      <c r="AF165" s="93"/>
    </row>
    <row r="166" spans="1:32" s="94" customFormat="1" ht="47.25" customHeight="1" x14ac:dyDescent="0.2">
      <c r="A166" s="81"/>
      <c r="B166" s="83"/>
      <c r="C166" s="83"/>
      <c r="D166" s="83"/>
      <c r="E166" s="83"/>
      <c r="F166" s="83"/>
      <c r="G166" s="82"/>
      <c r="H166" s="82"/>
      <c r="I166" s="82"/>
      <c r="J166" s="83"/>
      <c r="K166" s="82"/>
      <c r="L166" s="83"/>
      <c r="M166" s="82"/>
      <c r="N166" s="82"/>
      <c r="O166" s="84"/>
      <c r="P166" s="82"/>
      <c r="Q166" s="82"/>
      <c r="R166" s="85"/>
      <c r="S166" s="82"/>
      <c r="T166" s="86"/>
      <c r="U166" s="87"/>
      <c r="V166" s="82"/>
      <c r="W166" s="82"/>
      <c r="X166" s="102"/>
      <c r="Y166" s="89"/>
      <c r="Z166" s="89"/>
      <c r="AA166" s="89"/>
      <c r="AB166" s="99"/>
      <c r="AC166" s="91"/>
      <c r="AD166" s="92"/>
      <c r="AE166" s="92"/>
      <c r="AF166" s="93"/>
    </row>
    <row r="167" spans="1:32" s="94" customFormat="1" ht="47.25" customHeight="1" x14ac:dyDescent="0.2">
      <c r="A167" s="81"/>
      <c r="B167" s="83"/>
      <c r="C167" s="83"/>
      <c r="D167" s="83"/>
      <c r="E167" s="83"/>
      <c r="F167" s="83"/>
      <c r="G167" s="82"/>
      <c r="H167" s="82"/>
      <c r="I167" s="101"/>
      <c r="J167" s="83"/>
      <c r="K167" s="82"/>
      <c r="L167" s="83"/>
      <c r="M167" s="82"/>
      <c r="N167" s="82"/>
      <c r="O167" s="84"/>
      <c r="P167" s="82"/>
      <c r="Q167" s="82"/>
      <c r="R167" s="85"/>
      <c r="S167" s="82"/>
      <c r="T167" s="86"/>
      <c r="U167" s="87"/>
      <c r="V167" s="82"/>
      <c r="W167" s="82"/>
      <c r="X167" s="88"/>
      <c r="Y167" s="89"/>
      <c r="Z167" s="89"/>
      <c r="AA167" s="89"/>
      <c r="AB167" s="99"/>
      <c r="AC167" s="91"/>
      <c r="AD167" s="92"/>
      <c r="AE167" s="92"/>
      <c r="AF167" s="93"/>
    </row>
    <row r="168" spans="1:32" s="94" customFormat="1" ht="47.25" customHeight="1" x14ac:dyDescent="0.2">
      <c r="A168" s="81"/>
      <c r="B168" s="83"/>
      <c r="C168" s="83"/>
      <c r="D168" s="83"/>
      <c r="E168" s="83"/>
      <c r="F168" s="83"/>
      <c r="G168" s="82"/>
      <c r="H168" s="82"/>
      <c r="I168" s="82"/>
      <c r="J168" s="83"/>
      <c r="K168" s="82"/>
      <c r="L168" s="83"/>
      <c r="M168" s="82"/>
      <c r="N168" s="82"/>
      <c r="O168" s="84"/>
      <c r="P168" s="82"/>
      <c r="Q168" s="82"/>
      <c r="R168" s="85"/>
      <c r="S168" s="82"/>
      <c r="T168" s="86"/>
      <c r="U168" s="87"/>
      <c r="V168" s="82"/>
      <c r="W168" s="82"/>
      <c r="X168" s="88"/>
      <c r="Y168" s="89"/>
      <c r="Z168" s="89"/>
      <c r="AA168" s="89"/>
      <c r="AB168" s="99"/>
      <c r="AC168" s="91"/>
      <c r="AD168" s="92"/>
      <c r="AE168" s="92"/>
      <c r="AF168" s="93"/>
    </row>
    <row r="169" spans="1:32" s="94" customFormat="1" ht="47.25" customHeight="1" x14ac:dyDescent="0.2">
      <c r="A169" s="81"/>
      <c r="B169" s="83"/>
      <c r="C169" s="83"/>
      <c r="D169" s="83"/>
      <c r="E169" s="83"/>
      <c r="F169" s="83"/>
      <c r="G169" s="82"/>
      <c r="H169" s="82"/>
      <c r="I169" s="101"/>
      <c r="J169" s="83"/>
      <c r="K169" s="82"/>
      <c r="L169" s="83"/>
      <c r="M169" s="82"/>
      <c r="N169" s="82"/>
      <c r="O169" s="84"/>
      <c r="P169" s="82"/>
      <c r="Q169" s="82"/>
      <c r="R169" s="85"/>
      <c r="S169" s="82"/>
      <c r="T169" s="86"/>
      <c r="U169" s="87"/>
      <c r="V169" s="82"/>
      <c r="W169" s="82"/>
      <c r="X169" s="102"/>
      <c r="Y169" s="89"/>
      <c r="Z169" s="89"/>
      <c r="AA169" s="89"/>
      <c r="AB169" s="99"/>
      <c r="AC169" s="91"/>
      <c r="AD169" s="82"/>
      <c r="AE169" s="82"/>
      <c r="AF169" s="93"/>
    </row>
    <row r="170" spans="1:32" s="94" customFormat="1" ht="47.25" customHeight="1" x14ac:dyDescent="0.2">
      <c r="A170" s="81"/>
      <c r="B170" s="83"/>
      <c r="C170" s="83"/>
      <c r="D170" s="83"/>
      <c r="E170" s="83"/>
      <c r="F170" s="83"/>
      <c r="G170" s="82"/>
      <c r="H170" s="82"/>
      <c r="I170" s="82"/>
      <c r="J170" s="83"/>
      <c r="K170" s="82"/>
      <c r="L170" s="83"/>
      <c r="M170" s="82"/>
      <c r="N170" s="82"/>
      <c r="O170" s="84"/>
      <c r="P170" s="82"/>
      <c r="Q170" s="82"/>
      <c r="R170" s="85"/>
      <c r="S170" s="82"/>
      <c r="T170" s="86"/>
      <c r="U170" s="87"/>
      <c r="V170" s="82"/>
      <c r="W170" s="82"/>
      <c r="X170" s="102"/>
      <c r="Y170" s="89"/>
      <c r="Z170" s="89"/>
      <c r="AA170" s="89"/>
      <c r="AB170" s="99"/>
      <c r="AC170" s="91"/>
      <c r="AD170" s="82"/>
      <c r="AE170" s="82"/>
      <c r="AF170" s="93"/>
    </row>
    <row r="171" spans="1:32" s="94" customFormat="1" ht="47.25" customHeight="1" x14ac:dyDescent="0.2">
      <c r="A171" s="81"/>
      <c r="B171" s="83"/>
      <c r="C171" s="83"/>
      <c r="D171" s="83"/>
      <c r="E171" s="83"/>
      <c r="F171" s="83"/>
      <c r="G171" s="82"/>
      <c r="H171" s="82"/>
      <c r="I171" s="82"/>
      <c r="J171" s="83"/>
      <c r="K171" s="82"/>
      <c r="L171" s="83"/>
      <c r="M171" s="82"/>
      <c r="N171" s="82"/>
      <c r="O171" s="84"/>
      <c r="P171" s="82"/>
      <c r="Q171" s="82"/>
      <c r="R171" s="85"/>
      <c r="S171" s="82"/>
      <c r="T171" s="86"/>
      <c r="U171" s="87"/>
      <c r="V171" s="82"/>
      <c r="W171" s="82"/>
      <c r="X171" s="88"/>
      <c r="Y171" s="89"/>
      <c r="Z171" s="89"/>
      <c r="AA171" s="89"/>
      <c r="AB171" s="99"/>
      <c r="AC171" s="91"/>
      <c r="AD171" s="92"/>
      <c r="AE171" s="92"/>
      <c r="AF171" s="93"/>
    </row>
    <row r="172" spans="1:32" s="94" customFormat="1" ht="47.25" customHeight="1" x14ac:dyDescent="0.2">
      <c r="A172" s="81"/>
      <c r="B172" s="83"/>
      <c r="C172" s="83"/>
      <c r="D172" s="83"/>
      <c r="E172" s="83"/>
      <c r="F172" s="83"/>
      <c r="G172" s="82"/>
      <c r="H172" s="82"/>
      <c r="I172" s="82"/>
      <c r="J172" s="83"/>
      <c r="K172" s="82"/>
      <c r="L172" s="83"/>
      <c r="M172" s="82"/>
      <c r="N172" s="82"/>
      <c r="O172" s="84"/>
      <c r="P172" s="82"/>
      <c r="Q172" s="82"/>
      <c r="R172" s="85"/>
      <c r="S172" s="82"/>
      <c r="T172" s="86"/>
      <c r="U172" s="87"/>
      <c r="V172" s="82"/>
      <c r="W172" s="82"/>
      <c r="X172" s="88"/>
      <c r="Y172" s="89"/>
      <c r="Z172" s="89"/>
      <c r="AA172" s="89"/>
      <c r="AB172" s="99"/>
      <c r="AC172" s="91"/>
      <c r="AD172" s="92"/>
      <c r="AE172" s="92"/>
      <c r="AF172" s="93"/>
    </row>
    <row r="173" spans="1:32" s="94" customFormat="1" ht="47.25" customHeight="1" x14ac:dyDescent="0.2">
      <c r="A173" s="81"/>
      <c r="B173" s="83"/>
      <c r="C173" s="83"/>
      <c r="D173" s="83"/>
      <c r="E173" s="83"/>
      <c r="F173" s="83"/>
      <c r="G173" s="82"/>
      <c r="H173" s="82"/>
      <c r="I173" s="82"/>
      <c r="J173" s="83"/>
      <c r="K173" s="82"/>
      <c r="L173" s="83"/>
      <c r="M173" s="82"/>
      <c r="N173" s="82"/>
      <c r="O173" s="84"/>
      <c r="P173" s="82"/>
      <c r="Q173" s="82"/>
      <c r="R173" s="85"/>
      <c r="S173" s="82"/>
      <c r="T173" s="86"/>
      <c r="U173" s="87"/>
      <c r="V173" s="82"/>
      <c r="W173" s="82"/>
      <c r="X173" s="88"/>
      <c r="Y173" s="89"/>
      <c r="Z173" s="89"/>
      <c r="AA173" s="89"/>
      <c r="AB173" s="99"/>
      <c r="AC173" s="91"/>
      <c r="AD173" s="92"/>
      <c r="AE173" s="92"/>
      <c r="AF173" s="93"/>
    </row>
    <row r="174" spans="1:32" s="94" customFormat="1" ht="47.25" customHeight="1" x14ac:dyDescent="0.2">
      <c r="A174" s="81"/>
      <c r="B174" s="83"/>
      <c r="C174" s="83"/>
      <c r="D174" s="83"/>
      <c r="E174" s="83"/>
      <c r="F174" s="83"/>
      <c r="G174" s="82"/>
      <c r="H174" s="82"/>
      <c r="I174" s="82"/>
      <c r="J174" s="83"/>
      <c r="K174" s="82"/>
      <c r="L174" s="83"/>
      <c r="M174" s="82"/>
      <c r="N174" s="82"/>
      <c r="O174" s="84"/>
      <c r="P174" s="82"/>
      <c r="Q174" s="82"/>
      <c r="R174" s="85"/>
      <c r="S174" s="82"/>
      <c r="T174" s="87"/>
      <c r="U174" s="87"/>
      <c r="V174" s="92"/>
      <c r="W174" s="82"/>
      <c r="X174" s="102"/>
      <c r="Y174" s="89"/>
      <c r="Z174" s="89"/>
      <c r="AA174" s="89"/>
      <c r="AB174" s="99"/>
      <c r="AC174" s="91"/>
      <c r="AD174" s="82"/>
      <c r="AE174" s="82"/>
      <c r="AF174" s="93"/>
    </row>
    <row r="175" spans="1:32" s="94" customFormat="1" ht="47.25" customHeight="1" x14ac:dyDescent="0.2">
      <c r="A175" s="81"/>
      <c r="B175" s="83"/>
      <c r="C175" s="83"/>
      <c r="D175" s="83"/>
      <c r="E175" s="83"/>
      <c r="F175" s="83"/>
      <c r="G175" s="82"/>
      <c r="H175" s="82"/>
      <c r="I175" s="101"/>
      <c r="J175" s="83"/>
      <c r="K175" s="82"/>
      <c r="L175" s="83"/>
      <c r="M175" s="82"/>
      <c r="N175" s="82"/>
      <c r="O175" s="84"/>
      <c r="P175" s="82"/>
      <c r="Q175" s="82"/>
      <c r="R175" s="85"/>
      <c r="S175" s="82"/>
      <c r="T175" s="87"/>
      <c r="U175" s="87"/>
      <c r="V175" s="92"/>
      <c r="W175" s="82"/>
      <c r="X175" s="88"/>
      <c r="Y175" s="89"/>
      <c r="Z175" s="89"/>
      <c r="AA175" s="89"/>
      <c r="AB175" s="99"/>
      <c r="AC175" s="91"/>
      <c r="AD175" s="82"/>
      <c r="AE175" s="82"/>
      <c r="AF175" s="93"/>
    </row>
    <row r="176" spans="1:32" s="94" customFormat="1" ht="47.25" customHeight="1" x14ac:dyDescent="0.2">
      <c r="A176" s="81"/>
      <c r="B176" s="83"/>
      <c r="C176" s="83"/>
      <c r="D176" s="83"/>
      <c r="E176" s="83"/>
      <c r="F176" s="83"/>
      <c r="G176" s="82"/>
      <c r="H176" s="82"/>
      <c r="I176" s="82"/>
      <c r="J176" s="83"/>
      <c r="K176" s="82"/>
      <c r="L176" s="83"/>
      <c r="M176" s="82"/>
      <c r="N176" s="82"/>
      <c r="O176" s="84"/>
      <c r="P176" s="82"/>
      <c r="Q176" s="82"/>
      <c r="R176" s="85"/>
      <c r="S176" s="82"/>
      <c r="T176" s="86"/>
      <c r="U176" s="87"/>
      <c r="V176" s="82"/>
      <c r="W176" s="82"/>
      <c r="X176" s="88"/>
      <c r="Y176" s="89"/>
      <c r="Z176" s="89"/>
      <c r="AA176" s="89"/>
      <c r="AB176" s="99"/>
      <c r="AC176" s="91"/>
      <c r="AD176" s="82"/>
      <c r="AE176" s="82"/>
      <c r="AF176" s="93"/>
    </row>
    <row r="177" spans="1:32" s="94" customFormat="1" ht="47.25" customHeight="1" x14ac:dyDescent="0.2">
      <c r="A177" s="81"/>
      <c r="B177" s="83"/>
      <c r="C177" s="83"/>
      <c r="D177" s="83"/>
      <c r="E177" s="83"/>
      <c r="F177" s="83"/>
      <c r="G177" s="82"/>
      <c r="H177" s="82"/>
      <c r="I177" s="82"/>
      <c r="J177" s="83"/>
      <c r="K177" s="82"/>
      <c r="L177" s="83"/>
      <c r="M177" s="82"/>
      <c r="N177" s="82"/>
      <c r="O177" s="84"/>
      <c r="P177" s="82"/>
      <c r="Q177" s="82"/>
      <c r="R177" s="85"/>
      <c r="S177" s="82"/>
      <c r="T177" s="86"/>
      <c r="U177" s="87"/>
      <c r="V177" s="82"/>
      <c r="W177" s="82"/>
      <c r="X177" s="88"/>
      <c r="Y177" s="89"/>
      <c r="Z177" s="89"/>
      <c r="AA177" s="89"/>
      <c r="AB177" s="99"/>
      <c r="AC177" s="91"/>
      <c r="AD177" s="82"/>
      <c r="AE177" s="82"/>
      <c r="AF177" s="93"/>
    </row>
    <row r="178" spans="1:32" s="94" customFormat="1" ht="47.25" customHeight="1" x14ac:dyDescent="0.2">
      <c r="A178" s="81"/>
      <c r="B178" s="83"/>
      <c r="C178" s="83"/>
      <c r="D178" s="83"/>
      <c r="E178" s="83"/>
      <c r="F178" s="83"/>
      <c r="G178" s="82"/>
      <c r="H178" s="82"/>
      <c r="I178" s="82"/>
      <c r="J178" s="83"/>
      <c r="K178" s="82"/>
      <c r="L178" s="83"/>
      <c r="M178" s="82"/>
      <c r="N178" s="82"/>
      <c r="O178" s="84"/>
      <c r="P178" s="82"/>
      <c r="Q178" s="82"/>
      <c r="R178" s="85"/>
      <c r="S178" s="82"/>
      <c r="T178" s="86"/>
      <c r="U178" s="87"/>
      <c r="V178" s="82"/>
      <c r="W178" s="82"/>
      <c r="X178" s="88"/>
      <c r="Y178" s="89"/>
      <c r="Z178" s="89"/>
      <c r="AA178" s="89"/>
      <c r="AB178" s="99"/>
      <c r="AC178" s="91"/>
      <c r="AD178" s="92"/>
      <c r="AE178" s="92"/>
      <c r="AF178" s="93"/>
    </row>
    <row r="179" spans="1:32" s="94" customFormat="1" ht="47.25" customHeight="1" x14ac:dyDescent="0.2">
      <c r="A179" s="81"/>
      <c r="B179" s="83"/>
      <c r="C179" s="83"/>
      <c r="D179" s="83"/>
      <c r="E179" s="83"/>
      <c r="F179" s="83"/>
      <c r="G179" s="82"/>
      <c r="H179" s="82"/>
      <c r="I179" s="82"/>
      <c r="J179" s="83"/>
      <c r="K179" s="82"/>
      <c r="L179" s="83"/>
      <c r="M179" s="82"/>
      <c r="N179" s="82"/>
      <c r="O179" s="84"/>
      <c r="P179" s="82"/>
      <c r="Q179" s="82"/>
      <c r="R179" s="85"/>
      <c r="S179" s="82"/>
      <c r="T179" s="86"/>
      <c r="U179" s="87"/>
      <c r="V179" s="82"/>
      <c r="W179" s="82"/>
      <c r="X179" s="102"/>
      <c r="Y179" s="89"/>
      <c r="Z179" s="89"/>
      <c r="AA179" s="89"/>
      <c r="AB179" s="99"/>
      <c r="AC179" s="91"/>
      <c r="AD179" s="92"/>
      <c r="AE179" s="92"/>
      <c r="AF179" s="93"/>
    </row>
    <row r="180" spans="1:32" s="94" customFormat="1" ht="47.25" customHeight="1" x14ac:dyDescent="0.2">
      <c r="A180" s="81"/>
      <c r="B180" s="83"/>
      <c r="C180" s="83"/>
      <c r="D180" s="83"/>
      <c r="E180" s="83"/>
      <c r="F180" s="83"/>
      <c r="G180" s="82"/>
      <c r="H180" s="82"/>
      <c r="I180" s="82"/>
      <c r="J180" s="83"/>
      <c r="K180" s="82"/>
      <c r="L180" s="83"/>
      <c r="M180" s="82"/>
      <c r="N180" s="82"/>
      <c r="O180" s="84"/>
      <c r="P180" s="82"/>
      <c r="Q180" s="82"/>
      <c r="R180" s="85"/>
      <c r="S180" s="82"/>
      <c r="T180" s="87"/>
      <c r="U180" s="87"/>
      <c r="V180" s="92"/>
      <c r="W180" s="82"/>
      <c r="X180" s="88"/>
      <c r="Y180" s="89"/>
      <c r="Z180" s="89"/>
      <c r="AA180" s="89"/>
      <c r="AB180" s="99"/>
      <c r="AC180" s="91"/>
      <c r="AD180" s="92"/>
      <c r="AE180" s="92"/>
      <c r="AF180" s="93"/>
    </row>
    <row r="181" spans="1:32" s="94" customFormat="1" ht="47.25" customHeight="1" x14ac:dyDescent="0.2">
      <c r="A181" s="81"/>
      <c r="B181" s="83"/>
      <c r="C181" s="83"/>
      <c r="D181" s="83"/>
      <c r="E181" s="83"/>
      <c r="F181" s="83"/>
      <c r="G181" s="82"/>
      <c r="H181" s="82"/>
      <c r="I181" s="82"/>
      <c r="J181" s="83"/>
      <c r="K181" s="82"/>
      <c r="L181" s="83"/>
      <c r="M181" s="82"/>
      <c r="N181" s="82"/>
      <c r="O181" s="84"/>
      <c r="P181" s="82"/>
      <c r="Q181" s="82"/>
      <c r="R181" s="85"/>
      <c r="S181" s="82"/>
      <c r="T181" s="86"/>
      <c r="U181" s="87"/>
      <c r="V181" s="82"/>
      <c r="W181" s="82"/>
      <c r="X181" s="88"/>
      <c r="Y181" s="89"/>
      <c r="Z181" s="89"/>
      <c r="AA181" s="89"/>
      <c r="AB181" s="99"/>
      <c r="AC181" s="91"/>
      <c r="AD181" s="92"/>
      <c r="AE181" s="92"/>
      <c r="AF181" s="93"/>
    </row>
    <row r="182" spans="1:32" s="94" customFormat="1" ht="47.25" customHeight="1" x14ac:dyDescent="0.2">
      <c r="A182" s="81"/>
      <c r="B182" s="83"/>
      <c r="C182" s="83"/>
      <c r="D182" s="83"/>
      <c r="E182" s="83"/>
      <c r="F182" s="83"/>
      <c r="G182" s="82"/>
      <c r="H182" s="82"/>
      <c r="I182" s="82"/>
      <c r="J182" s="83"/>
      <c r="K182" s="82"/>
      <c r="L182" s="83"/>
      <c r="M182" s="82"/>
      <c r="N182" s="82"/>
      <c r="O182" s="84"/>
      <c r="P182" s="82"/>
      <c r="Q182" s="82"/>
      <c r="R182" s="85"/>
      <c r="S182" s="82"/>
      <c r="T182" s="86"/>
      <c r="U182" s="87"/>
      <c r="V182" s="82"/>
      <c r="W182" s="82"/>
      <c r="X182" s="88"/>
      <c r="Y182" s="89"/>
      <c r="Z182" s="89"/>
      <c r="AA182" s="89"/>
      <c r="AB182" s="99"/>
      <c r="AC182" s="91"/>
      <c r="AD182" s="82"/>
      <c r="AE182" s="82"/>
      <c r="AF182" s="93"/>
    </row>
    <row r="183" spans="1:32" s="94" customFormat="1" ht="47.25" customHeight="1" x14ac:dyDescent="0.2">
      <c r="A183" s="81"/>
      <c r="B183" s="83"/>
      <c r="C183" s="83"/>
      <c r="D183" s="83"/>
      <c r="E183" s="83"/>
      <c r="F183" s="83"/>
      <c r="G183" s="82"/>
      <c r="H183" s="82"/>
      <c r="I183" s="82"/>
      <c r="J183" s="83"/>
      <c r="K183" s="82"/>
      <c r="L183" s="83"/>
      <c r="M183" s="82"/>
      <c r="N183" s="82"/>
      <c r="O183" s="84"/>
      <c r="P183" s="82"/>
      <c r="Q183" s="82"/>
      <c r="R183" s="85"/>
      <c r="S183" s="82"/>
      <c r="T183" s="86"/>
      <c r="U183" s="87"/>
      <c r="V183" s="92"/>
      <c r="W183" s="82"/>
      <c r="X183" s="88"/>
      <c r="Y183" s="89"/>
      <c r="Z183" s="89"/>
      <c r="AA183" s="89"/>
      <c r="AB183" s="99"/>
      <c r="AC183" s="91"/>
      <c r="AD183" s="82"/>
      <c r="AE183" s="82"/>
      <c r="AF183" s="93"/>
    </row>
    <row r="184" spans="1:32" s="94" customFormat="1" ht="47.25" customHeight="1" x14ac:dyDescent="0.2">
      <c r="A184" s="83"/>
      <c r="B184" s="83"/>
      <c r="C184" s="83"/>
      <c r="D184" s="83"/>
      <c r="E184" s="83"/>
      <c r="F184" s="83"/>
      <c r="G184" s="82"/>
      <c r="H184" s="82"/>
      <c r="I184" s="82"/>
      <c r="J184" s="83"/>
      <c r="K184" s="82"/>
      <c r="L184" s="83"/>
      <c r="M184" s="82"/>
      <c r="N184" s="82"/>
      <c r="O184" s="84"/>
      <c r="P184" s="82"/>
      <c r="Q184" s="82"/>
      <c r="R184" s="85"/>
      <c r="S184" s="82"/>
      <c r="T184" s="86"/>
      <c r="U184" s="87"/>
      <c r="V184" s="82"/>
      <c r="W184" s="82"/>
      <c r="X184" s="88"/>
      <c r="Y184" s="89"/>
      <c r="Z184" s="89"/>
      <c r="AA184" s="89"/>
      <c r="AB184" s="99"/>
      <c r="AC184" s="91"/>
      <c r="AD184" s="92"/>
      <c r="AE184" s="92"/>
      <c r="AF184" s="93"/>
    </row>
    <row r="185" spans="1:32" s="94" customFormat="1" ht="47.25" customHeight="1" x14ac:dyDescent="0.2">
      <c r="A185" s="83"/>
      <c r="B185" s="83"/>
      <c r="C185" s="83"/>
      <c r="D185" s="83"/>
      <c r="E185" s="83"/>
      <c r="F185" s="83"/>
      <c r="G185" s="82"/>
      <c r="H185" s="82"/>
      <c r="I185" s="82"/>
      <c r="J185" s="83"/>
      <c r="K185" s="82"/>
      <c r="L185" s="83"/>
      <c r="M185" s="82"/>
      <c r="N185" s="82"/>
      <c r="O185" s="84"/>
      <c r="P185" s="82"/>
      <c r="Q185" s="82"/>
      <c r="R185" s="85"/>
      <c r="S185" s="82"/>
      <c r="T185" s="86"/>
      <c r="U185" s="87"/>
      <c r="V185" s="82"/>
      <c r="W185" s="82"/>
      <c r="X185" s="88"/>
      <c r="Y185" s="89"/>
      <c r="Z185" s="89"/>
      <c r="AA185" s="89"/>
      <c r="AB185" s="99"/>
      <c r="AC185" s="91"/>
      <c r="AD185" s="82"/>
      <c r="AE185" s="82"/>
      <c r="AF185" s="93"/>
    </row>
    <row r="186" spans="1:32" s="94" customFormat="1" ht="47.25" customHeight="1" x14ac:dyDescent="0.2">
      <c r="A186" s="81"/>
      <c r="B186" s="83"/>
      <c r="C186" s="83"/>
      <c r="D186" s="83"/>
      <c r="E186" s="83"/>
      <c r="F186" s="83"/>
      <c r="G186" s="82"/>
      <c r="H186" s="82"/>
      <c r="I186" s="82"/>
      <c r="J186" s="83"/>
      <c r="K186" s="82"/>
      <c r="L186" s="83"/>
      <c r="M186" s="82"/>
      <c r="N186" s="82"/>
      <c r="O186" s="84"/>
      <c r="P186" s="82"/>
      <c r="Q186" s="82"/>
      <c r="R186" s="85"/>
      <c r="S186" s="82"/>
      <c r="T186" s="86"/>
      <c r="U186" s="87"/>
      <c r="V186" s="82"/>
      <c r="W186" s="82"/>
      <c r="X186" s="88"/>
      <c r="Y186" s="89"/>
      <c r="Z186" s="89"/>
      <c r="AA186" s="89"/>
      <c r="AB186" s="99"/>
      <c r="AC186" s="91"/>
      <c r="AD186" s="92"/>
      <c r="AE186" s="92"/>
      <c r="AF186" s="93"/>
    </row>
    <row r="187" spans="1:32" s="94" customFormat="1" ht="47.25" customHeight="1" x14ac:dyDescent="0.2">
      <c r="A187" s="103"/>
      <c r="B187" s="83"/>
      <c r="C187" s="83"/>
      <c r="D187" s="83"/>
      <c r="E187" s="83"/>
      <c r="F187" s="83"/>
      <c r="G187" s="82"/>
      <c r="H187" s="82"/>
      <c r="I187" s="82"/>
      <c r="J187" s="83"/>
      <c r="K187" s="82"/>
      <c r="L187" s="83"/>
      <c r="M187" s="82"/>
      <c r="N187" s="82"/>
      <c r="O187" s="84"/>
      <c r="P187" s="82"/>
      <c r="Q187" s="82"/>
      <c r="R187" s="85"/>
      <c r="S187" s="82"/>
      <c r="T187" s="86"/>
      <c r="U187" s="87"/>
      <c r="V187" s="82"/>
      <c r="W187" s="82"/>
      <c r="X187" s="88"/>
      <c r="Y187" s="89"/>
      <c r="Z187" s="89"/>
      <c r="AA187" s="89"/>
      <c r="AB187" s="99"/>
      <c r="AC187" s="91"/>
      <c r="AD187" s="92"/>
      <c r="AE187" s="92"/>
      <c r="AF187" s="93"/>
    </row>
    <row r="188" spans="1:32" s="94" customFormat="1" ht="47.25" customHeight="1" x14ac:dyDescent="0.2">
      <c r="A188" s="83"/>
      <c r="B188" s="83"/>
      <c r="C188" s="83"/>
      <c r="D188" s="83"/>
      <c r="E188" s="83"/>
      <c r="F188" s="83"/>
      <c r="G188" s="82"/>
      <c r="H188" s="82"/>
      <c r="I188" s="82"/>
      <c r="J188" s="83"/>
      <c r="K188" s="82"/>
      <c r="L188" s="83"/>
      <c r="M188" s="82"/>
      <c r="N188" s="82"/>
      <c r="O188" s="84"/>
      <c r="P188" s="82"/>
      <c r="Q188" s="82"/>
      <c r="R188" s="85"/>
      <c r="S188" s="82"/>
      <c r="T188" s="87"/>
      <c r="U188" s="87"/>
      <c r="V188" s="92"/>
      <c r="W188" s="82"/>
      <c r="X188" s="88"/>
      <c r="Y188" s="89"/>
      <c r="Z188" s="89"/>
      <c r="AA188" s="89"/>
      <c r="AB188" s="99"/>
      <c r="AC188" s="91"/>
      <c r="AD188" s="92"/>
      <c r="AE188" s="92"/>
      <c r="AF188" s="93"/>
    </row>
    <row r="189" spans="1:32" s="94" customFormat="1" ht="47.25" customHeight="1" x14ac:dyDescent="0.2">
      <c r="A189" s="83"/>
      <c r="B189" s="83"/>
      <c r="C189" s="83"/>
      <c r="D189" s="83"/>
      <c r="E189" s="83"/>
      <c r="F189" s="83"/>
      <c r="G189" s="82"/>
      <c r="H189" s="82"/>
      <c r="I189" s="82"/>
      <c r="J189" s="83"/>
      <c r="K189" s="82"/>
      <c r="L189" s="83"/>
      <c r="M189" s="82"/>
      <c r="N189" s="82"/>
      <c r="O189" s="84"/>
      <c r="P189" s="82"/>
      <c r="Q189" s="82"/>
      <c r="R189" s="85"/>
      <c r="S189" s="82"/>
      <c r="T189" s="87"/>
      <c r="U189" s="87"/>
      <c r="V189" s="92"/>
      <c r="W189" s="82"/>
      <c r="X189" s="88"/>
      <c r="Y189" s="89"/>
      <c r="Z189" s="89"/>
      <c r="AA189" s="89"/>
      <c r="AB189" s="99"/>
      <c r="AC189" s="91"/>
      <c r="AD189" s="82"/>
      <c r="AE189" s="82"/>
      <c r="AF189" s="93"/>
    </row>
    <row r="190" spans="1:32" s="94" customFormat="1" ht="47.25" customHeight="1" x14ac:dyDescent="0.2">
      <c r="A190" s="83"/>
      <c r="B190" s="83"/>
      <c r="C190" s="83"/>
      <c r="D190" s="83"/>
      <c r="E190" s="83"/>
      <c r="F190" s="83"/>
      <c r="G190" s="82"/>
      <c r="H190" s="82"/>
      <c r="I190" s="82"/>
      <c r="J190" s="83"/>
      <c r="K190" s="82"/>
      <c r="L190" s="83"/>
      <c r="M190" s="82"/>
      <c r="N190" s="82"/>
      <c r="O190" s="84"/>
      <c r="P190" s="82"/>
      <c r="Q190" s="82"/>
      <c r="R190" s="85"/>
      <c r="S190" s="82"/>
      <c r="T190" s="87"/>
      <c r="U190" s="87"/>
      <c r="V190" s="92"/>
      <c r="W190" s="82"/>
      <c r="X190" s="88"/>
      <c r="Y190" s="89"/>
      <c r="Z190" s="89"/>
      <c r="AA190" s="89"/>
      <c r="AB190" s="99"/>
      <c r="AC190" s="91"/>
      <c r="AD190" s="82"/>
      <c r="AE190" s="82"/>
      <c r="AF190" s="93"/>
    </row>
    <row r="191" spans="1:32" s="94" customFormat="1" ht="47.25" customHeight="1" x14ac:dyDescent="0.2">
      <c r="A191" s="83"/>
      <c r="B191" s="83"/>
      <c r="C191" s="83"/>
      <c r="D191" s="83"/>
      <c r="E191" s="83"/>
      <c r="F191" s="83"/>
      <c r="G191" s="82"/>
      <c r="H191" s="82"/>
      <c r="I191" s="82"/>
      <c r="J191" s="83"/>
      <c r="K191" s="82"/>
      <c r="L191" s="83"/>
      <c r="M191" s="82"/>
      <c r="N191" s="82"/>
      <c r="O191" s="84"/>
      <c r="P191" s="82"/>
      <c r="Q191" s="82"/>
      <c r="R191" s="85"/>
      <c r="S191" s="82"/>
      <c r="T191" s="86"/>
      <c r="U191" s="87"/>
      <c r="V191" s="82"/>
      <c r="W191" s="82"/>
      <c r="X191" s="88"/>
      <c r="Y191" s="89"/>
      <c r="Z191" s="89"/>
      <c r="AA191" s="89"/>
      <c r="AB191" s="99"/>
      <c r="AC191" s="91"/>
      <c r="AD191" s="92"/>
      <c r="AE191" s="92"/>
      <c r="AF191" s="93"/>
    </row>
    <row r="192" spans="1:32" s="94" customFormat="1" ht="47.25" customHeight="1" x14ac:dyDescent="0.2">
      <c r="A192" s="83"/>
      <c r="B192" s="83"/>
      <c r="C192" s="83"/>
      <c r="D192" s="83"/>
      <c r="E192" s="83"/>
      <c r="F192" s="83"/>
      <c r="G192" s="82"/>
      <c r="H192" s="82"/>
      <c r="I192" s="82"/>
      <c r="J192" s="83"/>
      <c r="K192" s="82"/>
      <c r="L192" s="83"/>
      <c r="M192" s="82"/>
      <c r="N192" s="82"/>
      <c r="O192" s="84"/>
      <c r="P192" s="82"/>
      <c r="Q192" s="82"/>
      <c r="R192" s="85"/>
      <c r="S192" s="82"/>
      <c r="T192" s="87"/>
      <c r="U192" s="87"/>
      <c r="V192" s="92"/>
      <c r="W192" s="82"/>
      <c r="X192" s="88"/>
      <c r="Y192" s="89"/>
      <c r="Z192" s="89"/>
      <c r="AA192" s="89"/>
      <c r="AB192" s="99"/>
      <c r="AC192" s="91"/>
      <c r="AD192" s="82"/>
      <c r="AE192" s="82"/>
      <c r="AF192" s="93"/>
    </row>
    <row r="193" spans="1:32" s="94" customFormat="1" ht="47.25" customHeight="1" x14ac:dyDescent="0.2">
      <c r="A193" s="83"/>
      <c r="B193" s="83"/>
      <c r="C193" s="83"/>
      <c r="D193" s="83"/>
      <c r="E193" s="83"/>
      <c r="F193" s="83"/>
      <c r="G193" s="82"/>
      <c r="H193" s="82"/>
      <c r="I193" s="82"/>
      <c r="J193" s="83"/>
      <c r="K193" s="82"/>
      <c r="L193" s="83"/>
      <c r="M193" s="82"/>
      <c r="N193" s="82"/>
      <c r="O193" s="84"/>
      <c r="P193" s="82"/>
      <c r="Q193" s="82"/>
      <c r="R193" s="85"/>
      <c r="S193" s="82"/>
      <c r="T193" s="87"/>
      <c r="U193" s="87"/>
      <c r="V193" s="92"/>
      <c r="W193" s="82"/>
      <c r="X193" s="88"/>
      <c r="Y193" s="89"/>
      <c r="Z193" s="89"/>
      <c r="AA193" s="89"/>
      <c r="AB193" s="99"/>
      <c r="AC193" s="91"/>
      <c r="AD193" s="82"/>
      <c r="AE193" s="82"/>
      <c r="AF193" s="93"/>
    </row>
    <row r="194" spans="1:32" s="94" customFormat="1" ht="47.25" customHeight="1" x14ac:dyDescent="0.2">
      <c r="A194" s="83"/>
      <c r="B194" s="83"/>
      <c r="C194" s="83"/>
      <c r="D194" s="83"/>
      <c r="E194" s="83"/>
      <c r="F194" s="83"/>
      <c r="G194" s="82"/>
      <c r="H194" s="82"/>
      <c r="I194" s="82"/>
      <c r="J194" s="83"/>
      <c r="K194" s="82"/>
      <c r="L194" s="83"/>
      <c r="M194" s="82"/>
      <c r="N194" s="82"/>
      <c r="O194" s="84"/>
      <c r="P194" s="82"/>
      <c r="Q194" s="82"/>
      <c r="R194" s="85"/>
      <c r="S194" s="82"/>
      <c r="T194" s="87"/>
      <c r="U194" s="87"/>
      <c r="V194" s="92"/>
      <c r="W194" s="82"/>
      <c r="X194" s="88"/>
      <c r="Y194" s="89"/>
      <c r="Z194" s="89"/>
      <c r="AA194" s="89"/>
      <c r="AB194" s="99"/>
      <c r="AC194" s="91"/>
      <c r="AD194" s="82"/>
      <c r="AE194" s="82"/>
      <c r="AF194" s="93"/>
    </row>
    <row r="195" spans="1:32" s="94" customFormat="1" ht="47.25" customHeight="1" x14ac:dyDescent="0.2">
      <c r="A195" s="83"/>
      <c r="B195" s="83"/>
      <c r="C195" s="83"/>
      <c r="D195" s="83"/>
      <c r="E195" s="83"/>
      <c r="F195" s="83"/>
      <c r="G195" s="82"/>
      <c r="H195" s="82"/>
      <c r="I195" s="82"/>
      <c r="J195" s="83"/>
      <c r="K195" s="82"/>
      <c r="L195" s="83"/>
      <c r="M195" s="82"/>
      <c r="N195" s="82"/>
      <c r="O195" s="84"/>
      <c r="P195" s="82"/>
      <c r="Q195" s="82"/>
      <c r="R195" s="85"/>
      <c r="S195" s="82"/>
      <c r="T195" s="87"/>
      <c r="U195" s="87"/>
      <c r="V195" s="92"/>
      <c r="W195" s="82"/>
      <c r="X195" s="88"/>
      <c r="Y195" s="89"/>
      <c r="Z195" s="89"/>
      <c r="AA195" s="89"/>
      <c r="AB195" s="99"/>
      <c r="AC195" s="91"/>
      <c r="AD195" s="82"/>
      <c r="AE195" s="82"/>
      <c r="AF195" s="93"/>
    </row>
    <row r="196" spans="1:32" s="94" customFormat="1" ht="47.25" customHeight="1" x14ac:dyDescent="0.2">
      <c r="A196" s="83"/>
      <c r="B196" s="83"/>
      <c r="C196" s="83"/>
      <c r="D196" s="83"/>
      <c r="E196" s="83"/>
      <c r="F196" s="83"/>
      <c r="G196" s="82"/>
      <c r="H196" s="82"/>
      <c r="I196" s="82"/>
      <c r="J196" s="83"/>
      <c r="K196" s="82"/>
      <c r="L196" s="83"/>
      <c r="M196" s="82"/>
      <c r="N196" s="82"/>
      <c r="O196" s="84"/>
      <c r="P196" s="82"/>
      <c r="Q196" s="82"/>
      <c r="R196" s="85"/>
      <c r="S196" s="82"/>
      <c r="T196" s="87"/>
      <c r="U196" s="87"/>
      <c r="V196" s="92"/>
      <c r="W196" s="82"/>
      <c r="X196" s="88"/>
      <c r="Y196" s="89"/>
      <c r="Z196" s="89"/>
      <c r="AA196" s="89"/>
      <c r="AB196" s="99"/>
      <c r="AC196" s="91"/>
      <c r="AD196" s="82"/>
      <c r="AE196" s="82"/>
      <c r="AF196" s="93"/>
    </row>
    <row r="197" spans="1:32" s="94" customFormat="1" ht="47.25" customHeight="1" x14ac:dyDescent="0.2">
      <c r="A197" s="83"/>
      <c r="B197" s="83"/>
      <c r="C197" s="83"/>
      <c r="D197" s="83"/>
      <c r="E197" s="83"/>
      <c r="F197" s="83"/>
      <c r="G197" s="82"/>
      <c r="H197" s="82"/>
      <c r="I197" s="82"/>
      <c r="J197" s="83"/>
      <c r="K197" s="82"/>
      <c r="L197" s="83"/>
      <c r="M197" s="82"/>
      <c r="N197" s="82"/>
      <c r="O197" s="84"/>
      <c r="P197" s="82"/>
      <c r="Q197" s="82"/>
      <c r="R197" s="85"/>
      <c r="S197" s="82"/>
      <c r="T197" s="87"/>
      <c r="U197" s="87"/>
      <c r="V197" s="92"/>
      <c r="W197" s="82"/>
      <c r="X197" s="88"/>
      <c r="Y197" s="89"/>
      <c r="Z197" s="89"/>
      <c r="AA197" s="89"/>
      <c r="AB197" s="99"/>
      <c r="AC197" s="91"/>
      <c r="AD197" s="82"/>
      <c r="AE197" s="82"/>
      <c r="AF197" s="93"/>
    </row>
    <row r="198" spans="1:32" s="94" customFormat="1" ht="47.25" customHeight="1" x14ac:dyDescent="0.2">
      <c r="A198" s="83"/>
      <c r="B198" s="83"/>
      <c r="C198" s="83"/>
      <c r="D198" s="83"/>
      <c r="E198" s="83"/>
      <c r="F198" s="83"/>
      <c r="G198" s="82"/>
      <c r="H198" s="82"/>
      <c r="I198" s="82"/>
      <c r="J198" s="83"/>
      <c r="K198" s="82"/>
      <c r="L198" s="83"/>
      <c r="M198" s="82"/>
      <c r="N198" s="82"/>
      <c r="O198" s="84"/>
      <c r="P198" s="82"/>
      <c r="Q198" s="82"/>
      <c r="R198" s="85"/>
      <c r="S198" s="82"/>
      <c r="T198" s="87"/>
      <c r="U198" s="87"/>
      <c r="V198" s="92"/>
      <c r="W198" s="82"/>
      <c r="X198" s="88"/>
      <c r="Y198" s="89"/>
      <c r="Z198" s="89"/>
      <c r="AA198" s="89"/>
      <c r="AB198" s="99"/>
      <c r="AC198" s="91"/>
      <c r="AD198" s="82"/>
      <c r="AE198" s="82"/>
      <c r="AF198" s="93"/>
    </row>
    <row r="199" spans="1:32" s="94" customFormat="1" ht="47.25" customHeight="1" x14ac:dyDescent="0.2">
      <c r="A199" s="83"/>
      <c r="B199" s="83"/>
      <c r="C199" s="83"/>
      <c r="D199" s="83"/>
      <c r="E199" s="83"/>
      <c r="F199" s="83"/>
      <c r="G199" s="82"/>
      <c r="H199" s="82"/>
      <c r="I199" s="82"/>
      <c r="J199" s="83"/>
      <c r="K199" s="82"/>
      <c r="L199" s="83"/>
      <c r="M199" s="82"/>
      <c r="N199" s="82"/>
      <c r="O199" s="84"/>
      <c r="P199" s="82"/>
      <c r="Q199" s="82"/>
      <c r="R199" s="85"/>
      <c r="S199" s="82"/>
      <c r="T199" s="86"/>
      <c r="U199" s="87"/>
      <c r="V199" s="82"/>
      <c r="W199" s="82"/>
      <c r="X199" s="88"/>
      <c r="Y199" s="89"/>
      <c r="Z199" s="89"/>
      <c r="AA199" s="89"/>
      <c r="AB199" s="99"/>
      <c r="AC199" s="91"/>
      <c r="AD199" s="92"/>
      <c r="AE199" s="92"/>
      <c r="AF199" s="93"/>
    </row>
    <row r="200" spans="1:32" s="94" customFormat="1" ht="47.25" customHeight="1" x14ac:dyDescent="0.2">
      <c r="A200" s="83"/>
      <c r="B200" s="83"/>
      <c r="C200" s="83"/>
      <c r="D200" s="83"/>
      <c r="E200" s="83"/>
      <c r="F200" s="83"/>
      <c r="G200" s="82"/>
      <c r="H200" s="82"/>
      <c r="I200" s="82"/>
      <c r="J200" s="83"/>
      <c r="K200" s="82"/>
      <c r="L200" s="83"/>
      <c r="M200" s="82"/>
      <c r="N200" s="82"/>
      <c r="O200" s="84"/>
      <c r="P200" s="82"/>
      <c r="Q200" s="82"/>
      <c r="R200" s="85"/>
      <c r="S200" s="82"/>
      <c r="T200" s="86"/>
      <c r="U200" s="87"/>
      <c r="V200" s="82"/>
      <c r="W200" s="82"/>
      <c r="X200" s="88"/>
      <c r="Y200" s="89"/>
      <c r="Z200" s="89"/>
      <c r="AA200" s="89"/>
      <c r="AB200" s="99"/>
      <c r="AC200" s="91"/>
      <c r="AD200" s="92"/>
      <c r="AE200" s="92"/>
      <c r="AF200" s="93"/>
    </row>
    <row r="201" spans="1:32" s="94" customFormat="1" ht="47.25" customHeight="1" x14ac:dyDescent="0.2">
      <c r="A201" s="83"/>
      <c r="B201" s="83"/>
      <c r="C201" s="83"/>
      <c r="D201" s="83"/>
      <c r="E201" s="83"/>
      <c r="F201" s="83"/>
      <c r="G201" s="82"/>
      <c r="H201" s="82"/>
      <c r="I201" s="82"/>
      <c r="J201" s="83"/>
      <c r="K201" s="82"/>
      <c r="L201" s="83"/>
      <c r="M201" s="82"/>
      <c r="N201" s="82"/>
      <c r="O201" s="84"/>
      <c r="P201" s="82"/>
      <c r="Q201" s="82"/>
      <c r="R201" s="85"/>
      <c r="S201" s="82"/>
      <c r="T201" s="86"/>
      <c r="U201" s="87"/>
      <c r="V201" s="82"/>
      <c r="W201" s="82"/>
      <c r="X201" s="88"/>
      <c r="Y201" s="89"/>
      <c r="Z201" s="89"/>
      <c r="AA201" s="89"/>
      <c r="AB201" s="99"/>
      <c r="AC201" s="91"/>
      <c r="AD201" s="92"/>
      <c r="AE201" s="92"/>
      <c r="AF201" s="93"/>
    </row>
    <row r="202" spans="1:32" s="94" customFormat="1" ht="47.25" customHeight="1" x14ac:dyDescent="0.2">
      <c r="A202" s="83"/>
      <c r="B202" s="83"/>
      <c r="C202" s="83"/>
      <c r="D202" s="83"/>
      <c r="E202" s="83"/>
      <c r="F202" s="83"/>
      <c r="G202" s="82"/>
      <c r="H202" s="82"/>
      <c r="I202" s="82"/>
      <c r="J202" s="83"/>
      <c r="K202" s="82"/>
      <c r="L202" s="83"/>
      <c r="M202" s="82"/>
      <c r="N202" s="82"/>
      <c r="O202" s="84"/>
      <c r="P202" s="82"/>
      <c r="Q202" s="82"/>
      <c r="R202" s="85"/>
      <c r="S202" s="82"/>
      <c r="T202" s="86"/>
      <c r="U202" s="87"/>
      <c r="V202" s="82"/>
      <c r="W202" s="82"/>
      <c r="X202" s="88"/>
      <c r="Y202" s="89"/>
      <c r="Z202" s="89"/>
      <c r="AA202" s="89"/>
      <c r="AB202" s="99"/>
      <c r="AC202" s="91"/>
      <c r="AD202" s="92"/>
      <c r="AE202" s="92"/>
      <c r="AF202" s="93"/>
    </row>
    <row r="203" spans="1:32" s="94" customFormat="1" ht="47.25" customHeight="1" x14ac:dyDescent="0.2">
      <c r="A203" s="81"/>
      <c r="B203" s="82"/>
      <c r="C203" s="82"/>
      <c r="D203" s="82"/>
      <c r="E203" s="82"/>
      <c r="F203" s="82"/>
      <c r="G203" s="82"/>
      <c r="H203" s="82"/>
      <c r="I203" s="82"/>
      <c r="J203" s="83"/>
      <c r="K203" s="82"/>
      <c r="L203" s="83"/>
      <c r="M203" s="82"/>
      <c r="N203" s="82"/>
      <c r="O203" s="84"/>
      <c r="P203" s="82"/>
      <c r="Q203" s="82"/>
      <c r="R203" s="85"/>
      <c r="S203" s="82"/>
      <c r="T203" s="86"/>
      <c r="U203" s="87"/>
      <c r="V203" s="82"/>
      <c r="W203" s="82"/>
      <c r="X203" s="88"/>
      <c r="Y203" s="89"/>
      <c r="Z203" s="89"/>
      <c r="AA203" s="89"/>
      <c r="AB203" s="99"/>
      <c r="AC203" s="91"/>
      <c r="AD203" s="96"/>
      <c r="AE203" s="97"/>
      <c r="AF203" s="93"/>
    </row>
    <row r="204" spans="1:32" s="94" customFormat="1" ht="47.25" customHeight="1" x14ac:dyDescent="0.2">
      <c r="A204" s="81"/>
      <c r="B204" s="82"/>
      <c r="C204" s="82"/>
      <c r="D204" s="82"/>
      <c r="E204" s="82"/>
      <c r="F204" s="82"/>
      <c r="G204" s="82"/>
      <c r="H204" s="82"/>
      <c r="I204" s="82"/>
      <c r="J204" s="83"/>
      <c r="K204" s="82"/>
      <c r="L204" s="83"/>
      <c r="M204" s="82"/>
      <c r="N204" s="82"/>
      <c r="O204" s="84"/>
      <c r="P204" s="82"/>
      <c r="Q204" s="82"/>
      <c r="R204" s="85"/>
      <c r="S204" s="82"/>
      <c r="T204" s="86"/>
      <c r="U204" s="87"/>
      <c r="V204" s="82"/>
      <c r="W204" s="82"/>
      <c r="X204" s="88"/>
      <c r="Y204" s="89"/>
      <c r="Z204" s="89"/>
      <c r="AA204" s="89"/>
      <c r="AB204" s="99"/>
      <c r="AC204" s="91"/>
      <c r="AD204" s="92"/>
      <c r="AE204" s="82"/>
      <c r="AF204" s="93"/>
    </row>
    <row r="205" spans="1:32" s="94" customFormat="1" ht="47.25" customHeight="1" x14ac:dyDescent="0.2">
      <c r="A205" s="83"/>
      <c r="B205" s="83"/>
      <c r="C205" s="83"/>
      <c r="D205" s="83"/>
      <c r="E205" s="83"/>
      <c r="F205" s="83"/>
      <c r="G205" s="82"/>
      <c r="H205" s="82"/>
      <c r="I205" s="82"/>
      <c r="J205" s="83"/>
      <c r="K205" s="82"/>
      <c r="L205" s="83"/>
      <c r="M205" s="82"/>
      <c r="N205" s="82"/>
      <c r="O205" s="84"/>
      <c r="P205" s="82"/>
      <c r="Q205" s="82"/>
      <c r="R205" s="85"/>
      <c r="S205" s="82"/>
      <c r="T205" s="86"/>
      <c r="U205" s="87"/>
      <c r="V205" s="82"/>
      <c r="W205" s="82"/>
      <c r="X205" s="88"/>
      <c r="Y205" s="89"/>
      <c r="Z205" s="89"/>
      <c r="AA205" s="89"/>
      <c r="AB205" s="99"/>
      <c r="AC205" s="91"/>
      <c r="AD205" s="92"/>
      <c r="AE205" s="92"/>
      <c r="AF205" s="93"/>
    </row>
    <row r="206" spans="1:32" s="94" customFormat="1" ht="47.25" customHeight="1" x14ac:dyDescent="0.2">
      <c r="A206" s="83"/>
      <c r="B206" s="104"/>
      <c r="C206" s="104"/>
      <c r="D206" s="105"/>
      <c r="E206" s="106"/>
      <c r="F206" s="82"/>
      <c r="G206" s="82"/>
      <c r="H206" s="82"/>
      <c r="I206" s="82"/>
      <c r="J206" s="83"/>
      <c r="K206" s="82"/>
      <c r="L206" s="83"/>
      <c r="M206" s="82"/>
      <c r="N206" s="82"/>
      <c r="O206" s="84"/>
      <c r="P206" s="82"/>
      <c r="Q206" s="82"/>
      <c r="R206" s="85"/>
      <c r="S206" s="82"/>
      <c r="T206" s="87"/>
      <c r="U206" s="87"/>
      <c r="V206" s="92"/>
      <c r="W206" s="82"/>
      <c r="X206" s="88"/>
      <c r="Y206" s="89"/>
      <c r="Z206" s="89"/>
      <c r="AA206" s="89"/>
      <c r="AB206" s="99"/>
      <c r="AC206" s="91"/>
      <c r="AD206" s="82"/>
      <c r="AE206" s="82"/>
      <c r="AF206" s="93"/>
    </row>
    <row r="207" spans="1:32" s="94" customFormat="1" ht="47.25" customHeight="1" x14ac:dyDescent="0.2">
      <c r="A207" s="107"/>
      <c r="B207" s="104"/>
      <c r="C207" s="104"/>
      <c r="D207" s="105"/>
      <c r="E207" s="106"/>
      <c r="F207" s="82"/>
      <c r="G207" s="82"/>
      <c r="H207" s="82"/>
      <c r="I207" s="82"/>
      <c r="J207" s="83"/>
      <c r="K207" s="82"/>
      <c r="L207" s="83"/>
      <c r="M207" s="82"/>
      <c r="N207" s="82"/>
      <c r="O207" s="84"/>
      <c r="P207" s="82"/>
      <c r="Q207" s="82"/>
      <c r="R207" s="85"/>
      <c r="S207" s="82"/>
      <c r="T207" s="87"/>
      <c r="U207" s="87"/>
      <c r="V207" s="92"/>
      <c r="W207" s="82"/>
      <c r="X207" s="88"/>
      <c r="Y207" s="89"/>
      <c r="Z207" s="89"/>
      <c r="AA207" s="89"/>
      <c r="AB207" s="99"/>
      <c r="AC207" s="91"/>
      <c r="AD207" s="82"/>
      <c r="AE207" s="82"/>
      <c r="AF207" s="93"/>
    </row>
    <row r="208" spans="1:32" s="94" customFormat="1" ht="47.25" customHeight="1" x14ac:dyDescent="0.2">
      <c r="A208" s="107"/>
      <c r="B208" s="104"/>
      <c r="C208" s="104"/>
      <c r="D208" s="105"/>
      <c r="E208" s="106"/>
      <c r="F208" s="82"/>
      <c r="G208" s="82"/>
      <c r="H208" s="82"/>
      <c r="I208" s="82"/>
      <c r="J208" s="83"/>
      <c r="K208" s="82"/>
      <c r="L208" s="83"/>
      <c r="M208" s="82"/>
      <c r="N208" s="82"/>
      <c r="O208" s="84"/>
      <c r="P208" s="82"/>
      <c r="Q208" s="82"/>
      <c r="R208" s="85"/>
      <c r="S208" s="82"/>
      <c r="T208" s="86"/>
      <c r="U208" s="87"/>
      <c r="V208" s="82"/>
      <c r="W208" s="82"/>
      <c r="X208" s="88"/>
      <c r="Y208" s="89"/>
      <c r="Z208" s="89"/>
      <c r="AA208" s="89"/>
      <c r="AB208" s="99"/>
      <c r="AC208" s="91"/>
      <c r="AD208" s="82"/>
      <c r="AE208" s="82"/>
      <c r="AF208" s="93"/>
    </row>
    <row r="209" spans="1:259" s="94" customFormat="1" ht="47.25" customHeight="1" x14ac:dyDescent="0.2">
      <c r="A209" s="83"/>
      <c r="B209" s="104"/>
      <c r="C209" s="104"/>
      <c r="D209" s="104"/>
      <c r="E209" s="82"/>
      <c r="F209" s="82"/>
      <c r="G209" s="82"/>
      <c r="H209" s="82"/>
      <c r="I209" s="82"/>
      <c r="J209" s="83"/>
      <c r="K209" s="82"/>
      <c r="L209" s="83"/>
      <c r="M209" s="82"/>
      <c r="N209" s="82"/>
      <c r="O209" s="84"/>
      <c r="P209" s="82"/>
      <c r="Q209" s="82"/>
      <c r="R209" s="85"/>
      <c r="S209" s="82"/>
      <c r="T209" s="86"/>
      <c r="U209" s="87"/>
      <c r="V209" s="82"/>
      <c r="W209" s="82"/>
      <c r="X209" s="88"/>
      <c r="Y209" s="89"/>
      <c r="Z209" s="89"/>
      <c r="AA209" s="89"/>
      <c r="AB209" s="99"/>
      <c r="AC209" s="91"/>
      <c r="AD209" s="82"/>
      <c r="AE209" s="82"/>
      <c r="AF209" s="93"/>
    </row>
    <row r="210" spans="1:259" s="94" customFormat="1" ht="47.25" customHeight="1" x14ac:dyDescent="0.2">
      <c r="A210" s="83"/>
      <c r="B210" s="104"/>
      <c r="C210" s="104"/>
      <c r="D210" s="104"/>
      <c r="E210" s="82"/>
      <c r="F210" s="82"/>
      <c r="G210" s="82"/>
      <c r="H210" s="82"/>
      <c r="I210" s="82"/>
      <c r="J210" s="83"/>
      <c r="K210" s="82"/>
      <c r="L210" s="83"/>
      <c r="M210" s="82"/>
      <c r="N210" s="82"/>
      <c r="O210" s="84"/>
      <c r="P210" s="82"/>
      <c r="Q210" s="82"/>
      <c r="R210" s="85"/>
      <c r="S210" s="82"/>
      <c r="T210" s="86"/>
      <c r="U210" s="87"/>
      <c r="V210" s="82"/>
      <c r="W210" s="82"/>
      <c r="X210" s="88"/>
      <c r="Y210" s="89"/>
      <c r="Z210" s="89"/>
      <c r="AA210" s="89"/>
      <c r="AB210" s="99"/>
      <c r="AC210" s="91"/>
      <c r="AD210" s="82"/>
      <c r="AE210" s="82"/>
      <c r="AF210" s="93"/>
    </row>
    <row r="211" spans="1:259" s="95" customFormat="1" ht="47.25" customHeight="1" x14ac:dyDescent="0.2">
      <c r="A211" s="83"/>
      <c r="B211" s="104"/>
      <c r="C211" s="104"/>
      <c r="D211" s="104"/>
      <c r="E211" s="82"/>
      <c r="F211" s="82"/>
      <c r="G211" s="82"/>
      <c r="H211" s="82"/>
      <c r="I211" s="82"/>
      <c r="J211" s="83"/>
      <c r="K211" s="82"/>
      <c r="L211" s="83"/>
      <c r="M211" s="82"/>
      <c r="N211" s="82"/>
      <c r="O211" s="84"/>
      <c r="P211" s="82"/>
      <c r="Q211" s="82"/>
      <c r="R211" s="85"/>
      <c r="S211" s="82"/>
      <c r="T211" s="86"/>
      <c r="U211" s="87"/>
      <c r="V211" s="82"/>
      <c r="W211" s="82"/>
      <c r="X211" s="88"/>
      <c r="Y211" s="89"/>
      <c r="Z211" s="89"/>
      <c r="AA211" s="89"/>
      <c r="AB211" s="99"/>
      <c r="AC211" s="91"/>
      <c r="AD211" s="82"/>
      <c r="AE211" s="82"/>
      <c r="AF211" s="93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  <c r="DU211" s="94"/>
      <c r="DV211" s="94"/>
      <c r="DW211" s="94"/>
      <c r="DX211" s="94"/>
      <c r="DY211" s="94"/>
      <c r="DZ211" s="94"/>
      <c r="EA211" s="94"/>
      <c r="EB211" s="94"/>
      <c r="EC211" s="94"/>
      <c r="ED211" s="94"/>
      <c r="EE211" s="94"/>
      <c r="EF211" s="94"/>
      <c r="EG211" s="94"/>
      <c r="EH211" s="94"/>
      <c r="EI211" s="94"/>
      <c r="EJ211" s="94"/>
      <c r="EK211" s="94"/>
      <c r="EL211" s="94"/>
      <c r="EM211" s="94"/>
      <c r="EN211" s="94"/>
      <c r="EO211" s="94"/>
      <c r="EP211" s="94"/>
      <c r="EQ211" s="94"/>
      <c r="ER211" s="94"/>
      <c r="ES211" s="94"/>
      <c r="ET211" s="94"/>
      <c r="EU211" s="94"/>
      <c r="EV211" s="94"/>
      <c r="EW211" s="94"/>
      <c r="EX211" s="94"/>
      <c r="EY211" s="94"/>
      <c r="EZ211" s="94"/>
      <c r="FA211" s="94"/>
      <c r="FB211" s="94"/>
      <c r="FC211" s="94"/>
      <c r="FD211" s="94"/>
      <c r="FE211" s="94"/>
      <c r="FF211" s="94"/>
      <c r="FG211" s="94"/>
      <c r="FH211" s="94"/>
      <c r="FI211" s="94"/>
      <c r="FJ211" s="94"/>
      <c r="FK211" s="94"/>
      <c r="FL211" s="94"/>
      <c r="FM211" s="94"/>
      <c r="FN211" s="94"/>
      <c r="FO211" s="94"/>
      <c r="FP211" s="94"/>
      <c r="FQ211" s="94"/>
      <c r="FR211" s="94"/>
      <c r="FS211" s="94"/>
      <c r="FT211" s="94"/>
      <c r="FU211" s="94"/>
      <c r="FV211" s="94"/>
      <c r="FW211" s="94"/>
      <c r="FX211" s="94"/>
      <c r="FY211" s="94"/>
      <c r="FZ211" s="94"/>
      <c r="GA211" s="94"/>
      <c r="GB211" s="94"/>
      <c r="GC211" s="94"/>
      <c r="GD211" s="94"/>
      <c r="GE211" s="94"/>
      <c r="GF211" s="94"/>
      <c r="GG211" s="94"/>
      <c r="GH211" s="94"/>
      <c r="GI211" s="94"/>
      <c r="GJ211" s="94"/>
      <c r="GK211" s="94"/>
      <c r="GL211" s="94"/>
      <c r="GM211" s="94"/>
      <c r="GN211" s="94"/>
      <c r="GO211" s="94"/>
      <c r="GP211" s="94"/>
      <c r="GQ211" s="94"/>
      <c r="GR211" s="94"/>
      <c r="GS211" s="94"/>
      <c r="GT211" s="94"/>
      <c r="GU211" s="94"/>
      <c r="GV211" s="94"/>
      <c r="GW211" s="94"/>
      <c r="GX211" s="94"/>
      <c r="GY211" s="94"/>
      <c r="GZ211" s="94"/>
      <c r="HA211" s="94"/>
      <c r="HB211" s="94"/>
      <c r="HC211" s="94"/>
      <c r="HD211" s="94"/>
      <c r="HE211" s="94"/>
      <c r="HF211" s="94"/>
      <c r="HG211" s="94"/>
      <c r="HH211" s="94"/>
      <c r="HI211" s="94"/>
      <c r="HJ211" s="94"/>
      <c r="HK211" s="94"/>
      <c r="HL211" s="94"/>
      <c r="HM211" s="94"/>
      <c r="HN211" s="94"/>
      <c r="HO211" s="94"/>
      <c r="HP211" s="94"/>
      <c r="HQ211" s="94"/>
      <c r="HR211" s="94"/>
      <c r="HS211" s="94"/>
      <c r="HT211" s="94"/>
      <c r="HU211" s="94"/>
      <c r="HV211" s="94"/>
      <c r="HW211" s="94"/>
      <c r="HX211" s="94"/>
      <c r="HY211" s="94"/>
      <c r="HZ211" s="94"/>
      <c r="IA211" s="94"/>
      <c r="IB211" s="94"/>
      <c r="IC211" s="94"/>
      <c r="ID211" s="94"/>
      <c r="IE211" s="94"/>
      <c r="IF211" s="94"/>
      <c r="IG211" s="94"/>
      <c r="IH211" s="94"/>
      <c r="II211" s="94"/>
      <c r="IJ211" s="94"/>
      <c r="IK211" s="94"/>
      <c r="IL211" s="94"/>
      <c r="IM211" s="94"/>
      <c r="IN211" s="94"/>
      <c r="IO211" s="94"/>
      <c r="IP211" s="94"/>
      <c r="IQ211" s="94"/>
      <c r="IR211" s="94"/>
      <c r="IS211" s="94"/>
      <c r="IT211" s="94"/>
      <c r="IU211" s="94"/>
      <c r="IV211" s="94"/>
      <c r="IW211" s="94"/>
      <c r="IX211" s="94"/>
      <c r="IY211" s="94"/>
    </row>
    <row r="212" spans="1:259" s="95" customFormat="1" ht="47.25" customHeight="1" x14ac:dyDescent="0.2">
      <c r="A212" s="83"/>
      <c r="B212" s="104"/>
      <c r="C212" s="104"/>
      <c r="D212" s="104"/>
      <c r="E212" s="82"/>
      <c r="F212" s="82"/>
      <c r="G212" s="82"/>
      <c r="H212" s="82"/>
      <c r="I212" s="82"/>
      <c r="J212" s="83"/>
      <c r="K212" s="82"/>
      <c r="L212" s="83"/>
      <c r="M212" s="82"/>
      <c r="N212" s="82"/>
      <c r="O212" s="84"/>
      <c r="P212" s="82"/>
      <c r="Q212" s="82"/>
      <c r="R212" s="85"/>
      <c r="S212" s="82"/>
      <c r="T212" s="86"/>
      <c r="U212" s="87"/>
      <c r="V212" s="82"/>
      <c r="W212" s="82"/>
      <c r="X212" s="88"/>
      <c r="Y212" s="89"/>
      <c r="Z212" s="89"/>
      <c r="AA212" s="89"/>
      <c r="AB212" s="99"/>
      <c r="AC212" s="91"/>
      <c r="AD212" s="96"/>
      <c r="AE212" s="97"/>
      <c r="AF212" s="93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  <c r="DU212" s="94"/>
      <c r="DV212" s="94"/>
      <c r="DW212" s="94"/>
      <c r="DX212" s="94"/>
      <c r="DY212" s="94"/>
      <c r="DZ212" s="94"/>
      <c r="EA212" s="94"/>
      <c r="EB212" s="94"/>
      <c r="EC212" s="94"/>
      <c r="ED212" s="94"/>
      <c r="EE212" s="94"/>
      <c r="EF212" s="94"/>
      <c r="EG212" s="94"/>
      <c r="EH212" s="94"/>
      <c r="EI212" s="94"/>
      <c r="EJ212" s="94"/>
      <c r="EK212" s="94"/>
      <c r="EL212" s="94"/>
      <c r="EM212" s="94"/>
      <c r="EN212" s="94"/>
      <c r="EO212" s="94"/>
      <c r="EP212" s="94"/>
      <c r="EQ212" s="94"/>
      <c r="ER212" s="94"/>
      <c r="ES212" s="94"/>
      <c r="ET212" s="94"/>
      <c r="EU212" s="94"/>
      <c r="EV212" s="94"/>
      <c r="EW212" s="94"/>
      <c r="EX212" s="94"/>
      <c r="EY212" s="94"/>
      <c r="EZ212" s="94"/>
      <c r="FA212" s="94"/>
      <c r="FB212" s="94"/>
      <c r="FC212" s="94"/>
      <c r="FD212" s="94"/>
      <c r="FE212" s="94"/>
      <c r="FF212" s="94"/>
      <c r="FG212" s="94"/>
      <c r="FH212" s="94"/>
      <c r="FI212" s="94"/>
      <c r="FJ212" s="94"/>
      <c r="FK212" s="94"/>
      <c r="FL212" s="94"/>
      <c r="FM212" s="94"/>
      <c r="FN212" s="94"/>
      <c r="FO212" s="94"/>
      <c r="FP212" s="94"/>
      <c r="FQ212" s="94"/>
      <c r="FR212" s="94"/>
      <c r="FS212" s="94"/>
      <c r="FT212" s="94"/>
      <c r="FU212" s="94"/>
      <c r="FV212" s="94"/>
      <c r="FW212" s="94"/>
      <c r="FX212" s="94"/>
      <c r="FY212" s="94"/>
      <c r="FZ212" s="94"/>
      <c r="GA212" s="94"/>
      <c r="GB212" s="94"/>
      <c r="GC212" s="94"/>
      <c r="GD212" s="94"/>
      <c r="GE212" s="94"/>
      <c r="GF212" s="94"/>
      <c r="GG212" s="94"/>
      <c r="GH212" s="94"/>
      <c r="GI212" s="94"/>
      <c r="GJ212" s="94"/>
      <c r="GK212" s="94"/>
      <c r="GL212" s="94"/>
      <c r="GM212" s="94"/>
      <c r="GN212" s="94"/>
      <c r="GO212" s="94"/>
      <c r="GP212" s="94"/>
      <c r="GQ212" s="94"/>
      <c r="GR212" s="94"/>
      <c r="GS212" s="94"/>
      <c r="GT212" s="94"/>
      <c r="GU212" s="94"/>
      <c r="GV212" s="94"/>
      <c r="GW212" s="94"/>
      <c r="GX212" s="94"/>
      <c r="GY212" s="94"/>
      <c r="GZ212" s="94"/>
      <c r="HA212" s="94"/>
      <c r="HB212" s="94"/>
      <c r="HC212" s="94"/>
      <c r="HD212" s="94"/>
      <c r="HE212" s="94"/>
      <c r="HF212" s="94"/>
      <c r="HG212" s="94"/>
      <c r="HH212" s="94"/>
      <c r="HI212" s="94"/>
      <c r="HJ212" s="94"/>
      <c r="HK212" s="94"/>
      <c r="HL212" s="94"/>
      <c r="HM212" s="94"/>
      <c r="HN212" s="94"/>
      <c r="HO212" s="94"/>
      <c r="HP212" s="94"/>
      <c r="HQ212" s="94"/>
      <c r="HR212" s="94"/>
      <c r="HS212" s="94"/>
      <c r="HT212" s="94"/>
      <c r="HU212" s="94"/>
      <c r="HV212" s="94"/>
      <c r="HW212" s="94"/>
      <c r="HX212" s="94"/>
      <c r="HY212" s="94"/>
      <c r="HZ212" s="94"/>
      <c r="IA212" s="94"/>
      <c r="IB212" s="94"/>
      <c r="IC212" s="94"/>
      <c r="ID212" s="94"/>
      <c r="IE212" s="94"/>
      <c r="IF212" s="94"/>
      <c r="IG212" s="94"/>
      <c r="IH212" s="94"/>
      <c r="II212" s="94"/>
      <c r="IJ212" s="94"/>
      <c r="IK212" s="94"/>
      <c r="IL212" s="94"/>
      <c r="IM212" s="94"/>
      <c r="IN212" s="94"/>
      <c r="IO212" s="94"/>
      <c r="IP212" s="94"/>
      <c r="IQ212" s="94"/>
      <c r="IR212" s="94"/>
      <c r="IS212" s="94"/>
      <c r="IT212" s="94"/>
      <c r="IU212" s="94"/>
      <c r="IV212" s="94"/>
      <c r="IW212" s="94"/>
      <c r="IX212" s="94"/>
      <c r="IY212" s="94"/>
    </row>
    <row r="213" spans="1:259" s="95" customFormat="1" ht="47.25" customHeight="1" x14ac:dyDescent="0.2">
      <c r="A213" s="83"/>
      <c r="B213" s="104"/>
      <c r="C213" s="104"/>
      <c r="D213" s="105"/>
      <c r="E213" s="106"/>
      <c r="F213" s="82"/>
      <c r="G213" s="82"/>
      <c r="H213" s="82"/>
      <c r="I213" s="82"/>
      <c r="J213" s="83"/>
      <c r="K213" s="82"/>
      <c r="L213" s="83"/>
      <c r="M213" s="82"/>
      <c r="N213" s="82"/>
      <c r="O213" s="84"/>
      <c r="P213" s="82"/>
      <c r="Q213" s="82"/>
      <c r="R213" s="85"/>
      <c r="S213" s="82"/>
      <c r="T213" s="86"/>
      <c r="U213" s="87"/>
      <c r="V213" s="82"/>
      <c r="W213" s="82"/>
      <c r="X213" s="88"/>
      <c r="Y213" s="89"/>
      <c r="Z213" s="89"/>
      <c r="AA213" s="89"/>
      <c r="AB213" s="99"/>
      <c r="AC213" s="91"/>
      <c r="AD213" s="82"/>
      <c r="AE213" s="82"/>
      <c r="AF213" s="93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  <c r="DU213" s="94"/>
      <c r="DV213" s="94"/>
      <c r="DW213" s="94"/>
      <c r="DX213" s="94"/>
      <c r="DY213" s="94"/>
      <c r="DZ213" s="94"/>
      <c r="EA213" s="94"/>
      <c r="EB213" s="94"/>
      <c r="EC213" s="94"/>
      <c r="ED213" s="94"/>
      <c r="EE213" s="94"/>
      <c r="EF213" s="94"/>
      <c r="EG213" s="94"/>
      <c r="EH213" s="94"/>
      <c r="EI213" s="94"/>
      <c r="EJ213" s="94"/>
      <c r="EK213" s="94"/>
      <c r="EL213" s="94"/>
      <c r="EM213" s="94"/>
      <c r="EN213" s="94"/>
      <c r="EO213" s="94"/>
      <c r="EP213" s="94"/>
      <c r="EQ213" s="94"/>
      <c r="ER213" s="94"/>
      <c r="ES213" s="94"/>
      <c r="ET213" s="94"/>
      <c r="EU213" s="94"/>
      <c r="EV213" s="94"/>
      <c r="EW213" s="94"/>
      <c r="EX213" s="94"/>
      <c r="EY213" s="94"/>
      <c r="EZ213" s="94"/>
      <c r="FA213" s="94"/>
      <c r="FB213" s="94"/>
      <c r="FC213" s="94"/>
      <c r="FD213" s="94"/>
      <c r="FE213" s="94"/>
      <c r="FF213" s="94"/>
      <c r="FG213" s="94"/>
      <c r="FH213" s="94"/>
      <c r="FI213" s="94"/>
      <c r="FJ213" s="94"/>
      <c r="FK213" s="94"/>
      <c r="FL213" s="94"/>
      <c r="FM213" s="94"/>
      <c r="FN213" s="94"/>
      <c r="FO213" s="94"/>
      <c r="FP213" s="94"/>
      <c r="FQ213" s="94"/>
      <c r="FR213" s="94"/>
      <c r="FS213" s="94"/>
      <c r="FT213" s="94"/>
      <c r="FU213" s="94"/>
      <c r="FV213" s="94"/>
      <c r="FW213" s="94"/>
      <c r="FX213" s="94"/>
      <c r="FY213" s="94"/>
      <c r="FZ213" s="94"/>
      <c r="GA213" s="94"/>
      <c r="GB213" s="94"/>
      <c r="GC213" s="94"/>
      <c r="GD213" s="94"/>
      <c r="GE213" s="94"/>
      <c r="GF213" s="94"/>
      <c r="GG213" s="94"/>
      <c r="GH213" s="94"/>
      <c r="GI213" s="94"/>
      <c r="GJ213" s="94"/>
      <c r="GK213" s="94"/>
      <c r="GL213" s="94"/>
      <c r="GM213" s="94"/>
      <c r="GN213" s="94"/>
      <c r="GO213" s="94"/>
      <c r="GP213" s="94"/>
      <c r="GQ213" s="94"/>
      <c r="GR213" s="94"/>
      <c r="GS213" s="94"/>
      <c r="GT213" s="94"/>
      <c r="GU213" s="94"/>
      <c r="GV213" s="94"/>
      <c r="GW213" s="94"/>
      <c r="GX213" s="94"/>
      <c r="GY213" s="94"/>
      <c r="GZ213" s="94"/>
      <c r="HA213" s="94"/>
      <c r="HB213" s="94"/>
      <c r="HC213" s="94"/>
      <c r="HD213" s="94"/>
      <c r="HE213" s="94"/>
      <c r="HF213" s="94"/>
      <c r="HG213" s="94"/>
      <c r="HH213" s="94"/>
      <c r="HI213" s="94"/>
      <c r="HJ213" s="94"/>
      <c r="HK213" s="94"/>
      <c r="HL213" s="94"/>
      <c r="HM213" s="94"/>
      <c r="HN213" s="94"/>
      <c r="HO213" s="94"/>
      <c r="HP213" s="94"/>
      <c r="HQ213" s="94"/>
      <c r="HR213" s="94"/>
      <c r="HS213" s="94"/>
      <c r="HT213" s="94"/>
      <c r="HU213" s="94"/>
      <c r="HV213" s="94"/>
      <c r="HW213" s="94"/>
      <c r="HX213" s="94"/>
      <c r="HY213" s="94"/>
      <c r="HZ213" s="94"/>
      <c r="IA213" s="94"/>
      <c r="IB213" s="94"/>
      <c r="IC213" s="94"/>
      <c r="ID213" s="94"/>
      <c r="IE213" s="94"/>
      <c r="IF213" s="94"/>
      <c r="IG213" s="94"/>
      <c r="IH213" s="94"/>
      <c r="II213" s="94"/>
      <c r="IJ213" s="94"/>
      <c r="IK213" s="94"/>
      <c r="IL213" s="94"/>
      <c r="IM213" s="94"/>
      <c r="IN213" s="94"/>
      <c r="IO213" s="94"/>
      <c r="IP213" s="94"/>
      <c r="IQ213" s="94"/>
      <c r="IR213" s="94"/>
      <c r="IS213" s="94"/>
      <c r="IT213" s="94"/>
      <c r="IU213" s="94"/>
      <c r="IV213" s="94"/>
      <c r="IW213" s="94"/>
      <c r="IX213" s="94"/>
      <c r="IY213" s="94"/>
    </row>
    <row r="214" spans="1:259" s="95" customFormat="1" ht="47.25" customHeight="1" x14ac:dyDescent="0.2">
      <c r="A214" s="83"/>
      <c r="B214" s="104"/>
      <c r="C214" s="104"/>
      <c r="D214" s="105"/>
      <c r="E214" s="106"/>
      <c r="F214" s="82"/>
      <c r="G214" s="82"/>
      <c r="H214" s="82"/>
      <c r="I214" s="82"/>
      <c r="J214" s="83"/>
      <c r="K214" s="82"/>
      <c r="L214" s="83"/>
      <c r="M214" s="82"/>
      <c r="N214" s="82"/>
      <c r="O214" s="84"/>
      <c r="P214" s="82"/>
      <c r="Q214" s="82"/>
      <c r="R214" s="85"/>
      <c r="S214" s="82"/>
      <c r="T214" s="86"/>
      <c r="U214" s="87"/>
      <c r="V214" s="82"/>
      <c r="W214" s="82"/>
      <c r="X214" s="88"/>
      <c r="Y214" s="89"/>
      <c r="Z214" s="89"/>
      <c r="AA214" s="89"/>
      <c r="AB214" s="99"/>
      <c r="AC214" s="91"/>
      <c r="AD214" s="92"/>
      <c r="AE214" s="92"/>
      <c r="AF214" s="93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  <c r="DU214" s="94"/>
      <c r="DV214" s="94"/>
      <c r="DW214" s="94"/>
      <c r="DX214" s="94"/>
      <c r="DY214" s="94"/>
      <c r="DZ214" s="94"/>
      <c r="EA214" s="94"/>
      <c r="EB214" s="94"/>
      <c r="EC214" s="94"/>
      <c r="ED214" s="94"/>
      <c r="EE214" s="94"/>
      <c r="EF214" s="94"/>
      <c r="EG214" s="94"/>
      <c r="EH214" s="94"/>
      <c r="EI214" s="94"/>
      <c r="EJ214" s="94"/>
      <c r="EK214" s="94"/>
      <c r="EL214" s="94"/>
      <c r="EM214" s="94"/>
      <c r="EN214" s="94"/>
      <c r="EO214" s="94"/>
      <c r="EP214" s="94"/>
      <c r="EQ214" s="94"/>
      <c r="ER214" s="94"/>
      <c r="ES214" s="94"/>
      <c r="ET214" s="94"/>
      <c r="EU214" s="94"/>
      <c r="EV214" s="94"/>
      <c r="EW214" s="94"/>
      <c r="EX214" s="94"/>
      <c r="EY214" s="94"/>
      <c r="EZ214" s="94"/>
      <c r="FA214" s="94"/>
      <c r="FB214" s="94"/>
      <c r="FC214" s="94"/>
      <c r="FD214" s="94"/>
      <c r="FE214" s="94"/>
      <c r="FF214" s="94"/>
      <c r="FG214" s="94"/>
      <c r="FH214" s="94"/>
      <c r="FI214" s="94"/>
      <c r="FJ214" s="94"/>
      <c r="FK214" s="94"/>
      <c r="FL214" s="94"/>
      <c r="FM214" s="94"/>
      <c r="FN214" s="94"/>
      <c r="FO214" s="94"/>
      <c r="FP214" s="94"/>
      <c r="FQ214" s="94"/>
      <c r="FR214" s="94"/>
      <c r="FS214" s="94"/>
      <c r="FT214" s="94"/>
      <c r="FU214" s="94"/>
      <c r="FV214" s="94"/>
      <c r="FW214" s="94"/>
      <c r="FX214" s="94"/>
      <c r="FY214" s="94"/>
      <c r="FZ214" s="94"/>
      <c r="GA214" s="94"/>
      <c r="GB214" s="94"/>
      <c r="GC214" s="94"/>
      <c r="GD214" s="94"/>
      <c r="GE214" s="94"/>
      <c r="GF214" s="94"/>
      <c r="GG214" s="94"/>
      <c r="GH214" s="94"/>
      <c r="GI214" s="94"/>
      <c r="GJ214" s="94"/>
      <c r="GK214" s="94"/>
      <c r="GL214" s="94"/>
      <c r="GM214" s="94"/>
      <c r="GN214" s="94"/>
      <c r="GO214" s="94"/>
      <c r="GP214" s="94"/>
      <c r="GQ214" s="94"/>
      <c r="GR214" s="94"/>
      <c r="GS214" s="94"/>
      <c r="GT214" s="94"/>
      <c r="GU214" s="94"/>
      <c r="GV214" s="94"/>
      <c r="GW214" s="94"/>
      <c r="GX214" s="94"/>
      <c r="GY214" s="94"/>
      <c r="GZ214" s="94"/>
      <c r="HA214" s="94"/>
      <c r="HB214" s="94"/>
      <c r="HC214" s="94"/>
      <c r="HD214" s="94"/>
      <c r="HE214" s="94"/>
      <c r="HF214" s="94"/>
      <c r="HG214" s="94"/>
      <c r="HH214" s="94"/>
      <c r="HI214" s="94"/>
      <c r="HJ214" s="94"/>
      <c r="HK214" s="94"/>
      <c r="HL214" s="94"/>
      <c r="HM214" s="94"/>
      <c r="HN214" s="94"/>
      <c r="HO214" s="94"/>
      <c r="HP214" s="94"/>
      <c r="HQ214" s="94"/>
      <c r="HR214" s="94"/>
      <c r="HS214" s="94"/>
      <c r="HT214" s="94"/>
      <c r="HU214" s="94"/>
      <c r="HV214" s="94"/>
      <c r="HW214" s="94"/>
      <c r="HX214" s="94"/>
      <c r="HY214" s="94"/>
      <c r="HZ214" s="94"/>
      <c r="IA214" s="94"/>
      <c r="IB214" s="94"/>
      <c r="IC214" s="94"/>
      <c r="ID214" s="94"/>
      <c r="IE214" s="94"/>
      <c r="IF214" s="94"/>
      <c r="IG214" s="94"/>
      <c r="IH214" s="94"/>
      <c r="II214" s="94"/>
      <c r="IJ214" s="94"/>
      <c r="IK214" s="94"/>
      <c r="IL214" s="94"/>
      <c r="IM214" s="94"/>
      <c r="IN214" s="94"/>
      <c r="IO214" s="94"/>
      <c r="IP214" s="94"/>
      <c r="IQ214" s="94"/>
      <c r="IR214" s="94"/>
      <c r="IS214" s="94"/>
      <c r="IT214" s="94"/>
      <c r="IU214" s="94"/>
      <c r="IV214" s="94"/>
      <c r="IW214" s="94"/>
      <c r="IX214" s="94"/>
      <c r="IY214" s="94"/>
    </row>
    <row r="215" spans="1:259" s="95" customFormat="1" ht="47.25" customHeight="1" x14ac:dyDescent="0.2">
      <c r="A215" s="81"/>
      <c r="B215" s="104"/>
      <c r="C215" s="104"/>
      <c r="D215" s="104"/>
      <c r="E215" s="82"/>
      <c r="F215" s="82"/>
      <c r="G215" s="82"/>
      <c r="H215" s="82"/>
      <c r="I215" s="82"/>
      <c r="J215" s="83"/>
      <c r="K215" s="82"/>
      <c r="L215" s="83"/>
      <c r="M215" s="82"/>
      <c r="N215" s="82"/>
      <c r="O215" s="84"/>
      <c r="P215" s="82"/>
      <c r="Q215" s="82"/>
      <c r="R215" s="85"/>
      <c r="S215" s="82"/>
      <c r="T215" s="86"/>
      <c r="U215" s="87"/>
      <c r="V215" s="82"/>
      <c r="W215" s="82"/>
      <c r="X215" s="102"/>
      <c r="Y215" s="89"/>
      <c r="Z215" s="89"/>
      <c r="AA215" s="89"/>
      <c r="AB215" s="99"/>
      <c r="AC215" s="91"/>
      <c r="AD215" s="96"/>
      <c r="AE215" s="82"/>
      <c r="AF215" s="93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  <c r="DU215" s="94"/>
      <c r="DV215" s="94"/>
      <c r="DW215" s="94"/>
      <c r="DX215" s="94"/>
      <c r="DY215" s="94"/>
      <c r="DZ215" s="94"/>
      <c r="EA215" s="94"/>
      <c r="EB215" s="94"/>
      <c r="EC215" s="94"/>
      <c r="ED215" s="94"/>
      <c r="EE215" s="94"/>
      <c r="EF215" s="94"/>
      <c r="EG215" s="94"/>
      <c r="EH215" s="94"/>
      <c r="EI215" s="94"/>
      <c r="EJ215" s="94"/>
      <c r="EK215" s="94"/>
      <c r="EL215" s="94"/>
      <c r="EM215" s="94"/>
      <c r="EN215" s="94"/>
      <c r="EO215" s="94"/>
      <c r="EP215" s="94"/>
      <c r="EQ215" s="94"/>
      <c r="ER215" s="94"/>
      <c r="ES215" s="94"/>
      <c r="ET215" s="94"/>
      <c r="EU215" s="94"/>
      <c r="EV215" s="94"/>
      <c r="EW215" s="94"/>
      <c r="EX215" s="94"/>
      <c r="EY215" s="94"/>
      <c r="EZ215" s="94"/>
      <c r="FA215" s="94"/>
      <c r="FB215" s="94"/>
      <c r="FC215" s="94"/>
      <c r="FD215" s="94"/>
      <c r="FE215" s="94"/>
      <c r="FF215" s="94"/>
      <c r="FG215" s="94"/>
      <c r="FH215" s="94"/>
      <c r="FI215" s="94"/>
      <c r="FJ215" s="94"/>
      <c r="FK215" s="94"/>
      <c r="FL215" s="94"/>
      <c r="FM215" s="94"/>
      <c r="FN215" s="94"/>
      <c r="FO215" s="94"/>
      <c r="FP215" s="94"/>
      <c r="FQ215" s="94"/>
      <c r="FR215" s="94"/>
      <c r="FS215" s="94"/>
      <c r="FT215" s="94"/>
      <c r="FU215" s="94"/>
      <c r="FV215" s="94"/>
      <c r="FW215" s="94"/>
      <c r="FX215" s="94"/>
      <c r="FY215" s="94"/>
      <c r="FZ215" s="94"/>
      <c r="GA215" s="94"/>
      <c r="GB215" s="94"/>
      <c r="GC215" s="94"/>
      <c r="GD215" s="94"/>
      <c r="GE215" s="94"/>
      <c r="GF215" s="94"/>
      <c r="GG215" s="94"/>
      <c r="GH215" s="94"/>
      <c r="GI215" s="94"/>
      <c r="GJ215" s="94"/>
      <c r="GK215" s="94"/>
      <c r="GL215" s="94"/>
      <c r="GM215" s="94"/>
      <c r="GN215" s="94"/>
      <c r="GO215" s="94"/>
      <c r="GP215" s="94"/>
      <c r="GQ215" s="94"/>
      <c r="GR215" s="94"/>
      <c r="GS215" s="94"/>
      <c r="GT215" s="94"/>
      <c r="GU215" s="94"/>
      <c r="GV215" s="94"/>
      <c r="GW215" s="94"/>
      <c r="GX215" s="94"/>
      <c r="GY215" s="94"/>
      <c r="GZ215" s="94"/>
      <c r="HA215" s="94"/>
      <c r="HB215" s="94"/>
      <c r="HC215" s="94"/>
      <c r="HD215" s="94"/>
      <c r="HE215" s="94"/>
      <c r="HF215" s="94"/>
      <c r="HG215" s="94"/>
      <c r="HH215" s="94"/>
      <c r="HI215" s="94"/>
      <c r="HJ215" s="94"/>
      <c r="HK215" s="94"/>
      <c r="HL215" s="94"/>
      <c r="HM215" s="94"/>
      <c r="HN215" s="94"/>
      <c r="HO215" s="94"/>
      <c r="HP215" s="94"/>
      <c r="HQ215" s="94"/>
      <c r="HR215" s="94"/>
      <c r="HS215" s="94"/>
      <c r="HT215" s="94"/>
      <c r="HU215" s="94"/>
      <c r="HV215" s="94"/>
      <c r="HW215" s="94"/>
      <c r="HX215" s="94"/>
      <c r="HY215" s="94"/>
      <c r="HZ215" s="94"/>
      <c r="IA215" s="94"/>
      <c r="IB215" s="94"/>
      <c r="IC215" s="94"/>
      <c r="ID215" s="94"/>
      <c r="IE215" s="94"/>
      <c r="IF215" s="94"/>
      <c r="IG215" s="94"/>
      <c r="IH215" s="94"/>
      <c r="II215" s="94"/>
      <c r="IJ215" s="94"/>
      <c r="IK215" s="94"/>
      <c r="IL215" s="94"/>
      <c r="IM215" s="94"/>
      <c r="IN215" s="94"/>
      <c r="IO215" s="94"/>
      <c r="IP215" s="94"/>
      <c r="IQ215" s="94"/>
      <c r="IR215" s="94"/>
      <c r="IS215" s="94"/>
      <c r="IT215" s="94"/>
      <c r="IU215" s="94"/>
      <c r="IV215" s="94"/>
      <c r="IW215" s="94"/>
      <c r="IX215" s="94"/>
      <c r="IY215" s="94"/>
    </row>
    <row r="216" spans="1:259" s="95" customFormat="1" ht="47.25" customHeight="1" x14ac:dyDescent="0.2">
      <c r="A216" s="103"/>
      <c r="B216" s="104"/>
      <c r="C216" s="104"/>
      <c r="D216" s="104"/>
      <c r="E216" s="82"/>
      <c r="F216" s="82"/>
      <c r="G216" s="82"/>
      <c r="H216" s="82"/>
      <c r="I216" s="82"/>
      <c r="J216" s="83"/>
      <c r="K216" s="82"/>
      <c r="L216" s="83"/>
      <c r="M216" s="82"/>
      <c r="N216" s="82"/>
      <c r="O216" s="84"/>
      <c r="P216" s="82"/>
      <c r="Q216" s="82"/>
      <c r="R216" s="85"/>
      <c r="S216" s="82"/>
      <c r="T216" s="87"/>
      <c r="U216" s="87"/>
      <c r="V216" s="92"/>
      <c r="W216" s="82"/>
      <c r="X216" s="88"/>
      <c r="Y216" s="89"/>
      <c r="Z216" s="89"/>
      <c r="AA216" s="89"/>
      <c r="AB216" s="99"/>
      <c r="AC216" s="91"/>
      <c r="AD216" s="82"/>
      <c r="AE216" s="82"/>
      <c r="AF216" s="93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  <c r="CT216" s="94"/>
      <c r="CU216" s="94"/>
      <c r="CV216" s="94"/>
      <c r="CW216" s="94"/>
      <c r="CX216" s="94"/>
      <c r="CY216" s="94"/>
      <c r="CZ216" s="94"/>
      <c r="DA216" s="94"/>
      <c r="DB216" s="94"/>
      <c r="DC216" s="94"/>
      <c r="DD216" s="94"/>
      <c r="DE216" s="94"/>
      <c r="DF216" s="94"/>
      <c r="DG216" s="94"/>
      <c r="DH216" s="94"/>
      <c r="DI216" s="94"/>
      <c r="DJ216" s="94"/>
      <c r="DK216" s="94"/>
      <c r="DL216" s="94"/>
      <c r="DM216" s="94"/>
      <c r="DN216" s="94"/>
      <c r="DO216" s="94"/>
      <c r="DP216" s="94"/>
      <c r="DQ216" s="94"/>
      <c r="DR216" s="94"/>
      <c r="DS216" s="94"/>
      <c r="DT216" s="94"/>
      <c r="DU216" s="94"/>
      <c r="DV216" s="94"/>
      <c r="DW216" s="94"/>
      <c r="DX216" s="94"/>
      <c r="DY216" s="94"/>
      <c r="DZ216" s="94"/>
      <c r="EA216" s="94"/>
      <c r="EB216" s="94"/>
      <c r="EC216" s="94"/>
      <c r="ED216" s="94"/>
      <c r="EE216" s="94"/>
      <c r="EF216" s="94"/>
      <c r="EG216" s="94"/>
      <c r="EH216" s="94"/>
      <c r="EI216" s="94"/>
      <c r="EJ216" s="94"/>
      <c r="EK216" s="94"/>
      <c r="EL216" s="94"/>
      <c r="EM216" s="94"/>
      <c r="EN216" s="94"/>
      <c r="EO216" s="94"/>
      <c r="EP216" s="94"/>
      <c r="EQ216" s="94"/>
      <c r="ER216" s="94"/>
      <c r="ES216" s="94"/>
      <c r="ET216" s="94"/>
      <c r="EU216" s="94"/>
      <c r="EV216" s="94"/>
      <c r="EW216" s="94"/>
      <c r="EX216" s="94"/>
      <c r="EY216" s="94"/>
      <c r="EZ216" s="94"/>
      <c r="FA216" s="94"/>
      <c r="FB216" s="94"/>
      <c r="FC216" s="94"/>
      <c r="FD216" s="94"/>
      <c r="FE216" s="94"/>
      <c r="FF216" s="94"/>
      <c r="FG216" s="94"/>
      <c r="FH216" s="94"/>
      <c r="FI216" s="94"/>
      <c r="FJ216" s="94"/>
      <c r="FK216" s="94"/>
      <c r="FL216" s="94"/>
      <c r="FM216" s="94"/>
      <c r="FN216" s="94"/>
      <c r="FO216" s="94"/>
      <c r="FP216" s="94"/>
      <c r="FQ216" s="94"/>
      <c r="FR216" s="94"/>
      <c r="FS216" s="94"/>
      <c r="FT216" s="94"/>
      <c r="FU216" s="94"/>
      <c r="FV216" s="94"/>
      <c r="FW216" s="94"/>
      <c r="FX216" s="94"/>
      <c r="FY216" s="94"/>
      <c r="FZ216" s="94"/>
      <c r="GA216" s="94"/>
      <c r="GB216" s="94"/>
      <c r="GC216" s="94"/>
      <c r="GD216" s="94"/>
      <c r="GE216" s="94"/>
      <c r="GF216" s="94"/>
      <c r="GG216" s="94"/>
      <c r="GH216" s="94"/>
      <c r="GI216" s="94"/>
      <c r="GJ216" s="94"/>
      <c r="GK216" s="94"/>
      <c r="GL216" s="94"/>
      <c r="GM216" s="94"/>
      <c r="GN216" s="94"/>
      <c r="GO216" s="94"/>
      <c r="GP216" s="94"/>
      <c r="GQ216" s="94"/>
      <c r="GR216" s="94"/>
      <c r="GS216" s="94"/>
      <c r="GT216" s="94"/>
      <c r="GU216" s="94"/>
      <c r="GV216" s="94"/>
      <c r="GW216" s="94"/>
      <c r="GX216" s="94"/>
      <c r="GY216" s="94"/>
      <c r="GZ216" s="94"/>
      <c r="HA216" s="94"/>
      <c r="HB216" s="94"/>
      <c r="HC216" s="94"/>
      <c r="HD216" s="94"/>
      <c r="HE216" s="94"/>
      <c r="HF216" s="94"/>
      <c r="HG216" s="94"/>
      <c r="HH216" s="94"/>
      <c r="HI216" s="94"/>
      <c r="HJ216" s="94"/>
      <c r="HK216" s="94"/>
      <c r="HL216" s="94"/>
      <c r="HM216" s="94"/>
      <c r="HN216" s="94"/>
      <c r="HO216" s="94"/>
      <c r="HP216" s="94"/>
      <c r="HQ216" s="94"/>
      <c r="HR216" s="94"/>
      <c r="HS216" s="94"/>
      <c r="HT216" s="94"/>
      <c r="HU216" s="94"/>
      <c r="HV216" s="94"/>
      <c r="HW216" s="94"/>
      <c r="HX216" s="94"/>
      <c r="HY216" s="94"/>
      <c r="HZ216" s="94"/>
      <c r="IA216" s="94"/>
      <c r="IB216" s="94"/>
      <c r="IC216" s="94"/>
      <c r="ID216" s="94"/>
      <c r="IE216" s="94"/>
      <c r="IF216" s="94"/>
      <c r="IG216" s="94"/>
      <c r="IH216" s="94"/>
      <c r="II216" s="94"/>
      <c r="IJ216" s="94"/>
      <c r="IK216" s="94"/>
      <c r="IL216" s="94"/>
      <c r="IM216" s="94"/>
      <c r="IN216" s="94"/>
      <c r="IO216" s="94"/>
      <c r="IP216" s="94"/>
      <c r="IQ216" s="94"/>
      <c r="IR216" s="94"/>
      <c r="IS216" s="94"/>
      <c r="IT216" s="94"/>
      <c r="IU216" s="94"/>
      <c r="IV216" s="94"/>
      <c r="IW216" s="94"/>
      <c r="IX216" s="94"/>
      <c r="IY216" s="94"/>
    </row>
    <row r="217" spans="1:259" s="94" customFormat="1" ht="47.25" customHeight="1" x14ac:dyDescent="0.2">
      <c r="A217" s="83"/>
      <c r="B217" s="104"/>
      <c r="C217" s="104"/>
      <c r="D217" s="104"/>
      <c r="E217" s="82"/>
      <c r="F217" s="82"/>
      <c r="G217" s="82"/>
      <c r="H217" s="82"/>
      <c r="I217" s="82"/>
      <c r="J217" s="83"/>
      <c r="K217" s="82"/>
      <c r="L217" s="83"/>
      <c r="M217" s="82"/>
      <c r="N217" s="82"/>
      <c r="O217" s="84"/>
      <c r="P217" s="82"/>
      <c r="Q217" s="82"/>
      <c r="R217" s="85"/>
      <c r="S217" s="82"/>
      <c r="T217" s="87"/>
      <c r="U217" s="87"/>
      <c r="V217" s="92"/>
      <c r="W217" s="82"/>
      <c r="X217" s="88"/>
      <c r="Y217" s="89"/>
      <c r="Z217" s="89"/>
      <c r="AA217" s="89"/>
      <c r="AB217" s="99"/>
      <c r="AC217" s="91"/>
      <c r="AD217" s="82"/>
      <c r="AE217" s="82"/>
      <c r="AF217" s="108" t="s">
        <v>39</v>
      </c>
      <c r="AG217" s="109">
        <f>COUNTIF(H6:H603,"PG")</f>
        <v>0</v>
      </c>
      <c r="AH217" s="110"/>
      <c r="AI217" s="111" t="s">
        <v>40</v>
      </c>
      <c r="AJ217" s="109">
        <f>SUMIF(F6:F603,"MSIL",I6:I603)</f>
        <v>0</v>
      </c>
      <c r="AL217" s="112" t="s">
        <v>41</v>
      </c>
      <c r="AM217" s="113">
        <f>SUMIF(G6:G594,"Rust",I6:I594)</f>
        <v>0</v>
      </c>
    </row>
    <row r="218" spans="1:259" s="94" customFormat="1" ht="47.25" customHeight="1" x14ac:dyDescent="0.2">
      <c r="A218" s="83"/>
      <c r="B218" s="104"/>
      <c r="C218" s="104"/>
      <c r="D218" s="104"/>
      <c r="E218" s="82"/>
      <c r="F218" s="82"/>
      <c r="G218" s="82"/>
      <c r="H218" s="82"/>
      <c r="I218" s="82"/>
      <c r="J218" s="83"/>
      <c r="K218" s="82"/>
      <c r="L218" s="83"/>
      <c r="M218" s="82"/>
      <c r="N218" s="82"/>
      <c r="O218" s="84"/>
      <c r="P218" s="82"/>
      <c r="Q218" s="82"/>
      <c r="R218" s="85"/>
      <c r="S218" s="82"/>
      <c r="T218" s="87"/>
      <c r="U218" s="87"/>
      <c r="V218" s="92"/>
      <c r="W218" s="82"/>
      <c r="X218" s="102"/>
      <c r="Y218" s="89"/>
      <c r="Z218" s="89"/>
      <c r="AA218" s="89"/>
      <c r="AB218" s="99"/>
      <c r="AC218" s="91"/>
      <c r="AD218" s="96"/>
      <c r="AE218" s="82"/>
      <c r="AF218" s="108" t="s">
        <v>39</v>
      </c>
      <c r="AG218" s="109">
        <f>COUNTIF(H7:H604,"PG")</f>
        <v>0</v>
      </c>
      <c r="AH218" s="110"/>
      <c r="AI218" s="111" t="s">
        <v>40</v>
      </c>
      <c r="AJ218" s="109">
        <f>SUMIF(F7:F604,"MSIL",I7:I604)</f>
        <v>0</v>
      </c>
      <c r="AL218" s="112" t="s">
        <v>41</v>
      </c>
      <c r="AM218" s="113">
        <f>SUMIF(G7:G595,"Rust",I7:I595)</f>
        <v>0</v>
      </c>
    </row>
    <row r="219" spans="1:259" s="94" customFormat="1" ht="47.25" customHeight="1" x14ac:dyDescent="0.2">
      <c r="A219" s="83"/>
      <c r="B219" s="104"/>
      <c r="C219" s="104"/>
      <c r="D219" s="105"/>
      <c r="E219" s="106"/>
      <c r="F219" s="82"/>
      <c r="G219" s="82"/>
      <c r="H219" s="82"/>
      <c r="I219" s="82"/>
      <c r="J219" s="83"/>
      <c r="K219" s="82"/>
      <c r="L219" s="83"/>
      <c r="M219" s="82"/>
      <c r="N219" s="82"/>
      <c r="O219" s="84"/>
      <c r="P219" s="82"/>
      <c r="Q219" s="82"/>
      <c r="R219" s="85"/>
      <c r="S219" s="82"/>
      <c r="T219" s="86"/>
      <c r="U219" s="87"/>
      <c r="V219" s="82"/>
      <c r="W219" s="82"/>
      <c r="X219" s="88"/>
      <c r="Y219" s="89"/>
      <c r="Z219" s="89"/>
      <c r="AA219" s="89"/>
      <c r="AB219" s="99"/>
      <c r="AC219" s="91"/>
      <c r="AD219" s="92"/>
      <c r="AE219" s="92"/>
      <c r="AF219" s="108" t="s">
        <v>42</v>
      </c>
      <c r="AG219" s="109">
        <f>SUMIF(H6:H500,"CAM LINE",I6:I500)</f>
        <v>0</v>
      </c>
      <c r="AH219" s="110"/>
      <c r="AI219" s="111" t="s">
        <v>43</v>
      </c>
      <c r="AJ219" s="109">
        <f>SUMIF(F6:F605,"MAP_ID-BLR",I6:I605)</f>
        <v>0</v>
      </c>
      <c r="AL219" s="114" t="s">
        <v>37</v>
      </c>
      <c r="AM219" s="113">
        <f>SUMIF(G6:G596,"DENT",I6:I596)</f>
        <v>0</v>
      </c>
    </row>
    <row r="220" spans="1:259" s="94" customFormat="1" ht="47.25" customHeight="1" x14ac:dyDescent="0.2">
      <c r="A220" s="83"/>
      <c r="B220" s="104"/>
      <c r="C220" s="104"/>
      <c r="D220" s="104"/>
      <c r="E220" s="82"/>
      <c r="F220" s="82"/>
      <c r="G220" s="82"/>
      <c r="H220" s="82"/>
      <c r="I220" s="82"/>
      <c r="J220" s="83"/>
      <c r="K220" s="82"/>
      <c r="L220" s="83"/>
      <c r="M220" s="82"/>
      <c r="N220" s="82"/>
      <c r="O220" s="84"/>
      <c r="P220" s="82"/>
      <c r="Q220" s="82"/>
      <c r="R220" s="85"/>
      <c r="S220" s="82"/>
      <c r="T220" s="86"/>
      <c r="U220" s="87"/>
      <c r="V220" s="82"/>
      <c r="W220" s="82"/>
      <c r="X220" s="88"/>
      <c r="Y220" s="89"/>
      <c r="Z220" s="89"/>
      <c r="AA220" s="89"/>
      <c r="AB220" s="99"/>
      <c r="AC220" s="91"/>
      <c r="AD220" s="96"/>
      <c r="AE220" s="97"/>
      <c r="AF220" s="108" t="s">
        <v>42</v>
      </c>
      <c r="AG220" s="109">
        <f>SUMIF(H7:H501,"CAM LINE",I7:I501)</f>
        <v>0</v>
      </c>
      <c r="AH220" s="110"/>
      <c r="AI220" s="111" t="s">
        <v>43</v>
      </c>
      <c r="AJ220" s="109">
        <f>SUMIF(F7:F606,"MAP_ID-BLR",I7:I606)</f>
        <v>0</v>
      </c>
      <c r="AL220" s="114" t="s">
        <v>37</v>
      </c>
      <c r="AM220" s="113">
        <f>SUMIF(G7:G597,"DENT",I7:I597)</f>
        <v>0</v>
      </c>
    </row>
    <row r="221" spans="1:259" s="94" customFormat="1" ht="47.25" customHeight="1" x14ac:dyDescent="0.2">
      <c r="A221" s="83"/>
      <c r="B221" s="104"/>
      <c r="C221" s="104"/>
      <c r="D221" s="104"/>
      <c r="E221" s="82"/>
      <c r="F221" s="82"/>
      <c r="G221" s="82"/>
      <c r="H221" s="82"/>
      <c r="I221" s="82"/>
      <c r="J221" s="83"/>
      <c r="K221" s="82"/>
      <c r="L221" s="83"/>
      <c r="M221" s="82"/>
      <c r="N221" s="82"/>
      <c r="O221" s="84"/>
      <c r="P221" s="82"/>
      <c r="Q221" s="82"/>
      <c r="R221" s="85"/>
      <c r="S221" s="82"/>
      <c r="T221" s="86"/>
      <c r="U221" s="87"/>
      <c r="V221" s="82"/>
      <c r="W221" s="82"/>
      <c r="X221" s="88"/>
      <c r="Y221" s="89"/>
      <c r="Z221" s="89"/>
      <c r="AA221" s="89"/>
      <c r="AB221" s="99"/>
      <c r="AC221" s="91"/>
      <c r="AD221" s="82"/>
      <c r="AE221" s="82"/>
      <c r="AF221" s="115" t="s">
        <v>44</v>
      </c>
      <c r="AG221" s="109">
        <f>COUNTIF(H6:H607,"CR")</f>
        <v>0</v>
      </c>
      <c r="AH221" s="109"/>
      <c r="AI221" s="276" t="s">
        <v>45</v>
      </c>
      <c r="AJ221" s="276"/>
      <c r="AL221" s="114" t="s">
        <v>46</v>
      </c>
      <c r="AM221" s="113">
        <f>SUMIF(G6:G598,"CEN. DIA. U/S",I6:I598)</f>
        <v>0</v>
      </c>
    </row>
    <row r="222" spans="1:259" s="94" customFormat="1" ht="47.25" customHeight="1" x14ac:dyDescent="0.2">
      <c r="A222" s="83"/>
      <c r="B222" s="104"/>
      <c r="C222" s="104"/>
      <c r="D222" s="104"/>
      <c r="E222" s="82"/>
      <c r="F222" s="82"/>
      <c r="G222" s="82"/>
      <c r="H222" s="82"/>
      <c r="I222" s="82"/>
      <c r="J222" s="83"/>
      <c r="K222" s="82"/>
      <c r="L222" s="83"/>
      <c r="M222" s="82"/>
      <c r="N222" s="82"/>
      <c r="O222" s="84"/>
      <c r="P222" s="82"/>
      <c r="Q222" s="82"/>
      <c r="R222" s="85"/>
      <c r="S222" s="82"/>
      <c r="T222" s="86"/>
      <c r="U222" s="87"/>
      <c r="V222" s="82"/>
      <c r="W222" s="82"/>
      <c r="X222" s="88"/>
      <c r="Y222" s="89"/>
      <c r="Z222" s="89"/>
      <c r="AA222" s="89"/>
      <c r="AB222" s="99"/>
      <c r="AC222" s="91"/>
      <c r="AD222" s="82"/>
      <c r="AE222" s="82"/>
      <c r="AF222" s="108" t="s">
        <v>36</v>
      </c>
      <c r="AG222" s="109">
        <f>SUMIF(H6:H500,"NO MAP-ID FAULT",I6:I500)</f>
        <v>1975</v>
      </c>
      <c r="AH222" s="110"/>
      <c r="AI222" s="111" t="s">
        <v>47</v>
      </c>
      <c r="AJ222" s="116">
        <f>SUM(AJ223+AJ224+AJ225)</f>
        <v>0</v>
      </c>
      <c r="AL222" s="114" t="s">
        <v>48</v>
      </c>
      <c r="AM222" s="113">
        <f>SUMIF(G6:G599,"SPLINE TIGHT",I6:I599)</f>
        <v>0</v>
      </c>
    </row>
    <row r="223" spans="1:259" s="94" customFormat="1" ht="47.25" customHeight="1" x14ac:dyDescent="0.2">
      <c r="A223" s="83"/>
      <c r="B223" s="104"/>
      <c r="C223" s="104"/>
      <c r="D223" s="104"/>
      <c r="E223" s="82"/>
      <c r="F223" s="82"/>
      <c r="G223" s="82"/>
      <c r="H223" s="82"/>
      <c r="I223" s="101"/>
      <c r="J223" s="83"/>
      <c r="K223" s="82"/>
      <c r="L223" s="83"/>
      <c r="M223" s="82"/>
      <c r="N223" s="82"/>
      <c r="O223" s="84"/>
      <c r="P223" s="82"/>
      <c r="Q223" s="82"/>
      <c r="R223" s="85"/>
      <c r="S223" s="82"/>
      <c r="T223" s="87"/>
      <c r="U223" s="87"/>
      <c r="V223" s="92"/>
      <c r="W223" s="82"/>
      <c r="X223" s="88"/>
      <c r="Y223" s="89"/>
      <c r="Z223" s="89"/>
      <c r="AA223" s="89"/>
      <c r="AB223" s="99"/>
      <c r="AC223" s="91"/>
      <c r="AD223" s="82"/>
      <c r="AE223" s="82"/>
      <c r="AF223" s="108"/>
      <c r="AG223" s="109">
        <v>0</v>
      </c>
      <c r="AH223" s="110"/>
      <c r="AI223" s="111" t="s">
        <v>3</v>
      </c>
      <c r="AJ223" s="117">
        <f>SUMIF(AC5:AC572,"O",I5:I572)</f>
        <v>0</v>
      </c>
      <c r="AL223" s="114" t="s">
        <v>48</v>
      </c>
      <c r="AM223" s="113">
        <f>SUMIF(G7:G600,"WRONG SUPPLY",I7:I600)</f>
        <v>0</v>
      </c>
    </row>
    <row r="224" spans="1:259" s="94" customFormat="1" ht="47.25" customHeight="1" x14ac:dyDescent="0.2">
      <c r="A224" s="83"/>
      <c r="B224" s="104"/>
      <c r="C224" s="104"/>
      <c r="D224" s="104"/>
      <c r="E224" s="82"/>
      <c r="F224" s="82"/>
      <c r="G224" s="82"/>
      <c r="H224" s="82"/>
      <c r="I224" s="82"/>
      <c r="J224" s="83"/>
      <c r="K224" s="82"/>
      <c r="L224" s="83"/>
      <c r="M224" s="82"/>
      <c r="N224" s="82"/>
      <c r="O224" s="84"/>
      <c r="P224" s="82"/>
      <c r="Q224" s="82"/>
      <c r="R224" s="85"/>
      <c r="S224" s="82"/>
      <c r="T224" s="87"/>
      <c r="U224" s="87"/>
      <c r="V224" s="92"/>
      <c r="W224" s="82"/>
      <c r="X224" s="88"/>
      <c r="Y224" s="89"/>
      <c r="Z224" s="89"/>
      <c r="AA224" s="89"/>
      <c r="AB224" s="99"/>
      <c r="AC224" s="91"/>
      <c r="AD224" s="82"/>
      <c r="AE224" s="82"/>
      <c r="AF224" s="108"/>
      <c r="AG224" s="109">
        <v>0</v>
      </c>
      <c r="AH224" s="110"/>
      <c r="AI224" s="118" t="s">
        <v>49</v>
      </c>
      <c r="AJ224" s="117">
        <f>SUMIF(AC6:AC573,"N",I6:I573)</f>
        <v>0</v>
      </c>
      <c r="AL224" s="114" t="s">
        <v>48</v>
      </c>
      <c r="AM224" s="113">
        <f>SUMIF(G8:G601,"WRONG SUPPLY",I8:I601)</f>
        <v>0</v>
      </c>
    </row>
    <row r="225" spans="1:39" s="94" customFormat="1" ht="47.25" customHeight="1" x14ac:dyDescent="0.2">
      <c r="A225" s="83"/>
      <c r="B225" s="104"/>
      <c r="C225" s="104"/>
      <c r="D225" s="104"/>
      <c r="E225" s="82"/>
      <c r="F225" s="82"/>
      <c r="G225" s="82"/>
      <c r="H225" s="82"/>
      <c r="I225" s="82"/>
      <c r="J225" s="83"/>
      <c r="K225" s="82"/>
      <c r="L225" s="83"/>
      <c r="M225" s="82"/>
      <c r="N225" s="82"/>
      <c r="O225" s="84"/>
      <c r="P225" s="82"/>
      <c r="Q225" s="82"/>
      <c r="R225" s="85"/>
      <c r="S225" s="82"/>
      <c r="T225" s="87"/>
      <c r="U225" s="87"/>
      <c r="V225" s="92"/>
      <c r="W225" s="82"/>
      <c r="X225" s="102"/>
      <c r="Y225" s="89"/>
      <c r="Z225" s="89"/>
      <c r="AA225" s="89"/>
      <c r="AB225" s="99"/>
      <c r="AC225" s="91"/>
      <c r="AD225" s="82"/>
      <c r="AE225" s="82"/>
      <c r="AF225" s="108"/>
      <c r="AG225" s="109">
        <v>0</v>
      </c>
      <c r="AH225" s="110"/>
      <c r="AI225" s="118" t="s">
        <v>50</v>
      </c>
      <c r="AJ225" s="117">
        <f>SUMIF(AC6:AC573,"H",I6:I573)</f>
        <v>0</v>
      </c>
      <c r="AL225" s="114" t="s">
        <v>48</v>
      </c>
      <c r="AM225" s="113">
        <f>SUMIF(G9:G602,"WRONG SUPPLY",I9:I602)</f>
        <v>0</v>
      </c>
    </row>
    <row r="226" spans="1:39" s="94" customFormat="1" ht="47.25" customHeight="1" x14ac:dyDescent="0.2">
      <c r="A226" s="83"/>
      <c r="B226" s="104"/>
      <c r="C226" s="104"/>
      <c r="D226" s="104"/>
      <c r="E226" s="82"/>
      <c r="F226" s="82"/>
      <c r="G226" s="82"/>
      <c r="H226" s="82"/>
      <c r="I226" s="101"/>
      <c r="J226" s="83"/>
      <c r="K226" s="82"/>
      <c r="L226" s="83"/>
      <c r="M226" s="82"/>
      <c r="N226" s="82"/>
      <c r="O226" s="84"/>
      <c r="P226" s="82"/>
      <c r="Q226" s="82"/>
      <c r="R226" s="85"/>
      <c r="S226" s="82"/>
      <c r="T226" s="87"/>
      <c r="U226" s="87"/>
      <c r="V226" s="92"/>
      <c r="W226" s="82"/>
      <c r="X226" s="88"/>
      <c r="Y226" s="89"/>
      <c r="Z226" s="89"/>
      <c r="AA226" s="89"/>
      <c r="AB226" s="99"/>
      <c r="AC226" s="91"/>
      <c r="AD226" s="82"/>
      <c r="AE226" s="82"/>
      <c r="AF226" s="277" t="s">
        <v>51</v>
      </c>
      <c r="AG226" s="278"/>
      <c r="AH226" s="119"/>
      <c r="AI226" s="279" t="s">
        <v>52</v>
      </c>
      <c r="AJ226" s="280"/>
      <c r="AL226" s="114" t="s">
        <v>53</v>
      </c>
      <c r="AM226" s="113">
        <f>SUMIF(G6:G603,"BORE O/S",I6:I603)</f>
        <v>0</v>
      </c>
    </row>
    <row r="227" spans="1:39" s="94" customFormat="1" ht="47.25" customHeight="1" x14ac:dyDescent="0.2">
      <c r="A227" s="83"/>
      <c r="B227" s="104"/>
      <c r="C227" s="104"/>
      <c r="D227" s="104"/>
      <c r="E227" s="82"/>
      <c r="F227" s="82"/>
      <c r="G227" s="82"/>
      <c r="H227" s="82"/>
      <c r="I227" s="101"/>
      <c r="J227" s="83"/>
      <c r="K227" s="82"/>
      <c r="L227" s="83"/>
      <c r="M227" s="82"/>
      <c r="N227" s="82"/>
      <c r="O227" s="84"/>
      <c r="P227" s="82"/>
      <c r="Q227" s="82"/>
      <c r="R227" s="85"/>
      <c r="S227" s="82"/>
      <c r="T227" s="86"/>
      <c r="U227" s="87"/>
      <c r="V227" s="82"/>
      <c r="W227" s="82"/>
      <c r="X227" s="88"/>
      <c r="Y227" s="89"/>
      <c r="Z227" s="89"/>
      <c r="AA227" s="89"/>
      <c r="AB227" s="99"/>
      <c r="AC227" s="91"/>
      <c r="AD227" s="92"/>
      <c r="AE227" s="82"/>
      <c r="AF227" s="120" t="s">
        <v>54</v>
      </c>
      <c r="AG227" s="109">
        <f>SUMIF(AB6:AB598,"511000015",I6:I598)</f>
        <v>0</v>
      </c>
      <c r="AH227" s="109">
        <f ca="1">SUMIF(AB6:AB582,"511000015",Y6:Y416)</f>
        <v>0</v>
      </c>
      <c r="AI227" s="111" t="s">
        <v>47</v>
      </c>
      <c r="AJ227" s="116">
        <f>SUM(AJ228:AJ230)</f>
        <v>0</v>
      </c>
      <c r="AL227" s="114" t="s">
        <v>53</v>
      </c>
      <c r="AM227" s="113">
        <f>SUMIF(G7:G604,"BORE O/S",I7:I604)</f>
        <v>0</v>
      </c>
    </row>
    <row r="228" spans="1:39" s="94" customFormat="1" ht="47.25" customHeight="1" x14ac:dyDescent="0.2">
      <c r="A228" s="83"/>
      <c r="B228" s="104"/>
      <c r="C228" s="104"/>
      <c r="D228" s="104"/>
      <c r="E228" s="82"/>
      <c r="F228" s="82"/>
      <c r="G228" s="82"/>
      <c r="H228" s="82"/>
      <c r="I228" s="82"/>
      <c r="J228" s="83"/>
      <c r="K228" s="82"/>
      <c r="L228" s="83"/>
      <c r="M228" s="82"/>
      <c r="N228" s="82"/>
      <c r="O228" s="84"/>
      <c r="P228" s="82"/>
      <c r="Q228" s="82"/>
      <c r="R228" s="85"/>
      <c r="S228" s="82"/>
      <c r="T228" s="87"/>
      <c r="U228" s="87"/>
      <c r="V228" s="92"/>
      <c r="W228" s="82"/>
      <c r="X228" s="88"/>
      <c r="Y228" s="89"/>
      <c r="Z228" s="89"/>
      <c r="AA228" s="89"/>
      <c r="AB228" s="99"/>
      <c r="AC228" s="91"/>
      <c r="AD228" s="82"/>
      <c r="AE228" s="82"/>
      <c r="AF228" s="120" t="s">
        <v>55</v>
      </c>
      <c r="AG228" s="109">
        <f>SUMIF(AB6:AB599,"511000020",I6:I599)</f>
        <v>0</v>
      </c>
      <c r="AH228" s="109">
        <f ca="1">SUMIF(AB6:AB583,"511000020",Y6:Y417)</f>
        <v>0</v>
      </c>
      <c r="AI228" s="111" t="s">
        <v>3</v>
      </c>
      <c r="AJ228" s="117">
        <f>SUMIF(AC6:AC551,"O",Y6:Y551)</f>
        <v>0</v>
      </c>
      <c r="AL228" s="114" t="s">
        <v>53</v>
      </c>
      <c r="AM228" s="113">
        <f>SUMIF(G8:G605,"BORE O/S",I8:I605)</f>
        <v>0</v>
      </c>
    </row>
    <row r="229" spans="1:39" s="94" customFormat="1" ht="47.25" customHeight="1" x14ac:dyDescent="0.2">
      <c r="A229" s="83"/>
      <c r="B229" s="104"/>
      <c r="C229" s="104"/>
      <c r="D229" s="104"/>
      <c r="E229" s="82"/>
      <c r="F229" s="82"/>
      <c r="G229" s="82"/>
      <c r="H229" s="82"/>
      <c r="I229" s="82"/>
      <c r="J229" s="83"/>
      <c r="K229" s="82"/>
      <c r="L229" s="83"/>
      <c r="M229" s="82"/>
      <c r="N229" s="82"/>
      <c r="O229" s="84"/>
      <c r="P229" s="82"/>
      <c r="Q229" s="82"/>
      <c r="R229" s="85"/>
      <c r="S229" s="82"/>
      <c r="T229" s="87"/>
      <c r="U229" s="87"/>
      <c r="V229" s="92"/>
      <c r="W229" s="82"/>
      <c r="X229" s="88"/>
      <c r="Y229" s="89"/>
      <c r="Z229" s="89"/>
      <c r="AA229" s="89"/>
      <c r="AB229" s="99"/>
      <c r="AC229" s="91"/>
      <c r="AD229" s="82"/>
      <c r="AE229" s="82"/>
      <c r="AF229" s="120" t="s">
        <v>56</v>
      </c>
      <c r="AG229" s="109">
        <f>SUMIF(AB6:AB600,"511000029",I6:I600)</f>
        <v>0</v>
      </c>
      <c r="AH229" s="109">
        <f ca="1">SUMIF(AB6:AB584,"511000029",Y6:Y418)</f>
        <v>0</v>
      </c>
      <c r="AI229" s="118" t="s">
        <v>49</v>
      </c>
      <c r="AJ229" s="117">
        <f>SUMIF(AC6:AC552,"N",Y6:Y552)</f>
        <v>0</v>
      </c>
      <c r="AL229" s="121" t="s">
        <v>57</v>
      </c>
      <c r="AM229" s="113">
        <f>SUMIF(G7:G606,"Noise Issue",I7:I606)</f>
        <v>0</v>
      </c>
    </row>
    <row r="230" spans="1:39" s="94" customFormat="1" ht="47.25" customHeight="1" x14ac:dyDescent="0.2">
      <c r="A230" s="83"/>
      <c r="B230" s="104"/>
      <c r="C230" s="104"/>
      <c r="D230" s="104"/>
      <c r="E230" s="82"/>
      <c r="F230" s="82"/>
      <c r="G230" s="82"/>
      <c r="H230" s="82"/>
      <c r="I230" s="82"/>
      <c r="J230" s="83"/>
      <c r="K230" s="82"/>
      <c r="L230" s="83"/>
      <c r="M230" s="82"/>
      <c r="N230" s="82"/>
      <c r="O230" s="84"/>
      <c r="P230" s="82"/>
      <c r="Q230" s="82"/>
      <c r="R230" s="85"/>
      <c r="S230" s="82"/>
      <c r="T230" s="86"/>
      <c r="U230" s="87"/>
      <c r="V230" s="82"/>
      <c r="W230" s="82"/>
      <c r="X230" s="88"/>
      <c r="Y230" s="89"/>
      <c r="Z230" s="89"/>
      <c r="AA230" s="89"/>
      <c r="AB230" s="99"/>
      <c r="AC230" s="91"/>
      <c r="AD230" s="82"/>
      <c r="AE230" s="82"/>
      <c r="AF230" s="120" t="s">
        <v>58</v>
      </c>
      <c r="AG230" s="109">
        <f>SUMIF(AB6:AB603,"511000039",I6:I603)</f>
        <v>0</v>
      </c>
      <c r="AH230" s="109">
        <f>SUMIF(AB6:AB603,"511000039",Y6:Y603)</f>
        <v>0</v>
      </c>
      <c r="AI230" s="118" t="s">
        <v>50</v>
      </c>
      <c r="AJ230" s="117">
        <f>SUMIF(AC6:AC553,"H",Y6:Y553)</f>
        <v>0</v>
      </c>
      <c r="AL230" s="121" t="s">
        <v>59</v>
      </c>
      <c r="AM230" s="113">
        <f>SUMIF(G8:G607,"SAMPLE PART",I8:I607)</f>
        <v>0</v>
      </c>
    </row>
    <row r="231" spans="1:39" s="94" customFormat="1" ht="47.25" customHeight="1" x14ac:dyDescent="0.2">
      <c r="A231" s="83"/>
      <c r="B231" s="104"/>
      <c r="C231" s="104"/>
      <c r="D231" s="104"/>
      <c r="E231" s="82"/>
      <c r="F231" s="82"/>
      <c r="G231" s="82"/>
      <c r="H231" s="82"/>
      <c r="I231" s="101"/>
      <c r="J231" s="83"/>
      <c r="K231" s="82"/>
      <c r="L231" s="83"/>
      <c r="M231" s="82"/>
      <c r="N231" s="82"/>
      <c r="O231" s="84"/>
      <c r="P231" s="82"/>
      <c r="Q231" s="82"/>
      <c r="R231" s="85"/>
      <c r="S231" s="82"/>
      <c r="T231" s="87"/>
      <c r="U231" s="87"/>
      <c r="V231" s="92"/>
      <c r="W231" s="82"/>
      <c r="X231" s="88"/>
      <c r="Y231" s="89"/>
      <c r="Z231" s="89"/>
      <c r="AA231" s="89"/>
      <c r="AB231" s="99"/>
      <c r="AC231" s="91"/>
      <c r="AD231" s="82"/>
      <c r="AE231" s="82"/>
      <c r="AF231" s="120" t="s">
        <v>60</v>
      </c>
      <c r="AG231" s="109">
        <f>SUMIF(AB6:AB602,"511000019",I6:I602)</f>
        <v>0</v>
      </c>
      <c r="AH231" s="109">
        <f>SUMIF(AB7:AB604,"511000019",Y7:Y604)</f>
        <v>0</v>
      </c>
      <c r="AJ231" s="122"/>
    </row>
    <row r="232" spans="1:39" s="94" customFormat="1" ht="47.25" customHeight="1" x14ac:dyDescent="0.2">
      <c r="A232" s="83"/>
      <c r="B232" s="104"/>
      <c r="C232" s="104"/>
      <c r="D232" s="104"/>
      <c r="E232" s="82"/>
      <c r="F232" s="82"/>
      <c r="G232" s="82"/>
      <c r="H232" s="82"/>
      <c r="I232" s="82"/>
      <c r="J232" s="83"/>
      <c r="K232" s="82"/>
      <c r="L232" s="83"/>
      <c r="M232" s="82"/>
      <c r="N232" s="82"/>
      <c r="O232" s="84"/>
      <c r="P232" s="82"/>
      <c r="Q232" s="82"/>
      <c r="R232" s="85"/>
      <c r="S232" s="82"/>
      <c r="T232" s="87"/>
      <c r="U232" s="87"/>
      <c r="V232" s="92"/>
      <c r="W232" s="82"/>
      <c r="X232" s="102"/>
      <c r="Y232" s="89"/>
      <c r="Z232" s="89"/>
      <c r="AA232" s="89"/>
      <c r="AB232" s="99"/>
      <c r="AC232" s="91"/>
      <c r="AD232" s="82"/>
      <c r="AE232" s="82"/>
      <c r="AF232" s="120" t="s">
        <v>61</v>
      </c>
      <c r="AG232" s="109">
        <f>SUMIF(AB6:AB603,"CU-0138",I6:I603)</f>
        <v>0</v>
      </c>
      <c r="AH232" s="109">
        <f>SUMIF(AB8:AB605,"511000019",Y8:Y605)</f>
        <v>0</v>
      </c>
    </row>
    <row r="233" spans="1:39" s="94" customFormat="1" ht="47.25" customHeight="1" x14ac:dyDescent="0.2">
      <c r="A233" s="83"/>
      <c r="B233" s="104"/>
      <c r="C233" s="104"/>
      <c r="D233" s="104"/>
      <c r="E233" s="82"/>
      <c r="F233" s="82"/>
      <c r="G233" s="82"/>
      <c r="H233" s="82"/>
      <c r="I233" s="82"/>
      <c r="J233" s="83"/>
      <c r="K233" s="82"/>
      <c r="L233" s="83"/>
      <c r="M233" s="82"/>
      <c r="N233" s="82"/>
      <c r="O233" s="84"/>
      <c r="P233" s="82"/>
      <c r="Q233" s="82"/>
      <c r="R233" s="85"/>
      <c r="S233" s="82"/>
      <c r="T233" s="87"/>
      <c r="U233" s="87"/>
      <c r="V233" s="92"/>
      <c r="W233" s="82"/>
      <c r="X233" s="88"/>
      <c r="Y233" s="89"/>
      <c r="Z233" s="89"/>
      <c r="AA233" s="89"/>
      <c r="AB233" s="99"/>
      <c r="AC233" s="91"/>
      <c r="AD233" s="82"/>
      <c r="AE233" s="82"/>
      <c r="AF233" s="120" t="s">
        <v>62</v>
      </c>
      <c r="AG233" s="109">
        <f>SUMIF(AB6:AB604,"IS5140",I6:I604)</f>
        <v>0</v>
      </c>
      <c r="AH233" s="109">
        <f>SUMIF(AB6:AB606,"IS5140",Y6:Y606)</f>
        <v>0</v>
      </c>
    </row>
    <row r="234" spans="1:39" s="94" customFormat="1" ht="47.25" customHeight="1" x14ac:dyDescent="0.2">
      <c r="A234" s="83"/>
      <c r="B234" s="104"/>
      <c r="C234" s="104"/>
      <c r="D234" s="104"/>
      <c r="E234" s="82"/>
      <c r="F234" s="82"/>
      <c r="G234" s="82"/>
      <c r="H234" s="82"/>
      <c r="I234" s="82"/>
      <c r="J234" s="83"/>
      <c r="K234" s="82"/>
      <c r="L234" s="83"/>
      <c r="M234" s="82"/>
      <c r="N234" s="82"/>
      <c r="O234" s="84"/>
      <c r="P234" s="82"/>
      <c r="Q234" s="82"/>
      <c r="R234" s="85"/>
      <c r="S234" s="82"/>
      <c r="T234" s="86"/>
      <c r="U234" s="87"/>
      <c r="V234" s="82"/>
      <c r="W234" s="82"/>
      <c r="X234" s="88"/>
      <c r="Y234" s="89"/>
      <c r="Z234" s="89"/>
      <c r="AA234" s="89"/>
      <c r="AB234" s="99"/>
      <c r="AC234" s="91"/>
      <c r="AD234" s="96"/>
      <c r="AE234" s="97"/>
      <c r="AF234" s="120" t="s">
        <v>63</v>
      </c>
      <c r="AG234" s="109">
        <f>SUMIF(AB6:AB605,"511000025",I6:I605)</f>
        <v>0</v>
      </c>
      <c r="AH234" s="109">
        <f ca="1">SUMIF(AB6:AB589,"511000025",Y6:Y423)</f>
        <v>0</v>
      </c>
    </row>
    <row r="235" spans="1:39" s="94" customFormat="1" ht="47.25" customHeight="1" x14ac:dyDescent="0.2">
      <c r="A235" s="83"/>
      <c r="B235" s="104"/>
      <c r="C235" s="104"/>
      <c r="D235" s="104"/>
      <c r="E235" s="82"/>
      <c r="F235" s="82"/>
      <c r="G235" s="82"/>
      <c r="H235" s="82"/>
      <c r="I235" s="101"/>
      <c r="J235" s="83"/>
      <c r="K235" s="82"/>
      <c r="L235" s="83"/>
      <c r="M235" s="82"/>
      <c r="N235" s="82"/>
      <c r="O235" s="84"/>
      <c r="P235" s="82"/>
      <c r="Q235" s="82"/>
      <c r="R235" s="85"/>
      <c r="S235" s="82"/>
      <c r="T235" s="86"/>
      <c r="U235" s="87"/>
      <c r="V235" s="82"/>
      <c r="W235" s="82"/>
      <c r="X235" s="88"/>
      <c r="Y235" s="89"/>
      <c r="Z235" s="89"/>
      <c r="AA235" s="89"/>
      <c r="AB235" s="99"/>
      <c r="AC235" s="91"/>
      <c r="AD235" s="92"/>
      <c r="AE235" s="82"/>
      <c r="AF235" s="120" t="s">
        <v>64</v>
      </c>
      <c r="AG235" s="109">
        <f>SUMIF(AB6:AB606,"511000028",I6:I606)</f>
        <v>0</v>
      </c>
      <c r="AH235" s="109">
        <f ca="1">SUMIF(AB6:AB590,"511000028",Y6:Y424)</f>
        <v>0</v>
      </c>
    </row>
    <row r="236" spans="1:39" s="94" customFormat="1" ht="47.25" customHeight="1" x14ac:dyDescent="0.2">
      <c r="A236" s="83"/>
      <c r="B236" s="104"/>
      <c r="C236" s="104"/>
      <c r="D236" s="104"/>
      <c r="E236" s="82"/>
      <c r="F236" s="82"/>
      <c r="G236" s="82"/>
      <c r="H236" s="82"/>
      <c r="I236" s="101"/>
      <c r="J236" s="83"/>
      <c r="K236" s="82"/>
      <c r="L236" s="83"/>
      <c r="M236" s="82"/>
      <c r="N236" s="82"/>
      <c r="O236" s="84"/>
      <c r="P236" s="82"/>
      <c r="Q236" s="82"/>
      <c r="R236" s="85"/>
      <c r="S236" s="82"/>
      <c r="T236" s="86"/>
      <c r="U236" s="87"/>
      <c r="V236" s="82"/>
      <c r="W236" s="82"/>
      <c r="X236" s="88"/>
      <c r="Y236" s="89"/>
      <c r="Z236" s="89"/>
      <c r="AA236" s="89"/>
      <c r="AB236" s="99"/>
      <c r="AC236" s="91"/>
      <c r="AD236" s="92"/>
      <c r="AE236" s="82"/>
      <c r="AF236" s="120" t="s">
        <v>65</v>
      </c>
      <c r="AG236" s="109">
        <f>SUMIF(AB7:AB607,"511000026",I7:I607)</f>
        <v>0</v>
      </c>
      <c r="AH236" s="109">
        <f ca="1">SUMIF(AB7:AB591,"511000026",Y7:Y425)</f>
        <v>0</v>
      </c>
    </row>
    <row r="237" spans="1:39" s="94" customFormat="1" ht="47.25" customHeight="1" x14ac:dyDescent="0.2">
      <c r="A237" s="83"/>
      <c r="B237" s="104"/>
      <c r="C237" s="104"/>
      <c r="D237" s="104"/>
      <c r="E237" s="82"/>
      <c r="F237" s="82"/>
      <c r="G237" s="82"/>
      <c r="H237" s="82"/>
      <c r="I237" s="82"/>
      <c r="J237" s="83"/>
      <c r="K237" s="82"/>
      <c r="L237" s="83"/>
      <c r="M237" s="82"/>
      <c r="N237" s="82"/>
      <c r="O237" s="84"/>
      <c r="P237" s="82"/>
      <c r="Q237" s="82"/>
      <c r="R237" s="85"/>
      <c r="S237" s="82"/>
      <c r="T237" s="86"/>
      <c r="U237" s="87"/>
      <c r="V237" s="82"/>
      <c r="W237" s="82"/>
      <c r="X237" s="88"/>
      <c r="Y237" s="89"/>
      <c r="Z237" s="89"/>
      <c r="AA237" s="89"/>
      <c r="AB237" s="99"/>
      <c r="AC237" s="91"/>
      <c r="AD237" s="82"/>
      <c r="AE237" s="82"/>
      <c r="AF237" s="120" t="s">
        <v>66</v>
      </c>
      <c r="AG237" s="109">
        <f>SUMIF(AB9:AB608,"511000018",I9:I608)</f>
        <v>0</v>
      </c>
      <c r="AH237" s="109">
        <f ca="1">SUMIF(AB9:AB592,"511000018",Y9:Y426)</f>
        <v>0</v>
      </c>
    </row>
    <row r="238" spans="1:39" s="94" customFormat="1" ht="47.25" customHeight="1" x14ac:dyDescent="0.2">
      <c r="A238" s="83"/>
      <c r="B238" s="104"/>
      <c r="C238" s="104"/>
      <c r="D238" s="104"/>
      <c r="E238" s="82"/>
      <c r="F238" s="82"/>
      <c r="G238" s="82"/>
      <c r="H238" s="82"/>
      <c r="I238" s="82"/>
      <c r="J238" s="83"/>
      <c r="K238" s="82"/>
      <c r="L238" s="83"/>
      <c r="M238" s="82"/>
      <c r="N238" s="82"/>
      <c r="O238" s="84"/>
      <c r="P238" s="82"/>
      <c r="Q238" s="82"/>
      <c r="R238" s="85"/>
      <c r="S238" s="82"/>
      <c r="T238" s="86"/>
      <c r="U238" s="87"/>
      <c r="V238" s="82"/>
      <c r="W238" s="82"/>
      <c r="X238" s="88"/>
      <c r="Y238" s="89"/>
      <c r="Z238" s="89"/>
      <c r="AA238" s="89"/>
      <c r="AB238" s="99"/>
      <c r="AC238" s="91"/>
      <c r="AD238" s="82"/>
      <c r="AE238" s="82"/>
      <c r="AF238" s="120" t="s">
        <v>67</v>
      </c>
      <c r="AG238" s="109">
        <f>SUMIF(AB6:AB609,"511000009",I6:I609)</f>
        <v>0</v>
      </c>
      <c r="AH238" s="109">
        <f ca="1">SUMIF(AB6:AB593,"511000009",Y6:Y427)</f>
        <v>0</v>
      </c>
    </row>
    <row r="239" spans="1:39" s="94" customFormat="1" ht="47.25" customHeight="1" x14ac:dyDescent="0.2">
      <c r="A239" s="83"/>
      <c r="B239" s="104"/>
      <c r="C239" s="104"/>
      <c r="D239" s="104"/>
      <c r="E239" s="82"/>
      <c r="F239" s="82"/>
      <c r="G239" s="82"/>
      <c r="H239" s="82"/>
      <c r="I239" s="101"/>
      <c r="J239" s="83"/>
      <c r="K239" s="82"/>
      <c r="L239" s="83"/>
      <c r="M239" s="82"/>
      <c r="N239" s="82"/>
      <c r="O239" s="84"/>
      <c r="P239" s="82"/>
      <c r="Q239" s="82"/>
      <c r="R239" s="85"/>
      <c r="S239" s="82"/>
      <c r="T239" s="86"/>
      <c r="U239" s="87"/>
      <c r="V239" s="82"/>
      <c r="W239" s="82"/>
      <c r="X239" s="88"/>
      <c r="Y239" s="89"/>
      <c r="Z239" s="89"/>
      <c r="AA239" s="89"/>
      <c r="AB239" s="99"/>
      <c r="AC239" s="91"/>
      <c r="AD239" s="92"/>
      <c r="AE239" s="82"/>
      <c r="AF239" s="120" t="s">
        <v>68</v>
      </c>
      <c r="AG239" s="109">
        <f>SUMIF(AB6:AB610,"511000007",I6:I610)</f>
        <v>0</v>
      </c>
      <c r="AH239" s="109">
        <f ca="1">SUMIF(AB6:AB594,"511000007",Y6:Y428)</f>
        <v>0</v>
      </c>
    </row>
    <row r="240" spans="1:39" s="94" customFormat="1" ht="47.25" customHeight="1" x14ac:dyDescent="0.2">
      <c r="A240" s="83"/>
      <c r="B240" s="104"/>
      <c r="C240" s="104"/>
      <c r="D240" s="104"/>
      <c r="E240" s="82"/>
      <c r="F240" s="82"/>
      <c r="G240" s="82"/>
      <c r="H240" s="82"/>
      <c r="I240" s="82"/>
      <c r="J240" s="83"/>
      <c r="K240" s="82"/>
      <c r="L240" s="83"/>
      <c r="M240" s="82"/>
      <c r="N240" s="82"/>
      <c r="O240" s="84"/>
      <c r="P240" s="82"/>
      <c r="Q240" s="82"/>
      <c r="R240" s="85"/>
      <c r="S240" s="82"/>
      <c r="T240" s="87"/>
      <c r="U240" s="87"/>
      <c r="V240" s="92"/>
      <c r="W240" s="82"/>
      <c r="X240" s="88"/>
      <c r="Y240" s="89"/>
      <c r="Z240" s="89"/>
      <c r="AA240" s="89"/>
      <c r="AB240" s="99"/>
      <c r="AC240" s="91"/>
      <c r="AD240" s="82"/>
      <c r="AE240" s="82"/>
      <c r="AF240" s="123" t="s">
        <v>69</v>
      </c>
      <c r="AG240" s="109">
        <f>SUMIF(AB6:AB615,"511000016",I6:I615)</f>
        <v>0</v>
      </c>
      <c r="AH240" s="109">
        <f>SUMIF(AB6:AB611,"511000016",Y6:Y611)</f>
        <v>0</v>
      </c>
    </row>
    <row r="241" spans="1:34" s="94" customFormat="1" ht="47.25" customHeight="1" x14ac:dyDescent="0.2">
      <c r="A241" s="83"/>
      <c r="B241" s="104"/>
      <c r="C241" s="104"/>
      <c r="D241" s="104"/>
      <c r="E241" s="82"/>
      <c r="F241" s="82"/>
      <c r="G241" s="82"/>
      <c r="H241" s="82"/>
      <c r="I241" s="82"/>
      <c r="J241" s="83"/>
      <c r="K241" s="82"/>
      <c r="L241" s="83"/>
      <c r="M241" s="82"/>
      <c r="N241" s="82"/>
      <c r="O241" s="84"/>
      <c r="P241" s="82"/>
      <c r="Q241" s="82"/>
      <c r="R241" s="85"/>
      <c r="S241" s="82"/>
      <c r="T241" s="86"/>
      <c r="U241" s="87"/>
      <c r="V241" s="82"/>
      <c r="W241" s="82"/>
      <c r="X241" s="88"/>
      <c r="Y241" s="89"/>
      <c r="Z241" s="89"/>
      <c r="AA241" s="89"/>
      <c r="AB241" s="99"/>
      <c r="AC241" s="91"/>
      <c r="AD241" s="82"/>
      <c r="AE241" s="82"/>
      <c r="AF241" s="120" t="s">
        <v>70</v>
      </c>
      <c r="AG241" s="109">
        <f>SUMIF(AB6:AB612,"511000017",I6:I612)</f>
        <v>0</v>
      </c>
      <c r="AH241" s="109">
        <f>SUMIF(AB17:AB614,"CU-0006",Y17:Y614)</f>
        <v>0</v>
      </c>
    </row>
    <row r="242" spans="1:34" s="94" customFormat="1" ht="47.25" customHeight="1" x14ac:dyDescent="0.2">
      <c r="A242" s="83"/>
      <c r="B242" s="104"/>
      <c r="C242" s="104"/>
      <c r="D242" s="105"/>
      <c r="E242" s="106"/>
      <c r="F242" s="82"/>
      <c r="G242" s="82"/>
      <c r="H242" s="82"/>
      <c r="I242" s="82"/>
      <c r="J242" s="83"/>
      <c r="K242" s="82"/>
      <c r="L242" s="83"/>
      <c r="M242" s="82"/>
      <c r="N242" s="82"/>
      <c r="O242" s="84"/>
      <c r="P242" s="82"/>
      <c r="Q242" s="82"/>
      <c r="R242" s="85"/>
      <c r="S242" s="82"/>
      <c r="T242" s="86"/>
      <c r="U242" s="87"/>
      <c r="V242" s="82"/>
      <c r="W242" s="82"/>
      <c r="X242" s="88"/>
      <c r="Y242" s="89"/>
      <c r="Z242" s="89"/>
      <c r="AA242" s="89"/>
      <c r="AB242" s="99"/>
      <c r="AC242" s="91"/>
      <c r="AD242" s="92"/>
      <c r="AE242" s="92"/>
      <c r="AF242" s="120" t="s">
        <v>71</v>
      </c>
      <c r="AG242" s="109">
        <f>SUMIF(AB17:AB613,"511000023",I17:I613)</f>
        <v>0</v>
      </c>
      <c r="AH242" s="109">
        <f>SUMIF(AB18:AB615,"CU-0006",Y18:Y615)</f>
        <v>0</v>
      </c>
    </row>
    <row r="243" spans="1:34" s="94" customFormat="1" ht="47.25" customHeight="1" x14ac:dyDescent="0.2">
      <c r="A243" s="83"/>
      <c r="B243" s="104"/>
      <c r="C243" s="104"/>
      <c r="D243" s="105"/>
      <c r="E243" s="106"/>
      <c r="F243" s="82"/>
      <c r="G243" s="82"/>
      <c r="H243" s="82"/>
      <c r="I243" s="82"/>
      <c r="J243" s="83"/>
      <c r="K243" s="82"/>
      <c r="L243" s="83"/>
      <c r="M243" s="82"/>
      <c r="N243" s="82"/>
      <c r="O243" s="84"/>
      <c r="P243" s="82"/>
      <c r="Q243" s="82"/>
      <c r="R243" s="85"/>
      <c r="S243" s="82"/>
      <c r="T243" s="86"/>
      <c r="U243" s="87"/>
      <c r="V243" s="82"/>
      <c r="W243" s="82"/>
      <c r="X243" s="88"/>
      <c r="Y243" s="89"/>
      <c r="Z243" s="89"/>
      <c r="AA243" s="89"/>
      <c r="AB243" s="99"/>
      <c r="AC243" s="91"/>
      <c r="AD243" s="92"/>
      <c r="AE243" s="92"/>
      <c r="AF243" s="123" t="s">
        <v>72</v>
      </c>
    </row>
    <row r="244" spans="1:34" s="94" customFormat="1" ht="47.25" customHeight="1" x14ac:dyDescent="0.2">
      <c r="A244" s="83"/>
      <c r="B244" s="104"/>
      <c r="C244" s="104"/>
      <c r="D244" s="104"/>
      <c r="E244" s="82"/>
      <c r="F244" s="82"/>
      <c r="G244" s="82"/>
      <c r="H244" s="82"/>
      <c r="I244" s="82"/>
      <c r="J244" s="83"/>
      <c r="K244" s="82"/>
      <c r="L244" s="83"/>
      <c r="M244" s="82"/>
      <c r="N244" s="82"/>
      <c r="O244" s="84"/>
      <c r="P244" s="82"/>
      <c r="Q244" s="82"/>
      <c r="R244" s="85"/>
      <c r="S244" s="82"/>
      <c r="T244" s="87"/>
      <c r="U244" s="87"/>
      <c r="V244" s="92"/>
      <c r="W244" s="82"/>
      <c r="X244" s="88"/>
      <c r="Y244" s="89"/>
      <c r="Z244" s="89"/>
      <c r="AA244" s="89"/>
      <c r="AB244" s="99"/>
      <c r="AC244" s="91"/>
      <c r="AD244" s="82"/>
      <c r="AE244" s="82"/>
      <c r="AF244" s="123" t="s">
        <v>73</v>
      </c>
    </row>
    <row r="245" spans="1:34" s="94" customFormat="1" ht="47.25" customHeight="1" x14ac:dyDescent="0.2">
      <c r="A245" s="83"/>
      <c r="B245" s="104"/>
      <c r="C245" s="104"/>
      <c r="D245" s="104"/>
      <c r="E245" s="82"/>
      <c r="F245" s="82"/>
      <c r="G245" s="82"/>
      <c r="H245" s="82"/>
      <c r="I245" s="82"/>
      <c r="J245" s="83"/>
      <c r="K245" s="82"/>
      <c r="L245" s="83"/>
      <c r="M245" s="82"/>
      <c r="N245" s="82"/>
      <c r="O245" s="84"/>
      <c r="P245" s="82"/>
      <c r="Q245" s="82"/>
      <c r="R245" s="85"/>
      <c r="S245" s="82"/>
      <c r="T245" s="87"/>
      <c r="U245" s="87"/>
      <c r="V245" s="92"/>
      <c r="W245" s="82"/>
      <c r="X245" s="88"/>
      <c r="Y245" s="89"/>
      <c r="Z245" s="89"/>
      <c r="AA245" s="89"/>
      <c r="AB245" s="99"/>
      <c r="AC245" s="91"/>
      <c r="AD245" s="82"/>
      <c r="AE245" s="82"/>
      <c r="AF245" s="277" t="s">
        <v>74</v>
      </c>
      <c r="AG245" s="278"/>
      <c r="AH245" s="124"/>
    </row>
    <row r="246" spans="1:34" s="94" customFormat="1" ht="47.25" customHeight="1" x14ac:dyDescent="0.2">
      <c r="A246" s="83"/>
      <c r="B246" s="104"/>
      <c r="C246" s="104"/>
      <c r="D246" s="104"/>
      <c r="E246" s="82"/>
      <c r="F246" s="82"/>
      <c r="G246" s="82"/>
      <c r="H246" s="82"/>
      <c r="I246" s="82"/>
      <c r="J246" s="83"/>
      <c r="K246" s="82"/>
      <c r="L246" s="83"/>
      <c r="M246" s="82"/>
      <c r="N246" s="82"/>
      <c r="O246" s="84"/>
      <c r="P246" s="82"/>
      <c r="Q246" s="82"/>
      <c r="R246" s="85"/>
      <c r="S246" s="82"/>
      <c r="T246" s="87"/>
      <c r="U246" s="87"/>
      <c r="V246" s="92"/>
      <c r="W246" s="82"/>
      <c r="X246" s="88"/>
      <c r="Y246" s="89"/>
      <c r="Z246" s="89"/>
      <c r="AA246" s="89"/>
      <c r="AB246" s="99"/>
      <c r="AC246" s="91"/>
      <c r="AD246" s="82"/>
      <c r="AE246" s="82"/>
      <c r="AF246" s="125" t="s">
        <v>75</v>
      </c>
      <c r="AG246" s="109">
        <f>SUMIF(AB25:AB617,"CU-0001",I25:I617)</f>
        <v>0</v>
      </c>
      <c r="AH246" s="126"/>
    </row>
    <row r="247" spans="1:34" s="94" customFormat="1" ht="47.25" customHeight="1" x14ac:dyDescent="0.2">
      <c r="A247" s="83"/>
      <c r="B247" s="104"/>
      <c r="C247" s="104"/>
      <c r="D247" s="104"/>
      <c r="E247" s="82"/>
      <c r="F247" s="82"/>
      <c r="G247" s="82"/>
      <c r="H247" s="82"/>
      <c r="I247" s="82"/>
      <c r="J247" s="83"/>
      <c r="K247" s="82"/>
      <c r="L247" s="83"/>
      <c r="M247" s="82"/>
      <c r="N247" s="82"/>
      <c r="O247" s="84"/>
      <c r="P247" s="82"/>
      <c r="Q247" s="82"/>
      <c r="R247" s="85"/>
      <c r="S247" s="82"/>
      <c r="T247" s="87"/>
      <c r="U247" s="87"/>
      <c r="V247" s="92"/>
      <c r="W247" s="82"/>
      <c r="X247" s="88"/>
      <c r="Y247" s="89"/>
      <c r="Z247" s="89"/>
      <c r="AA247" s="89"/>
      <c r="AB247" s="99"/>
      <c r="AC247" s="91"/>
      <c r="AD247" s="82"/>
      <c r="AE247" s="82"/>
      <c r="AF247" s="125" t="s">
        <v>76</v>
      </c>
      <c r="AG247" s="109">
        <f>SUMIF(AB25:AB618,"CU-0065",I25:I618)</f>
        <v>0</v>
      </c>
      <c r="AH247" s="126"/>
    </row>
    <row r="248" spans="1:34" s="94" customFormat="1" ht="47.25" customHeight="1" x14ac:dyDescent="0.2">
      <c r="A248" s="83"/>
      <c r="B248" s="104"/>
      <c r="C248" s="104"/>
      <c r="D248" s="104"/>
      <c r="E248" s="82"/>
      <c r="F248" s="82"/>
      <c r="G248" s="82"/>
      <c r="H248" s="82"/>
      <c r="I248" s="82"/>
      <c r="J248" s="83"/>
      <c r="K248" s="82"/>
      <c r="L248" s="83"/>
      <c r="M248" s="82"/>
      <c r="N248" s="82"/>
      <c r="O248" s="84"/>
      <c r="P248" s="82"/>
      <c r="Q248" s="82"/>
      <c r="R248" s="85"/>
      <c r="S248" s="82"/>
      <c r="T248" s="86"/>
      <c r="U248" s="87"/>
      <c r="V248" s="82"/>
      <c r="W248" s="82"/>
      <c r="X248" s="88"/>
      <c r="Y248" s="89"/>
      <c r="Z248" s="89"/>
      <c r="AA248" s="89"/>
      <c r="AB248" s="99"/>
      <c r="AC248" s="91"/>
      <c r="AD248" s="96"/>
      <c r="AE248" s="97"/>
      <c r="AF248" s="125" t="s">
        <v>77</v>
      </c>
      <c r="AG248" s="109">
        <f>SUMIF(AB25:AB619,"CU-0254",I25:I619)</f>
        <v>0</v>
      </c>
      <c r="AH248" s="126"/>
    </row>
    <row r="249" spans="1:34" s="94" customFormat="1" ht="47.25" customHeight="1" x14ac:dyDescent="0.2">
      <c r="A249" s="83"/>
      <c r="B249" s="104"/>
      <c r="C249" s="104"/>
      <c r="D249" s="104"/>
      <c r="E249" s="82"/>
      <c r="F249" s="82"/>
      <c r="G249" s="82"/>
      <c r="H249" s="82"/>
      <c r="I249" s="82"/>
      <c r="J249" s="83"/>
      <c r="K249" s="82"/>
      <c r="L249" s="83"/>
      <c r="M249" s="82"/>
      <c r="N249" s="82"/>
      <c r="O249" s="84"/>
      <c r="P249" s="82"/>
      <c r="Q249" s="82"/>
      <c r="R249" s="85"/>
      <c r="S249" s="82"/>
      <c r="T249" s="86"/>
      <c r="U249" s="87"/>
      <c r="V249" s="82"/>
      <c r="W249" s="82"/>
      <c r="X249" s="88"/>
      <c r="Y249" s="89"/>
      <c r="Z249" s="89"/>
      <c r="AA249" s="89"/>
      <c r="AB249" s="99"/>
      <c r="AC249" s="91"/>
      <c r="AD249" s="82"/>
      <c r="AE249" s="82"/>
      <c r="AF249" s="125" t="s">
        <v>40</v>
      </c>
      <c r="AG249" s="109">
        <f>SUMIF(AB25:AB622,"CU-0143",I25:I622)</f>
        <v>0</v>
      </c>
      <c r="AH249" s="126"/>
    </row>
    <row r="250" spans="1:34" s="94" customFormat="1" ht="47.25" customHeight="1" x14ac:dyDescent="0.2">
      <c r="A250" s="83"/>
      <c r="B250" s="104"/>
      <c r="C250" s="104"/>
      <c r="D250" s="104"/>
      <c r="E250" s="82"/>
      <c r="F250" s="82"/>
      <c r="G250" s="82"/>
      <c r="H250" s="82"/>
      <c r="I250" s="82"/>
      <c r="J250" s="83"/>
      <c r="K250" s="82"/>
      <c r="L250" s="83"/>
      <c r="M250" s="82"/>
      <c r="N250" s="82"/>
      <c r="O250" s="84"/>
      <c r="P250" s="82"/>
      <c r="Q250" s="82"/>
      <c r="R250" s="85"/>
      <c r="S250" s="82"/>
      <c r="T250" s="86"/>
      <c r="U250" s="87"/>
      <c r="V250" s="82"/>
      <c r="W250" s="82"/>
      <c r="X250" s="88"/>
      <c r="Y250" s="89"/>
      <c r="Z250" s="89"/>
      <c r="AA250" s="89"/>
      <c r="AB250" s="99"/>
      <c r="AC250" s="91"/>
      <c r="AD250" s="82"/>
      <c r="AE250" s="82"/>
      <c r="AF250" s="125" t="s">
        <v>78</v>
      </c>
      <c r="AG250" s="109">
        <f>SUMIF(AB25:AB621,"CU-0053",I25:I621)</f>
        <v>0</v>
      </c>
      <c r="AH250" s="126"/>
    </row>
    <row r="251" spans="1:34" s="94" customFormat="1" ht="47.25" customHeight="1" x14ac:dyDescent="0.2">
      <c r="A251" s="81"/>
      <c r="B251" s="104"/>
      <c r="C251" s="104"/>
      <c r="D251" s="104"/>
      <c r="E251" s="82"/>
      <c r="F251" s="82"/>
      <c r="G251" s="82"/>
      <c r="H251" s="82"/>
      <c r="I251" s="101"/>
      <c r="J251" s="83"/>
      <c r="K251" s="82"/>
      <c r="L251" s="83"/>
      <c r="M251" s="82"/>
      <c r="N251" s="82"/>
      <c r="O251" s="84"/>
      <c r="P251" s="82"/>
      <c r="Q251" s="82"/>
      <c r="R251" s="85"/>
      <c r="S251" s="82"/>
      <c r="T251" s="86"/>
      <c r="U251" s="87"/>
      <c r="V251" s="82"/>
      <c r="W251" s="82"/>
      <c r="X251" s="88"/>
      <c r="Y251" s="89"/>
      <c r="Z251" s="89"/>
      <c r="AA251" s="89"/>
      <c r="AB251" s="99"/>
      <c r="AC251" s="91"/>
      <c r="AD251" s="92"/>
      <c r="AE251" s="82"/>
      <c r="AF251" s="125" t="s">
        <v>61</v>
      </c>
      <c r="AG251" s="109">
        <f>SUMIF(AB25:AB622,"CU-0138",I25:I622)</f>
        <v>0</v>
      </c>
      <c r="AH251" s="126"/>
    </row>
    <row r="252" spans="1:34" s="94" customFormat="1" ht="47.25" customHeight="1" x14ac:dyDescent="0.2">
      <c r="A252" s="83"/>
      <c r="B252" s="104"/>
      <c r="C252" s="104"/>
      <c r="D252" s="104"/>
      <c r="E252" s="82"/>
      <c r="F252" s="82"/>
      <c r="G252" s="82"/>
      <c r="H252" s="82"/>
      <c r="I252" s="82"/>
      <c r="J252" s="83"/>
      <c r="K252" s="82"/>
      <c r="L252" s="83"/>
      <c r="M252" s="82"/>
      <c r="N252" s="82"/>
      <c r="O252" s="84"/>
      <c r="P252" s="82"/>
      <c r="Q252" s="82"/>
      <c r="R252" s="85"/>
      <c r="S252" s="82"/>
      <c r="T252" s="86"/>
      <c r="U252" s="87"/>
      <c r="V252" s="82"/>
      <c r="W252" s="82"/>
      <c r="X252" s="88"/>
      <c r="Y252" s="89"/>
      <c r="Z252" s="89"/>
      <c r="AA252" s="89"/>
      <c r="AB252" s="99"/>
      <c r="AC252" s="91"/>
      <c r="AD252" s="82"/>
      <c r="AE252" s="82"/>
      <c r="AF252" s="125" t="s">
        <v>79</v>
      </c>
      <c r="AG252" s="109">
        <f>SUMIF(AB25:AB623,"CU-0192",I25:I623)</f>
        <v>0</v>
      </c>
      <c r="AH252" s="126"/>
    </row>
    <row r="253" spans="1:34" s="94" customFormat="1" ht="47.25" customHeight="1" x14ac:dyDescent="0.2">
      <c r="A253" s="83"/>
      <c r="B253" s="104"/>
      <c r="C253" s="104"/>
      <c r="D253" s="104"/>
      <c r="E253" s="82"/>
      <c r="F253" s="82"/>
      <c r="G253" s="82"/>
      <c r="H253" s="82"/>
      <c r="I253" s="101"/>
      <c r="J253" s="83"/>
      <c r="K253" s="82"/>
      <c r="L253" s="83"/>
      <c r="M253" s="82"/>
      <c r="N253" s="82"/>
      <c r="O253" s="84"/>
      <c r="P253" s="82"/>
      <c r="Q253" s="82"/>
      <c r="R253" s="85"/>
      <c r="S253" s="82"/>
      <c r="T253" s="86"/>
      <c r="U253" s="87"/>
      <c r="V253" s="82"/>
      <c r="W253" s="82"/>
      <c r="X253" s="88"/>
      <c r="Y253" s="89"/>
      <c r="Z253" s="89"/>
      <c r="AA253" s="89"/>
      <c r="AB253" s="99"/>
      <c r="AC253" s="91"/>
      <c r="AD253" s="92"/>
      <c r="AE253" s="82"/>
      <c r="AF253" s="93"/>
    </row>
    <row r="254" spans="1:34" s="94" customFormat="1" ht="47.25" customHeight="1" x14ac:dyDescent="0.2">
      <c r="A254" s="83"/>
      <c r="B254" s="104"/>
      <c r="C254" s="104"/>
      <c r="D254" s="104"/>
      <c r="E254" s="82"/>
      <c r="F254" s="82"/>
      <c r="G254" s="82"/>
      <c r="H254" s="82"/>
      <c r="I254" s="82"/>
      <c r="J254" s="83"/>
      <c r="K254" s="82"/>
      <c r="L254" s="83"/>
      <c r="M254" s="82"/>
      <c r="N254" s="82"/>
      <c r="O254" s="84"/>
      <c r="P254" s="82"/>
      <c r="Q254" s="82"/>
      <c r="R254" s="85"/>
      <c r="S254" s="82"/>
      <c r="T254" s="86"/>
      <c r="U254" s="87"/>
      <c r="V254" s="82"/>
      <c r="W254" s="82"/>
      <c r="X254" s="88"/>
      <c r="Y254" s="89"/>
      <c r="Z254" s="89"/>
      <c r="AA254" s="89"/>
      <c r="AB254" s="99"/>
      <c r="AC254" s="91"/>
      <c r="AD254" s="82"/>
      <c r="AE254" s="82"/>
      <c r="AF254" s="93"/>
    </row>
    <row r="255" spans="1:34" s="94" customFormat="1" ht="47.25" customHeight="1" x14ac:dyDescent="0.2">
      <c r="A255" s="83"/>
      <c r="B255" s="104"/>
      <c r="C255" s="104"/>
      <c r="D255" s="104"/>
      <c r="E255" s="82"/>
      <c r="F255" s="82"/>
      <c r="G255" s="82"/>
      <c r="H255" s="82"/>
      <c r="I255" s="82"/>
      <c r="J255" s="83"/>
      <c r="K255" s="82"/>
      <c r="L255" s="83"/>
      <c r="M255" s="82"/>
      <c r="N255" s="82"/>
      <c r="O255" s="84"/>
      <c r="P255" s="82"/>
      <c r="Q255" s="82"/>
      <c r="R255" s="85"/>
      <c r="S255" s="82"/>
      <c r="T255" s="86"/>
      <c r="U255" s="87"/>
      <c r="V255" s="82"/>
      <c r="W255" s="82"/>
      <c r="X255" s="88"/>
      <c r="Y255" s="89"/>
      <c r="Z255" s="89"/>
      <c r="AA255" s="89"/>
      <c r="AB255" s="99"/>
      <c r="AC255" s="91"/>
      <c r="AD255" s="82"/>
      <c r="AE255" s="82"/>
      <c r="AF255" s="93"/>
    </row>
    <row r="256" spans="1:34" s="94" customFormat="1" ht="47.25" customHeight="1" x14ac:dyDescent="0.2">
      <c r="A256" s="83"/>
      <c r="B256" s="104"/>
      <c r="C256" s="104"/>
      <c r="D256" s="104"/>
      <c r="E256" s="82"/>
      <c r="F256" s="82"/>
      <c r="G256" s="82"/>
      <c r="H256" s="82"/>
      <c r="I256" s="82"/>
      <c r="J256" s="83"/>
      <c r="K256" s="82"/>
      <c r="L256" s="83"/>
      <c r="M256" s="82"/>
      <c r="N256" s="82"/>
      <c r="O256" s="84"/>
      <c r="P256" s="82"/>
      <c r="Q256" s="82"/>
      <c r="R256" s="85"/>
      <c r="S256" s="82"/>
      <c r="T256" s="86"/>
      <c r="U256" s="87"/>
      <c r="V256" s="82"/>
      <c r="W256" s="82"/>
      <c r="X256" s="88"/>
      <c r="Y256" s="89"/>
      <c r="Z256" s="89"/>
      <c r="AA256" s="89"/>
      <c r="AB256" s="99"/>
      <c r="AC256" s="91"/>
      <c r="AD256" s="82"/>
      <c r="AE256" s="82"/>
      <c r="AF256" s="93"/>
    </row>
    <row r="257" spans="1:39" s="94" customFormat="1" ht="47.25" customHeight="1" x14ac:dyDescent="0.2">
      <c r="A257" s="83"/>
      <c r="B257" s="104"/>
      <c r="C257" s="104"/>
      <c r="D257" s="104"/>
      <c r="E257" s="82"/>
      <c r="F257" s="82"/>
      <c r="G257" s="82"/>
      <c r="H257" s="82"/>
      <c r="I257" s="82"/>
      <c r="J257" s="83"/>
      <c r="K257" s="82"/>
      <c r="L257" s="83"/>
      <c r="M257" s="82"/>
      <c r="N257" s="82"/>
      <c r="O257" s="84"/>
      <c r="P257" s="82"/>
      <c r="Q257" s="82"/>
      <c r="R257" s="85"/>
      <c r="S257" s="82"/>
      <c r="T257" s="87"/>
      <c r="U257" s="87"/>
      <c r="V257" s="92"/>
      <c r="W257" s="82"/>
      <c r="X257" s="102"/>
      <c r="Y257" s="89"/>
      <c r="Z257" s="89"/>
      <c r="AA257" s="89"/>
      <c r="AB257" s="99"/>
      <c r="AC257" s="91"/>
      <c r="AD257" s="96"/>
      <c r="AE257" s="82"/>
      <c r="AF257" s="93"/>
    </row>
    <row r="258" spans="1:39" s="94" customFormat="1" ht="47.25" customHeight="1" x14ac:dyDescent="0.2">
      <c r="A258" s="83"/>
      <c r="B258" s="104"/>
      <c r="C258" s="104"/>
      <c r="D258" s="104"/>
      <c r="E258" s="82"/>
      <c r="F258" s="82"/>
      <c r="G258" s="82"/>
      <c r="H258" s="82"/>
      <c r="I258" s="82"/>
      <c r="J258" s="83"/>
      <c r="K258" s="82"/>
      <c r="L258" s="83"/>
      <c r="M258" s="82"/>
      <c r="N258" s="82"/>
      <c r="O258" s="84"/>
      <c r="P258" s="82"/>
      <c r="Q258" s="82"/>
      <c r="R258" s="85"/>
      <c r="S258" s="82"/>
      <c r="T258" s="87"/>
      <c r="U258" s="87"/>
      <c r="V258" s="92"/>
      <c r="W258" s="82"/>
      <c r="X258" s="102"/>
      <c r="Y258" s="89"/>
      <c r="Z258" s="89"/>
      <c r="AA258" s="89"/>
      <c r="AB258" s="99"/>
      <c r="AC258" s="91"/>
      <c r="AD258" s="96"/>
      <c r="AE258" s="82"/>
      <c r="AF258" s="93"/>
    </row>
    <row r="259" spans="1:39" s="94" customFormat="1" ht="47.25" customHeight="1" x14ac:dyDescent="0.2">
      <c r="A259" s="83"/>
      <c r="B259" s="104"/>
      <c r="C259" s="104"/>
      <c r="D259" s="104"/>
      <c r="E259" s="82"/>
      <c r="F259" s="82"/>
      <c r="G259" s="82"/>
      <c r="H259" s="82"/>
      <c r="I259" s="101"/>
      <c r="J259" s="83"/>
      <c r="K259" s="82"/>
      <c r="L259" s="83"/>
      <c r="M259" s="82"/>
      <c r="N259" s="82"/>
      <c r="O259" s="84"/>
      <c r="P259" s="82"/>
      <c r="Q259" s="82"/>
      <c r="R259" s="85"/>
      <c r="S259" s="82"/>
      <c r="T259" s="87"/>
      <c r="U259" s="87"/>
      <c r="V259" s="92"/>
      <c r="W259" s="82"/>
      <c r="X259" s="88"/>
      <c r="Y259" s="89"/>
      <c r="Z259" s="89"/>
      <c r="AA259" s="89"/>
      <c r="AB259" s="99"/>
      <c r="AC259" s="91"/>
      <c r="AD259" s="92"/>
      <c r="AE259" s="82"/>
      <c r="AF259" s="93"/>
    </row>
    <row r="260" spans="1:39" s="94" customFormat="1" ht="47.25" customHeight="1" x14ac:dyDescent="0.2">
      <c r="A260" s="83"/>
      <c r="B260" s="104"/>
      <c r="C260" s="104"/>
      <c r="D260" s="104"/>
      <c r="E260" s="82"/>
      <c r="F260" s="82"/>
      <c r="G260" s="82"/>
      <c r="H260" s="82"/>
      <c r="I260" s="101"/>
      <c r="J260" s="83"/>
      <c r="K260" s="82"/>
      <c r="L260" s="83"/>
      <c r="M260" s="82"/>
      <c r="N260" s="82"/>
      <c r="O260" s="84"/>
      <c r="P260" s="82"/>
      <c r="Q260" s="82"/>
      <c r="R260" s="85"/>
      <c r="S260" s="82"/>
      <c r="T260" s="86"/>
      <c r="U260" s="87"/>
      <c r="V260" s="82"/>
      <c r="W260" s="82"/>
      <c r="X260" s="88"/>
      <c r="Y260" s="89"/>
      <c r="Z260" s="89"/>
      <c r="AA260" s="89"/>
      <c r="AB260" s="99"/>
      <c r="AC260" s="91"/>
      <c r="AD260" s="92"/>
      <c r="AE260" s="82"/>
      <c r="AF260" s="93"/>
    </row>
    <row r="261" spans="1:39" s="94" customFormat="1" ht="47.25" customHeight="1" x14ac:dyDescent="0.2">
      <c r="A261" s="83"/>
      <c r="B261" s="104"/>
      <c r="C261" s="104"/>
      <c r="D261" s="104"/>
      <c r="E261" s="82"/>
      <c r="F261" s="82"/>
      <c r="G261" s="82"/>
      <c r="H261" s="82"/>
      <c r="I261" s="82"/>
      <c r="J261" s="83"/>
      <c r="K261" s="82"/>
      <c r="L261" s="83"/>
      <c r="M261" s="82"/>
      <c r="N261" s="82"/>
      <c r="O261" s="84"/>
      <c r="P261" s="82"/>
      <c r="Q261" s="82"/>
      <c r="R261" s="85"/>
      <c r="S261" s="82"/>
      <c r="T261" s="87"/>
      <c r="U261" s="87"/>
      <c r="V261" s="92"/>
      <c r="W261" s="82"/>
      <c r="X261" s="88"/>
      <c r="Y261" s="89"/>
      <c r="Z261" s="89"/>
      <c r="AA261" s="89"/>
      <c r="AB261" s="99"/>
      <c r="AC261" s="91"/>
      <c r="AD261" s="82"/>
      <c r="AE261" s="82"/>
      <c r="AF261" s="93"/>
    </row>
    <row r="262" spans="1:39" s="94" customFormat="1" ht="47.25" customHeight="1" x14ac:dyDescent="0.2">
      <c r="A262" s="83"/>
      <c r="B262" s="104"/>
      <c r="C262" s="104"/>
      <c r="D262" s="104"/>
      <c r="E262" s="82"/>
      <c r="F262" s="82"/>
      <c r="G262" s="82"/>
      <c r="H262" s="82"/>
      <c r="I262" s="101"/>
      <c r="J262" s="83"/>
      <c r="K262" s="82"/>
      <c r="L262" s="83"/>
      <c r="M262" s="82"/>
      <c r="N262" s="82"/>
      <c r="O262" s="84"/>
      <c r="P262" s="82"/>
      <c r="Q262" s="82"/>
      <c r="R262" s="85"/>
      <c r="S262" s="82"/>
      <c r="T262" s="86"/>
      <c r="U262" s="87"/>
      <c r="V262" s="82"/>
      <c r="W262" s="82"/>
      <c r="X262" s="88"/>
      <c r="Y262" s="89"/>
      <c r="Z262" s="89"/>
      <c r="AA262" s="89"/>
      <c r="AB262" s="99"/>
      <c r="AC262" s="91"/>
      <c r="AD262" s="92"/>
      <c r="AE262" s="82"/>
      <c r="AF262" s="108" t="s">
        <v>36</v>
      </c>
      <c r="AG262" s="109">
        <f>SUMIF(H46:H540,"NO MAP-ID FAULT",I46:I540)</f>
        <v>524</v>
      </c>
      <c r="AH262" s="110"/>
      <c r="AI262" s="111" t="s">
        <v>47</v>
      </c>
      <c r="AJ262" s="116">
        <f>SUM(AJ263+AJ264+AJ265)</f>
        <v>0</v>
      </c>
      <c r="AL262" s="114" t="s">
        <v>48</v>
      </c>
      <c r="AM262" s="113">
        <f>SUMIF(G46:G639,"SPLINE TIGHT",I46:I639)</f>
        <v>0</v>
      </c>
    </row>
    <row r="263" spans="1:39" s="94" customFormat="1" ht="47.25" customHeight="1" x14ac:dyDescent="0.2">
      <c r="A263" s="81"/>
      <c r="B263" s="104"/>
      <c r="C263" s="104"/>
      <c r="D263" s="104"/>
      <c r="E263" s="82"/>
      <c r="F263" s="82"/>
      <c r="G263" s="82"/>
      <c r="H263" s="82"/>
      <c r="I263" s="101"/>
      <c r="J263" s="83"/>
      <c r="K263" s="82"/>
      <c r="L263" s="83"/>
      <c r="M263" s="82"/>
      <c r="N263" s="82"/>
      <c r="O263" s="84"/>
      <c r="P263" s="82"/>
      <c r="Q263" s="82"/>
      <c r="R263" s="85"/>
      <c r="S263" s="82"/>
      <c r="T263" s="86"/>
      <c r="U263" s="87"/>
      <c r="V263" s="82"/>
      <c r="W263" s="82"/>
      <c r="X263" s="88"/>
      <c r="Y263" s="89"/>
      <c r="Z263" s="89"/>
      <c r="AA263" s="89"/>
      <c r="AB263" s="99"/>
      <c r="AC263" s="91"/>
      <c r="AD263" s="92"/>
      <c r="AE263" s="82"/>
      <c r="AF263" s="127" t="s">
        <v>80</v>
      </c>
      <c r="AG263" s="109">
        <f>COUNTIF(H45:H649,"FC")</f>
        <v>0</v>
      </c>
      <c r="AH263" s="110"/>
      <c r="AI263" s="118" t="s">
        <v>49</v>
      </c>
      <c r="AJ263" s="117">
        <f>SUMIF(AC45:AC611,"N",I45:I611)</f>
        <v>0</v>
      </c>
      <c r="AL263" s="114" t="s">
        <v>81</v>
      </c>
      <c r="AM263" s="113">
        <f>SUMIF(G45:G640,"MOVEMENT TIGHT",I45:I640)</f>
        <v>0</v>
      </c>
    </row>
    <row r="264" spans="1:39" s="94" customFormat="1" ht="47.25" customHeight="1" x14ac:dyDescent="0.2">
      <c r="A264" s="81"/>
      <c r="B264" s="104"/>
      <c r="C264" s="104"/>
      <c r="D264" s="104"/>
      <c r="E264" s="82"/>
      <c r="F264" s="82"/>
      <c r="G264" s="82"/>
      <c r="H264" s="82"/>
      <c r="I264" s="101"/>
      <c r="J264" s="83"/>
      <c r="K264" s="82"/>
      <c r="L264" s="83"/>
      <c r="M264" s="82"/>
      <c r="N264" s="82"/>
      <c r="O264" s="84"/>
      <c r="P264" s="82"/>
      <c r="Q264" s="82"/>
      <c r="R264" s="85"/>
      <c r="S264" s="82"/>
      <c r="T264" s="86"/>
      <c r="U264" s="87"/>
      <c r="V264" s="82"/>
      <c r="W264" s="82"/>
      <c r="X264" s="88"/>
      <c r="Y264" s="89"/>
      <c r="Z264" s="89"/>
      <c r="AA264" s="89"/>
      <c r="AB264" s="99"/>
      <c r="AC264" s="91"/>
      <c r="AD264" s="96"/>
      <c r="AE264" s="97"/>
      <c r="AF264" s="125" t="s">
        <v>82</v>
      </c>
      <c r="AG264" s="109">
        <f>SUMIF(AB39:AB635,"CU-0177",I39:I635)</f>
        <v>0</v>
      </c>
      <c r="AH264" s="126"/>
    </row>
    <row r="265" spans="1:39" s="94" customFormat="1" ht="47.25" customHeight="1" x14ac:dyDescent="0.2">
      <c r="A265" s="83"/>
      <c r="B265" s="104"/>
      <c r="C265" s="104"/>
      <c r="D265" s="104"/>
      <c r="E265" s="82"/>
      <c r="F265" s="82"/>
      <c r="G265" s="82"/>
      <c r="H265" s="82"/>
      <c r="I265" s="82"/>
      <c r="J265" s="83"/>
      <c r="K265" s="82"/>
      <c r="L265" s="83"/>
      <c r="M265" s="82"/>
      <c r="N265" s="82"/>
      <c r="O265" s="84"/>
      <c r="P265" s="82"/>
      <c r="Q265" s="82"/>
      <c r="R265" s="85"/>
      <c r="S265" s="82"/>
      <c r="T265" s="86"/>
      <c r="U265" s="87"/>
      <c r="V265" s="82"/>
      <c r="W265" s="82"/>
      <c r="X265" s="88"/>
      <c r="Y265" s="89"/>
      <c r="Z265" s="89"/>
      <c r="AA265" s="89"/>
      <c r="AB265" s="99"/>
      <c r="AC265" s="91"/>
      <c r="AD265" s="92"/>
      <c r="AE265" s="92"/>
      <c r="AF265" s="93"/>
    </row>
    <row r="266" spans="1:39" s="94" customFormat="1" ht="47.25" customHeight="1" x14ac:dyDescent="0.2">
      <c r="A266" s="83"/>
      <c r="B266" s="104"/>
      <c r="C266" s="104"/>
      <c r="D266" s="104"/>
      <c r="E266" s="82"/>
      <c r="F266" s="82"/>
      <c r="G266" s="82"/>
      <c r="H266" s="82"/>
      <c r="I266" s="101"/>
      <c r="J266" s="83"/>
      <c r="K266" s="82"/>
      <c r="L266" s="83"/>
      <c r="M266" s="82"/>
      <c r="N266" s="82"/>
      <c r="O266" s="84"/>
      <c r="P266" s="82"/>
      <c r="Q266" s="82"/>
      <c r="R266" s="85"/>
      <c r="S266" s="82"/>
      <c r="T266" s="86"/>
      <c r="U266" s="87"/>
      <c r="V266" s="82"/>
      <c r="W266" s="82"/>
      <c r="X266" s="88"/>
      <c r="Y266" s="89"/>
      <c r="Z266" s="89"/>
      <c r="AA266" s="89"/>
      <c r="AB266" s="99"/>
      <c r="AC266" s="91"/>
      <c r="AD266" s="96"/>
      <c r="AE266" s="82"/>
      <c r="AF266" s="93"/>
    </row>
    <row r="267" spans="1:39" s="94" customFormat="1" ht="47.25" customHeight="1" x14ac:dyDescent="0.2">
      <c r="A267" s="83"/>
      <c r="B267" s="104"/>
      <c r="C267" s="104"/>
      <c r="D267" s="104"/>
      <c r="E267" s="82"/>
      <c r="F267" s="82"/>
      <c r="G267" s="82"/>
      <c r="H267" s="82"/>
      <c r="I267" s="82"/>
      <c r="J267" s="83"/>
      <c r="K267" s="82"/>
      <c r="L267" s="83"/>
      <c r="M267" s="82"/>
      <c r="N267" s="82"/>
      <c r="O267" s="84"/>
      <c r="P267" s="82"/>
      <c r="Q267" s="82"/>
      <c r="R267" s="85"/>
      <c r="S267" s="82"/>
      <c r="T267" s="86"/>
      <c r="U267" s="87"/>
      <c r="V267" s="82"/>
      <c r="W267" s="82"/>
      <c r="X267" s="88"/>
      <c r="Y267" s="89"/>
      <c r="Z267" s="89"/>
      <c r="AA267" s="89"/>
      <c r="AB267" s="99"/>
      <c r="AC267" s="91"/>
      <c r="AD267" s="96"/>
      <c r="AE267" s="97"/>
      <c r="AF267" s="93"/>
    </row>
    <row r="268" spans="1:39" s="94" customFormat="1" ht="47.25" customHeight="1" x14ac:dyDescent="0.2">
      <c r="A268" s="83"/>
      <c r="B268" s="104"/>
      <c r="C268" s="104"/>
      <c r="D268" s="104"/>
      <c r="E268" s="82"/>
      <c r="F268" s="82"/>
      <c r="G268" s="82"/>
      <c r="H268" s="82"/>
      <c r="I268" s="82"/>
      <c r="J268" s="83"/>
      <c r="K268" s="82"/>
      <c r="L268" s="83"/>
      <c r="M268" s="82"/>
      <c r="N268" s="82"/>
      <c r="O268" s="84"/>
      <c r="P268" s="82"/>
      <c r="Q268" s="82"/>
      <c r="R268" s="85"/>
      <c r="S268" s="82"/>
      <c r="T268" s="86"/>
      <c r="U268" s="87"/>
      <c r="V268" s="82"/>
      <c r="W268" s="82"/>
      <c r="X268" s="88"/>
      <c r="Y268" s="89"/>
      <c r="Z268" s="89"/>
      <c r="AA268" s="89"/>
      <c r="AB268" s="99"/>
      <c r="AC268" s="91"/>
      <c r="AD268" s="82"/>
      <c r="AE268" s="82"/>
      <c r="AF268" s="93"/>
    </row>
    <row r="269" spans="1:39" s="94" customFormat="1" ht="47.25" customHeight="1" x14ac:dyDescent="0.2">
      <c r="A269" s="83"/>
      <c r="B269" s="104"/>
      <c r="C269" s="104"/>
      <c r="D269" s="104"/>
      <c r="E269" s="106"/>
      <c r="F269" s="82"/>
      <c r="G269" s="82"/>
      <c r="H269" s="82"/>
      <c r="I269" s="101"/>
      <c r="J269" s="83"/>
      <c r="K269" s="82"/>
      <c r="L269" s="83"/>
      <c r="M269" s="82"/>
      <c r="N269" s="82"/>
      <c r="O269" s="84"/>
      <c r="P269" s="82"/>
      <c r="Q269" s="82"/>
      <c r="R269" s="85"/>
      <c r="S269" s="82"/>
      <c r="T269" s="86"/>
      <c r="U269" s="87"/>
      <c r="V269" s="82"/>
      <c r="W269" s="82"/>
      <c r="X269" s="88"/>
      <c r="Y269" s="89"/>
      <c r="Z269" s="89"/>
      <c r="AA269" s="89"/>
      <c r="AB269" s="99"/>
      <c r="AC269" s="91"/>
      <c r="AD269" s="92"/>
      <c r="AE269" s="97"/>
      <c r="AF269" s="93"/>
    </row>
    <row r="270" spans="1:39" s="94" customFormat="1" ht="47.25" customHeight="1" x14ac:dyDescent="0.2">
      <c r="A270" s="83"/>
      <c r="B270" s="104"/>
      <c r="C270" s="104"/>
      <c r="D270" s="104"/>
      <c r="E270" s="82"/>
      <c r="F270" s="82"/>
      <c r="G270" s="82"/>
      <c r="H270" s="82"/>
      <c r="I270" s="82"/>
      <c r="J270" s="83"/>
      <c r="K270" s="82"/>
      <c r="L270" s="83"/>
      <c r="M270" s="82"/>
      <c r="N270" s="82"/>
      <c r="O270" s="84"/>
      <c r="P270" s="82"/>
      <c r="Q270" s="82"/>
      <c r="R270" s="85"/>
      <c r="S270" s="82"/>
      <c r="T270" s="86"/>
      <c r="U270" s="87"/>
      <c r="V270" s="82"/>
      <c r="W270" s="82"/>
      <c r="X270" s="88"/>
      <c r="Y270" s="89"/>
      <c r="Z270" s="89"/>
      <c r="AA270" s="89"/>
      <c r="AB270" s="99"/>
      <c r="AC270" s="91"/>
      <c r="AD270" s="82"/>
      <c r="AE270" s="82"/>
      <c r="AF270" s="93"/>
    </row>
    <row r="271" spans="1:39" s="94" customFormat="1" ht="47.25" customHeight="1" x14ac:dyDescent="0.2">
      <c r="A271" s="83"/>
      <c r="B271" s="104"/>
      <c r="C271" s="104"/>
      <c r="D271" s="104"/>
      <c r="E271" s="82"/>
      <c r="F271" s="82"/>
      <c r="G271" s="82"/>
      <c r="H271" s="82"/>
      <c r="I271" s="101"/>
      <c r="J271" s="83"/>
      <c r="K271" s="82"/>
      <c r="L271" s="83"/>
      <c r="M271" s="82"/>
      <c r="N271" s="82"/>
      <c r="O271" s="84"/>
      <c r="P271" s="82"/>
      <c r="Q271" s="82"/>
      <c r="R271" s="85"/>
      <c r="S271" s="82"/>
      <c r="T271" s="86"/>
      <c r="U271" s="87"/>
      <c r="V271" s="82"/>
      <c r="W271" s="82"/>
      <c r="X271" s="88"/>
      <c r="Y271" s="89"/>
      <c r="Z271" s="89"/>
      <c r="AA271" s="89"/>
      <c r="AB271" s="99"/>
      <c r="AC271" s="91"/>
      <c r="AD271" s="92"/>
      <c r="AE271" s="82"/>
      <c r="AF271" s="93"/>
    </row>
    <row r="272" spans="1:39" s="94" customFormat="1" ht="47.25" customHeight="1" x14ac:dyDescent="0.2">
      <c r="A272" s="83"/>
      <c r="B272" s="104"/>
      <c r="C272" s="104"/>
      <c r="D272" s="104"/>
      <c r="E272" s="82"/>
      <c r="F272" s="82"/>
      <c r="G272" s="82"/>
      <c r="H272" s="82"/>
      <c r="I272" s="82"/>
      <c r="J272" s="83"/>
      <c r="K272" s="82"/>
      <c r="L272" s="83"/>
      <c r="M272" s="82"/>
      <c r="N272" s="82"/>
      <c r="O272" s="84"/>
      <c r="P272" s="82"/>
      <c r="Q272" s="82"/>
      <c r="R272" s="85"/>
      <c r="S272" s="82"/>
      <c r="T272" s="86"/>
      <c r="U272" s="87"/>
      <c r="V272" s="82"/>
      <c r="W272" s="82"/>
      <c r="X272" s="88"/>
      <c r="Y272" s="89"/>
      <c r="Z272" s="89"/>
      <c r="AA272" s="89"/>
      <c r="AB272" s="99"/>
      <c r="AC272" s="91"/>
      <c r="AD272" s="82"/>
      <c r="AE272" s="82"/>
      <c r="AF272" s="93"/>
    </row>
    <row r="273" spans="1:32" s="94" customFormat="1" ht="47.25" customHeight="1" x14ac:dyDescent="0.2">
      <c r="A273" s="83"/>
      <c r="B273" s="104"/>
      <c r="C273" s="104"/>
      <c r="D273" s="104"/>
      <c r="E273" s="82"/>
      <c r="F273" s="82"/>
      <c r="G273" s="82"/>
      <c r="H273" s="82"/>
      <c r="I273" s="101"/>
      <c r="J273" s="83"/>
      <c r="K273" s="82"/>
      <c r="L273" s="83"/>
      <c r="M273" s="82"/>
      <c r="N273" s="82"/>
      <c r="O273" s="84"/>
      <c r="P273" s="82"/>
      <c r="Q273" s="82"/>
      <c r="R273" s="85"/>
      <c r="S273" s="82"/>
      <c r="T273" s="86"/>
      <c r="U273" s="87"/>
      <c r="V273" s="82"/>
      <c r="W273" s="82"/>
      <c r="X273" s="88"/>
      <c r="Y273" s="89"/>
      <c r="Z273" s="89"/>
      <c r="AA273" s="89"/>
      <c r="AB273" s="99"/>
      <c r="AC273" s="91"/>
      <c r="AD273" s="96"/>
      <c r="AE273" s="97"/>
      <c r="AF273" s="93"/>
    </row>
    <row r="274" spans="1:32" s="94" customFormat="1" ht="47.25" customHeight="1" x14ac:dyDescent="0.2">
      <c r="A274" s="83"/>
      <c r="B274" s="104"/>
      <c r="C274" s="104"/>
      <c r="D274" s="104"/>
      <c r="E274" s="82"/>
      <c r="F274" s="82"/>
      <c r="G274" s="82"/>
      <c r="H274" s="82"/>
      <c r="I274" s="82"/>
      <c r="J274" s="83"/>
      <c r="K274" s="82"/>
      <c r="L274" s="83"/>
      <c r="M274" s="82"/>
      <c r="N274" s="82"/>
      <c r="O274" s="84"/>
      <c r="P274" s="82"/>
      <c r="Q274" s="82"/>
      <c r="R274" s="85"/>
      <c r="S274" s="82"/>
      <c r="T274" s="87"/>
      <c r="U274" s="87"/>
      <c r="V274" s="92"/>
      <c r="W274" s="82"/>
      <c r="X274" s="88"/>
      <c r="Y274" s="89"/>
      <c r="Z274" s="89"/>
      <c r="AA274" s="89"/>
      <c r="AB274" s="99"/>
      <c r="AC274" s="91"/>
      <c r="AD274" s="82"/>
      <c r="AE274" s="82"/>
      <c r="AF274" s="93"/>
    </row>
    <row r="275" spans="1:32" s="94" customFormat="1" ht="47.25" customHeight="1" x14ac:dyDescent="0.2">
      <c r="A275" s="83"/>
      <c r="B275" s="104"/>
      <c r="C275" s="104"/>
      <c r="D275" s="104"/>
      <c r="E275" s="82"/>
      <c r="F275" s="82"/>
      <c r="G275" s="82"/>
      <c r="H275" s="82"/>
      <c r="I275" s="101"/>
      <c r="J275" s="83"/>
      <c r="K275" s="82"/>
      <c r="L275" s="83"/>
      <c r="M275" s="82"/>
      <c r="N275" s="82"/>
      <c r="O275" s="84"/>
      <c r="P275" s="82"/>
      <c r="Q275" s="82"/>
      <c r="R275" s="85"/>
      <c r="S275" s="82"/>
      <c r="T275" s="87"/>
      <c r="U275" s="87"/>
      <c r="V275" s="92"/>
      <c r="W275" s="82"/>
      <c r="X275" s="88"/>
      <c r="Y275" s="89"/>
      <c r="Z275" s="89"/>
      <c r="AA275" s="89"/>
      <c r="AB275" s="99"/>
      <c r="AC275" s="91"/>
      <c r="AD275" s="82"/>
      <c r="AE275" s="82"/>
      <c r="AF275" s="93"/>
    </row>
    <row r="276" spans="1:32" s="94" customFormat="1" ht="47.25" customHeight="1" x14ac:dyDescent="0.2">
      <c r="A276" s="83"/>
      <c r="B276" s="104"/>
      <c r="C276" s="104"/>
      <c r="D276" s="104"/>
      <c r="E276" s="82"/>
      <c r="F276" s="82"/>
      <c r="G276" s="82"/>
      <c r="H276" s="82"/>
      <c r="I276" s="82"/>
      <c r="J276" s="83"/>
      <c r="K276" s="82"/>
      <c r="L276" s="83"/>
      <c r="M276" s="82"/>
      <c r="N276" s="82"/>
      <c r="O276" s="84"/>
      <c r="P276" s="82"/>
      <c r="Q276" s="82"/>
      <c r="R276" s="85"/>
      <c r="S276" s="82"/>
      <c r="T276" s="86"/>
      <c r="U276" s="87"/>
      <c r="V276" s="82"/>
      <c r="W276" s="82"/>
      <c r="X276" s="88"/>
      <c r="Y276" s="89"/>
      <c r="Z276" s="89"/>
      <c r="AA276" s="89"/>
      <c r="AB276" s="99"/>
      <c r="AC276" s="91"/>
      <c r="AD276" s="82"/>
      <c r="AE276" s="82"/>
      <c r="AF276" s="93"/>
    </row>
    <row r="277" spans="1:32" s="94" customFormat="1" ht="47.25" customHeight="1" x14ac:dyDescent="0.2">
      <c r="A277" s="83"/>
      <c r="B277" s="104"/>
      <c r="C277" s="104"/>
      <c r="D277" s="104"/>
      <c r="E277" s="82"/>
      <c r="F277" s="82"/>
      <c r="G277" s="82"/>
      <c r="H277" s="82"/>
      <c r="I277" s="82"/>
      <c r="J277" s="83"/>
      <c r="K277" s="82"/>
      <c r="L277" s="83"/>
      <c r="M277" s="82"/>
      <c r="N277" s="82"/>
      <c r="O277" s="84"/>
      <c r="P277" s="82"/>
      <c r="Q277" s="82"/>
      <c r="R277" s="85"/>
      <c r="S277" s="82"/>
      <c r="T277" s="86"/>
      <c r="U277" s="87"/>
      <c r="V277" s="82"/>
      <c r="W277" s="82"/>
      <c r="X277" s="88"/>
      <c r="Y277" s="89"/>
      <c r="Z277" s="89"/>
      <c r="AA277" s="89"/>
      <c r="AB277" s="99"/>
      <c r="AC277" s="91"/>
      <c r="AD277" s="82"/>
      <c r="AE277" s="82"/>
      <c r="AF277" s="93"/>
    </row>
    <row r="278" spans="1:32" s="94" customFormat="1" ht="47.25" customHeight="1" x14ac:dyDescent="0.2">
      <c r="A278" s="83"/>
      <c r="B278" s="104"/>
      <c r="C278" s="104"/>
      <c r="D278" s="104"/>
      <c r="E278" s="82"/>
      <c r="F278" s="82"/>
      <c r="G278" s="82"/>
      <c r="H278" s="82"/>
      <c r="I278" s="82"/>
      <c r="J278" s="83"/>
      <c r="K278" s="82"/>
      <c r="L278" s="83"/>
      <c r="M278" s="82"/>
      <c r="N278" s="82"/>
      <c r="O278" s="84"/>
      <c r="P278" s="82"/>
      <c r="Q278" s="82"/>
      <c r="R278" s="85"/>
      <c r="S278" s="82"/>
      <c r="T278" s="87"/>
      <c r="U278" s="87"/>
      <c r="V278" s="92"/>
      <c r="W278" s="82"/>
      <c r="X278" s="88"/>
      <c r="Y278" s="89"/>
      <c r="Z278" s="89"/>
      <c r="AA278" s="89"/>
      <c r="AB278" s="99"/>
      <c r="AC278" s="91"/>
      <c r="AD278" s="82"/>
      <c r="AE278" s="82"/>
      <c r="AF278" s="93"/>
    </row>
    <row r="279" spans="1:32" s="94" customFormat="1" ht="47.25" customHeight="1" x14ac:dyDescent="0.2">
      <c r="A279" s="83"/>
      <c r="B279" s="104"/>
      <c r="C279" s="104"/>
      <c r="D279" s="104"/>
      <c r="E279" s="82"/>
      <c r="F279" s="82"/>
      <c r="G279" s="82"/>
      <c r="H279" s="82"/>
      <c r="I279" s="82"/>
      <c r="J279" s="83"/>
      <c r="K279" s="82"/>
      <c r="L279" s="83"/>
      <c r="M279" s="82"/>
      <c r="N279" s="82"/>
      <c r="O279" s="84"/>
      <c r="P279" s="82"/>
      <c r="Q279" s="82"/>
      <c r="R279" s="85"/>
      <c r="S279" s="82"/>
      <c r="T279" s="86"/>
      <c r="U279" s="87"/>
      <c r="V279" s="82"/>
      <c r="W279" s="82"/>
      <c r="X279" s="88"/>
      <c r="Y279" s="89"/>
      <c r="Z279" s="89"/>
      <c r="AA279" s="89"/>
      <c r="AB279" s="99"/>
      <c r="AC279" s="91"/>
      <c r="AD279" s="82"/>
      <c r="AE279" s="82"/>
      <c r="AF279" s="93"/>
    </row>
    <row r="280" spans="1:32" s="94" customFormat="1" ht="47.25" customHeight="1" x14ac:dyDescent="0.2">
      <c r="A280" s="83"/>
      <c r="B280" s="104"/>
      <c r="C280" s="104"/>
      <c r="D280" s="104"/>
      <c r="E280" s="82"/>
      <c r="F280" s="82"/>
      <c r="G280" s="82"/>
      <c r="H280" s="82"/>
      <c r="I280" s="82"/>
      <c r="J280" s="83"/>
      <c r="K280" s="82"/>
      <c r="L280" s="83"/>
      <c r="M280" s="82"/>
      <c r="N280" s="82"/>
      <c r="O280" s="84"/>
      <c r="P280" s="82"/>
      <c r="Q280" s="82"/>
      <c r="R280" s="85"/>
      <c r="S280" s="82"/>
      <c r="T280" s="86"/>
      <c r="U280" s="87"/>
      <c r="V280" s="82"/>
      <c r="W280" s="82"/>
      <c r="X280" s="88"/>
      <c r="Y280" s="89"/>
      <c r="Z280" s="89"/>
      <c r="AA280" s="89"/>
      <c r="AB280" s="99"/>
      <c r="AC280" s="91"/>
      <c r="AD280" s="96"/>
      <c r="AE280" s="97"/>
      <c r="AF280" s="93"/>
    </row>
    <row r="281" spans="1:32" s="94" customFormat="1" ht="47.25" customHeight="1" x14ac:dyDescent="0.2">
      <c r="A281" s="83"/>
      <c r="B281" s="104"/>
      <c r="C281" s="104"/>
      <c r="D281" s="104"/>
      <c r="E281" s="82"/>
      <c r="F281" s="82"/>
      <c r="G281" s="82"/>
      <c r="H281" s="82"/>
      <c r="I281" s="82"/>
      <c r="J281" s="83"/>
      <c r="K281" s="82"/>
      <c r="L281" s="83"/>
      <c r="M281" s="82"/>
      <c r="N281" s="82"/>
      <c r="O281" s="84"/>
      <c r="P281" s="82"/>
      <c r="Q281" s="82"/>
      <c r="R281" s="85"/>
      <c r="S281" s="82"/>
      <c r="T281" s="87"/>
      <c r="U281" s="87"/>
      <c r="V281" s="92"/>
      <c r="W281" s="82"/>
      <c r="X281" s="88"/>
      <c r="Y281" s="89"/>
      <c r="Z281" s="89"/>
      <c r="AA281" s="89"/>
      <c r="AB281" s="99"/>
      <c r="AC281" s="91"/>
      <c r="AD281" s="97"/>
      <c r="AE281" s="97"/>
      <c r="AF281" s="93"/>
    </row>
    <row r="282" spans="1:32" s="94" customFormat="1" ht="47.25" customHeight="1" x14ac:dyDescent="0.2">
      <c r="A282" s="83"/>
      <c r="B282" s="104"/>
      <c r="C282" s="104"/>
      <c r="D282" s="104"/>
      <c r="E282" s="82"/>
      <c r="F282" s="82"/>
      <c r="G282" s="82"/>
      <c r="H282" s="82"/>
      <c r="I282" s="82"/>
      <c r="J282" s="83"/>
      <c r="K282" s="82"/>
      <c r="L282" s="83"/>
      <c r="M282" s="82"/>
      <c r="N282" s="82"/>
      <c r="O282" s="84"/>
      <c r="P282" s="82"/>
      <c r="Q282" s="82"/>
      <c r="R282" s="85"/>
      <c r="S282" s="82"/>
      <c r="T282" s="87"/>
      <c r="U282" s="87"/>
      <c r="V282" s="92"/>
      <c r="W282" s="82"/>
      <c r="X282" s="88"/>
      <c r="Y282" s="89"/>
      <c r="Z282" s="89"/>
      <c r="AA282" s="89"/>
      <c r="AB282" s="99"/>
      <c r="AC282" s="91"/>
      <c r="AD282" s="82"/>
      <c r="AE282" s="82"/>
      <c r="AF282" s="93"/>
    </row>
    <row r="283" spans="1:32" s="94" customFormat="1" ht="47.25" customHeight="1" x14ac:dyDescent="0.2">
      <c r="A283" s="83"/>
      <c r="B283" s="104"/>
      <c r="C283" s="104"/>
      <c r="D283" s="104"/>
      <c r="E283" s="82"/>
      <c r="F283" s="82"/>
      <c r="G283" s="82"/>
      <c r="H283" s="82"/>
      <c r="I283" s="82"/>
      <c r="J283" s="83"/>
      <c r="K283" s="82"/>
      <c r="L283" s="83"/>
      <c r="M283" s="82"/>
      <c r="N283" s="82"/>
      <c r="O283" s="84"/>
      <c r="P283" s="82"/>
      <c r="Q283" s="82"/>
      <c r="R283" s="85"/>
      <c r="S283" s="82"/>
      <c r="T283" s="87"/>
      <c r="U283" s="87"/>
      <c r="V283" s="92"/>
      <c r="W283" s="82"/>
      <c r="X283" s="88"/>
      <c r="Y283" s="89"/>
      <c r="Z283" s="89"/>
      <c r="AA283" s="89"/>
      <c r="AB283" s="99"/>
      <c r="AC283" s="91"/>
      <c r="AD283" s="82"/>
      <c r="AE283" s="82"/>
      <c r="AF283" s="93"/>
    </row>
    <row r="284" spans="1:32" s="94" customFormat="1" ht="47.25" customHeight="1" x14ac:dyDescent="0.2">
      <c r="A284" s="83"/>
      <c r="B284" s="104"/>
      <c r="C284" s="104"/>
      <c r="D284" s="104"/>
      <c r="E284" s="82"/>
      <c r="F284" s="82"/>
      <c r="G284" s="82"/>
      <c r="H284" s="101"/>
      <c r="I284" s="82"/>
      <c r="J284" s="83"/>
      <c r="K284" s="82"/>
      <c r="L284" s="83"/>
      <c r="M284" s="82"/>
      <c r="N284" s="82"/>
      <c r="O284" s="84"/>
      <c r="P284" s="82"/>
      <c r="Q284" s="82"/>
      <c r="R284" s="85"/>
      <c r="S284" s="82"/>
      <c r="T284" s="87"/>
      <c r="U284" s="87"/>
      <c r="V284" s="92"/>
      <c r="W284" s="82"/>
      <c r="X284" s="88"/>
      <c r="Y284" s="89"/>
      <c r="Z284" s="89"/>
      <c r="AA284" s="89"/>
      <c r="AB284" s="99"/>
      <c r="AC284" s="91"/>
      <c r="AD284" s="82"/>
      <c r="AE284" s="82"/>
      <c r="AF284" s="93"/>
    </row>
    <row r="285" spans="1:32" s="94" customFormat="1" ht="47.25" customHeight="1" x14ac:dyDescent="0.2">
      <c r="A285" s="83"/>
      <c r="B285" s="104"/>
      <c r="C285" s="104"/>
      <c r="D285" s="104"/>
      <c r="E285" s="82"/>
      <c r="F285" s="82"/>
      <c r="G285" s="82"/>
      <c r="H285" s="82"/>
      <c r="I285" s="82"/>
      <c r="J285" s="83"/>
      <c r="K285" s="82"/>
      <c r="L285" s="83"/>
      <c r="M285" s="82"/>
      <c r="N285" s="82"/>
      <c r="O285" s="84"/>
      <c r="P285" s="82"/>
      <c r="Q285" s="82"/>
      <c r="R285" s="85"/>
      <c r="S285" s="82"/>
      <c r="T285" s="87"/>
      <c r="U285" s="87"/>
      <c r="V285" s="92"/>
      <c r="W285" s="82"/>
      <c r="X285" s="88"/>
      <c r="Y285" s="89"/>
      <c r="Z285" s="89"/>
      <c r="AA285" s="89"/>
      <c r="AB285" s="99"/>
      <c r="AC285" s="91"/>
      <c r="AD285" s="82"/>
      <c r="AE285" s="82"/>
      <c r="AF285" s="93"/>
    </row>
    <row r="286" spans="1:32" s="94" customFormat="1" ht="47.25" customHeight="1" x14ac:dyDescent="0.2">
      <c r="A286" s="83"/>
      <c r="B286" s="104"/>
      <c r="C286" s="104"/>
      <c r="D286" s="104"/>
      <c r="E286" s="82"/>
      <c r="F286" s="82"/>
      <c r="G286" s="82"/>
      <c r="H286" s="82"/>
      <c r="I286" s="82"/>
      <c r="J286" s="83"/>
      <c r="K286" s="82"/>
      <c r="L286" s="83"/>
      <c r="M286" s="82"/>
      <c r="N286" s="82"/>
      <c r="O286" s="84"/>
      <c r="P286" s="82"/>
      <c r="Q286" s="82"/>
      <c r="R286" s="85"/>
      <c r="S286" s="82"/>
      <c r="T286" s="86"/>
      <c r="U286" s="87"/>
      <c r="V286" s="82"/>
      <c r="W286" s="82"/>
      <c r="X286" s="88"/>
      <c r="Y286" s="89"/>
      <c r="Z286" s="89"/>
      <c r="AA286" s="89"/>
      <c r="AB286" s="99"/>
      <c r="AC286" s="91"/>
      <c r="AD286" s="96"/>
      <c r="AE286" s="97"/>
      <c r="AF286" s="93"/>
    </row>
    <row r="287" spans="1:32" s="94" customFormat="1" ht="47.25" customHeight="1" x14ac:dyDescent="0.2">
      <c r="A287" s="83"/>
      <c r="B287" s="104"/>
      <c r="C287" s="104"/>
      <c r="D287" s="104"/>
      <c r="E287" s="82"/>
      <c r="F287" s="82"/>
      <c r="G287" s="82"/>
      <c r="H287" s="82"/>
      <c r="I287" s="82"/>
      <c r="J287" s="83"/>
      <c r="K287" s="82"/>
      <c r="L287" s="83"/>
      <c r="M287" s="82"/>
      <c r="N287" s="82"/>
      <c r="O287" s="84"/>
      <c r="P287" s="82"/>
      <c r="Q287" s="82"/>
      <c r="R287" s="85"/>
      <c r="S287" s="82"/>
      <c r="T287" s="86"/>
      <c r="U287" s="87"/>
      <c r="V287" s="82"/>
      <c r="W287" s="82"/>
      <c r="X287" s="88"/>
      <c r="Y287" s="89"/>
      <c r="Z287" s="89"/>
      <c r="AA287" s="89"/>
      <c r="AB287" s="99"/>
      <c r="AC287" s="91"/>
      <c r="AD287" s="82"/>
      <c r="AE287" s="82"/>
      <c r="AF287" s="93"/>
    </row>
    <row r="288" spans="1:32" s="94" customFormat="1" ht="47.25" customHeight="1" x14ac:dyDescent="0.2">
      <c r="A288" s="83"/>
      <c r="B288" s="104"/>
      <c r="C288" s="104"/>
      <c r="D288" s="104"/>
      <c r="E288" s="82"/>
      <c r="F288" s="82"/>
      <c r="G288" s="82"/>
      <c r="H288" s="82"/>
      <c r="I288" s="82"/>
      <c r="J288" s="83"/>
      <c r="K288" s="82"/>
      <c r="L288" s="83"/>
      <c r="M288" s="82"/>
      <c r="N288" s="82"/>
      <c r="O288" s="84"/>
      <c r="P288" s="82"/>
      <c r="Q288" s="82"/>
      <c r="R288" s="85"/>
      <c r="S288" s="82"/>
      <c r="T288" s="86"/>
      <c r="U288" s="87"/>
      <c r="V288" s="82"/>
      <c r="W288" s="82"/>
      <c r="X288" s="102"/>
      <c r="Y288" s="89"/>
      <c r="Z288" s="89"/>
      <c r="AA288" s="89"/>
      <c r="AB288" s="99"/>
      <c r="AC288" s="91"/>
      <c r="AD288" s="96"/>
      <c r="AE288" s="82"/>
      <c r="AF288" s="93"/>
    </row>
    <row r="289" spans="1:32" s="94" customFormat="1" ht="47.25" customHeight="1" x14ac:dyDescent="0.2">
      <c r="A289" s="83"/>
      <c r="B289" s="104"/>
      <c r="C289" s="104"/>
      <c r="D289" s="104"/>
      <c r="E289" s="82"/>
      <c r="F289" s="82"/>
      <c r="G289" s="82"/>
      <c r="H289" s="82"/>
      <c r="I289" s="82"/>
      <c r="J289" s="83"/>
      <c r="K289" s="82"/>
      <c r="L289" s="83"/>
      <c r="M289" s="82"/>
      <c r="N289" s="82"/>
      <c r="O289" s="84"/>
      <c r="P289" s="82"/>
      <c r="Q289" s="82"/>
      <c r="R289" s="85"/>
      <c r="S289" s="82"/>
      <c r="T289" s="86"/>
      <c r="U289" s="87"/>
      <c r="V289" s="82"/>
      <c r="W289" s="82"/>
      <c r="X289" s="88"/>
      <c r="Y289" s="89"/>
      <c r="Z289" s="89"/>
      <c r="AA289" s="89"/>
      <c r="AB289" s="99"/>
      <c r="AC289" s="91"/>
      <c r="AD289" s="96"/>
      <c r="AE289" s="97"/>
      <c r="AF289" s="93"/>
    </row>
    <row r="290" spans="1:32" s="94" customFormat="1" ht="47.25" customHeight="1" x14ac:dyDescent="0.2">
      <c r="A290" s="83"/>
      <c r="B290" s="104"/>
      <c r="C290" s="104"/>
      <c r="D290" s="104"/>
      <c r="E290" s="82"/>
      <c r="F290" s="82"/>
      <c r="G290" s="82"/>
      <c r="H290" s="82"/>
      <c r="I290" s="82"/>
      <c r="J290" s="83"/>
      <c r="K290" s="82"/>
      <c r="L290" s="83"/>
      <c r="M290" s="82"/>
      <c r="N290" s="82"/>
      <c r="O290" s="84"/>
      <c r="P290" s="82"/>
      <c r="Q290" s="82"/>
      <c r="R290" s="85"/>
      <c r="S290" s="82"/>
      <c r="T290" s="86"/>
      <c r="U290" s="87"/>
      <c r="V290" s="82"/>
      <c r="W290" s="82"/>
      <c r="X290" s="88"/>
      <c r="Y290" s="89"/>
      <c r="Z290" s="89"/>
      <c r="AA290" s="89"/>
      <c r="AB290" s="99"/>
      <c r="AC290" s="91"/>
      <c r="AD290" s="96"/>
      <c r="AE290" s="97"/>
      <c r="AF290" s="93"/>
    </row>
    <row r="291" spans="1:32" s="94" customFormat="1" ht="47.25" customHeight="1" x14ac:dyDescent="0.2">
      <c r="A291" s="83"/>
      <c r="B291" s="104"/>
      <c r="C291" s="104"/>
      <c r="D291" s="104"/>
      <c r="E291" s="82"/>
      <c r="F291" s="82"/>
      <c r="G291" s="82"/>
      <c r="H291" s="82"/>
      <c r="I291" s="82"/>
      <c r="J291" s="83"/>
      <c r="K291" s="82"/>
      <c r="L291" s="83"/>
      <c r="M291" s="82"/>
      <c r="N291" s="82"/>
      <c r="O291" s="84"/>
      <c r="P291" s="82"/>
      <c r="Q291" s="82"/>
      <c r="R291" s="85"/>
      <c r="S291" s="82"/>
      <c r="T291" s="86"/>
      <c r="U291" s="87"/>
      <c r="V291" s="82"/>
      <c r="W291" s="82"/>
      <c r="X291" s="88"/>
      <c r="Y291" s="89"/>
      <c r="Z291" s="89"/>
      <c r="AA291" s="89"/>
      <c r="AB291" s="99"/>
      <c r="AC291" s="91"/>
      <c r="AD291" s="96"/>
      <c r="AE291" s="97"/>
      <c r="AF291" s="93"/>
    </row>
    <row r="292" spans="1:32" s="94" customFormat="1" ht="47.25" customHeight="1" x14ac:dyDescent="0.2">
      <c r="A292" s="83"/>
      <c r="B292" s="104"/>
      <c r="C292" s="104"/>
      <c r="D292" s="104"/>
      <c r="E292" s="82"/>
      <c r="F292" s="82"/>
      <c r="G292" s="82"/>
      <c r="H292" s="101"/>
      <c r="I292" s="82"/>
      <c r="J292" s="83"/>
      <c r="K292" s="82"/>
      <c r="L292" s="83"/>
      <c r="M292" s="82"/>
      <c r="N292" s="82"/>
      <c r="O292" s="84"/>
      <c r="P292" s="82"/>
      <c r="Q292" s="82"/>
      <c r="R292" s="82"/>
      <c r="S292" s="82"/>
      <c r="T292" s="86"/>
      <c r="U292" s="87"/>
      <c r="V292" s="82"/>
      <c r="W292" s="82"/>
      <c r="X292" s="88"/>
      <c r="Y292" s="89"/>
      <c r="Z292" s="89"/>
      <c r="AA292" s="89"/>
      <c r="AB292" s="128"/>
      <c r="AC292" s="91"/>
      <c r="AD292" s="92"/>
      <c r="AE292" s="82"/>
      <c r="AF292" s="93"/>
    </row>
    <row r="293" spans="1:32" s="94" customFormat="1" ht="47.25" customHeight="1" x14ac:dyDescent="0.2">
      <c r="A293" s="83"/>
      <c r="B293" s="104"/>
      <c r="C293" s="104"/>
      <c r="D293" s="104"/>
      <c r="E293" s="82"/>
      <c r="F293" s="82"/>
      <c r="G293" s="82"/>
      <c r="H293" s="101"/>
      <c r="I293" s="82"/>
      <c r="J293" s="83"/>
      <c r="K293" s="82"/>
      <c r="L293" s="83"/>
      <c r="M293" s="82"/>
      <c r="N293" s="82"/>
      <c r="O293" s="84"/>
      <c r="P293" s="82"/>
      <c r="Q293" s="82"/>
      <c r="R293" s="82"/>
      <c r="S293" s="82"/>
      <c r="T293" s="86"/>
      <c r="U293" s="87"/>
      <c r="V293" s="82"/>
      <c r="W293" s="82"/>
      <c r="X293" s="88"/>
      <c r="Y293" s="89"/>
      <c r="Z293" s="89"/>
      <c r="AA293" s="89"/>
      <c r="AB293" s="128"/>
      <c r="AC293" s="91"/>
      <c r="AD293" s="96"/>
      <c r="AE293" s="82"/>
      <c r="AF293" s="93"/>
    </row>
    <row r="294" spans="1:32" s="94" customFormat="1" ht="47.25" customHeight="1" x14ac:dyDescent="0.2">
      <c r="A294" s="83"/>
      <c r="B294" s="104"/>
      <c r="C294" s="104"/>
      <c r="D294" s="104"/>
      <c r="E294" s="82"/>
      <c r="F294" s="82"/>
      <c r="G294" s="82"/>
      <c r="H294" s="82"/>
      <c r="I294" s="82"/>
      <c r="J294" s="83"/>
      <c r="K294" s="82"/>
      <c r="L294" s="83"/>
      <c r="M294" s="82"/>
      <c r="N294" s="82"/>
      <c r="O294" s="84"/>
      <c r="P294" s="82"/>
      <c r="Q294" s="82"/>
      <c r="R294" s="83"/>
      <c r="S294" s="82"/>
      <c r="T294" s="87"/>
      <c r="U294" s="87"/>
      <c r="V294" s="82"/>
      <c r="W294" s="82"/>
      <c r="X294" s="88"/>
      <c r="Y294" s="89"/>
      <c r="Z294" s="89"/>
      <c r="AA294" s="89"/>
      <c r="AB294" s="128"/>
      <c r="AC294" s="91"/>
      <c r="AD294" s="82"/>
      <c r="AE294" s="82"/>
      <c r="AF294" s="93"/>
    </row>
    <row r="295" spans="1:32" s="94" customFormat="1" ht="47.25" customHeight="1" x14ac:dyDescent="0.2">
      <c r="A295" s="83"/>
      <c r="B295" s="104"/>
      <c r="C295" s="104"/>
      <c r="D295" s="104"/>
      <c r="E295" s="82"/>
      <c r="F295" s="82"/>
      <c r="G295" s="82"/>
      <c r="H295" s="82"/>
      <c r="I295" s="82"/>
      <c r="J295" s="83"/>
      <c r="K295" s="82"/>
      <c r="L295" s="83"/>
      <c r="M295" s="82"/>
      <c r="N295" s="82"/>
      <c r="O295" s="84"/>
      <c r="P295" s="82"/>
      <c r="Q295" s="82"/>
      <c r="R295" s="82"/>
      <c r="S295" s="82"/>
      <c r="T295" s="86"/>
      <c r="U295" s="87"/>
      <c r="V295" s="82"/>
      <c r="W295" s="82"/>
      <c r="X295" s="88"/>
      <c r="Y295" s="89"/>
      <c r="Z295" s="89"/>
      <c r="AA295" s="89"/>
      <c r="AB295" s="128"/>
      <c r="AC295" s="91"/>
      <c r="AD295" s="82"/>
      <c r="AE295" s="82"/>
      <c r="AF295" s="93"/>
    </row>
    <row r="296" spans="1:32" s="94" customFormat="1" ht="47.25" customHeight="1" x14ac:dyDescent="0.2">
      <c r="A296" s="83"/>
      <c r="B296" s="104"/>
      <c r="C296" s="104"/>
      <c r="D296" s="104"/>
      <c r="E296" s="82"/>
      <c r="F296" s="82"/>
      <c r="G296" s="82"/>
      <c r="H296" s="101"/>
      <c r="I296" s="82"/>
      <c r="J296" s="83"/>
      <c r="K296" s="82"/>
      <c r="L296" s="83"/>
      <c r="M296" s="82"/>
      <c r="N296" s="82"/>
      <c r="O296" s="84"/>
      <c r="P296" s="82"/>
      <c r="Q296" s="82"/>
      <c r="R296" s="83"/>
      <c r="S296" s="82"/>
      <c r="T296" s="87"/>
      <c r="U296" s="87"/>
      <c r="V296" s="82"/>
      <c r="W296" s="82"/>
      <c r="X296" s="88"/>
      <c r="Y296" s="89"/>
      <c r="Z296" s="89"/>
      <c r="AA296" s="89"/>
      <c r="AB296" s="128"/>
      <c r="AC296" s="91"/>
      <c r="AD296" s="96"/>
      <c r="AE296" s="97"/>
      <c r="AF296" s="93"/>
    </row>
    <row r="297" spans="1:32" s="94" customFormat="1" ht="47.25" customHeight="1" x14ac:dyDescent="0.2">
      <c r="A297" s="83"/>
      <c r="B297" s="104"/>
      <c r="C297" s="104"/>
      <c r="D297" s="104"/>
      <c r="E297" s="82"/>
      <c r="F297" s="82"/>
      <c r="G297" s="82"/>
      <c r="H297" s="82"/>
      <c r="I297" s="82"/>
      <c r="J297" s="83"/>
      <c r="K297" s="82"/>
      <c r="L297" s="83"/>
      <c r="M297" s="82"/>
      <c r="N297" s="82"/>
      <c r="O297" s="84"/>
      <c r="P297" s="82"/>
      <c r="Q297" s="82"/>
      <c r="R297" s="82"/>
      <c r="S297" s="82"/>
      <c r="T297" s="86"/>
      <c r="U297" s="87"/>
      <c r="V297" s="82"/>
      <c r="W297" s="82"/>
      <c r="X297" s="88"/>
      <c r="Y297" s="89"/>
      <c r="Z297" s="89"/>
      <c r="AA297" s="89"/>
      <c r="AB297" s="128"/>
      <c r="AC297" s="91"/>
      <c r="AD297" s="82"/>
      <c r="AE297" s="82"/>
      <c r="AF297" s="93"/>
    </row>
    <row r="298" spans="1:32" s="94" customFormat="1" ht="47.25" customHeight="1" x14ac:dyDescent="0.2">
      <c r="A298" s="83"/>
      <c r="B298" s="104"/>
      <c r="C298" s="104"/>
      <c r="D298" s="104"/>
      <c r="E298" s="82"/>
      <c r="F298" s="82"/>
      <c r="G298" s="82"/>
      <c r="H298" s="101"/>
      <c r="I298" s="82"/>
      <c r="J298" s="83"/>
      <c r="K298" s="82"/>
      <c r="L298" s="83"/>
      <c r="M298" s="82"/>
      <c r="N298" s="82"/>
      <c r="O298" s="84"/>
      <c r="P298" s="82"/>
      <c r="Q298" s="82"/>
      <c r="R298" s="83"/>
      <c r="S298" s="82"/>
      <c r="T298" s="87"/>
      <c r="U298" s="86"/>
      <c r="V298" s="82"/>
      <c r="W298" s="82"/>
      <c r="X298" s="88"/>
      <c r="Y298" s="89"/>
      <c r="Z298" s="89"/>
      <c r="AA298" s="89"/>
      <c r="AB298" s="128"/>
      <c r="AC298" s="91"/>
      <c r="AD298" s="92"/>
      <c r="AE298" s="82"/>
      <c r="AF298" s="93"/>
    </row>
    <row r="299" spans="1:32" s="94" customFormat="1" ht="47.25" customHeight="1" x14ac:dyDescent="0.2">
      <c r="A299" s="83"/>
      <c r="B299" s="104"/>
      <c r="C299" s="104"/>
      <c r="D299" s="104"/>
      <c r="E299" s="82"/>
      <c r="F299" s="82"/>
      <c r="G299" s="82"/>
      <c r="H299" s="82"/>
      <c r="I299" s="82"/>
      <c r="J299" s="83"/>
      <c r="K299" s="82">
        <f t="shared" ref="K299:K300" si="9">I299</f>
        <v>0</v>
      </c>
      <c r="L299" s="83"/>
      <c r="M299" s="82"/>
      <c r="N299" s="82"/>
      <c r="O299" s="84"/>
      <c r="P299" s="82"/>
      <c r="Q299" s="82"/>
      <c r="R299" s="83"/>
      <c r="S299" s="82"/>
      <c r="T299" s="87"/>
      <c r="U299" s="86"/>
      <c r="V299" s="82"/>
      <c r="W299" s="82"/>
      <c r="X299" s="88"/>
      <c r="Y299" s="89"/>
      <c r="Z299" s="89"/>
      <c r="AA299" s="89"/>
      <c r="AB299" s="128"/>
      <c r="AC299" s="91"/>
      <c r="AD299" s="97"/>
      <c r="AE299" s="97"/>
      <c r="AF299" s="93"/>
    </row>
    <row r="300" spans="1:32" s="94" customFormat="1" ht="47.25" customHeight="1" x14ac:dyDescent="0.2">
      <c r="A300" s="83"/>
      <c r="B300" s="104"/>
      <c r="C300" s="104"/>
      <c r="D300" s="104"/>
      <c r="E300" s="82"/>
      <c r="F300" s="82"/>
      <c r="G300" s="82"/>
      <c r="H300" s="101"/>
      <c r="I300" s="82"/>
      <c r="J300" s="83"/>
      <c r="K300" s="82">
        <f t="shared" si="9"/>
        <v>0</v>
      </c>
      <c r="L300" s="82"/>
      <c r="M300" s="82"/>
      <c r="N300" s="82"/>
      <c r="O300" s="84"/>
      <c r="P300" s="82"/>
      <c r="Q300" s="82"/>
      <c r="R300" s="129"/>
      <c r="S300" s="129"/>
      <c r="T300" s="86"/>
      <c r="U300" s="87"/>
      <c r="V300" s="82"/>
      <c r="W300" s="82"/>
      <c r="X300" s="88"/>
      <c r="Y300" s="89"/>
      <c r="Z300" s="89"/>
      <c r="AA300" s="89"/>
      <c r="AB300" s="128"/>
      <c r="AC300" s="91"/>
      <c r="AD300" s="92"/>
      <c r="AE300" s="82"/>
      <c r="AF300" s="93"/>
    </row>
    <row r="301" spans="1:32" s="94" customFormat="1" ht="47.25" customHeight="1" x14ac:dyDescent="0.2">
      <c r="A301" s="83"/>
      <c r="B301" s="104"/>
      <c r="C301" s="104"/>
      <c r="D301" s="104"/>
      <c r="E301" s="82"/>
      <c r="F301" s="82"/>
      <c r="G301" s="82"/>
      <c r="H301" s="82"/>
      <c r="I301" s="82"/>
      <c r="J301" s="83"/>
      <c r="K301" s="82"/>
      <c r="L301" s="83"/>
      <c r="M301" s="82"/>
      <c r="N301" s="82"/>
      <c r="O301" s="84"/>
      <c r="P301" s="82"/>
      <c r="Q301" s="82"/>
      <c r="R301" s="83"/>
      <c r="S301" s="82"/>
      <c r="T301" s="87"/>
      <c r="U301" s="86"/>
      <c r="V301" s="82"/>
      <c r="W301" s="82"/>
      <c r="X301" s="102"/>
      <c r="Y301" s="89"/>
      <c r="Z301" s="89"/>
      <c r="AA301" s="89"/>
      <c r="AB301" s="128"/>
      <c r="AC301" s="91"/>
      <c r="AD301" s="96"/>
      <c r="AE301" s="82"/>
      <c r="AF301" s="93"/>
    </row>
    <row r="302" spans="1:32" s="94" customFormat="1" ht="50.25" customHeight="1" x14ac:dyDescent="0.2">
      <c r="A302" s="83"/>
      <c r="B302" s="104"/>
      <c r="C302" s="104"/>
      <c r="D302" s="104"/>
      <c r="E302" s="82"/>
      <c r="F302" s="82"/>
      <c r="G302" s="82"/>
      <c r="H302" s="101"/>
      <c r="I302" s="82"/>
      <c r="J302" s="83"/>
      <c r="K302" s="82"/>
      <c r="L302" s="83"/>
      <c r="M302" s="82"/>
      <c r="N302" s="82"/>
      <c r="O302" s="84"/>
      <c r="P302" s="82"/>
      <c r="Q302" s="82"/>
      <c r="R302" s="82"/>
      <c r="S302" s="82"/>
      <c r="T302" s="86"/>
      <c r="U302" s="87"/>
      <c r="V302" s="82"/>
      <c r="W302" s="82"/>
      <c r="X302" s="88"/>
      <c r="Y302" s="89"/>
      <c r="Z302" s="89"/>
      <c r="AA302" s="89"/>
      <c r="AB302" s="128"/>
      <c r="AC302" s="91"/>
      <c r="AD302" s="92"/>
      <c r="AE302" s="82"/>
      <c r="AF302" s="93"/>
    </row>
    <row r="303" spans="1:32" s="94" customFormat="1" ht="50.25" customHeight="1" x14ac:dyDescent="0.2">
      <c r="A303" s="83"/>
      <c r="B303" s="104"/>
      <c r="C303" s="104"/>
      <c r="D303" s="104"/>
      <c r="E303" s="82"/>
      <c r="F303" s="82"/>
      <c r="G303" s="82"/>
      <c r="H303" s="101"/>
      <c r="I303" s="82"/>
      <c r="J303" s="83"/>
      <c r="K303" s="82"/>
      <c r="L303" s="83"/>
      <c r="M303" s="82"/>
      <c r="N303" s="82"/>
      <c r="O303" s="84"/>
      <c r="P303" s="82"/>
      <c r="Q303" s="82"/>
      <c r="R303" s="83"/>
      <c r="S303" s="82"/>
      <c r="T303" s="87"/>
      <c r="U303" s="86"/>
      <c r="V303" s="82"/>
      <c r="W303" s="82"/>
      <c r="X303" s="88"/>
      <c r="Y303" s="89"/>
      <c r="Z303" s="89"/>
      <c r="AA303" s="89"/>
      <c r="AB303" s="128"/>
      <c r="AC303" s="91"/>
      <c r="AD303" s="92"/>
      <c r="AE303" s="82"/>
      <c r="AF303" s="93"/>
    </row>
    <row r="304" spans="1:32" s="94" customFormat="1" ht="50.25" customHeight="1" x14ac:dyDescent="0.2">
      <c r="A304" s="83"/>
      <c r="B304" s="104"/>
      <c r="C304" s="104"/>
      <c r="D304" s="104"/>
      <c r="E304" s="82"/>
      <c r="F304" s="82"/>
      <c r="G304" s="82"/>
      <c r="H304" s="82"/>
      <c r="I304" s="82"/>
      <c r="J304" s="83"/>
      <c r="K304" s="82"/>
      <c r="L304" s="83"/>
      <c r="M304" s="82"/>
      <c r="N304" s="82"/>
      <c r="O304" s="84"/>
      <c r="P304" s="82"/>
      <c r="Q304" s="82"/>
      <c r="R304" s="83"/>
      <c r="S304" s="82"/>
      <c r="T304" s="87"/>
      <c r="U304" s="87"/>
      <c r="V304" s="82"/>
      <c r="W304" s="82"/>
      <c r="X304" s="88"/>
      <c r="Y304" s="89"/>
      <c r="Z304" s="89"/>
      <c r="AA304" s="89"/>
      <c r="AB304" s="128"/>
      <c r="AC304" s="91"/>
      <c r="AD304" s="82"/>
      <c r="AE304" s="82"/>
      <c r="AF304" s="93"/>
    </row>
    <row r="305" spans="1:32" s="94" customFormat="1" ht="50.25" customHeight="1" x14ac:dyDescent="0.2">
      <c r="A305" s="83"/>
      <c r="B305" s="104"/>
      <c r="C305" s="104"/>
      <c r="D305" s="104"/>
      <c r="E305" s="82"/>
      <c r="F305" s="82"/>
      <c r="G305" s="82"/>
      <c r="H305" s="82"/>
      <c r="I305" s="82"/>
      <c r="J305" s="83"/>
      <c r="K305" s="82"/>
      <c r="L305" s="82"/>
      <c r="M305" s="82"/>
      <c r="N305" s="82"/>
      <c r="O305" s="84"/>
      <c r="P305" s="82"/>
      <c r="Q305" s="82"/>
      <c r="R305" s="129"/>
      <c r="S305" s="129"/>
      <c r="T305" s="87"/>
      <c r="U305" s="87"/>
      <c r="V305" s="82"/>
      <c r="W305" s="82"/>
      <c r="X305" s="88"/>
      <c r="Y305" s="89"/>
      <c r="Z305" s="89"/>
      <c r="AA305" s="89"/>
      <c r="AB305" s="128"/>
      <c r="AC305" s="91"/>
      <c r="AD305" s="96"/>
      <c r="AE305" s="97"/>
      <c r="AF305" s="93"/>
    </row>
    <row r="306" spans="1:32" s="94" customFormat="1" ht="50.25" customHeight="1" x14ac:dyDescent="0.2">
      <c r="A306" s="83"/>
      <c r="B306" s="104"/>
      <c r="C306" s="104"/>
      <c r="D306" s="104"/>
      <c r="E306" s="82"/>
      <c r="F306" s="82"/>
      <c r="G306" s="82"/>
      <c r="H306" s="82"/>
      <c r="I306" s="82"/>
      <c r="J306" s="83"/>
      <c r="K306" s="82"/>
      <c r="L306" s="83"/>
      <c r="M306" s="82"/>
      <c r="N306" s="82"/>
      <c r="O306" s="84"/>
      <c r="P306" s="82"/>
      <c r="Q306" s="82"/>
      <c r="R306" s="83"/>
      <c r="S306" s="82"/>
      <c r="T306" s="86"/>
      <c r="U306" s="87"/>
      <c r="V306" s="82"/>
      <c r="W306" s="82"/>
      <c r="X306" s="88"/>
      <c r="Y306" s="89"/>
      <c r="Z306" s="89"/>
      <c r="AA306" s="89"/>
      <c r="AB306" s="128"/>
      <c r="AC306" s="91"/>
      <c r="AD306" s="82"/>
      <c r="AE306" s="82"/>
      <c r="AF306" s="93"/>
    </row>
    <row r="307" spans="1:32" s="94" customFormat="1" ht="50.25" customHeight="1" x14ac:dyDescent="0.2">
      <c r="A307" s="83"/>
      <c r="B307" s="104"/>
      <c r="C307" s="104"/>
      <c r="D307" s="104"/>
      <c r="E307" s="82"/>
      <c r="F307" s="82"/>
      <c r="G307" s="82"/>
      <c r="H307" s="82"/>
      <c r="I307" s="82"/>
      <c r="J307" s="83"/>
      <c r="K307" s="82"/>
      <c r="L307" s="83"/>
      <c r="M307" s="82"/>
      <c r="N307" s="82"/>
      <c r="O307" s="84"/>
      <c r="P307" s="82"/>
      <c r="Q307" s="82"/>
      <c r="R307" s="83"/>
      <c r="S307" s="82"/>
      <c r="T307" s="87"/>
      <c r="U307" s="87"/>
      <c r="V307" s="82"/>
      <c r="W307" s="82"/>
      <c r="X307" s="88"/>
      <c r="Y307" s="89"/>
      <c r="Z307" s="89"/>
      <c r="AA307" s="89"/>
      <c r="AB307" s="128"/>
      <c r="AC307" s="91"/>
      <c r="AD307" s="82"/>
      <c r="AE307" s="82"/>
      <c r="AF307" s="93"/>
    </row>
    <row r="308" spans="1:32" s="94" customFormat="1" ht="50.25" customHeight="1" x14ac:dyDescent="0.2">
      <c r="A308" s="83"/>
      <c r="B308" s="104"/>
      <c r="C308" s="104"/>
      <c r="D308" s="104"/>
      <c r="E308" s="82"/>
      <c r="F308" s="82"/>
      <c r="G308" s="82"/>
      <c r="H308" s="82"/>
      <c r="I308" s="82"/>
      <c r="J308" s="83"/>
      <c r="K308" s="82"/>
      <c r="L308" s="83"/>
      <c r="M308" s="82"/>
      <c r="N308" s="82"/>
      <c r="O308" s="84"/>
      <c r="P308" s="82"/>
      <c r="Q308" s="82"/>
      <c r="R308" s="83"/>
      <c r="S308" s="82"/>
      <c r="T308" s="87"/>
      <c r="U308" s="87"/>
      <c r="V308" s="82"/>
      <c r="W308" s="82"/>
      <c r="X308" s="88"/>
      <c r="Y308" s="89"/>
      <c r="Z308" s="89"/>
      <c r="AA308" s="89"/>
      <c r="AB308" s="128"/>
      <c r="AC308" s="91"/>
      <c r="AD308" s="82"/>
      <c r="AE308" s="82"/>
      <c r="AF308" s="93"/>
    </row>
    <row r="309" spans="1:32" s="94" customFormat="1" ht="50.25" customHeight="1" x14ac:dyDescent="0.2">
      <c r="A309" s="83"/>
      <c r="B309" s="104"/>
      <c r="C309" s="104"/>
      <c r="D309" s="105"/>
      <c r="E309" s="106"/>
      <c r="F309" s="82"/>
      <c r="G309" s="82"/>
      <c r="H309" s="82"/>
      <c r="I309" s="82"/>
      <c r="J309" s="83"/>
      <c r="K309" s="82"/>
      <c r="L309" s="83"/>
      <c r="M309" s="82"/>
      <c r="N309" s="82"/>
      <c r="O309" s="84"/>
      <c r="P309" s="82"/>
      <c r="Q309" s="82"/>
      <c r="R309" s="82"/>
      <c r="S309" s="82"/>
      <c r="T309" s="86"/>
      <c r="U309" s="87"/>
      <c r="V309" s="82"/>
      <c r="W309" s="82"/>
      <c r="X309" s="88"/>
      <c r="Y309" s="89"/>
      <c r="Z309" s="89"/>
      <c r="AA309" s="89"/>
      <c r="AB309" s="128"/>
      <c r="AC309" s="91"/>
      <c r="AD309" s="92"/>
      <c r="AE309" s="92"/>
      <c r="AF309" s="93"/>
    </row>
    <row r="310" spans="1:32" s="94" customFormat="1" ht="50.25" customHeight="1" x14ac:dyDescent="0.2">
      <c r="A310" s="83"/>
      <c r="B310" s="104"/>
      <c r="C310" s="104"/>
      <c r="D310" s="104"/>
      <c r="E310" s="82"/>
      <c r="F310" s="82"/>
      <c r="G310" s="82"/>
      <c r="H310" s="82"/>
      <c r="I310" s="82"/>
      <c r="J310" s="83"/>
      <c r="K310" s="82"/>
      <c r="L310" s="83"/>
      <c r="M310" s="82"/>
      <c r="N310" s="82"/>
      <c r="O310" s="84"/>
      <c r="P310" s="82"/>
      <c r="Q310" s="82"/>
      <c r="R310" s="82"/>
      <c r="S310" s="82"/>
      <c r="T310" s="86"/>
      <c r="U310" s="87"/>
      <c r="V310" s="82"/>
      <c r="W310" s="82"/>
      <c r="X310" s="88"/>
      <c r="Y310" s="89"/>
      <c r="Z310" s="89"/>
      <c r="AA310" s="89"/>
      <c r="AB310" s="128"/>
      <c r="AC310" s="91"/>
      <c r="AD310" s="96"/>
      <c r="AE310" s="97"/>
      <c r="AF310" s="93"/>
    </row>
    <row r="311" spans="1:32" s="94" customFormat="1" ht="50.25" customHeight="1" x14ac:dyDescent="0.2">
      <c r="A311" s="83"/>
      <c r="B311" s="104"/>
      <c r="C311" s="104"/>
      <c r="D311" s="104"/>
      <c r="E311" s="82"/>
      <c r="F311" s="82"/>
      <c r="G311" s="82"/>
      <c r="H311" s="82"/>
      <c r="I311" s="82"/>
      <c r="J311" s="83"/>
      <c r="K311" s="82"/>
      <c r="L311" s="83"/>
      <c r="M311" s="82"/>
      <c r="N311" s="82"/>
      <c r="O311" s="84"/>
      <c r="P311" s="82"/>
      <c r="Q311" s="82"/>
      <c r="R311" s="83"/>
      <c r="S311" s="82"/>
      <c r="T311" s="86"/>
      <c r="U311" s="87"/>
      <c r="V311" s="82"/>
      <c r="W311" s="82"/>
      <c r="X311" s="88"/>
      <c r="Y311" s="89"/>
      <c r="Z311" s="89"/>
      <c r="AA311" s="89"/>
      <c r="AB311" s="128"/>
      <c r="AC311" s="91"/>
      <c r="AD311" s="96"/>
      <c r="AE311" s="97"/>
      <c r="AF311" s="93"/>
    </row>
    <row r="312" spans="1:32" s="94" customFormat="1" ht="50.25" customHeight="1" x14ac:dyDescent="0.2">
      <c r="A312" s="83"/>
      <c r="B312" s="104"/>
      <c r="C312" s="104"/>
      <c r="D312" s="104"/>
      <c r="E312" s="82"/>
      <c r="F312" s="82"/>
      <c r="G312" s="82"/>
      <c r="H312" s="82"/>
      <c r="I312" s="82"/>
      <c r="J312" s="83"/>
      <c r="K312" s="82"/>
      <c r="L312" s="82"/>
      <c r="M312" s="82"/>
      <c r="N312" s="82"/>
      <c r="O312" s="84"/>
      <c r="P312" s="82"/>
      <c r="Q312" s="82"/>
      <c r="R312" s="129"/>
      <c r="S312" s="129"/>
      <c r="T312" s="87"/>
      <c r="U312" s="87"/>
      <c r="V312" s="82"/>
      <c r="W312" s="82"/>
      <c r="X312" s="88"/>
      <c r="Y312" s="89"/>
      <c r="Z312" s="89"/>
      <c r="AA312" s="89"/>
      <c r="AB312" s="128"/>
      <c r="AC312" s="91"/>
      <c r="AD312" s="97"/>
      <c r="AE312" s="97"/>
      <c r="AF312" s="93"/>
    </row>
    <row r="313" spans="1:32" s="94" customFormat="1" ht="50.25" customHeight="1" x14ac:dyDescent="0.2">
      <c r="A313" s="83"/>
      <c r="B313" s="104"/>
      <c r="C313" s="104"/>
      <c r="D313" s="104"/>
      <c r="E313" s="82"/>
      <c r="F313" s="82"/>
      <c r="G313" s="82"/>
      <c r="H313" s="101"/>
      <c r="I313" s="82"/>
      <c r="J313" s="83"/>
      <c r="K313" s="82"/>
      <c r="L313" s="83"/>
      <c r="M313" s="82"/>
      <c r="N313" s="82"/>
      <c r="O313" s="84"/>
      <c r="P313" s="82"/>
      <c r="Q313" s="82"/>
      <c r="R313" s="83"/>
      <c r="S313" s="82"/>
      <c r="T313" s="87"/>
      <c r="U313" s="87"/>
      <c r="V313" s="82"/>
      <c r="W313" s="82"/>
      <c r="X313" s="88"/>
      <c r="Y313" s="89"/>
      <c r="Z313" s="89"/>
      <c r="AA313" s="89"/>
      <c r="AB313" s="128"/>
      <c r="AC313" s="91"/>
      <c r="AD313" s="96"/>
      <c r="AE313" s="97"/>
      <c r="AF313" s="93"/>
    </row>
    <row r="314" spans="1:32" s="94" customFormat="1" ht="50.25" customHeight="1" x14ac:dyDescent="0.2">
      <c r="A314" s="83"/>
      <c r="B314" s="104"/>
      <c r="C314" s="104"/>
      <c r="D314" s="104"/>
      <c r="E314" s="82"/>
      <c r="F314" s="82"/>
      <c r="G314" s="82"/>
      <c r="H314" s="101"/>
      <c r="I314" s="82"/>
      <c r="J314" s="83"/>
      <c r="K314" s="82"/>
      <c r="L314" s="83"/>
      <c r="M314" s="82"/>
      <c r="N314" s="82"/>
      <c r="O314" s="84"/>
      <c r="P314" s="82"/>
      <c r="Q314" s="82"/>
      <c r="R314" s="82"/>
      <c r="S314" s="82"/>
      <c r="T314" s="86"/>
      <c r="U314" s="87"/>
      <c r="V314" s="82"/>
      <c r="W314" s="82"/>
      <c r="X314" s="88"/>
      <c r="Y314" s="89"/>
      <c r="Z314" s="89"/>
      <c r="AA314" s="89"/>
      <c r="AB314" s="128"/>
      <c r="AC314" s="91"/>
      <c r="AD314" s="96"/>
      <c r="AE314" s="82"/>
      <c r="AF314" s="93"/>
    </row>
    <row r="315" spans="1:32" s="94" customFormat="1" ht="50.25" customHeight="1" x14ac:dyDescent="0.2">
      <c r="A315" s="83"/>
      <c r="B315" s="104"/>
      <c r="C315" s="104"/>
      <c r="D315" s="104"/>
      <c r="E315" s="82"/>
      <c r="F315" s="82"/>
      <c r="G315" s="82"/>
      <c r="H315" s="82"/>
      <c r="I315" s="82"/>
      <c r="J315" s="83"/>
      <c r="K315" s="82"/>
      <c r="L315" s="83"/>
      <c r="M315" s="82"/>
      <c r="N315" s="82"/>
      <c r="O315" s="84"/>
      <c r="P315" s="82"/>
      <c r="Q315" s="82"/>
      <c r="R315" s="83"/>
      <c r="S315" s="82"/>
      <c r="T315" s="87"/>
      <c r="U315" s="87"/>
      <c r="V315" s="82"/>
      <c r="W315" s="82"/>
      <c r="X315" s="88"/>
      <c r="Y315" s="89"/>
      <c r="Z315" s="89"/>
      <c r="AA315" s="89"/>
      <c r="AB315" s="128"/>
      <c r="AC315" s="91"/>
      <c r="AD315" s="82"/>
      <c r="AE315" s="82"/>
      <c r="AF315" s="93"/>
    </row>
    <row r="316" spans="1:32" s="94" customFormat="1" ht="50.25" customHeight="1" x14ac:dyDescent="0.2">
      <c r="A316" s="83"/>
      <c r="B316" s="104"/>
      <c r="C316" s="104"/>
      <c r="D316" s="104"/>
      <c r="E316" s="82"/>
      <c r="F316" s="82"/>
      <c r="G316" s="82"/>
      <c r="H316" s="82"/>
      <c r="I316" s="82"/>
      <c r="J316" s="83"/>
      <c r="K316" s="82"/>
      <c r="L316" s="83"/>
      <c r="M316" s="82"/>
      <c r="N316" s="82"/>
      <c r="O316" s="84"/>
      <c r="P316" s="82"/>
      <c r="Q316" s="82"/>
      <c r="R316" s="83"/>
      <c r="S316" s="82"/>
      <c r="T316" s="87"/>
      <c r="U316" s="87"/>
      <c r="V316" s="82"/>
      <c r="W316" s="82"/>
      <c r="X316" s="88"/>
      <c r="Y316" s="89"/>
      <c r="Z316" s="89"/>
      <c r="AA316" s="89"/>
      <c r="AB316" s="128"/>
      <c r="AC316" s="91"/>
      <c r="AD316" s="82"/>
      <c r="AE316" s="82"/>
      <c r="AF316" s="93"/>
    </row>
    <row r="317" spans="1:32" s="94" customFormat="1" ht="50.25" customHeight="1" x14ac:dyDescent="0.2">
      <c r="A317" s="83"/>
      <c r="B317" s="104"/>
      <c r="C317" s="104"/>
      <c r="D317" s="104"/>
      <c r="E317" s="82"/>
      <c r="F317" s="82"/>
      <c r="G317" s="82"/>
      <c r="H317" s="101"/>
      <c r="I317" s="82"/>
      <c r="J317" s="83"/>
      <c r="K317" s="82"/>
      <c r="L317" s="83"/>
      <c r="M317" s="82"/>
      <c r="N317" s="82"/>
      <c r="O317" s="84"/>
      <c r="P317" s="82"/>
      <c r="Q317" s="82"/>
      <c r="R317" s="82"/>
      <c r="S317" s="82"/>
      <c r="T317" s="86"/>
      <c r="U317" s="87"/>
      <c r="V317" s="82"/>
      <c r="W317" s="82"/>
      <c r="X317" s="88"/>
      <c r="Y317" s="89"/>
      <c r="Z317" s="89"/>
      <c r="AA317" s="89"/>
      <c r="AB317" s="128"/>
      <c r="AC317" s="91"/>
      <c r="AD317" s="92"/>
      <c r="AE317" s="82"/>
      <c r="AF317" s="93"/>
    </row>
    <row r="318" spans="1:32" s="94" customFormat="1" ht="50.25" customHeight="1" x14ac:dyDescent="0.2">
      <c r="A318" s="83"/>
      <c r="B318" s="104"/>
      <c r="C318" s="104"/>
      <c r="D318" s="104"/>
      <c r="E318" s="82"/>
      <c r="F318" s="82"/>
      <c r="G318" s="82"/>
      <c r="H318" s="82"/>
      <c r="I318" s="82"/>
      <c r="J318" s="83"/>
      <c r="K318" s="82"/>
      <c r="L318" s="83"/>
      <c r="M318" s="82"/>
      <c r="N318" s="82"/>
      <c r="O318" s="84"/>
      <c r="P318" s="82"/>
      <c r="Q318" s="82"/>
      <c r="R318" s="83"/>
      <c r="S318" s="82"/>
      <c r="T318" s="87"/>
      <c r="U318" s="87"/>
      <c r="V318" s="82"/>
      <c r="W318" s="82"/>
      <c r="X318" s="88"/>
      <c r="Y318" s="89"/>
      <c r="Z318" s="89"/>
      <c r="AA318" s="89"/>
      <c r="AB318" s="128"/>
      <c r="AC318" s="91"/>
      <c r="AD318" s="82"/>
      <c r="AE318" s="82"/>
      <c r="AF318" s="93"/>
    </row>
    <row r="319" spans="1:32" s="94" customFormat="1" ht="50.25" customHeight="1" x14ac:dyDescent="0.2">
      <c r="A319" s="83"/>
      <c r="B319" s="104"/>
      <c r="C319" s="104"/>
      <c r="D319" s="104"/>
      <c r="E319" s="82"/>
      <c r="F319" s="82"/>
      <c r="G319" s="82"/>
      <c r="H319" s="82"/>
      <c r="I319" s="82"/>
      <c r="J319" s="83"/>
      <c r="K319" s="82"/>
      <c r="L319" s="83"/>
      <c r="M319" s="82"/>
      <c r="N319" s="82"/>
      <c r="O319" s="84"/>
      <c r="P319" s="82"/>
      <c r="Q319" s="82"/>
      <c r="R319" s="83"/>
      <c r="S319" s="82"/>
      <c r="T319" s="87"/>
      <c r="U319" s="87"/>
      <c r="V319" s="82"/>
      <c r="W319" s="82"/>
      <c r="X319" s="88"/>
      <c r="Y319" s="89"/>
      <c r="Z319" s="89"/>
      <c r="AA319" s="89"/>
      <c r="AB319" s="128"/>
      <c r="AC319" s="91"/>
      <c r="AD319" s="82"/>
      <c r="AE319" s="82"/>
      <c r="AF319" s="93"/>
    </row>
    <row r="320" spans="1:32" s="94" customFormat="1" ht="50.25" customHeight="1" x14ac:dyDescent="0.2">
      <c r="A320" s="83"/>
      <c r="B320" s="104"/>
      <c r="C320" s="104"/>
      <c r="D320" s="104"/>
      <c r="E320" s="82"/>
      <c r="F320" s="82"/>
      <c r="G320" s="82"/>
      <c r="H320" s="82"/>
      <c r="I320" s="82"/>
      <c r="J320" s="83"/>
      <c r="K320" s="82"/>
      <c r="L320" s="83"/>
      <c r="M320" s="82"/>
      <c r="N320" s="82"/>
      <c r="O320" s="84"/>
      <c r="P320" s="82"/>
      <c r="Q320" s="82"/>
      <c r="R320" s="82"/>
      <c r="S320" s="82"/>
      <c r="T320" s="86"/>
      <c r="U320" s="87"/>
      <c r="V320" s="82"/>
      <c r="W320" s="82"/>
      <c r="X320" s="88"/>
      <c r="Y320" s="89"/>
      <c r="Z320" s="89"/>
      <c r="AA320" s="89"/>
      <c r="AB320" s="128"/>
      <c r="AC320" s="91"/>
      <c r="AD320" s="96"/>
      <c r="AE320" s="97"/>
      <c r="AF320" s="93"/>
    </row>
    <row r="321" spans="1:32" s="94" customFormat="1" ht="50.25" customHeight="1" x14ac:dyDescent="0.2">
      <c r="A321" s="83"/>
      <c r="B321" s="104"/>
      <c r="C321" s="104"/>
      <c r="D321" s="104"/>
      <c r="E321" s="82"/>
      <c r="F321" s="82"/>
      <c r="G321" s="82"/>
      <c r="H321" s="82"/>
      <c r="I321" s="82"/>
      <c r="J321" s="83"/>
      <c r="K321" s="82"/>
      <c r="L321" s="83"/>
      <c r="M321" s="82"/>
      <c r="N321" s="82"/>
      <c r="O321" s="84"/>
      <c r="P321" s="82"/>
      <c r="Q321" s="82"/>
      <c r="R321" s="83"/>
      <c r="S321" s="82"/>
      <c r="T321" s="87"/>
      <c r="U321" s="87"/>
      <c r="V321" s="82"/>
      <c r="W321" s="82"/>
      <c r="X321" s="88"/>
      <c r="Y321" s="89"/>
      <c r="Z321" s="89"/>
      <c r="AA321" s="89"/>
      <c r="AB321" s="128"/>
      <c r="AC321" s="91"/>
      <c r="AD321" s="82"/>
      <c r="AE321" s="82"/>
      <c r="AF321" s="93"/>
    </row>
    <row r="322" spans="1:32" s="94" customFormat="1" ht="50.25" customHeight="1" x14ac:dyDescent="0.2">
      <c r="A322" s="83"/>
      <c r="B322" s="104"/>
      <c r="C322" s="104"/>
      <c r="D322" s="104"/>
      <c r="E322" s="82"/>
      <c r="F322" s="82"/>
      <c r="G322" s="82"/>
      <c r="H322" s="82"/>
      <c r="I322" s="82"/>
      <c r="J322" s="83"/>
      <c r="K322" s="82"/>
      <c r="L322" s="83"/>
      <c r="M322" s="82"/>
      <c r="N322" s="82"/>
      <c r="O322" s="84"/>
      <c r="P322" s="82"/>
      <c r="Q322" s="82"/>
      <c r="R322" s="83"/>
      <c r="S322" s="82"/>
      <c r="T322" s="87"/>
      <c r="U322" s="86"/>
      <c r="V322" s="82"/>
      <c r="W322" s="82"/>
      <c r="X322" s="88"/>
      <c r="Y322" s="89"/>
      <c r="Z322" s="89"/>
      <c r="AA322" s="89"/>
      <c r="AB322" s="128"/>
      <c r="AC322" s="91"/>
      <c r="AD322" s="96"/>
      <c r="AE322" s="97"/>
      <c r="AF322" s="93"/>
    </row>
    <row r="323" spans="1:32" s="94" customFormat="1" ht="50.25" customHeight="1" x14ac:dyDescent="0.2">
      <c r="A323" s="83"/>
      <c r="B323" s="104"/>
      <c r="C323" s="104"/>
      <c r="D323" s="104"/>
      <c r="E323" s="82"/>
      <c r="F323" s="82"/>
      <c r="G323" s="82"/>
      <c r="H323" s="82"/>
      <c r="I323" s="82"/>
      <c r="J323" s="83"/>
      <c r="K323" s="82"/>
      <c r="L323" s="83"/>
      <c r="M323" s="82"/>
      <c r="N323" s="82"/>
      <c r="O323" s="84"/>
      <c r="P323" s="82"/>
      <c r="Q323" s="82"/>
      <c r="R323" s="82"/>
      <c r="S323" s="82"/>
      <c r="T323" s="86"/>
      <c r="U323" s="87"/>
      <c r="V323" s="82"/>
      <c r="W323" s="82"/>
      <c r="X323" s="102"/>
      <c r="Y323" s="89"/>
      <c r="Z323" s="89"/>
      <c r="AA323" s="89"/>
      <c r="AB323" s="128"/>
      <c r="AC323" s="91"/>
      <c r="AD323" s="96"/>
      <c r="AE323" s="82"/>
      <c r="AF323" s="93"/>
    </row>
    <row r="324" spans="1:32" s="94" customFormat="1" ht="50.25" customHeight="1" x14ac:dyDescent="0.2">
      <c r="A324" s="83"/>
      <c r="B324" s="104"/>
      <c r="C324" s="104"/>
      <c r="D324" s="104"/>
      <c r="E324" s="82"/>
      <c r="F324" s="82"/>
      <c r="G324" s="82"/>
      <c r="H324" s="82"/>
      <c r="I324" s="82"/>
      <c r="J324" s="83"/>
      <c r="K324" s="82"/>
      <c r="L324" s="83"/>
      <c r="M324" s="82"/>
      <c r="N324" s="82"/>
      <c r="O324" s="84"/>
      <c r="P324" s="82"/>
      <c r="Q324" s="82"/>
      <c r="R324" s="83"/>
      <c r="S324" s="82"/>
      <c r="T324" s="86"/>
      <c r="U324" s="87"/>
      <c r="V324" s="82"/>
      <c r="W324" s="82"/>
      <c r="X324" s="88"/>
      <c r="Y324" s="89"/>
      <c r="Z324" s="89"/>
      <c r="AA324" s="89"/>
      <c r="AB324" s="128"/>
      <c r="AC324" s="91"/>
      <c r="AD324" s="82"/>
      <c r="AE324" s="82"/>
      <c r="AF324" s="93"/>
    </row>
    <row r="325" spans="1:32" s="94" customFormat="1" ht="50.25" customHeight="1" x14ac:dyDescent="0.2">
      <c r="A325" s="83"/>
      <c r="B325" s="104"/>
      <c r="C325" s="104"/>
      <c r="D325" s="104"/>
      <c r="E325" s="82"/>
      <c r="F325" s="82"/>
      <c r="G325" s="82"/>
      <c r="H325" s="82"/>
      <c r="I325" s="82"/>
      <c r="J325" s="83"/>
      <c r="K325" s="82"/>
      <c r="L325" s="82"/>
      <c r="M325" s="82"/>
      <c r="N325" s="82"/>
      <c r="O325" s="84"/>
      <c r="P325" s="82"/>
      <c r="Q325" s="82"/>
      <c r="R325" s="129"/>
      <c r="S325" s="129"/>
      <c r="T325" s="86"/>
      <c r="U325" s="87"/>
      <c r="V325" s="82"/>
      <c r="W325" s="82"/>
      <c r="X325" s="102"/>
      <c r="Y325" s="89"/>
      <c r="Z325" s="89"/>
      <c r="AA325" s="89"/>
      <c r="AB325" s="128"/>
      <c r="AC325" s="91"/>
      <c r="AD325" s="96"/>
      <c r="AE325" s="82"/>
      <c r="AF325" s="93"/>
    </row>
    <row r="326" spans="1:32" s="94" customFormat="1" ht="50.25" customHeight="1" x14ac:dyDescent="0.2">
      <c r="A326" s="83"/>
      <c r="B326" s="104"/>
      <c r="C326" s="104"/>
      <c r="D326" s="104"/>
      <c r="E326" s="82"/>
      <c r="F326" s="82"/>
      <c r="G326" s="82"/>
      <c r="H326" s="101"/>
      <c r="I326" s="82"/>
      <c r="J326" s="83"/>
      <c r="K326" s="82"/>
      <c r="L326" s="82"/>
      <c r="M326" s="82"/>
      <c r="N326" s="82"/>
      <c r="O326" s="84"/>
      <c r="P326" s="82"/>
      <c r="Q326" s="82"/>
      <c r="R326" s="129"/>
      <c r="S326" s="129"/>
      <c r="T326" s="86"/>
      <c r="U326" s="87"/>
      <c r="V326" s="82"/>
      <c r="W326" s="82"/>
      <c r="X326" s="88"/>
      <c r="Y326" s="89"/>
      <c r="Z326" s="89"/>
      <c r="AA326" s="89"/>
      <c r="AB326" s="128"/>
      <c r="AC326" s="91"/>
      <c r="AD326" s="92"/>
      <c r="AE326" s="82"/>
      <c r="AF326" s="93"/>
    </row>
    <row r="327" spans="1:32" s="94" customFormat="1" ht="50.25" customHeight="1" x14ac:dyDescent="0.2">
      <c r="A327" s="83"/>
      <c r="B327" s="104"/>
      <c r="C327" s="104"/>
      <c r="D327" s="104"/>
      <c r="E327" s="82"/>
      <c r="F327" s="82"/>
      <c r="G327" s="82"/>
      <c r="H327" s="82"/>
      <c r="I327" s="82"/>
      <c r="J327" s="83"/>
      <c r="K327" s="82"/>
      <c r="L327" s="83"/>
      <c r="M327" s="82"/>
      <c r="N327" s="82"/>
      <c r="O327" s="84"/>
      <c r="P327" s="82"/>
      <c r="Q327" s="82"/>
      <c r="R327" s="82"/>
      <c r="S327" s="82"/>
      <c r="T327" s="86"/>
      <c r="U327" s="87"/>
      <c r="V327" s="82"/>
      <c r="W327" s="82"/>
      <c r="X327" s="88"/>
      <c r="Y327" s="89"/>
      <c r="Z327" s="89"/>
      <c r="AA327" s="89"/>
      <c r="AB327" s="128"/>
      <c r="AC327" s="91"/>
      <c r="AD327" s="96"/>
      <c r="AE327" s="97"/>
      <c r="AF327" s="93"/>
    </row>
    <row r="328" spans="1:32" s="94" customFormat="1" ht="50.25" customHeight="1" x14ac:dyDescent="0.2">
      <c r="A328" s="83"/>
      <c r="B328" s="104"/>
      <c r="C328" s="104"/>
      <c r="D328" s="104"/>
      <c r="E328" s="82"/>
      <c r="F328" s="82"/>
      <c r="G328" s="82"/>
      <c r="H328" s="101"/>
      <c r="I328" s="82"/>
      <c r="J328" s="83"/>
      <c r="K328" s="82"/>
      <c r="L328" s="83"/>
      <c r="M328" s="82"/>
      <c r="N328" s="82"/>
      <c r="O328" s="84"/>
      <c r="P328" s="82"/>
      <c r="Q328" s="82"/>
      <c r="R328" s="82"/>
      <c r="S328" s="82"/>
      <c r="T328" s="86"/>
      <c r="U328" s="87"/>
      <c r="V328" s="82"/>
      <c r="W328" s="82"/>
      <c r="X328" s="88"/>
      <c r="Y328" s="89"/>
      <c r="Z328" s="89"/>
      <c r="AA328" s="89"/>
      <c r="AB328" s="128"/>
      <c r="AC328" s="91"/>
      <c r="AD328" s="92"/>
      <c r="AE328" s="82"/>
      <c r="AF328" s="93"/>
    </row>
    <row r="329" spans="1:32" s="94" customFormat="1" ht="50.25" customHeight="1" x14ac:dyDescent="0.2">
      <c r="A329" s="83"/>
      <c r="B329" s="104"/>
      <c r="C329" s="104"/>
      <c r="D329" s="104"/>
      <c r="E329" s="82"/>
      <c r="F329" s="82"/>
      <c r="G329" s="82"/>
      <c r="H329" s="82"/>
      <c r="I329" s="82"/>
      <c r="J329" s="83"/>
      <c r="K329" s="82"/>
      <c r="L329" s="83"/>
      <c r="M329" s="82"/>
      <c r="N329" s="82"/>
      <c r="O329" s="84"/>
      <c r="P329" s="82"/>
      <c r="Q329" s="82"/>
      <c r="R329" s="83"/>
      <c r="S329" s="82"/>
      <c r="T329" s="86"/>
      <c r="U329" s="87"/>
      <c r="V329" s="82"/>
      <c r="W329" s="82"/>
      <c r="X329" s="88"/>
      <c r="Y329" s="89"/>
      <c r="Z329" s="89"/>
      <c r="AA329" s="89"/>
      <c r="AB329" s="128"/>
      <c r="AC329" s="91"/>
      <c r="AD329" s="96"/>
      <c r="AE329" s="97"/>
      <c r="AF329" s="93"/>
    </row>
    <row r="330" spans="1:32" s="94" customFormat="1" ht="50.25" customHeight="1" x14ac:dyDescent="0.2">
      <c r="A330" s="83"/>
      <c r="B330" s="104"/>
      <c r="C330" s="104"/>
      <c r="D330" s="104"/>
      <c r="E330" s="82"/>
      <c r="F330" s="82"/>
      <c r="G330" s="82"/>
      <c r="H330" s="82"/>
      <c r="I330" s="82"/>
      <c r="J330" s="83"/>
      <c r="K330" s="82"/>
      <c r="L330" s="83"/>
      <c r="M330" s="82"/>
      <c r="N330" s="82"/>
      <c r="O330" s="84"/>
      <c r="P330" s="82"/>
      <c r="Q330" s="82"/>
      <c r="R330" s="83"/>
      <c r="S330" s="82"/>
      <c r="T330" s="86"/>
      <c r="U330" s="87"/>
      <c r="V330" s="82"/>
      <c r="W330" s="82"/>
      <c r="X330" s="88"/>
      <c r="Y330" s="89"/>
      <c r="Z330" s="89"/>
      <c r="AA330" s="89"/>
      <c r="AB330" s="128"/>
      <c r="AC330" s="91"/>
      <c r="AD330" s="96"/>
      <c r="AE330" s="97"/>
      <c r="AF330" s="93"/>
    </row>
    <row r="331" spans="1:32" s="94" customFormat="1" ht="50.25" customHeight="1" x14ac:dyDescent="0.2">
      <c r="A331" s="83"/>
      <c r="B331" s="104"/>
      <c r="C331" s="104"/>
      <c r="D331" s="104"/>
      <c r="E331" s="82"/>
      <c r="F331" s="82"/>
      <c r="G331" s="82"/>
      <c r="H331" s="82"/>
      <c r="I331" s="82"/>
      <c r="J331" s="83"/>
      <c r="K331" s="82"/>
      <c r="L331" s="83"/>
      <c r="M331" s="82"/>
      <c r="N331" s="82"/>
      <c r="O331" s="84"/>
      <c r="P331" s="82"/>
      <c r="Q331" s="82"/>
      <c r="R331" s="83"/>
      <c r="S331" s="82"/>
      <c r="T331" s="86"/>
      <c r="U331" s="87"/>
      <c r="V331" s="82"/>
      <c r="W331" s="82"/>
      <c r="X331" s="88"/>
      <c r="Y331" s="89"/>
      <c r="Z331" s="89"/>
      <c r="AA331" s="89"/>
      <c r="AB331" s="128"/>
      <c r="AC331" s="91"/>
      <c r="AD331" s="96"/>
      <c r="AE331" s="97"/>
      <c r="AF331" s="93"/>
    </row>
    <row r="332" spans="1:32" s="94" customFormat="1" ht="50.25" customHeight="1" x14ac:dyDescent="0.2">
      <c r="A332" s="83"/>
      <c r="B332" s="104"/>
      <c r="C332" s="104"/>
      <c r="D332" s="104"/>
      <c r="E332" s="82"/>
      <c r="F332" s="82"/>
      <c r="G332" s="82"/>
      <c r="H332" s="82"/>
      <c r="I332" s="82"/>
      <c r="J332" s="83"/>
      <c r="K332" s="82"/>
      <c r="L332" s="83"/>
      <c r="M332" s="82"/>
      <c r="N332" s="82"/>
      <c r="O332" s="83"/>
      <c r="P332" s="82"/>
      <c r="Q332" s="82"/>
      <c r="R332" s="83"/>
      <c r="S332" s="82"/>
      <c r="T332" s="86"/>
      <c r="U332" s="87"/>
      <c r="V332" s="82"/>
      <c r="W332" s="82"/>
      <c r="X332" s="88"/>
      <c r="Y332" s="89"/>
      <c r="Z332" s="89"/>
      <c r="AA332" s="89"/>
      <c r="AB332" s="128"/>
      <c r="AC332" s="91"/>
      <c r="AD332" s="82"/>
      <c r="AE332" s="82"/>
      <c r="AF332" s="93"/>
    </row>
    <row r="333" spans="1:32" s="94" customFormat="1" ht="50.25" customHeight="1" x14ac:dyDescent="0.2">
      <c r="A333" s="83"/>
      <c r="B333" s="104"/>
      <c r="C333" s="104"/>
      <c r="D333" s="104"/>
      <c r="E333" s="82"/>
      <c r="F333" s="82"/>
      <c r="G333" s="82"/>
      <c r="H333" s="82"/>
      <c r="I333" s="82"/>
      <c r="J333" s="83"/>
      <c r="K333" s="82"/>
      <c r="L333" s="83"/>
      <c r="M333" s="82"/>
      <c r="N333" s="82"/>
      <c r="O333" s="83"/>
      <c r="P333" s="82"/>
      <c r="Q333" s="82"/>
      <c r="R333" s="83"/>
      <c r="S333" s="82"/>
      <c r="T333" s="86"/>
      <c r="U333" s="87"/>
      <c r="V333" s="82"/>
      <c r="W333" s="82"/>
      <c r="X333" s="88"/>
      <c r="Y333" s="89"/>
      <c r="Z333" s="89"/>
      <c r="AA333" s="89"/>
      <c r="AB333" s="128"/>
      <c r="AC333" s="91"/>
      <c r="AD333" s="96"/>
      <c r="AE333" s="97"/>
      <c r="AF333" s="93"/>
    </row>
    <row r="334" spans="1:32" s="94" customFormat="1" ht="50.25" customHeight="1" x14ac:dyDescent="0.2">
      <c r="A334" s="83"/>
      <c r="B334" s="104"/>
      <c r="C334" s="104"/>
      <c r="D334" s="104"/>
      <c r="E334" s="82"/>
      <c r="F334" s="82"/>
      <c r="G334" s="82"/>
      <c r="H334" s="101"/>
      <c r="I334" s="82"/>
      <c r="J334" s="83"/>
      <c r="K334" s="82"/>
      <c r="L334" s="83"/>
      <c r="M334" s="82"/>
      <c r="N334" s="82"/>
      <c r="O334" s="83"/>
      <c r="P334" s="82"/>
      <c r="Q334" s="82"/>
      <c r="R334" s="82"/>
      <c r="S334" s="82"/>
      <c r="T334" s="86"/>
      <c r="U334" s="87"/>
      <c r="V334" s="82"/>
      <c r="W334" s="82"/>
      <c r="X334" s="88"/>
      <c r="Y334" s="89"/>
      <c r="Z334" s="89"/>
      <c r="AA334" s="89"/>
      <c r="AB334" s="128"/>
      <c r="AC334" s="91"/>
      <c r="AD334" s="92"/>
      <c r="AE334" s="82"/>
      <c r="AF334" s="93"/>
    </row>
    <row r="335" spans="1:32" s="94" customFormat="1" ht="50.25" customHeight="1" x14ac:dyDescent="0.2">
      <c r="A335" s="83"/>
      <c r="B335" s="104"/>
      <c r="C335" s="104"/>
      <c r="D335" s="104"/>
      <c r="E335" s="82"/>
      <c r="F335" s="82"/>
      <c r="G335" s="82"/>
      <c r="H335" s="82"/>
      <c r="I335" s="82"/>
      <c r="J335" s="83"/>
      <c r="K335" s="82"/>
      <c r="L335" s="82"/>
      <c r="M335" s="82"/>
      <c r="N335" s="82"/>
      <c r="O335" s="82"/>
      <c r="P335" s="82"/>
      <c r="Q335" s="82"/>
      <c r="R335" s="129"/>
      <c r="S335" s="129"/>
      <c r="T335" s="86"/>
      <c r="U335" s="87"/>
      <c r="V335" s="82"/>
      <c r="W335" s="82"/>
      <c r="X335" s="102"/>
      <c r="Y335" s="89"/>
      <c r="Z335" s="89"/>
      <c r="AA335" s="89"/>
      <c r="AB335" s="128"/>
      <c r="AC335" s="91"/>
      <c r="AD335" s="96"/>
      <c r="AE335" s="82"/>
      <c r="AF335" s="93"/>
    </row>
    <row r="336" spans="1:32" s="94" customFormat="1" ht="50.25" customHeight="1" x14ac:dyDescent="0.2">
      <c r="A336" s="83"/>
      <c r="B336" s="104"/>
      <c r="C336" s="104"/>
      <c r="D336" s="105"/>
      <c r="E336" s="106"/>
      <c r="F336" s="82"/>
      <c r="G336" s="82"/>
      <c r="H336" s="82"/>
      <c r="I336" s="104"/>
      <c r="J336" s="83"/>
      <c r="K336" s="82"/>
      <c r="L336" s="83"/>
      <c r="M336" s="82"/>
      <c r="N336" s="82"/>
      <c r="O336" s="83"/>
      <c r="P336" s="82"/>
      <c r="Q336" s="82"/>
      <c r="R336" s="83"/>
      <c r="S336" s="82"/>
      <c r="T336" s="86"/>
      <c r="U336" s="87"/>
      <c r="V336" s="82"/>
      <c r="W336" s="82"/>
      <c r="X336" s="88"/>
      <c r="Y336" s="89"/>
      <c r="Z336" s="89"/>
      <c r="AA336" s="89"/>
      <c r="AB336" s="128"/>
      <c r="AC336" s="91"/>
      <c r="AD336" s="92"/>
      <c r="AE336" s="92"/>
      <c r="AF336" s="93"/>
    </row>
    <row r="337" spans="1:32" s="94" customFormat="1" ht="50.25" customHeight="1" x14ac:dyDescent="0.2">
      <c r="A337" s="83"/>
      <c r="B337" s="104"/>
      <c r="C337" s="104"/>
      <c r="D337" s="105"/>
      <c r="E337" s="106"/>
      <c r="F337" s="82"/>
      <c r="G337" s="82"/>
      <c r="H337" s="82"/>
      <c r="I337" s="104"/>
      <c r="J337" s="83"/>
      <c r="K337" s="82"/>
      <c r="L337" s="83"/>
      <c r="M337" s="82"/>
      <c r="N337" s="82"/>
      <c r="O337" s="83"/>
      <c r="P337" s="82"/>
      <c r="Q337" s="82"/>
      <c r="R337" s="83"/>
      <c r="S337" s="82"/>
      <c r="T337" s="86"/>
      <c r="U337" s="87"/>
      <c r="V337" s="82"/>
      <c r="W337" s="82"/>
      <c r="X337" s="88"/>
      <c r="Y337" s="89"/>
      <c r="Z337" s="89"/>
      <c r="AA337" s="89"/>
      <c r="AB337" s="128"/>
      <c r="AC337" s="91"/>
      <c r="AD337" s="92"/>
      <c r="AE337" s="92"/>
      <c r="AF337" s="93"/>
    </row>
    <row r="338" spans="1:32" s="94" customFormat="1" ht="50.25" customHeight="1" x14ac:dyDescent="0.2">
      <c r="A338" s="83"/>
      <c r="B338" s="104"/>
      <c r="C338" s="104"/>
      <c r="D338" s="105"/>
      <c r="E338" s="106"/>
      <c r="F338" s="82"/>
      <c r="G338" s="82"/>
      <c r="H338" s="82"/>
      <c r="I338" s="104"/>
      <c r="J338" s="83"/>
      <c r="K338" s="82"/>
      <c r="L338" s="83"/>
      <c r="M338" s="82"/>
      <c r="N338" s="82"/>
      <c r="O338" s="83"/>
      <c r="P338" s="82"/>
      <c r="Q338" s="82"/>
      <c r="R338" s="83"/>
      <c r="S338" s="82"/>
      <c r="T338" s="86"/>
      <c r="U338" s="87"/>
      <c r="V338" s="82"/>
      <c r="W338" s="82"/>
      <c r="X338" s="88"/>
      <c r="Y338" s="89"/>
      <c r="Z338" s="89"/>
      <c r="AA338" s="89"/>
      <c r="AB338" s="128"/>
      <c r="AC338" s="91"/>
      <c r="AD338" s="92"/>
      <c r="AE338" s="92"/>
      <c r="AF338" s="93"/>
    </row>
    <row r="339" spans="1:32" s="94" customFormat="1" ht="50.25" customHeight="1" x14ac:dyDescent="0.2">
      <c r="A339" s="83"/>
      <c r="B339" s="104"/>
      <c r="C339" s="104"/>
      <c r="D339" s="105"/>
      <c r="E339" s="106"/>
      <c r="F339" s="82"/>
      <c r="G339" s="82"/>
      <c r="H339" s="82"/>
      <c r="I339" s="104"/>
      <c r="J339" s="83"/>
      <c r="K339" s="82"/>
      <c r="L339" s="83"/>
      <c r="M339" s="82"/>
      <c r="N339" s="82"/>
      <c r="O339" s="83"/>
      <c r="P339" s="82"/>
      <c r="Q339" s="82"/>
      <c r="R339" s="83"/>
      <c r="S339" s="82"/>
      <c r="T339" s="86"/>
      <c r="U339" s="87"/>
      <c r="V339" s="82"/>
      <c r="W339" s="82"/>
      <c r="X339" s="88"/>
      <c r="Y339" s="89"/>
      <c r="Z339" s="89"/>
      <c r="AA339" s="89"/>
      <c r="AB339" s="128"/>
      <c r="AC339" s="91"/>
      <c r="AD339" s="92"/>
      <c r="AE339" s="92"/>
      <c r="AF339" s="93"/>
    </row>
    <row r="340" spans="1:32" s="94" customFormat="1" ht="50.25" customHeight="1" x14ac:dyDescent="0.2">
      <c r="A340" s="83"/>
      <c r="B340" s="104"/>
      <c r="C340" s="104"/>
      <c r="D340" s="105"/>
      <c r="E340" s="106"/>
      <c r="F340" s="82"/>
      <c r="G340" s="82"/>
      <c r="H340" s="82"/>
      <c r="I340" s="104"/>
      <c r="J340" s="83"/>
      <c r="K340" s="82"/>
      <c r="L340" s="83"/>
      <c r="M340" s="82"/>
      <c r="N340" s="82"/>
      <c r="O340" s="83"/>
      <c r="P340" s="82"/>
      <c r="Q340" s="82"/>
      <c r="R340" s="83"/>
      <c r="S340" s="82"/>
      <c r="T340" s="86"/>
      <c r="U340" s="87"/>
      <c r="V340" s="82"/>
      <c r="W340" s="82"/>
      <c r="X340" s="88"/>
      <c r="Y340" s="89"/>
      <c r="Z340" s="89"/>
      <c r="AA340" s="89"/>
      <c r="AB340" s="128"/>
      <c r="AC340" s="91"/>
      <c r="AD340" s="92"/>
      <c r="AE340" s="92"/>
      <c r="AF340" s="93"/>
    </row>
    <row r="341" spans="1:32" s="94" customFormat="1" ht="50.25" customHeight="1" x14ac:dyDescent="0.2">
      <c r="A341" s="83"/>
      <c r="B341" s="104"/>
      <c r="C341" s="104"/>
      <c r="D341" s="105"/>
      <c r="E341" s="106"/>
      <c r="F341" s="82"/>
      <c r="G341" s="82"/>
      <c r="H341" s="82"/>
      <c r="I341" s="104"/>
      <c r="J341" s="83"/>
      <c r="K341" s="82"/>
      <c r="L341" s="83"/>
      <c r="M341" s="82"/>
      <c r="N341" s="82"/>
      <c r="O341" s="83"/>
      <c r="P341" s="82"/>
      <c r="Q341" s="82"/>
      <c r="R341" s="83"/>
      <c r="S341" s="82"/>
      <c r="T341" s="86"/>
      <c r="U341" s="87"/>
      <c r="V341" s="82"/>
      <c r="W341" s="82"/>
      <c r="X341" s="88"/>
      <c r="Y341" s="89"/>
      <c r="Z341" s="89"/>
      <c r="AA341" s="89"/>
      <c r="AB341" s="128"/>
      <c r="AC341" s="91"/>
      <c r="AD341" s="92"/>
      <c r="AE341" s="92"/>
      <c r="AF341" s="93"/>
    </row>
    <row r="342" spans="1:32" s="94" customFormat="1" ht="50.25" customHeight="1" x14ac:dyDescent="0.2">
      <c r="A342" s="83"/>
      <c r="B342" s="104"/>
      <c r="C342" s="104"/>
      <c r="D342" s="105"/>
      <c r="E342" s="106"/>
      <c r="F342" s="82"/>
      <c r="G342" s="82"/>
      <c r="H342" s="82"/>
      <c r="I342" s="104"/>
      <c r="J342" s="83"/>
      <c r="K342" s="82"/>
      <c r="L342" s="83"/>
      <c r="M342" s="82"/>
      <c r="N342" s="82"/>
      <c r="O342" s="83"/>
      <c r="P342" s="82"/>
      <c r="Q342" s="82"/>
      <c r="R342" s="83"/>
      <c r="S342" s="82"/>
      <c r="T342" s="86"/>
      <c r="U342" s="87"/>
      <c r="V342" s="82"/>
      <c r="W342" s="82"/>
      <c r="X342" s="88"/>
      <c r="Y342" s="89"/>
      <c r="Z342" s="89"/>
      <c r="AA342" s="89"/>
      <c r="AB342" s="128"/>
      <c r="AC342" s="91"/>
      <c r="AD342" s="92"/>
      <c r="AE342" s="92"/>
      <c r="AF342" s="93"/>
    </row>
    <row r="343" spans="1:32" s="94" customFormat="1" ht="50.25" customHeight="1" x14ac:dyDescent="0.2">
      <c r="A343" s="83"/>
      <c r="B343" s="104"/>
      <c r="C343" s="104"/>
      <c r="D343" s="105"/>
      <c r="E343" s="106"/>
      <c r="F343" s="82"/>
      <c r="G343" s="82"/>
      <c r="H343" s="82"/>
      <c r="I343" s="104"/>
      <c r="J343" s="83"/>
      <c r="K343" s="82"/>
      <c r="L343" s="83"/>
      <c r="M343" s="82"/>
      <c r="N343" s="82"/>
      <c r="O343" s="83"/>
      <c r="P343" s="82"/>
      <c r="Q343" s="82"/>
      <c r="R343" s="83"/>
      <c r="S343" s="82"/>
      <c r="T343" s="86"/>
      <c r="U343" s="87"/>
      <c r="V343" s="82"/>
      <c r="W343" s="82"/>
      <c r="X343" s="88"/>
      <c r="Y343" s="89"/>
      <c r="Z343" s="89"/>
      <c r="AA343" s="89"/>
      <c r="AB343" s="128"/>
      <c r="AC343" s="91"/>
      <c r="AD343" s="92"/>
      <c r="AE343" s="92"/>
      <c r="AF343" s="93"/>
    </row>
    <row r="344" spans="1:32" s="94" customFormat="1" ht="50.25" customHeight="1" x14ac:dyDescent="0.2">
      <c r="A344" s="83"/>
      <c r="B344" s="104"/>
      <c r="C344" s="104"/>
      <c r="D344" s="105"/>
      <c r="E344" s="106"/>
      <c r="F344" s="82"/>
      <c r="G344" s="82"/>
      <c r="H344" s="82"/>
      <c r="I344" s="104"/>
      <c r="J344" s="83"/>
      <c r="K344" s="82"/>
      <c r="L344" s="83"/>
      <c r="M344" s="82"/>
      <c r="N344" s="82"/>
      <c r="O344" s="83"/>
      <c r="P344" s="82"/>
      <c r="Q344" s="82"/>
      <c r="R344" s="83"/>
      <c r="S344" s="82"/>
      <c r="T344" s="86"/>
      <c r="U344" s="87"/>
      <c r="V344" s="82"/>
      <c r="W344" s="82"/>
      <c r="X344" s="88"/>
      <c r="Y344" s="89"/>
      <c r="Z344" s="89"/>
      <c r="AA344" s="89"/>
      <c r="AB344" s="128"/>
      <c r="AC344" s="91"/>
      <c r="AD344" s="92"/>
      <c r="AE344" s="92"/>
      <c r="AF344" s="93"/>
    </row>
    <row r="345" spans="1:32" s="94" customFormat="1" ht="50.25" customHeight="1" x14ac:dyDescent="0.2">
      <c r="A345" s="83"/>
      <c r="B345" s="104"/>
      <c r="C345" s="104"/>
      <c r="D345" s="105"/>
      <c r="E345" s="106"/>
      <c r="F345" s="82"/>
      <c r="G345" s="82"/>
      <c r="H345" s="82"/>
      <c r="I345" s="104"/>
      <c r="J345" s="83"/>
      <c r="K345" s="82"/>
      <c r="L345" s="83"/>
      <c r="M345" s="82"/>
      <c r="N345" s="82"/>
      <c r="O345" s="83"/>
      <c r="P345" s="82"/>
      <c r="Q345" s="82"/>
      <c r="R345" s="83"/>
      <c r="S345" s="82"/>
      <c r="T345" s="86"/>
      <c r="U345" s="87"/>
      <c r="V345" s="82"/>
      <c r="W345" s="82"/>
      <c r="X345" s="88"/>
      <c r="Y345" s="89"/>
      <c r="Z345" s="89"/>
      <c r="AA345" s="89"/>
      <c r="AB345" s="128"/>
      <c r="AC345" s="91"/>
      <c r="AD345" s="92"/>
      <c r="AE345" s="92"/>
      <c r="AF345" s="93"/>
    </row>
    <row r="346" spans="1:32" s="94" customFormat="1" ht="50.25" customHeight="1" x14ac:dyDescent="0.2">
      <c r="A346" s="83"/>
      <c r="B346" s="104"/>
      <c r="C346" s="104"/>
      <c r="D346" s="105"/>
      <c r="E346" s="106"/>
      <c r="F346" s="82"/>
      <c r="G346" s="82"/>
      <c r="H346" s="82"/>
      <c r="I346" s="104"/>
      <c r="J346" s="83"/>
      <c r="K346" s="82"/>
      <c r="L346" s="83"/>
      <c r="M346" s="82"/>
      <c r="N346" s="82"/>
      <c r="O346" s="83"/>
      <c r="P346" s="82"/>
      <c r="Q346" s="82"/>
      <c r="R346" s="83"/>
      <c r="S346" s="82"/>
      <c r="T346" s="86"/>
      <c r="U346" s="87"/>
      <c r="V346" s="82"/>
      <c r="W346" s="82"/>
      <c r="X346" s="88"/>
      <c r="Y346" s="89"/>
      <c r="Z346" s="89"/>
      <c r="AA346" s="89"/>
      <c r="AB346" s="128"/>
      <c r="AC346" s="91"/>
      <c r="AD346" s="92"/>
      <c r="AE346" s="92"/>
      <c r="AF346" s="93"/>
    </row>
    <row r="347" spans="1:32" s="94" customFormat="1" ht="50.25" customHeight="1" x14ac:dyDescent="0.2">
      <c r="A347" s="83"/>
      <c r="B347" s="104"/>
      <c r="C347" s="104"/>
      <c r="D347" s="105"/>
      <c r="E347" s="106"/>
      <c r="F347" s="82"/>
      <c r="G347" s="82"/>
      <c r="H347" s="82"/>
      <c r="I347" s="104"/>
      <c r="J347" s="83"/>
      <c r="K347" s="82"/>
      <c r="L347" s="83"/>
      <c r="M347" s="82"/>
      <c r="N347" s="82"/>
      <c r="O347" s="83"/>
      <c r="P347" s="82"/>
      <c r="Q347" s="82"/>
      <c r="R347" s="82"/>
      <c r="S347" s="82"/>
      <c r="T347" s="86"/>
      <c r="U347" s="87"/>
      <c r="V347" s="82"/>
      <c r="W347" s="82"/>
      <c r="X347" s="88"/>
      <c r="Y347" s="89"/>
      <c r="Z347" s="89"/>
      <c r="AA347" s="89"/>
      <c r="AB347" s="128"/>
      <c r="AC347" s="91"/>
      <c r="AD347" s="92"/>
      <c r="AE347" s="92"/>
      <c r="AF347" s="93"/>
    </row>
    <row r="348" spans="1:32" s="94" customFormat="1" ht="50.25" customHeight="1" x14ac:dyDescent="0.2">
      <c r="A348" s="83"/>
      <c r="B348" s="104"/>
      <c r="C348" s="104"/>
      <c r="D348" s="105"/>
      <c r="E348" s="106"/>
      <c r="F348" s="82"/>
      <c r="G348" s="82"/>
      <c r="H348" s="82"/>
      <c r="I348" s="104"/>
      <c r="J348" s="83"/>
      <c r="K348" s="82"/>
      <c r="L348" s="83"/>
      <c r="M348" s="82"/>
      <c r="N348" s="82"/>
      <c r="O348" s="83"/>
      <c r="P348" s="82"/>
      <c r="Q348" s="82"/>
      <c r="R348" s="82"/>
      <c r="S348" s="82"/>
      <c r="T348" s="86"/>
      <c r="U348" s="87"/>
      <c r="V348" s="82"/>
      <c r="W348" s="82"/>
      <c r="X348" s="88"/>
      <c r="Y348" s="89"/>
      <c r="Z348" s="89"/>
      <c r="AA348" s="89"/>
      <c r="AB348" s="128"/>
      <c r="AC348" s="91"/>
      <c r="AD348" s="92"/>
      <c r="AE348" s="92"/>
      <c r="AF348" s="93"/>
    </row>
    <row r="349" spans="1:32" s="94" customFormat="1" ht="50.25" customHeight="1" x14ac:dyDescent="0.2">
      <c r="A349" s="83"/>
      <c r="B349" s="104"/>
      <c r="C349" s="104"/>
      <c r="D349" s="105"/>
      <c r="E349" s="106"/>
      <c r="F349" s="82"/>
      <c r="G349" s="82"/>
      <c r="H349" s="82"/>
      <c r="I349" s="104"/>
      <c r="J349" s="83"/>
      <c r="K349" s="82"/>
      <c r="L349" s="83"/>
      <c r="M349" s="82"/>
      <c r="N349" s="82"/>
      <c r="O349" s="83"/>
      <c r="P349" s="82"/>
      <c r="Q349" s="82"/>
      <c r="R349" s="82"/>
      <c r="S349" s="82"/>
      <c r="T349" s="86"/>
      <c r="U349" s="87"/>
      <c r="V349" s="82"/>
      <c r="W349" s="82"/>
      <c r="X349" s="88"/>
      <c r="Y349" s="89"/>
      <c r="Z349" s="89"/>
      <c r="AA349" s="89"/>
      <c r="AB349" s="128"/>
      <c r="AC349" s="91"/>
      <c r="AD349" s="92"/>
      <c r="AE349" s="92"/>
      <c r="AF349" s="93"/>
    </row>
    <row r="350" spans="1:32" s="94" customFormat="1" ht="50.25" customHeight="1" x14ac:dyDescent="0.2">
      <c r="A350" s="83"/>
      <c r="B350" s="104"/>
      <c r="C350" s="104"/>
      <c r="D350" s="105"/>
      <c r="E350" s="106"/>
      <c r="F350" s="82"/>
      <c r="G350" s="82"/>
      <c r="H350" s="82"/>
      <c r="I350" s="104"/>
      <c r="J350" s="83"/>
      <c r="K350" s="82"/>
      <c r="L350" s="83"/>
      <c r="M350" s="82"/>
      <c r="N350" s="82"/>
      <c r="O350" s="83"/>
      <c r="P350" s="82"/>
      <c r="Q350" s="82"/>
      <c r="R350" s="82"/>
      <c r="S350" s="82"/>
      <c r="T350" s="86"/>
      <c r="U350" s="87"/>
      <c r="V350" s="82"/>
      <c r="W350" s="82"/>
      <c r="X350" s="88"/>
      <c r="Y350" s="89"/>
      <c r="Z350" s="89"/>
      <c r="AA350" s="89"/>
      <c r="AB350" s="128"/>
      <c r="AC350" s="91"/>
      <c r="AD350" s="92"/>
      <c r="AE350" s="92"/>
      <c r="AF350" s="93"/>
    </row>
    <row r="351" spans="1:32" s="94" customFormat="1" ht="50.25" customHeight="1" x14ac:dyDescent="0.2">
      <c r="A351" s="83"/>
      <c r="B351" s="104"/>
      <c r="C351" s="104"/>
      <c r="D351" s="105"/>
      <c r="E351" s="106"/>
      <c r="F351" s="82"/>
      <c r="G351" s="82"/>
      <c r="H351" s="82"/>
      <c r="I351" s="104"/>
      <c r="J351" s="83"/>
      <c r="K351" s="82"/>
      <c r="L351" s="83"/>
      <c r="M351" s="82"/>
      <c r="N351" s="82"/>
      <c r="O351" s="83"/>
      <c r="P351" s="82"/>
      <c r="Q351" s="82"/>
      <c r="R351" s="82"/>
      <c r="S351" s="82"/>
      <c r="T351" s="86"/>
      <c r="U351" s="87"/>
      <c r="V351" s="82"/>
      <c r="W351" s="82"/>
      <c r="X351" s="88"/>
      <c r="Y351" s="89"/>
      <c r="Z351" s="89"/>
      <c r="AA351" s="89"/>
      <c r="AB351" s="128"/>
      <c r="AC351" s="91"/>
      <c r="AD351" s="92"/>
      <c r="AE351" s="92"/>
      <c r="AF351" s="93"/>
    </row>
    <row r="352" spans="1:32" s="94" customFormat="1" ht="50.25" customHeight="1" x14ac:dyDescent="0.2">
      <c r="A352" s="83"/>
      <c r="B352" s="104"/>
      <c r="C352" s="104"/>
      <c r="D352" s="105"/>
      <c r="E352" s="106"/>
      <c r="F352" s="82"/>
      <c r="G352" s="82"/>
      <c r="H352" s="82"/>
      <c r="I352" s="104"/>
      <c r="J352" s="83"/>
      <c r="K352" s="82"/>
      <c r="L352" s="83"/>
      <c r="M352" s="82"/>
      <c r="N352" s="82"/>
      <c r="O352" s="83"/>
      <c r="P352" s="82"/>
      <c r="Q352" s="82"/>
      <c r="R352" s="82"/>
      <c r="S352" s="82"/>
      <c r="T352" s="86"/>
      <c r="U352" s="87"/>
      <c r="V352" s="82"/>
      <c r="W352" s="82"/>
      <c r="X352" s="88"/>
      <c r="Y352" s="89"/>
      <c r="Z352" s="89"/>
      <c r="AA352" s="89"/>
      <c r="AB352" s="128"/>
      <c r="AC352" s="91"/>
      <c r="AD352" s="92"/>
      <c r="AE352" s="92"/>
      <c r="AF352" s="93"/>
    </row>
    <row r="353" spans="1:32" s="94" customFormat="1" ht="50.25" customHeight="1" x14ac:dyDescent="0.2">
      <c r="A353" s="83"/>
      <c r="B353" s="104"/>
      <c r="C353" s="104"/>
      <c r="D353" s="105"/>
      <c r="E353" s="106"/>
      <c r="F353" s="82"/>
      <c r="G353" s="82"/>
      <c r="H353" s="82"/>
      <c r="I353" s="104"/>
      <c r="J353" s="83"/>
      <c r="K353" s="82"/>
      <c r="L353" s="83"/>
      <c r="M353" s="82"/>
      <c r="N353" s="82"/>
      <c r="O353" s="83"/>
      <c r="P353" s="82"/>
      <c r="Q353" s="82"/>
      <c r="R353" s="82"/>
      <c r="S353" s="82"/>
      <c r="T353" s="86"/>
      <c r="U353" s="87"/>
      <c r="V353" s="82"/>
      <c r="W353" s="82"/>
      <c r="X353" s="88"/>
      <c r="Y353" s="89"/>
      <c r="Z353" s="89"/>
      <c r="AA353" s="89"/>
      <c r="AB353" s="128"/>
      <c r="AC353" s="91"/>
      <c r="AD353" s="92"/>
      <c r="AE353" s="92"/>
      <c r="AF353" s="93"/>
    </row>
    <row r="354" spans="1:32" s="94" customFormat="1" ht="50.25" customHeight="1" x14ac:dyDescent="0.2">
      <c r="A354" s="83"/>
      <c r="B354" s="104"/>
      <c r="C354" s="104"/>
      <c r="D354" s="105"/>
      <c r="E354" s="106"/>
      <c r="F354" s="82"/>
      <c r="G354" s="82"/>
      <c r="H354" s="82"/>
      <c r="I354" s="104"/>
      <c r="J354" s="83"/>
      <c r="K354" s="82"/>
      <c r="L354" s="83"/>
      <c r="M354" s="82"/>
      <c r="N354" s="82"/>
      <c r="O354" s="83"/>
      <c r="P354" s="82"/>
      <c r="Q354" s="82"/>
      <c r="R354" s="82"/>
      <c r="S354" s="82"/>
      <c r="T354" s="86"/>
      <c r="U354" s="87"/>
      <c r="V354" s="82"/>
      <c r="W354" s="82"/>
      <c r="X354" s="88"/>
      <c r="Y354" s="89"/>
      <c r="Z354" s="89"/>
      <c r="AA354" s="89"/>
      <c r="AB354" s="128"/>
      <c r="AC354" s="91"/>
      <c r="AD354" s="92"/>
      <c r="AE354" s="92"/>
      <c r="AF354" s="93"/>
    </row>
    <row r="355" spans="1:32" s="94" customFormat="1" ht="50.25" customHeight="1" x14ac:dyDescent="0.2">
      <c r="A355" s="83"/>
      <c r="B355" s="104"/>
      <c r="C355" s="104"/>
      <c r="D355" s="105"/>
      <c r="E355" s="106"/>
      <c r="F355" s="82"/>
      <c r="G355" s="82"/>
      <c r="H355" s="82"/>
      <c r="I355" s="104"/>
      <c r="J355" s="83"/>
      <c r="K355" s="82"/>
      <c r="L355" s="83"/>
      <c r="M355" s="82"/>
      <c r="N355" s="82"/>
      <c r="O355" s="83"/>
      <c r="P355" s="82"/>
      <c r="Q355" s="82"/>
      <c r="R355" s="82"/>
      <c r="S355" s="82"/>
      <c r="T355" s="86"/>
      <c r="U355" s="87"/>
      <c r="V355" s="82"/>
      <c r="W355" s="82"/>
      <c r="X355" s="88"/>
      <c r="Y355" s="89"/>
      <c r="Z355" s="89"/>
      <c r="AA355" s="89"/>
      <c r="AB355" s="128"/>
      <c r="AC355" s="91"/>
      <c r="AD355" s="92"/>
      <c r="AE355" s="92"/>
      <c r="AF355" s="93"/>
    </row>
    <row r="356" spans="1:32" s="94" customFormat="1" ht="50.25" customHeight="1" x14ac:dyDescent="0.2">
      <c r="A356" s="83"/>
      <c r="B356" s="104"/>
      <c r="C356" s="104"/>
      <c r="D356" s="105"/>
      <c r="E356" s="106"/>
      <c r="F356" s="82"/>
      <c r="G356" s="82"/>
      <c r="H356" s="82"/>
      <c r="I356" s="104"/>
      <c r="J356" s="83"/>
      <c r="K356" s="82"/>
      <c r="L356" s="83"/>
      <c r="M356" s="82"/>
      <c r="N356" s="82"/>
      <c r="O356" s="83"/>
      <c r="P356" s="82"/>
      <c r="Q356" s="82"/>
      <c r="R356" s="82"/>
      <c r="S356" s="82"/>
      <c r="T356" s="86"/>
      <c r="U356" s="87"/>
      <c r="V356" s="82"/>
      <c r="W356" s="82"/>
      <c r="X356" s="88"/>
      <c r="Y356" s="89"/>
      <c r="Z356" s="89"/>
      <c r="AA356" s="89"/>
      <c r="AB356" s="128"/>
      <c r="AC356" s="91"/>
      <c r="AD356" s="92"/>
      <c r="AE356" s="92"/>
      <c r="AF356" s="93"/>
    </row>
    <row r="357" spans="1:32" s="94" customFormat="1" ht="50.25" customHeight="1" x14ac:dyDescent="0.2">
      <c r="A357" s="83"/>
      <c r="B357" s="104"/>
      <c r="C357" s="104"/>
      <c r="D357" s="105"/>
      <c r="E357" s="106"/>
      <c r="F357" s="82"/>
      <c r="G357" s="82"/>
      <c r="H357" s="82"/>
      <c r="I357" s="104"/>
      <c r="J357" s="83"/>
      <c r="K357" s="82"/>
      <c r="L357" s="83"/>
      <c r="M357" s="82"/>
      <c r="N357" s="82"/>
      <c r="O357" s="83"/>
      <c r="P357" s="82"/>
      <c r="Q357" s="82"/>
      <c r="R357" s="83"/>
      <c r="S357" s="82"/>
      <c r="T357" s="86"/>
      <c r="U357" s="87"/>
      <c r="V357" s="82"/>
      <c r="W357" s="82"/>
      <c r="X357" s="88"/>
      <c r="Y357" s="89"/>
      <c r="Z357" s="89"/>
      <c r="AA357" s="89"/>
      <c r="AB357" s="128"/>
      <c r="AC357" s="91"/>
      <c r="AD357" s="92"/>
      <c r="AE357" s="92"/>
      <c r="AF357" s="93"/>
    </row>
    <row r="358" spans="1:32" s="94" customFormat="1" ht="50.25" customHeight="1" x14ac:dyDescent="0.2">
      <c r="A358" s="83"/>
      <c r="B358" s="104"/>
      <c r="C358" s="104"/>
      <c r="D358" s="105"/>
      <c r="E358" s="106"/>
      <c r="F358" s="82"/>
      <c r="G358" s="82"/>
      <c r="H358" s="82"/>
      <c r="I358" s="104"/>
      <c r="J358" s="83"/>
      <c r="K358" s="82"/>
      <c r="L358" s="83"/>
      <c r="M358" s="82"/>
      <c r="N358" s="82"/>
      <c r="O358" s="83"/>
      <c r="P358" s="82"/>
      <c r="Q358" s="82"/>
      <c r="R358" s="83"/>
      <c r="S358" s="82"/>
      <c r="T358" s="86"/>
      <c r="U358" s="87"/>
      <c r="V358" s="82"/>
      <c r="W358" s="82"/>
      <c r="X358" s="88"/>
      <c r="Y358" s="89"/>
      <c r="Z358" s="89"/>
      <c r="AA358" s="89"/>
      <c r="AB358" s="128"/>
      <c r="AC358" s="91"/>
      <c r="AD358" s="92"/>
      <c r="AE358" s="92"/>
      <c r="AF358" s="93"/>
    </row>
    <row r="359" spans="1:32" s="94" customFormat="1" ht="50.25" customHeight="1" x14ac:dyDescent="0.2">
      <c r="A359" s="83"/>
      <c r="B359" s="104"/>
      <c r="C359" s="104"/>
      <c r="D359" s="104"/>
      <c r="E359" s="82"/>
      <c r="F359" s="82"/>
      <c r="G359" s="82"/>
      <c r="H359" s="101"/>
      <c r="I359" s="82"/>
      <c r="J359" s="83"/>
      <c r="K359" s="82"/>
      <c r="L359" s="83"/>
      <c r="M359" s="82"/>
      <c r="N359" s="82"/>
      <c r="O359" s="83"/>
      <c r="P359" s="82"/>
      <c r="Q359" s="82"/>
      <c r="R359" s="82"/>
      <c r="S359" s="82"/>
      <c r="T359" s="86"/>
      <c r="U359" s="87"/>
      <c r="V359" s="82"/>
      <c r="W359" s="82"/>
      <c r="X359" s="88"/>
      <c r="Y359" s="89"/>
      <c r="Z359" s="89"/>
      <c r="AA359" s="89"/>
      <c r="AB359" s="128"/>
      <c r="AC359" s="91"/>
      <c r="AD359" s="92"/>
      <c r="AE359" s="82"/>
      <c r="AF359" s="93"/>
    </row>
    <row r="360" spans="1:32" s="94" customFormat="1" ht="50.25" customHeight="1" x14ac:dyDescent="0.2">
      <c r="A360" s="83"/>
      <c r="B360" s="104"/>
      <c r="C360" s="104"/>
      <c r="D360" s="104"/>
      <c r="E360" s="106"/>
      <c r="F360" s="82"/>
      <c r="G360" s="82"/>
      <c r="H360" s="101"/>
      <c r="I360" s="82"/>
      <c r="J360" s="83"/>
      <c r="K360" s="82"/>
      <c r="L360" s="83"/>
      <c r="M360" s="82"/>
      <c r="N360" s="82"/>
      <c r="O360" s="83"/>
      <c r="P360" s="82"/>
      <c r="Q360" s="82"/>
      <c r="R360" s="82"/>
      <c r="S360" s="82"/>
      <c r="T360" s="86"/>
      <c r="U360" s="87"/>
      <c r="V360" s="82"/>
      <c r="W360" s="82"/>
      <c r="X360" s="88"/>
      <c r="Y360" s="89"/>
      <c r="Z360" s="89"/>
      <c r="AA360" s="89"/>
      <c r="AB360" s="128"/>
      <c r="AC360" s="91"/>
      <c r="AD360" s="92"/>
      <c r="AE360" s="97"/>
      <c r="AF360" s="93"/>
    </row>
    <row r="361" spans="1:32" s="94" customFormat="1" ht="50.25" customHeight="1" x14ac:dyDescent="0.2">
      <c r="A361" s="83"/>
      <c r="B361" s="104"/>
      <c r="C361" s="104"/>
      <c r="D361" s="104"/>
      <c r="E361" s="82"/>
      <c r="F361" s="82"/>
      <c r="G361" s="82"/>
      <c r="H361" s="82"/>
      <c r="I361" s="82"/>
      <c r="J361" s="83"/>
      <c r="K361" s="82"/>
      <c r="L361" s="83"/>
      <c r="M361" s="82"/>
      <c r="N361" s="82"/>
      <c r="O361" s="83"/>
      <c r="P361" s="82"/>
      <c r="Q361" s="82"/>
      <c r="R361" s="83"/>
      <c r="S361" s="82"/>
      <c r="T361" s="87"/>
      <c r="U361" s="87"/>
      <c r="V361" s="82"/>
      <c r="W361" s="82"/>
      <c r="X361" s="88"/>
      <c r="Y361" s="89"/>
      <c r="Z361" s="89"/>
      <c r="AA361" s="89"/>
      <c r="AB361" s="128"/>
      <c r="AC361" s="91"/>
      <c r="AD361" s="82"/>
      <c r="AE361" s="82"/>
      <c r="AF361" s="93"/>
    </row>
    <row r="362" spans="1:32" s="94" customFormat="1" ht="50.25" customHeight="1" x14ac:dyDescent="0.2">
      <c r="A362" s="83"/>
      <c r="B362" s="104"/>
      <c r="C362" s="104"/>
      <c r="D362" s="104"/>
      <c r="E362" s="82"/>
      <c r="F362" s="82"/>
      <c r="G362" s="82"/>
      <c r="H362" s="82"/>
      <c r="I362" s="82"/>
      <c r="J362" s="83"/>
      <c r="K362" s="82"/>
      <c r="L362" s="83"/>
      <c r="M362" s="82"/>
      <c r="N362" s="82"/>
      <c r="O362" s="83"/>
      <c r="P362" s="82"/>
      <c r="Q362" s="82"/>
      <c r="R362" s="83"/>
      <c r="S362" s="82"/>
      <c r="T362" s="87"/>
      <c r="U362" s="87"/>
      <c r="V362" s="82"/>
      <c r="W362" s="82"/>
      <c r="X362" s="88"/>
      <c r="Y362" s="89"/>
      <c r="Z362" s="89"/>
      <c r="AA362" s="89"/>
      <c r="AB362" s="128"/>
      <c r="AC362" s="91"/>
      <c r="AD362" s="82"/>
      <c r="AE362" s="82"/>
      <c r="AF362" s="93"/>
    </row>
    <row r="363" spans="1:32" s="94" customFormat="1" ht="50.25" customHeight="1" x14ac:dyDescent="0.2">
      <c r="A363" s="83"/>
      <c r="B363" s="104"/>
      <c r="C363" s="104"/>
      <c r="D363" s="104"/>
      <c r="E363" s="82"/>
      <c r="F363" s="82"/>
      <c r="G363" s="82"/>
      <c r="H363" s="82"/>
      <c r="I363" s="82"/>
      <c r="J363" s="83"/>
      <c r="K363" s="82"/>
      <c r="L363" s="82"/>
      <c r="M363" s="82"/>
      <c r="N363" s="82"/>
      <c r="O363" s="82"/>
      <c r="P363" s="82"/>
      <c r="Q363" s="82"/>
      <c r="R363" s="129"/>
      <c r="S363" s="129"/>
      <c r="T363" s="87"/>
      <c r="U363" s="87"/>
      <c r="V363" s="82"/>
      <c r="W363" s="82"/>
      <c r="X363" s="88"/>
      <c r="Y363" s="89"/>
      <c r="Z363" s="89"/>
      <c r="AA363" s="89"/>
      <c r="AB363" s="128"/>
      <c r="AC363" s="91"/>
      <c r="AD363" s="97"/>
      <c r="AE363" s="97"/>
      <c r="AF363" s="93"/>
    </row>
    <row r="364" spans="1:32" s="94" customFormat="1" ht="50.25" customHeight="1" x14ac:dyDescent="0.2">
      <c r="A364" s="83"/>
      <c r="B364" s="104"/>
      <c r="C364" s="104"/>
      <c r="D364" s="104"/>
      <c r="E364" s="82"/>
      <c r="F364" s="82"/>
      <c r="G364" s="82"/>
      <c r="H364" s="82"/>
      <c r="I364" s="82"/>
      <c r="J364" s="83"/>
      <c r="K364" s="82"/>
      <c r="L364" s="82"/>
      <c r="M364" s="82"/>
      <c r="N364" s="82"/>
      <c r="O364" s="82"/>
      <c r="P364" s="82"/>
      <c r="Q364" s="82"/>
      <c r="R364" s="129"/>
      <c r="S364" s="129"/>
      <c r="T364" s="87"/>
      <c r="U364" s="87"/>
      <c r="V364" s="82"/>
      <c r="W364" s="82"/>
      <c r="X364" s="88"/>
      <c r="Y364" s="89"/>
      <c r="Z364" s="89"/>
      <c r="AA364" s="89"/>
      <c r="AB364" s="128"/>
      <c r="AC364" s="91"/>
      <c r="AD364" s="96"/>
      <c r="AE364" s="97"/>
      <c r="AF364" s="93"/>
    </row>
    <row r="365" spans="1:32" s="94" customFormat="1" ht="50.25" customHeight="1" x14ac:dyDescent="0.2">
      <c r="A365" s="83"/>
      <c r="B365" s="104"/>
      <c r="C365" s="104"/>
      <c r="D365" s="104"/>
      <c r="E365" s="82"/>
      <c r="F365" s="82"/>
      <c r="G365" s="82"/>
      <c r="H365" s="82"/>
      <c r="I365" s="82"/>
      <c r="J365" s="83"/>
      <c r="K365" s="82"/>
      <c r="L365" s="83"/>
      <c r="M365" s="82"/>
      <c r="N365" s="82"/>
      <c r="O365" s="83"/>
      <c r="P365" s="82"/>
      <c r="Q365" s="82"/>
      <c r="R365" s="83"/>
      <c r="S365" s="82"/>
      <c r="T365" s="87"/>
      <c r="U365" s="87"/>
      <c r="V365" s="82"/>
      <c r="W365" s="82"/>
      <c r="X365" s="88"/>
      <c r="Y365" s="89"/>
      <c r="Z365" s="89"/>
      <c r="AA365" s="89"/>
      <c r="AB365" s="128"/>
      <c r="AC365" s="91"/>
      <c r="AD365" s="82"/>
      <c r="AE365" s="82"/>
      <c r="AF365" s="93"/>
    </row>
    <row r="366" spans="1:32" s="94" customFormat="1" ht="50.25" customHeight="1" x14ac:dyDescent="0.2">
      <c r="A366" s="83"/>
      <c r="B366" s="104"/>
      <c r="C366" s="104"/>
      <c r="D366" s="104"/>
      <c r="E366" s="82"/>
      <c r="F366" s="82"/>
      <c r="G366" s="82"/>
      <c r="H366" s="82"/>
      <c r="I366" s="82"/>
      <c r="J366" s="83"/>
      <c r="K366" s="82"/>
      <c r="L366" s="83"/>
      <c r="M366" s="82"/>
      <c r="N366" s="82"/>
      <c r="O366" s="83"/>
      <c r="P366" s="82"/>
      <c r="Q366" s="82"/>
      <c r="R366" s="82"/>
      <c r="S366" s="82"/>
      <c r="T366" s="86"/>
      <c r="U366" s="87"/>
      <c r="V366" s="82"/>
      <c r="W366" s="82"/>
      <c r="X366" s="88"/>
      <c r="Y366" s="89"/>
      <c r="Z366" s="89"/>
      <c r="AA366" s="89"/>
      <c r="AB366" s="128"/>
      <c r="AC366" s="91"/>
      <c r="AD366" s="96"/>
      <c r="AE366" s="97"/>
      <c r="AF366" s="93"/>
    </row>
    <row r="367" spans="1:32" s="94" customFormat="1" ht="50.25" customHeight="1" x14ac:dyDescent="0.2">
      <c r="A367" s="83"/>
      <c r="B367" s="104"/>
      <c r="C367" s="104"/>
      <c r="D367" s="104"/>
      <c r="E367" s="82"/>
      <c r="F367" s="82"/>
      <c r="G367" s="82"/>
      <c r="H367" s="82"/>
      <c r="I367" s="82"/>
      <c r="J367" s="83"/>
      <c r="K367" s="82"/>
      <c r="L367" s="83"/>
      <c r="M367" s="82"/>
      <c r="N367" s="82"/>
      <c r="O367" s="83"/>
      <c r="P367" s="82"/>
      <c r="Q367" s="82"/>
      <c r="R367" s="82"/>
      <c r="S367" s="82"/>
      <c r="T367" s="86"/>
      <c r="U367" s="87"/>
      <c r="V367" s="82"/>
      <c r="W367" s="82"/>
      <c r="X367" s="88"/>
      <c r="Y367" s="89"/>
      <c r="Z367" s="89"/>
      <c r="AA367" s="89"/>
      <c r="AB367" s="128"/>
      <c r="AC367" s="91"/>
      <c r="AD367" s="96"/>
      <c r="AE367" s="97"/>
      <c r="AF367" s="93"/>
    </row>
    <row r="368" spans="1:32" s="94" customFormat="1" ht="50.25" customHeight="1" x14ac:dyDescent="0.2">
      <c r="A368" s="83"/>
      <c r="B368" s="104"/>
      <c r="C368" s="104"/>
      <c r="D368" s="104"/>
      <c r="E368" s="82"/>
      <c r="F368" s="82"/>
      <c r="G368" s="82"/>
      <c r="H368" s="82"/>
      <c r="I368" s="82"/>
      <c r="J368" s="83"/>
      <c r="K368" s="82"/>
      <c r="L368" s="83"/>
      <c r="M368" s="82"/>
      <c r="N368" s="82"/>
      <c r="O368" s="83"/>
      <c r="P368" s="82"/>
      <c r="Q368" s="82"/>
      <c r="R368" s="83"/>
      <c r="S368" s="82"/>
      <c r="T368" s="87"/>
      <c r="U368" s="87"/>
      <c r="V368" s="82"/>
      <c r="W368" s="82"/>
      <c r="X368" s="88"/>
      <c r="Y368" s="89"/>
      <c r="Z368" s="89"/>
      <c r="AA368" s="89"/>
      <c r="AB368" s="128"/>
      <c r="AC368" s="91"/>
      <c r="AD368" s="82"/>
      <c r="AE368" s="82"/>
      <c r="AF368" s="93"/>
    </row>
    <row r="369" spans="1:32" s="94" customFormat="1" ht="50.25" customHeight="1" x14ac:dyDescent="0.2">
      <c r="A369" s="83"/>
      <c r="B369" s="104"/>
      <c r="C369" s="104"/>
      <c r="D369" s="104"/>
      <c r="E369" s="82"/>
      <c r="F369" s="82"/>
      <c r="G369" s="82"/>
      <c r="H369" s="82"/>
      <c r="I369" s="82"/>
      <c r="J369" s="83"/>
      <c r="K369" s="82"/>
      <c r="L369" s="83"/>
      <c r="M369" s="82"/>
      <c r="N369" s="82"/>
      <c r="O369" s="83"/>
      <c r="P369" s="82"/>
      <c r="Q369" s="82"/>
      <c r="R369" s="83"/>
      <c r="S369" s="82"/>
      <c r="T369" s="86"/>
      <c r="U369" s="87"/>
      <c r="V369" s="82"/>
      <c r="W369" s="82"/>
      <c r="X369" s="88"/>
      <c r="Y369" s="89"/>
      <c r="Z369" s="89"/>
      <c r="AA369" s="89"/>
      <c r="AB369" s="128"/>
      <c r="AC369" s="91"/>
      <c r="AD369" s="82"/>
      <c r="AE369" s="82"/>
      <c r="AF369" s="93"/>
    </row>
    <row r="370" spans="1:32" s="94" customFormat="1" ht="50.25" customHeight="1" x14ac:dyDescent="0.2">
      <c r="A370" s="83"/>
      <c r="B370" s="104"/>
      <c r="C370" s="104"/>
      <c r="D370" s="104"/>
      <c r="E370" s="82"/>
      <c r="F370" s="82"/>
      <c r="G370" s="82"/>
      <c r="H370" s="82"/>
      <c r="I370" s="82"/>
      <c r="J370" s="83"/>
      <c r="K370" s="82"/>
      <c r="L370" s="83"/>
      <c r="M370" s="82"/>
      <c r="N370" s="82"/>
      <c r="O370" s="83"/>
      <c r="P370" s="82"/>
      <c r="Q370" s="82"/>
      <c r="R370" s="83"/>
      <c r="S370" s="82"/>
      <c r="T370" s="87"/>
      <c r="U370" s="87"/>
      <c r="V370" s="82"/>
      <c r="W370" s="82"/>
      <c r="X370" s="88"/>
      <c r="Y370" s="89"/>
      <c r="Z370" s="89"/>
      <c r="AA370" s="89"/>
      <c r="AB370" s="128"/>
      <c r="AC370" s="91"/>
      <c r="AD370" s="82"/>
      <c r="AE370" s="82"/>
      <c r="AF370" s="93"/>
    </row>
    <row r="371" spans="1:32" s="94" customFormat="1" ht="50.25" customHeight="1" x14ac:dyDescent="0.2">
      <c r="A371" s="83"/>
      <c r="B371" s="104"/>
      <c r="C371" s="104"/>
      <c r="D371" s="104"/>
      <c r="E371" s="82"/>
      <c r="F371" s="82"/>
      <c r="G371" s="82"/>
      <c r="H371" s="82"/>
      <c r="I371" s="82"/>
      <c r="J371" s="83"/>
      <c r="K371" s="82"/>
      <c r="L371" s="83"/>
      <c r="M371" s="82"/>
      <c r="N371" s="82"/>
      <c r="O371" s="83"/>
      <c r="P371" s="82"/>
      <c r="Q371" s="82"/>
      <c r="R371" s="83"/>
      <c r="S371" s="82"/>
      <c r="T371" s="87"/>
      <c r="U371" s="86"/>
      <c r="V371" s="82"/>
      <c r="W371" s="82"/>
      <c r="X371" s="88"/>
      <c r="Y371" s="89"/>
      <c r="Z371" s="89"/>
      <c r="AA371" s="89"/>
      <c r="AB371" s="128"/>
      <c r="AC371" s="91"/>
      <c r="AD371" s="96"/>
      <c r="AE371" s="97"/>
      <c r="AF371" s="93"/>
    </row>
    <row r="372" spans="1:32" s="94" customFormat="1" ht="50.25" customHeight="1" x14ac:dyDescent="0.2">
      <c r="A372" s="83"/>
      <c r="B372" s="104"/>
      <c r="C372" s="104"/>
      <c r="D372" s="104"/>
      <c r="E372" s="82"/>
      <c r="F372" s="82"/>
      <c r="G372" s="82"/>
      <c r="H372" s="82"/>
      <c r="I372" s="82"/>
      <c r="J372" s="83"/>
      <c r="K372" s="82"/>
      <c r="L372" s="83"/>
      <c r="M372" s="82"/>
      <c r="N372" s="82"/>
      <c r="O372" s="83"/>
      <c r="P372" s="82"/>
      <c r="Q372" s="82"/>
      <c r="R372" s="83"/>
      <c r="S372" s="82"/>
      <c r="T372" s="87"/>
      <c r="U372" s="86"/>
      <c r="V372" s="92"/>
      <c r="W372" s="82"/>
      <c r="X372" s="102"/>
      <c r="Y372" s="89"/>
      <c r="Z372" s="89"/>
      <c r="AA372" s="89"/>
      <c r="AB372" s="128"/>
      <c r="AC372" s="91"/>
      <c r="AD372" s="96"/>
      <c r="AE372" s="82"/>
      <c r="AF372" s="93"/>
    </row>
    <row r="373" spans="1:32" s="94" customFormat="1" ht="50.25" customHeight="1" x14ac:dyDescent="0.2">
      <c r="A373" s="83"/>
      <c r="B373" s="104"/>
      <c r="C373" s="104"/>
      <c r="D373" s="104"/>
      <c r="E373" s="82"/>
      <c r="F373" s="82"/>
      <c r="G373" s="82"/>
      <c r="H373" s="82"/>
      <c r="I373" s="82"/>
      <c r="J373" s="83"/>
      <c r="K373" s="82"/>
      <c r="L373" s="83"/>
      <c r="M373" s="82"/>
      <c r="N373" s="82"/>
      <c r="O373" s="83"/>
      <c r="P373" s="82"/>
      <c r="Q373" s="82"/>
      <c r="R373" s="83"/>
      <c r="S373" s="82"/>
      <c r="T373" s="87"/>
      <c r="U373" s="86"/>
      <c r="V373" s="82"/>
      <c r="W373" s="82"/>
      <c r="X373" s="102"/>
      <c r="Y373" s="89"/>
      <c r="Z373" s="89"/>
      <c r="AA373" s="89"/>
      <c r="AB373" s="128"/>
      <c r="AC373" s="91"/>
      <c r="AD373" s="96"/>
      <c r="AE373" s="82"/>
      <c r="AF373" s="93"/>
    </row>
    <row r="374" spans="1:32" ht="50.25" customHeight="1" x14ac:dyDescent="0.2">
      <c r="A374" s="41"/>
      <c r="B374" s="42"/>
      <c r="C374" s="42"/>
      <c r="D374" s="42"/>
      <c r="E374" s="43"/>
      <c r="F374" s="43"/>
      <c r="G374" s="43"/>
      <c r="H374" s="44"/>
      <c r="I374" s="43"/>
      <c r="J374" s="41"/>
      <c r="K374" s="43"/>
      <c r="L374" s="43"/>
      <c r="M374" s="43"/>
      <c r="N374" s="43"/>
      <c r="O374" s="43"/>
      <c r="P374" s="43"/>
      <c r="Q374" s="43"/>
      <c r="R374" s="51"/>
      <c r="S374" s="51"/>
      <c r="T374" s="45"/>
      <c r="U374" s="46"/>
      <c r="V374" s="43"/>
      <c r="W374" s="43"/>
      <c r="X374" s="47"/>
      <c r="Y374" s="48"/>
      <c r="Z374" s="48"/>
      <c r="AA374" s="48"/>
      <c r="AB374" s="2"/>
      <c r="AC374" s="49"/>
      <c r="AD374" s="50"/>
      <c r="AE374" s="43"/>
    </row>
    <row r="375" spans="1:32" ht="50.25" customHeight="1" x14ac:dyDescent="0.2">
      <c r="A375" s="41"/>
      <c r="B375" s="42"/>
      <c r="C375" s="42"/>
      <c r="D375" s="53"/>
      <c r="E375" s="54"/>
      <c r="F375" s="43"/>
      <c r="G375" s="43"/>
      <c r="H375" s="43"/>
      <c r="I375" s="43"/>
      <c r="J375" s="41"/>
      <c r="K375" s="43"/>
      <c r="L375" s="41"/>
      <c r="M375" s="43"/>
      <c r="N375" s="43"/>
      <c r="O375" s="41"/>
      <c r="P375" s="43"/>
      <c r="Q375" s="43"/>
      <c r="R375" s="41"/>
      <c r="S375" s="43"/>
      <c r="T375" s="46"/>
      <c r="U375" s="45"/>
      <c r="V375" s="43"/>
      <c r="W375" s="43"/>
      <c r="X375" s="47"/>
      <c r="Y375" s="48"/>
      <c r="Z375" s="48"/>
      <c r="AA375" s="48"/>
      <c r="AB375" s="2"/>
      <c r="AC375" s="49"/>
      <c r="AD375" s="50"/>
      <c r="AE375" s="50"/>
    </row>
    <row r="376" spans="1:32" ht="50.25" customHeight="1" x14ac:dyDescent="0.2">
      <c r="A376" s="41"/>
      <c r="B376" s="42"/>
      <c r="C376" s="42"/>
      <c r="D376" s="42"/>
      <c r="E376" s="43"/>
      <c r="F376" s="43"/>
      <c r="G376" s="43"/>
      <c r="H376" s="43"/>
      <c r="I376" s="43"/>
      <c r="J376" s="41"/>
      <c r="K376" s="43"/>
      <c r="L376" s="41"/>
      <c r="M376" s="43"/>
      <c r="N376" s="43"/>
      <c r="O376" s="41"/>
      <c r="P376" s="43"/>
      <c r="Q376" s="43"/>
      <c r="R376" s="41"/>
      <c r="S376" s="43"/>
      <c r="T376" s="45"/>
      <c r="U376" s="46"/>
      <c r="V376" s="43"/>
      <c r="W376" s="43"/>
      <c r="X376" s="47"/>
      <c r="Y376" s="48"/>
      <c r="Z376" s="48"/>
      <c r="AA376" s="48"/>
      <c r="AB376" s="2"/>
      <c r="AC376" s="49"/>
      <c r="AD376" s="9"/>
      <c r="AE376" s="10"/>
    </row>
    <row r="377" spans="1:32" ht="50.25" customHeight="1" x14ac:dyDescent="0.2">
      <c r="A377" s="41"/>
      <c r="B377" s="42"/>
      <c r="C377" s="42"/>
      <c r="D377" s="42"/>
      <c r="E377" s="43"/>
      <c r="F377" s="43"/>
      <c r="G377" s="43"/>
      <c r="H377" s="43"/>
      <c r="I377" s="43"/>
      <c r="J377" s="41"/>
      <c r="K377" s="43"/>
      <c r="L377" s="41"/>
      <c r="M377" s="43"/>
      <c r="N377" s="43"/>
      <c r="O377" s="41"/>
      <c r="P377" s="43"/>
      <c r="Q377" s="43"/>
      <c r="R377" s="41"/>
      <c r="S377" s="43"/>
      <c r="T377" s="46"/>
      <c r="U377" s="45"/>
      <c r="V377" s="43"/>
      <c r="W377" s="43"/>
      <c r="X377" s="47"/>
      <c r="Y377" s="48"/>
      <c r="Z377" s="48"/>
      <c r="AA377" s="48"/>
      <c r="AB377" s="2"/>
      <c r="AC377" s="49"/>
      <c r="AD377" s="9"/>
      <c r="AE377" s="10"/>
    </row>
    <row r="378" spans="1:32" ht="50.25" customHeight="1" x14ac:dyDescent="0.2">
      <c r="A378" s="41"/>
      <c r="B378" s="42"/>
      <c r="C378" s="42"/>
      <c r="D378" s="42"/>
      <c r="E378" s="43"/>
      <c r="F378" s="43"/>
      <c r="G378" s="43"/>
      <c r="H378" s="43"/>
      <c r="I378" s="43"/>
      <c r="J378" s="41"/>
      <c r="K378" s="43"/>
      <c r="L378" s="41"/>
      <c r="M378" s="43"/>
      <c r="N378" s="43"/>
      <c r="O378" s="41"/>
      <c r="P378" s="43"/>
      <c r="Q378" s="43"/>
      <c r="R378" s="43"/>
      <c r="S378" s="43"/>
      <c r="T378" s="45"/>
      <c r="U378" s="46"/>
      <c r="V378" s="43"/>
      <c r="W378" s="43"/>
      <c r="X378" s="47"/>
      <c r="Y378" s="48"/>
      <c r="Z378" s="48"/>
      <c r="AA378" s="48"/>
      <c r="AB378" s="2"/>
      <c r="AC378" s="49"/>
      <c r="AD378" s="9"/>
      <c r="AE378" s="10"/>
    </row>
    <row r="379" spans="1:32" ht="50.25" customHeight="1" x14ac:dyDescent="0.2">
      <c r="A379" s="41"/>
      <c r="B379" s="42"/>
      <c r="C379" s="42"/>
      <c r="D379" s="42"/>
      <c r="E379" s="43"/>
      <c r="F379" s="43"/>
      <c r="G379" s="43"/>
      <c r="H379" s="44"/>
      <c r="I379" s="43"/>
      <c r="J379" s="41"/>
      <c r="K379" s="43"/>
      <c r="L379" s="41"/>
      <c r="M379" s="43"/>
      <c r="N379" s="43"/>
      <c r="O379" s="41"/>
      <c r="P379" s="43"/>
      <c r="Q379" s="43"/>
      <c r="R379" s="43"/>
      <c r="S379" s="43"/>
      <c r="T379" s="45"/>
      <c r="U379" s="46"/>
      <c r="V379" s="43"/>
      <c r="W379" s="43"/>
      <c r="X379" s="47"/>
      <c r="Y379" s="48"/>
      <c r="Z379" s="48"/>
      <c r="AA379" s="48"/>
      <c r="AB379" s="2"/>
      <c r="AC379" s="49"/>
      <c r="AD379" s="50"/>
      <c r="AE379" s="43"/>
    </row>
    <row r="380" spans="1:32" ht="50.25" customHeight="1" x14ac:dyDescent="0.2">
      <c r="A380" s="41"/>
      <c r="B380" s="42"/>
      <c r="C380" s="42"/>
      <c r="D380" s="42"/>
      <c r="E380" s="43"/>
      <c r="F380" s="43"/>
      <c r="G380" s="43"/>
      <c r="H380" s="43"/>
      <c r="I380" s="43"/>
      <c r="J380" s="41"/>
      <c r="K380" s="43"/>
      <c r="L380" s="41"/>
      <c r="M380" s="43"/>
      <c r="N380" s="43"/>
      <c r="O380" s="41"/>
      <c r="P380" s="43"/>
      <c r="Q380" s="43"/>
      <c r="R380" s="43"/>
      <c r="S380" s="43"/>
      <c r="T380" s="45"/>
      <c r="U380" s="46"/>
      <c r="V380" s="43"/>
      <c r="W380" s="43"/>
      <c r="X380" s="52"/>
      <c r="Y380" s="48"/>
      <c r="Z380" s="48"/>
      <c r="AA380" s="48"/>
      <c r="AB380" s="2"/>
      <c r="AC380" s="49"/>
      <c r="AD380" s="9"/>
      <c r="AE380" s="43"/>
    </row>
    <row r="381" spans="1:32" ht="50.25" customHeight="1" x14ac:dyDescent="0.2">
      <c r="A381" s="41"/>
      <c r="B381" s="42"/>
      <c r="C381" s="42"/>
      <c r="D381" s="42"/>
      <c r="E381" s="43"/>
      <c r="F381" s="43"/>
      <c r="G381" s="43"/>
      <c r="H381" s="43"/>
      <c r="I381" s="43"/>
      <c r="J381" s="41"/>
      <c r="K381" s="43"/>
      <c r="L381" s="41"/>
      <c r="M381" s="43"/>
      <c r="N381" s="43"/>
      <c r="O381" s="41"/>
      <c r="P381" s="43"/>
      <c r="Q381" s="43"/>
      <c r="R381" s="41"/>
      <c r="S381" s="43"/>
      <c r="T381" s="45"/>
      <c r="U381" s="46"/>
      <c r="V381" s="43"/>
      <c r="W381" s="43"/>
      <c r="X381" s="47"/>
      <c r="Y381" s="48"/>
      <c r="Z381" s="48"/>
      <c r="AA381" s="48"/>
      <c r="AB381" s="2"/>
      <c r="AC381" s="49"/>
      <c r="AD381" s="43"/>
      <c r="AE381" s="43"/>
    </row>
    <row r="382" spans="1:32" ht="50.25" customHeight="1" x14ac:dyDescent="0.2">
      <c r="A382" s="41"/>
      <c r="B382" s="42"/>
      <c r="C382" s="42"/>
      <c r="D382" s="42"/>
      <c r="E382" s="43"/>
      <c r="F382" s="43"/>
      <c r="G382" s="43"/>
      <c r="H382" s="43"/>
      <c r="I382" s="43"/>
      <c r="J382" s="41"/>
      <c r="K382" s="43"/>
      <c r="L382" s="41"/>
      <c r="M382" s="43"/>
      <c r="N382" s="43"/>
      <c r="O382" s="41"/>
      <c r="P382" s="43"/>
      <c r="Q382" s="43"/>
      <c r="R382" s="43"/>
      <c r="S382" s="43"/>
      <c r="T382" s="45"/>
      <c r="U382" s="46"/>
      <c r="V382" s="43"/>
      <c r="W382" s="43"/>
      <c r="X382" s="52"/>
      <c r="Y382" s="48"/>
      <c r="Z382" s="48"/>
      <c r="AA382" s="48"/>
      <c r="AB382" s="2"/>
      <c r="AC382" s="49"/>
      <c r="AD382" s="9"/>
      <c r="AE382" s="43"/>
    </row>
    <row r="383" spans="1:32" ht="50.25" customHeight="1" x14ac:dyDescent="0.2">
      <c r="A383" s="41"/>
      <c r="B383" s="42"/>
      <c r="C383" s="42"/>
      <c r="D383" s="42"/>
      <c r="E383" s="43"/>
      <c r="F383" s="43"/>
      <c r="G383" s="43"/>
      <c r="H383" s="44"/>
      <c r="I383" s="43"/>
      <c r="J383" s="41"/>
      <c r="K383" s="43"/>
      <c r="L383" s="41"/>
      <c r="M383" s="43"/>
      <c r="N383" s="43"/>
      <c r="O383" s="41"/>
      <c r="P383" s="43"/>
      <c r="Q383" s="43"/>
      <c r="R383" s="41"/>
      <c r="S383" s="43"/>
      <c r="T383" s="45"/>
      <c r="U383" s="46"/>
      <c r="V383" s="43"/>
      <c r="W383" s="43"/>
      <c r="X383" s="47"/>
      <c r="Y383" s="48"/>
      <c r="Z383" s="48"/>
      <c r="AA383" s="48"/>
      <c r="AB383" s="2"/>
      <c r="AC383" s="49"/>
      <c r="AD383" s="50"/>
      <c r="AE383" s="43"/>
    </row>
    <row r="384" spans="1:32" ht="50.25" customHeight="1" x14ac:dyDescent="0.2">
      <c r="A384" s="41"/>
      <c r="B384" s="42"/>
      <c r="C384" s="42"/>
      <c r="D384" s="42"/>
      <c r="E384" s="43"/>
      <c r="F384" s="43"/>
      <c r="G384" s="43"/>
      <c r="H384" s="43"/>
      <c r="I384" s="43"/>
      <c r="J384" s="41"/>
      <c r="K384" s="43"/>
      <c r="L384" s="41"/>
      <c r="M384" s="43"/>
      <c r="N384" s="43"/>
      <c r="O384" s="41"/>
      <c r="P384" s="43"/>
      <c r="Q384" s="43"/>
      <c r="R384" s="43"/>
      <c r="S384" s="43"/>
      <c r="T384" s="45"/>
      <c r="U384" s="46"/>
      <c r="V384" s="43"/>
      <c r="W384" s="43"/>
      <c r="X384" s="52"/>
      <c r="Y384" s="48"/>
      <c r="Z384" s="48"/>
      <c r="AA384" s="48"/>
      <c r="AB384" s="2"/>
      <c r="AC384" s="49"/>
      <c r="AD384" s="55"/>
      <c r="AE384" s="56"/>
    </row>
    <row r="385" spans="1:31" ht="50.25" customHeight="1" x14ac:dyDescent="0.2">
      <c r="A385" s="41"/>
      <c r="B385" s="42"/>
      <c r="C385" s="42"/>
      <c r="D385" s="42"/>
      <c r="E385" s="43"/>
      <c r="F385" s="43"/>
      <c r="G385" s="43"/>
      <c r="H385" s="43"/>
      <c r="I385" s="43"/>
      <c r="J385" s="41"/>
      <c r="K385" s="43"/>
      <c r="L385" s="41"/>
      <c r="M385" s="43"/>
      <c r="N385" s="43"/>
      <c r="O385" s="41"/>
      <c r="P385" s="43"/>
      <c r="Q385" s="43"/>
      <c r="R385" s="41"/>
      <c r="S385" s="43"/>
      <c r="T385" s="46"/>
      <c r="U385" s="46"/>
      <c r="V385" s="43"/>
      <c r="W385" s="43"/>
      <c r="X385" s="47"/>
      <c r="Y385" s="48"/>
      <c r="Z385" s="48"/>
      <c r="AA385" s="48"/>
      <c r="AB385" s="2"/>
      <c r="AC385" s="49"/>
      <c r="AD385" s="43"/>
      <c r="AE385" s="43"/>
    </row>
    <row r="386" spans="1:31" ht="50.25" customHeight="1" x14ac:dyDescent="0.2">
      <c r="A386" s="41"/>
      <c r="B386" s="42"/>
      <c r="C386" s="42"/>
      <c r="D386" s="53"/>
      <c r="E386" s="54"/>
      <c r="F386" s="43"/>
      <c r="G386" s="43"/>
      <c r="H386" s="44"/>
      <c r="I386" s="43"/>
      <c r="J386" s="41"/>
      <c r="K386" s="43"/>
      <c r="L386" s="41"/>
      <c r="M386" s="43"/>
      <c r="N386" s="43"/>
      <c r="O386" s="41"/>
      <c r="P386" s="43"/>
      <c r="Q386" s="43"/>
      <c r="R386" s="43"/>
      <c r="S386" s="43"/>
      <c r="T386" s="45"/>
      <c r="U386" s="46"/>
      <c r="V386" s="43"/>
      <c r="W386" s="43"/>
      <c r="X386" s="47"/>
      <c r="Y386" s="48"/>
      <c r="Z386" s="48"/>
      <c r="AA386" s="48"/>
      <c r="AB386" s="2"/>
      <c r="AC386" s="49"/>
      <c r="AD386" s="50"/>
      <c r="AE386" s="43"/>
    </row>
    <row r="387" spans="1:31" ht="50.25" customHeight="1" x14ac:dyDescent="0.2">
      <c r="A387" s="41"/>
      <c r="B387" s="42"/>
      <c r="C387" s="42"/>
      <c r="D387" s="42"/>
      <c r="E387" s="43"/>
      <c r="F387" s="43"/>
      <c r="G387" s="43"/>
      <c r="H387" s="43"/>
      <c r="I387" s="43"/>
      <c r="J387" s="41"/>
      <c r="K387" s="43"/>
      <c r="L387" s="43"/>
      <c r="M387" s="43"/>
      <c r="N387" s="43"/>
      <c r="O387" s="43"/>
      <c r="P387" s="43"/>
      <c r="Q387" s="43"/>
      <c r="R387" s="51"/>
      <c r="S387" s="51"/>
      <c r="T387" s="46"/>
      <c r="U387" s="46"/>
      <c r="V387" s="43"/>
      <c r="W387" s="43"/>
      <c r="X387" s="47"/>
      <c r="Y387" s="48"/>
      <c r="Z387" s="48"/>
      <c r="AA387" s="48"/>
      <c r="AB387" s="2"/>
      <c r="AC387" s="49"/>
      <c r="AD387" s="10"/>
      <c r="AE387" s="10"/>
    </row>
    <row r="388" spans="1:31" ht="48.75" customHeight="1" x14ac:dyDescent="0.2">
      <c r="A388" s="41"/>
      <c r="B388" s="42"/>
      <c r="C388" s="42"/>
      <c r="D388" s="53"/>
      <c r="E388" s="54"/>
      <c r="F388" s="43"/>
      <c r="G388" s="43"/>
      <c r="H388" s="44"/>
      <c r="I388" s="43"/>
      <c r="J388" s="41"/>
      <c r="K388" s="43"/>
      <c r="L388" s="41"/>
      <c r="M388" s="43"/>
      <c r="N388" s="43"/>
      <c r="O388" s="41"/>
      <c r="P388" s="43"/>
      <c r="Q388" s="43"/>
      <c r="R388" s="43"/>
      <c r="S388" s="43"/>
      <c r="T388" s="45"/>
      <c r="U388" s="46"/>
      <c r="V388" s="43"/>
      <c r="W388" s="43"/>
      <c r="X388" s="47"/>
      <c r="Y388" s="48"/>
      <c r="Z388" s="48"/>
      <c r="AA388" s="48"/>
      <c r="AB388" s="2"/>
      <c r="AC388" s="49"/>
      <c r="AD388" s="50"/>
      <c r="AE388" s="43"/>
    </row>
    <row r="389" spans="1:31" ht="47.25" customHeight="1" x14ac:dyDescent="0.2">
      <c r="A389" s="41"/>
      <c r="B389" s="42"/>
      <c r="C389" s="42"/>
      <c r="D389" s="53"/>
      <c r="E389" s="54"/>
      <c r="F389" s="43"/>
      <c r="G389" s="43"/>
      <c r="H389" s="44"/>
      <c r="I389" s="43"/>
      <c r="J389" s="41"/>
      <c r="K389" s="43"/>
      <c r="L389" s="41"/>
      <c r="M389" s="43"/>
      <c r="N389" s="43"/>
      <c r="O389" s="41"/>
      <c r="P389" s="43"/>
      <c r="Q389" s="43"/>
      <c r="R389" s="43"/>
      <c r="S389" s="43"/>
      <c r="T389" s="45"/>
      <c r="U389" s="46"/>
      <c r="V389" s="43"/>
      <c r="W389" s="43"/>
      <c r="X389" s="47"/>
      <c r="Y389" s="48">
        <f>SUM(Y6:Y388)</f>
        <v>488150.26999999961</v>
      </c>
      <c r="Z389" s="48"/>
      <c r="AA389" s="48"/>
      <c r="AB389" s="2"/>
      <c r="AC389" s="49"/>
      <c r="AD389" s="50"/>
      <c r="AE389" s="43"/>
    </row>
    <row r="478" spans="12:12" x14ac:dyDescent="0.25">
      <c r="L478" s="57"/>
    </row>
    <row r="61550" spans="10:10" x14ac:dyDescent="0.25">
      <c r="J61550" s="59"/>
    </row>
    <row r="61557" spans="2:3" x14ac:dyDescent="0.25">
      <c r="B61557" s="60">
        <v>101</v>
      </c>
      <c r="C61557" s="61"/>
    </row>
    <row r="61944" spans="1:259" s="57" customFormat="1" x14ac:dyDescent="0.25">
      <c r="A61944" s="62"/>
      <c r="B61944" s="40"/>
      <c r="C61944" s="40"/>
      <c r="E61944" s="40"/>
      <c r="I61944" s="63"/>
      <c r="L61944" s="58"/>
      <c r="M61944" s="58"/>
      <c r="N61944" s="58"/>
      <c r="O61944" s="58"/>
      <c r="P61944" s="58"/>
      <c r="Q61944" s="58"/>
      <c r="R61944" s="58"/>
      <c r="S61944" s="58"/>
      <c r="V61944" s="58"/>
      <c r="W61944" s="58"/>
      <c r="X61944" s="58"/>
      <c r="Y61944" s="64"/>
      <c r="Z61944" s="152"/>
      <c r="AA61944" s="152"/>
      <c r="AB61944" s="65"/>
      <c r="AC61944" s="66"/>
      <c r="AD61944" s="67"/>
      <c r="AE61944"/>
      <c r="AF61944" s="39"/>
      <c r="AG61944"/>
      <c r="AH61944"/>
      <c r="AI61944"/>
      <c r="AJ61944"/>
      <c r="AK61944"/>
      <c r="AL61944"/>
      <c r="AM61944"/>
      <c r="AN61944"/>
      <c r="AO61944"/>
      <c r="AP61944"/>
      <c r="AQ61944"/>
      <c r="AR61944"/>
      <c r="AS61944"/>
      <c r="AT61944"/>
      <c r="AU61944"/>
      <c r="AV61944"/>
      <c r="AW61944"/>
      <c r="AX61944"/>
      <c r="AY61944"/>
      <c r="AZ61944"/>
      <c r="BA61944"/>
      <c r="BB61944"/>
      <c r="BC61944"/>
      <c r="BD61944"/>
      <c r="BE61944"/>
      <c r="BF61944"/>
      <c r="BG61944"/>
      <c r="BH61944"/>
      <c r="BI61944"/>
      <c r="BJ61944"/>
      <c r="BK61944"/>
      <c r="BL61944"/>
      <c r="BM61944"/>
      <c r="BN61944"/>
      <c r="BO61944"/>
      <c r="BP61944"/>
      <c r="BQ61944"/>
      <c r="BR61944"/>
      <c r="BS61944"/>
      <c r="BT61944"/>
      <c r="BU61944"/>
      <c r="BV61944"/>
      <c r="BW61944"/>
      <c r="BX61944"/>
      <c r="BY61944"/>
      <c r="BZ61944"/>
      <c r="CA61944"/>
      <c r="CB61944"/>
      <c r="CC61944"/>
      <c r="CD61944"/>
      <c r="CE61944"/>
      <c r="CF61944"/>
      <c r="CG61944"/>
      <c r="CH61944"/>
      <c r="CI61944"/>
      <c r="CJ61944"/>
      <c r="CK61944"/>
      <c r="CL61944"/>
      <c r="CM61944"/>
      <c r="CN61944"/>
      <c r="CO61944"/>
      <c r="CP61944"/>
      <c r="CQ61944"/>
      <c r="CR61944"/>
      <c r="CS61944"/>
      <c r="CT61944"/>
      <c r="CU61944"/>
      <c r="CV61944"/>
      <c r="CW61944"/>
      <c r="CX61944"/>
      <c r="CY61944"/>
      <c r="CZ61944"/>
      <c r="DA61944"/>
      <c r="DB61944"/>
      <c r="DC61944"/>
      <c r="DD61944"/>
      <c r="DE61944"/>
      <c r="DF61944"/>
      <c r="DG61944"/>
      <c r="DH61944"/>
      <c r="DI61944"/>
      <c r="DJ61944"/>
      <c r="DK61944"/>
      <c r="DL61944"/>
      <c r="DM61944"/>
      <c r="DN61944"/>
      <c r="DO61944"/>
      <c r="DP61944"/>
      <c r="DQ61944"/>
      <c r="DR61944"/>
      <c r="DS61944"/>
      <c r="DT61944"/>
      <c r="DU61944"/>
      <c r="DV61944"/>
      <c r="DW61944"/>
      <c r="DX61944"/>
      <c r="DY61944"/>
      <c r="DZ61944"/>
      <c r="EA61944"/>
      <c r="EB61944"/>
      <c r="EC61944"/>
      <c r="ED61944"/>
      <c r="EE61944"/>
      <c r="EF61944"/>
      <c r="EG61944"/>
      <c r="EH61944"/>
      <c r="EI61944"/>
      <c r="EJ61944"/>
      <c r="EK61944"/>
      <c r="EL61944"/>
      <c r="EM61944"/>
      <c r="EN61944"/>
      <c r="EO61944"/>
      <c r="EP61944"/>
      <c r="EQ61944"/>
      <c r="ER61944"/>
      <c r="ES61944"/>
      <c r="ET61944"/>
      <c r="EU61944"/>
      <c r="EV61944"/>
      <c r="EW61944"/>
      <c r="EX61944"/>
      <c r="EY61944"/>
      <c r="EZ61944"/>
      <c r="FA61944"/>
      <c r="FB61944"/>
      <c r="FC61944"/>
      <c r="FD61944"/>
      <c r="FE61944"/>
      <c r="FF61944"/>
      <c r="FG61944"/>
      <c r="FH61944"/>
      <c r="FI61944"/>
      <c r="FJ61944"/>
      <c r="FK61944"/>
      <c r="FL61944"/>
      <c r="FM61944"/>
      <c r="FN61944"/>
      <c r="FO61944"/>
      <c r="FP61944"/>
      <c r="FQ61944"/>
      <c r="FR61944"/>
      <c r="FS61944"/>
      <c r="FT61944"/>
      <c r="FU61944"/>
      <c r="FV61944"/>
      <c r="FW61944"/>
      <c r="FX61944"/>
      <c r="FY61944"/>
      <c r="FZ61944"/>
      <c r="GA61944"/>
      <c r="GB61944"/>
      <c r="GC61944"/>
      <c r="GD61944"/>
      <c r="GE61944"/>
      <c r="GF61944"/>
      <c r="GG61944"/>
      <c r="GH61944"/>
      <c r="GI61944"/>
      <c r="GJ61944"/>
      <c r="GK61944"/>
      <c r="GL61944"/>
      <c r="GM61944"/>
      <c r="GN61944"/>
      <c r="GO61944"/>
      <c r="GP61944"/>
      <c r="GQ61944"/>
      <c r="GR61944"/>
      <c r="GS61944"/>
      <c r="GT61944"/>
      <c r="GU61944"/>
      <c r="GV61944"/>
      <c r="GW61944"/>
      <c r="GX61944"/>
      <c r="GY61944"/>
      <c r="GZ61944"/>
      <c r="HA61944"/>
      <c r="HB61944"/>
      <c r="HC61944"/>
      <c r="HD61944"/>
      <c r="HE61944"/>
      <c r="HF61944"/>
      <c r="HG61944"/>
      <c r="HH61944"/>
      <c r="HI61944"/>
      <c r="HJ61944"/>
      <c r="HK61944"/>
      <c r="HL61944"/>
      <c r="HM61944"/>
      <c r="HN61944"/>
      <c r="HO61944"/>
      <c r="HP61944"/>
      <c r="HQ61944"/>
      <c r="HR61944"/>
      <c r="HS61944"/>
      <c r="HT61944"/>
      <c r="HU61944"/>
      <c r="HV61944"/>
      <c r="HW61944"/>
      <c r="HX61944"/>
      <c r="HY61944"/>
      <c r="HZ61944"/>
      <c r="IA61944"/>
      <c r="IB61944"/>
      <c r="IC61944"/>
      <c r="ID61944"/>
      <c r="IE61944"/>
      <c r="IF61944"/>
      <c r="IG61944"/>
      <c r="IH61944"/>
      <c r="II61944"/>
      <c r="IJ61944"/>
      <c r="IK61944"/>
      <c r="IL61944"/>
      <c r="IM61944"/>
      <c r="IN61944"/>
      <c r="IO61944"/>
      <c r="IP61944"/>
      <c r="IQ61944"/>
      <c r="IR61944"/>
      <c r="IS61944"/>
      <c r="IT61944"/>
      <c r="IU61944"/>
      <c r="IV61944"/>
      <c r="IW61944"/>
      <c r="IX61944"/>
      <c r="IY61944"/>
    </row>
    <row r="61945" spans="1:259" s="57" customFormat="1" x14ac:dyDescent="0.25">
      <c r="A61945" s="62"/>
      <c r="B61945" s="40"/>
      <c r="C61945" s="40"/>
      <c r="E61945" s="40"/>
      <c r="I61945" s="63"/>
      <c r="L61945" s="58"/>
      <c r="M61945" s="58"/>
      <c r="N61945" s="58"/>
      <c r="O61945" s="58"/>
      <c r="P61945" s="58"/>
      <c r="Q61945" s="58"/>
      <c r="R61945" s="58"/>
      <c r="S61945" s="58"/>
      <c r="V61945" s="58"/>
      <c r="W61945" s="58"/>
      <c r="X61945" s="58"/>
      <c r="Y61945" s="64"/>
      <c r="Z61945" s="152"/>
      <c r="AA61945" s="152"/>
      <c r="AB61945" s="65"/>
      <c r="AC61945" s="66"/>
      <c r="AD61945" s="67"/>
      <c r="AE61945"/>
      <c r="AF61945" s="39"/>
      <c r="AG61945"/>
      <c r="AH61945"/>
      <c r="AI61945"/>
      <c r="AJ61945"/>
      <c r="AK61945"/>
      <c r="AL61945"/>
      <c r="AM61945"/>
      <c r="AN61945"/>
      <c r="AO61945"/>
      <c r="AP61945"/>
      <c r="AQ61945"/>
      <c r="AR61945"/>
      <c r="AS61945"/>
      <c r="AT61945"/>
      <c r="AU61945"/>
      <c r="AV61945"/>
      <c r="AW61945"/>
      <c r="AX61945"/>
      <c r="AY61945"/>
      <c r="AZ61945"/>
      <c r="BA61945"/>
      <c r="BB61945"/>
      <c r="BC61945"/>
      <c r="BD61945"/>
      <c r="BE61945"/>
      <c r="BF61945"/>
      <c r="BG61945"/>
      <c r="BH61945"/>
      <c r="BI61945"/>
      <c r="BJ61945"/>
      <c r="BK61945"/>
      <c r="BL61945"/>
      <c r="BM61945"/>
      <c r="BN61945"/>
      <c r="BO61945"/>
      <c r="BP61945"/>
      <c r="BQ61945"/>
      <c r="BR61945"/>
      <c r="BS61945"/>
      <c r="BT61945"/>
      <c r="BU61945"/>
      <c r="BV61945"/>
      <c r="BW61945"/>
      <c r="BX61945"/>
      <c r="BY61945"/>
      <c r="BZ61945"/>
      <c r="CA61945"/>
      <c r="CB61945"/>
      <c r="CC61945"/>
      <c r="CD61945"/>
      <c r="CE61945"/>
      <c r="CF61945"/>
      <c r="CG61945"/>
      <c r="CH61945"/>
      <c r="CI61945"/>
      <c r="CJ61945"/>
      <c r="CK61945"/>
      <c r="CL61945"/>
      <c r="CM61945"/>
      <c r="CN61945"/>
      <c r="CO61945"/>
      <c r="CP61945"/>
      <c r="CQ61945"/>
      <c r="CR61945"/>
      <c r="CS61945"/>
      <c r="CT61945"/>
      <c r="CU61945"/>
      <c r="CV61945"/>
      <c r="CW61945"/>
      <c r="CX61945"/>
      <c r="CY61945"/>
      <c r="CZ61945"/>
      <c r="DA61945"/>
      <c r="DB61945"/>
      <c r="DC61945"/>
      <c r="DD61945"/>
      <c r="DE61945"/>
      <c r="DF61945"/>
      <c r="DG61945"/>
      <c r="DH61945"/>
      <c r="DI61945"/>
      <c r="DJ61945"/>
      <c r="DK61945"/>
      <c r="DL61945"/>
      <c r="DM61945"/>
      <c r="DN61945"/>
      <c r="DO61945"/>
      <c r="DP61945"/>
      <c r="DQ61945"/>
      <c r="DR61945"/>
      <c r="DS61945"/>
      <c r="DT61945"/>
      <c r="DU61945"/>
      <c r="DV61945"/>
      <c r="DW61945"/>
      <c r="DX61945"/>
      <c r="DY61945"/>
      <c r="DZ61945"/>
      <c r="EA61945"/>
      <c r="EB61945"/>
      <c r="EC61945"/>
      <c r="ED61945"/>
      <c r="EE61945"/>
      <c r="EF61945"/>
      <c r="EG61945"/>
      <c r="EH61945"/>
      <c r="EI61945"/>
      <c r="EJ61945"/>
      <c r="EK61945"/>
      <c r="EL61945"/>
      <c r="EM61945"/>
      <c r="EN61945"/>
      <c r="EO61945"/>
      <c r="EP61945"/>
      <c r="EQ61945"/>
      <c r="ER61945"/>
      <c r="ES61945"/>
      <c r="ET61945"/>
      <c r="EU61945"/>
      <c r="EV61945"/>
      <c r="EW61945"/>
      <c r="EX61945"/>
      <c r="EY61945"/>
      <c r="EZ61945"/>
      <c r="FA61945"/>
      <c r="FB61945"/>
      <c r="FC61945"/>
      <c r="FD61945"/>
      <c r="FE61945"/>
      <c r="FF61945"/>
      <c r="FG61945"/>
      <c r="FH61945"/>
      <c r="FI61945"/>
      <c r="FJ61945"/>
      <c r="FK61945"/>
      <c r="FL61945"/>
      <c r="FM61945"/>
      <c r="FN61945"/>
      <c r="FO61945"/>
      <c r="FP61945"/>
      <c r="FQ61945"/>
      <c r="FR61945"/>
      <c r="FS61945"/>
      <c r="FT61945"/>
      <c r="FU61945"/>
      <c r="FV61945"/>
      <c r="FW61945"/>
      <c r="FX61945"/>
      <c r="FY61945"/>
      <c r="FZ61945"/>
      <c r="GA61945"/>
      <c r="GB61945"/>
      <c r="GC61945"/>
      <c r="GD61945"/>
      <c r="GE61945"/>
      <c r="GF61945"/>
      <c r="GG61945"/>
      <c r="GH61945"/>
      <c r="GI61945"/>
      <c r="GJ61945"/>
      <c r="GK61945"/>
      <c r="GL61945"/>
      <c r="GM61945"/>
      <c r="GN61945"/>
      <c r="GO61945"/>
      <c r="GP61945"/>
      <c r="GQ61945"/>
      <c r="GR61945"/>
      <c r="GS61945"/>
      <c r="GT61945"/>
      <c r="GU61945"/>
      <c r="GV61945"/>
      <c r="GW61945"/>
      <c r="GX61945"/>
      <c r="GY61945"/>
      <c r="GZ61945"/>
      <c r="HA61945"/>
      <c r="HB61945"/>
      <c r="HC61945"/>
      <c r="HD61945"/>
      <c r="HE61945"/>
      <c r="HF61945"/>
      <c r="HG61945"/>
      <c r="HH61945"/>
      <c r="HI61945"/>
      <c r="HJ61945"/>
      <c r="HK61945"/>
      <c r="HL61945"/>
      <c r="HM61945"/>
      <c r="HN61945"/>
      <c r="HO61945"/>
      <c r="HP61945"/>
      <c r="HQ61945"/>
      <c r="HR61945"/>
      <c r="HS61945"/>
      <c r="HT61945"/>
      <c r="HU61945"/>
      <c r="HV61945"/>
      <c r="HW61945"/>
      <c r="HX61945"/>
      <c r="HY61945"/>
      <c r="HZ61945"/>
      <c r="IA61945"/>
      <c r="IB61945"/>
      <c r="IC61945"/>
      <c r="ID61945"/>
      <c r="IE61945"/>
      <c r="IF61945"/>
      <c r="IG61945"/>
      <c r="IH61945"/>
      <c r="II61945"/>
      <c r="IJ61945"/>
      <c r="IK61945"/>
      <c r="IL61945"/>
      <c r="IM61945"/>
      <c r="IN61945"/>
      <c r="IO61945"/>
      <c r="IP61945"/>
      <c r="IQ61945"/>
      <c r="IR61945"/>
      <c r="IS61945"/>
      <c r="IT61945"/>
      <c r="IU61945"/>
      <c r="IV61945"/>
      <c r="IW61945"/>
      <c r="IX61945"/>
      <c r="IY61945"/>
    </row>
    <row r="1048576" spans="1:1" x14ac:dyDescent="0.25">
      <c r="A1048576" s="68">
        <v>42620</v>
      </c>
    </row>
  </sheetData>
  <sheetProtection formatCells="0" formatColumns="0" formatRows="0" insertColumns="0" insertRows="0" insertHyperlinks="0" deleteColumns="0" deleteRows="0" sort="0" autoFilter="0" pivotTables="0"/>
  <autoFilter ref="A5:XEN139" xr:uid="{D64516F4-DCC4-41CA-A65E-778BECAEACAE}">
    <filterColumn colId="3">
      <filters>
        <filter val="F01L040110"/>
      </filters>
    </filterColumn>
  </autoFilter>
  <mergeCells count="10">
    <mergeCell ref="AI221:AJ221"/>
    <mergeCell ref="AF226:AG226"/>
    <mergeCell ref="AI226:AJ226"/>
    <mergeCell ref="AF245:AG245"/>
    <mergeCell ref="A1:W3"/>
    <mergeCell ref="Y1:Y3"/>
    <mergeCell ref="E4:F4"/>
    <mergeCell ref="L4:M4"/>
    <mergeCell ref="O4:P4"/>
    <mergeCell ref="R4:S4"/>
  </mergeCells>
  <conditionalFormatting sqref="AC6:AC306">
    <cfRule type="containsText" dxfId="11" priority="1" operator="containsText" text="H">
      <formula>NOT(ISERROR(SEARCH("H",AC6)))</formula>
    </cfRule>
    <cfRule type="containsText" dxfId="10" priority="2" operator="containsText" text="O">
      <formula>NOT(ISERROR(SEARCH("O",AC6)))</formula>
    </cfRule>
    <cfRule type="containsText" dxfId="9" priority="3" operator="containsText" text="N">
      <formula>NOT(ISERROR(SEARCH("N",AC6)))</formula>
    </cfRule>
  </conditionalFormatting>
  <dataValidations count="3">
    <dataValidation type="list" allowBlank="1" showInputMessage="1" showErrorMessage="1" sqref="I203:I204 K6:K77 H190:H191 I92:I107 H189:I189 H192:I192 H184:H185 I198:I201 I6:I79 H88:I88 H186:I186 H6:H87 I168 I110:I111 I125:I126 I130:I132 I145:I148 I154:I155 H183:I183 H151:I151 I194 M6:M77 H187:H188 H152:H182 H193:H280 I90 H89:H150" xr:uid="{4AAFE75D-1A95-4AEC-AF6A-2EA754D8A2E6}">
      <formula1>$AF$7:$AF$19</formula1>
    </dataValidation>
    <dataValidation type="list" allowBlank="1" showInputMessage="1" showErrorMessage="1" sqref="H379 I273:I275 I271 I262:I264 I259:I260 I251 I239 H292:H293 H334 H359 I226:I227 H317 H363 H374 H320 I253 H281 H296 I280 H298:H300 I235:I236 I223 I81 H284:H286 H312:H314 I266 H326 H386:H389 H302:H303 H328 H383 I231 I162 I175 I169 I167 I164 I152 I109 I122:I123" xr:uid="{608615BB-48B2-4DB5-B4DA-C8F997E2ECD8}">
      <formula1>$AG$7:$AG$19</formula1>
    </dataValidation>
    <dataValidation type="list" allowBlank="1" showInputMessage="1" showErrorMessage="1" sqref="F359 F280:F281 F274:F275 F262:F263 F259:F260 F251 F32 F314 F317 F326 F81 F320 F312 F334 F253 F239 F271 F292:F293 F204 F235:F236 F130 F223 F284:F286 F17 F226:F227 F266 F379 F36 F302:F303 F68 F162 F151:F152 F28:F30 F387 F374 F12:F13 F328 F20 F25 F298:F300 F383 F363 F175 F125:F126 F164" xr:uid="{B8571790-05BA-4FD2-A9E4-9D2846480F73}">
      <formula1>$AG$21:$AG$35</formula1>
    </dataValidation>
  </dataValidations>
  <printOptions horizontalCentered="1"/>
  <pageMargins left="0" right="0" top="0" bottom="0" header="0" footer="0"/>
  <pageSetup paperSize="8" scale="10"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3D32-F5C9-40F6-BC87-D71956F89E3D}">
  <sheetPr>
    <tabColor rgb="FF92D050"/>
    <pageSetUpPr fitToPage="1"/>
  </sheetPr>
  <dimension ref="A1:XEF1048576"/>
  <sheetViews>
    <sheetView showGridLines="0" tabSelected="1" view="pageBreakPreview" topLeftCell="I1" zoomScale="85" zoomScaleSheetLayoutView="85" workbookViewId="0">
      <selection activeCell="O10" sqref="O10"/>
    </sheetView>
  </sheetViews>
  <sheetFormatPr defaultRowHeight="15" x14ac:dyDescent="0.25"/>
  <cols>
    <col min="1" max="1" width="18" style="62" bestFit="1" customWidth="1"/>
    <col min="2" max="2" width="16.85546875" style="40" customWidth="1"/>
    <col min="3" max="3" width="19" style="40" bestFit="1" customWidth="1"/>
    <col min="4" max="4" width="27" style="57" bestFit="1" customWidth="1"/>
    <col min="5" max="5" width="29.7109375" style="40" customWidth="1"/>
    <col min="6" max="6" width="19.42578125" style="57" customWidth="1"/>
    <col min="7" max="7" width="30.42578125" style="57" bestFit="1" customWidth="1"/>
    <col min="8" max="8" width="17.7109375" style="57" customWidth="1"/>
    <col min="9" max="9" width="17.28515625" style="63" customWidth="1"/>
    <col min="10" max="10" width="17.28515625" style="57" bestFit="1" customWidth="1"/>
    <col min="11" max="11" width="15.5703125" style="57" customWidth="1"/>
    <col min="12" max="12" width="17" style="58" bestFit="1" customWidth="1"/>
    <col min="13" max="13" width="18.85546875" style="58" customWidth="1"/>
    <col min="14" max="14" width="17" style="58" bestFit="1" customWidth="1"/>
    <col min="15" max="15" width="16.42578125" style="58" bestFit="1" customWidth="1"/>
    <col min="16" max="16" width="14.140625" style="229" customWidth="1"/>
    <col min="17" max="17" width="15.7109375" style="58" bestFit="1" customWidth="1"/>
    <col min="18" max="18" width="17.140625" style="58" bestFit="1" customWidth="1"/>
    <col min="19" max="19" width="19.42578125" style="58" bestFit="1" customWidth="1"/>
    <col min="20" max="20" width="7.7109375" style="57" customWidth="1"/>
    <col min="21" max="21" width="5.85546875" style="57" customWidth="1"/>
    <col min="22" max="22" width="41.28515625" style="58" customWidth="1"/>
    <col min="23" max="23" width="20.7109375" style="58" bestFit="1" customWidth="1"/>
    <col min="24" max="24" width="37.42578125" style="58" customWidth="1"/>
    <col min="25" max="25" width="16.85546875" style="64" customWidth="1"/>
    <col min="26" max="27" width="16.85546875" style="222" customWidth="1"/>
    <col min="28" max="28" width="22.85546875" style="65" customWidth="1"/>
    <col min="29" max="29" width="12.7109375" style="66" customWidth="1"/>
    <col min="30" max="30" width="27" style="225" customWidth="1"/>
    <col min="31" max="31" width="30" customWidth="1"/>
  </cols>
  <sheetData>
    <row r="1" spans="1:251" s="5" customFormat="1" ht="14.25" customHeight="1" x14ac:dyDescent="0.2">
      <c r="A1" s="303" t="s">
        <v>83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5"/>
      <c r="Q1" s="304"/>
      <c r="R1" s="304"/>
      <c r="S1" s="304"/>
      <c r="T1" s="304"/>
      <c r="U1" s="304"/>
      <c r="V1" s="304"/>
      <c r="W1" s="306"/>
      <c r="X1" s="266" t="s">
        <v>86</v>
      </c>
      <c r="Y1" s="267"/>
      <c r="Z1" s="267"/>
      <c r="AA1" s="267"/>
      <c r="AB1" s="267"/>
      <c r="AC1" s="267"/>
      <c r="AD1" s="268"/>
      <c r="AE1" s="269" t="s">
        <v>0</v>
      </c>
    </row>
    <row r="2" spans="1:251" s="5" customFormat="1" ht="12.75" customHeight="1" x14ac:dyDescent="0.2">
      <c r="A2" s="307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9"/>
      <c r="Q2" s="308"/>
      <c r="R2" s="308"/>
      <c r="S2" s="308"/>
      <c r="T2" s="308"/>
      <c r="U2" s="308"/>
      <c r="V2" s="308"/>
      <c r="W2" s="284"/>
      <c r="X2" s="252" t="s">
        <v>87</v>
      </c>
      <c r="Y2" s="253"/>
      <c r="Z2" s="253"/>
      <c r="AA2" s="253"/>
      <c r="AB2" s="253"/>
      <c r="AC2" s="253"/>
      <c r="AD2" s="254"/>
      <c r="AE2" s="270" t="s">
        <v>89</v>
      </c>
    </row>
    <row r="3" spans="1:251" s="5" customFormat="1" ht="15" customHeight="1" thickBot="1" x14ac:dyDescent="0.25">
      <c r="A3" s="310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311"/>
      <c r="Q3" s="285"/>
      <c r="R3" s="285"/>
      <c r="S3" s="285"/>
      <c r="T3" s="285"/>
      <c r="U3" s="285"/>
      <c r="V3" s="285"/>
      <c r="W3" s="286"/>
      <c r="X3" s="272" t="s">
        <v>88</v>
      </c>
      <c r="Y3" s="273"/>
      <c r="Z3" s="273"/>
      <c r="AA3" s="273"/>
      <c r="AB3" s="273"/>
      <c r="AC3" s="273"/>
      <c r="AD3" s="274"/>
      <c r="AE3" s="275" t="s">
        <v>90</v>
      </c>
    </row>
    <row r="4" spans="1:251" s="5" customFormat="1" ht="37.5" customHeight="1" thickBot="1" x14ac:dyDescent="0.25">
      <c r="A4" s="12"/>
      <c r="B4" s="12"/>
      <c r="C4" s="13"/>
      <c r="D4" s="345"/>
      <c r="E4" s="312" t="s">
        <v>1</v>
      </c>
      <c r="F4" s="313"/>
      <c r="G4" s="223"/>
      <c r="H4" s="223"/>
      <c r="I4" s="255"/>
      <c r="J4" s="258" t="s">
        <v>2</v>
      </c>
      <c r="K4" s="18"/>
      <c r="L4" s="314" t="s">
        <v>3</v>
      </c>
      <c r="M4" s="315"/>
      <c r="N4" s="271"/>
      <c r="O4" s="316" t="s">
        <v>4</v>
      </c>
      <c r="P4" s="317"/>
      <c r="Q4" s="224"/>
      <c r="R4" s="318" t="s">
        <v>5</v>
      </c>
      <c r="S4" s="319"/>
      <c r="T4" s="260"/>
      <c r="U4" s="260"/>
      <c r="V4" s="260"/>
      <c r="W4" s="260"/>
      <c r="X4" s="257" t="s">
        <v>6</v>
      </c>
      <c r="Y4" s="261"/>
      <c r="Z4" s="261"/>
      <c r="AA4" s="261"/>
      <c r="AB4" s="262"/>
      <c r="AC4" s="263"/>
      <c r="AD4" s="264"/>
      <c r="AE4" s="265"/>
    </row>
    <row r="5" spans="1:251" s="5" customFormat="1" ht="70.5" customHeight="1" x14ac:dyDescent="0.2">
      <c r="A5" s="25" t="s">
        <v>7</v>
      </c>
      <c r="B5" s="25" t="s">
        <v>8</v>
      </c>
      <c r="C5" s="26" t="s">
        <v>9</v>
      </c>
      <c r="D5" s="27" t="s">
        <v>10</v>
      </c>
      <c r="E5" s="27" t="s">
        <v>11</v>
      </c>
      <c r="F5" s="28" t="s">
        <v>12</v>
      </c>
      <c r="G5" s="29" t="s">
        <v>13</v>
      </c>
      <c r="H5" s="29" t="s">
        <v>14</v>
      </c>
      <c r="I5" s="30" t="s">
        <v>15</v>
      </c>
      <c r="J5" s="31" t="s">
        <v>16</v>
      </c>
      <c r="K5" s="30" t="s">
        <v>17</v>
      </c>
      <c r="L5" s="31" t="s">
        <v>18</v>
      </c>
      <c r="M5" s="31" t="s">
        <v>19</v>
      </c>
      <c r="N5" s="31" t="s">
        <v>20</v>
      </c>
      <c r="O5" s="31" t="s">
        <v>21</v>
      </c>
      <c r="P5" s="227" t="s">
        <v>22</v>
      </c>
      <c r="Q5" s="32" t="s">
        <v>23</v>
      </c>
      <c r="R5" s="32" t="s">
        <v>24</v>
      </c>
      <c r="S5" s="31" t="s">
        <v>25</v>
      </c>
      <c r="T5" s="33" t="s">
        <v>26</v>
      </c>
      <c r="U5" s="34" t="s">
        <v>27</v>
      </c>
      <c r="V5" s="32" t="s">
        <v>28</v>
      </c>
      <c r="W5" s="32" t="s">
        <v>29</v>
      </c>
      <c r="X5" s="35" t="s">
        <v>30</v>
      </c>
      <c r="Y5" s="167" t="s">
        <v>373</v>
      </c>
      <c r="Z5" s="165" t="s">
        <v>374</v>
      </c>
      <c r="AA5" s="166" t="s">
        <v>375</v>
      </c>
      <c r="AB5" s="37" t="s">
        <v>32</v>
      </c>
      <c r="AC5" s="37" t="s">
        <v>33</v>
      </c>
      <c r="AD5" s="37" t="s">
        <v>34</v>
      </c>
      <c r="AE5" s="80" t="s">
        <v>35</v>
      </c>
    </row>
    <row r="6" spans="1:251" s="40" customFormat="1" ht="47.25" customHeight="1" x14ac:dyDescent="0.2">
      <c r="A6" s="326"/>
      <c r="B6" s="327"/>
      <c r="C6" s="327"/>
      <c r="D6" s="327"/>
      <c r="E6" s="327"/>
      <c r="F6" s="327"/>
      <c r="G6" s="327"/>
      <c r="H6" s="327"/>
      <c r="I6" s="327"/>
      <c r="J6" s="326"/>
      <c r="K6" s="327"/>
      <c r="L6" s="326"/>
      <c r="M6" s="327"/>
      <c r="N6" s="327"/>
      <c r="O6" s="326"/>
      <c r="P6" s="328"/>
      <c r="Q6" s="327"/>
      <c r="R6" s="326"/>
      <c r="S6" s="327"/>
      <c r="T6" s="329"/>
      <c r="U6" s="330"/>
      <c r="V6" s="327"/>
      <c r="W6" s="327"/>
      <c r="X6" s="331"/>
      <c r="Y6" s="332"/>
      <c r="Z6" s="332"/>
      <c r="AA6" s="332"/>
      <c r="AB6" s="327"/>
      <c r="AC6" s="333"/>
      <c r="AD6" s="334"/>
      <c r="AE6" s="334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</row>
    <row r="7" spans="1:251" s="40" customFormat="1" ht="47.25" customHeight="1" x14ac:dyDescent="0.2">
      <c r="A7" s="326"/>
      <c r="B7" s="327"/>
      <c r="C7" s="327"/>
      <c r="D7" s="327"/>
      <c r="E7" s="327"/>
      <c r="F7" s="327"/>
      <c r="G7" s="327"/>
      <c r="H7" s="327"/>
      <c r="I7" s="327"/>
      <c r="J7" s="326"/>
      <c r="K7" s="327"/>
      <c r="L7" s="326"/>
      <c r="M7" s="327"/>
      <c r="N7" s="327"/>
      <c r="O7" s="326"/>
      <c r="P7" s="335"/>
      <c r="Q7" s="327"/>
      <c r="R7" s="326"/>
      <c r="S7" s="327"/>
      <c r="T7" s="329"/>
      <c r="U7" s="330"/>
      <c r="V7" s="327"/>
      <c r="W7" s="327"/>
      <c r="X7" s="331"/>
      <c r="Y7" s="332"/>
      <c r="Z7" s="332"/>
      <c r="AA7" s="332"/>
      <c r="AB7" s="327"/>
      <c r="AC7" s="333"/>
      <c r="AD7" s="334"/>
      <c r="AE7" s="32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</row>
    <row r="8" spans="1:251" s="40" customFormat="1" ht="47.25" customHeight="1" x14ac:dyDescent="0.2">
      <c r="A8" s="326"/>
      <c r="B8" s="327"/>
      <c r="C8" s="327"/>
      <c r="D8" s="327"/>
      <c r="E8" s="327"/>
      <c r="F8" s="327"/>
      <c r="G8" s="327"/>
      <c r="H8" s="327"/>
      <c r="I8" s="327"/>
      <c r="J8" s="326"/>
      <c r="K8" s="327"/>
      <c r="L8" s="326"/>
      <c r="M8" s="327"/>
      <c r="N8" s="327"/>
      <c r="O8" s="326"/>
      <c r="P8" s="335"/>
      <c r="Q8" s="327"/>
      <c r="R8" s="326"/>
      <c r="S8" s="327"/>
      <c r="T8" s="329"/>
      <c r="U8" s="330"/>
      <c r="V8" s="327"/>
      <c r="W8" s="327"/>
      <c r="X8" s="331"/>
      <c r="Y8" s="332"/>
      <c r="Z8" s="332"/>
      <c r="AA8" s="332"/>
      <c r="AB8" s="327"/>
      <c r="AC8" s="333"/>
      <c r="AD8" s="334"/>
      <c r="AE8" s="334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</row>
    <row r="9" spans="1:251" s="40" customFormat="1" ht="47.25" customHeight="1" x14ac:dyDescent="0.2">
      <c r="A9" s="326"/>
      <c r="B9" s="327"/>
      <c r="C9" s="327"/>
      <c r="D9" s="327"/>
      <c r="E9" s="327"/>
      <c r="F9" s="327"/>
      <c r="G9" s="327"/>
      <c r="H9" s="327"/>
      <c r="I9" s="327"/>
      <c r="J9" s="326"/>
      <c r="K9" s="327"/>
      <c r="L9" s="326"/>
      <c r="M9" s="327"/>
      <c r="N9" s="327"/>
      <c r="O9" s="326"/>
      <c r="P9" s="328"/>
      <c r="Q9" s="327"/>
      <c r="R9" s="326"/>
      <c r="S9" s="327"/>
      <c r="T9" s="330"/>
      <c r="U9" s="330"/>
      <c r="V9" s="334"/>
      <c r="W9" s="327"/>
      <c r="X9" s="331"/>
      <c r="Y9" s="332"/>
      <c r="Z9" s="332"/>
      <c r="AA9" s="332"/>
      <c r="AB9" s="327"/>
      <c r="AC9" s="333"/>
      <c r="AD9" s="334"/>
      <c r="AE9" s="334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</row>
    <row r="10" spans="1:251" s="40" customFormat="1" ht="47.25" customHeight="1" x14ac:dyDescent="0.2">
      <c r="A10" s="326"/>
      <c r="B10" s="327"/>
      <c r="C10" s="327"/>
      <c r="D10" s="327"/>
      <c r="E10" s="327"/>
      <c r="F10" s="327"/>
      <c r="G10" s="327"/>
      <c r="H10" s="327"/>
      <c r="I10" s="327"/>
      <c r="J10" s="326"/>
      <c r="K10" s="327"/>
      <c r="L10" s="326"/>
      <c r="M10" s="327"/>
      <c r="N10" s="327"/>
      <c r="O10" s="326"/>
      <c r="P10" s="328"/>
      <c r="Q10" s="327"/>
      <c r="R10" s="326"/>
      <c r="S10" s="327"/>
      <c r="T10" s="329"/>
      <c r="U10" s="330"/>
      <c r="V10" s="327"/>
      <c r="W10" s="327"/>
      <c r="X10" s="331"/>
      <c r="Y10" s="332"/>
      <c r="Z10" s="332"/>
      <c r="AA10" s="332"/>
      <c r="AB10" s="327"/>
      <c r="AC10" s="333"/>
      <c r="AD10" s="334"/>
      <c r="AE10" s="334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</row>
    <row r="11" spans="1:251" s="40" customFormat="1" ht="47.25" customHeight="1" x14ac:dyDescent="0.2">
      <c r="A11" s="326"/>
      <c r="B11" s="327"/>
      <c r="C11" s="327"/>
      <c r="D11" s="327"/>
      <c r="E11" s="327"/>
      <c r="F11" s="327"/>
      <c r="G11" s="327"/>
      <c r="H11" s="327"/>
      <c r="I11" s="327"/>
      <c r="J11" s="326"/>
      <c r="K11" s="327"/>
      <c r="L11" s="326"/>
      <c r="M11" s="327"/>
      <c r="N11" s="327"/>
      <c r="O11" s="326"/>
      <c r="P11" s="335"/>
      <c r="Q11" s="327"/>
      <c r="R11" s="326"/>
      <c r="S11" s="327"/>
      <c r="T11" s="330"/>
      <c r="U11" s="330"/>
      <c r="V11" s="334"/>
      <c r="W11" s="327"/>
      <c r="X11" s="331"/>
      <c r="Y11" s="332"/>
      <c r="Z11" s="332"/>
      <c r="AA11" s="332"/>
      <c r="AB11" s="327"/>
      <c r="AC11" s="333"/>
      <c r="AD11" s="327"/>
      <c r="AE11" s="327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</row>
    <row r="12" spans="1:251" s="40" customFormat="1" ht="47.25" customHeight="1" x14ac:dyDescent="0.2">
      <c r="A12" s="326"/>
      <c r="B12" s="327"/>
      <c r="C12" s="327"/>
      <c r="D12" s="327"/>
      <c r="E12" s="327"/>
      <c r="F12" s="327"/>
      <c r="G12" s="327"/>
      <c r="H12" s="327"/>
      <c r="I12" s="327"/>
      <c r="J12" s="326"/>
      <c r="K12" s="327"/>
      <c r="L12" s="326"/>
      <c r="M12" s="327"/>
      <c r="N12" s="327"/>
      <c r="O12" s="326"/>
      <c r="P12" s="335"/>
      <c r="Q12" s="327"/>
      <c r="R12" s="326"/>
      <c r="S12" s="327"/>
      <c r="T12" s="329"/>
      <c r="U12" s="330"/>
      <c r="V12" s="327"/>
      <c r="W12" s="327"/>
      <c r="X12" s="331"/>
      <c r="Y12" s="332"/>
      <c r="Z12" s="332"/>
      <c r="AA12" s="332"/>
      <c r="AB12" s="327"/>
      <c r="AC12" s="333"/>
      <c r="AD12" s="334"/>
      <c r="AE12" s="327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</row>
    <row r="13" spans="1:251" s="40" customFormat="1" ht="47.25" customHeight="1" x14ac:dyDescent="0.2">
      <c r="A13" s="326"/>
      <c r="B13" s="327"/>
      <c r="C13" s="327"/>
      <c r="D13" s="327"/>
      <c r="E13" s="327"/>
      <c r="F13" s="327"/>
      <c r="G13" s="327"/>
      <c r="H13" s="327"/>
      <c r="I13" s="327"/>
      <c r="J13" s="326"/>
      <c r="K13" s="327"/>
      <c r="L13" s="326"/>
      <c r="M13" s="327"/>
      <c r="N13" s="327"/>
      <c r="O13" s="326"/>
      <c r="P13" s="335"/>
      <c r="Q13" s="327"/>
      <c r="R13" s="326"/>
      <c r="S13" s="327"/>
      <c r="T13" s="330"/>
      <c r="U13" s="330"/>
      <c r="V13" s="334"/>
      <c r="W13" s="327"/>
      <c r="X13" s="331"/>
      <c r="Y13" s="332"/>
      <c r="Z13" s="332"/>
      <c r="AA13" s="332"/>
      <c r="AB13" s="327"/>
      <c r="AC13" s="333"/>
      <c r="AD13" s="327"/>
      <c r="AE13" s="327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</row>
    <row r="14" spans="1:251" s="40" customFormat="1" ht="47.25" customHeight="1" x14ac:dyDescent="0.2">
      <c r="A14" s="326"/>
      <c r="B14" s="327"/>
      <c r="C14" s="327"/>
      <c r="D14" s="327"/>
      <c r="E14" s="327"/>
      <c r="F14" s="327"/>
      <c r="G14" s="327"/>
      <c r="H14" s="327"/>
      <c r="I14" s="327"/>
      <c r="J14" s="326"/>
      <c r="K14" s="327"/>
      <c r="L14" s="326"/>
      <c r="M14" s="327"/>
      <c r="N14" s="327"/>
      <c r="O14" s="326"/>
      <c r="P14" s="335"/>
      <c r="Q14" s="327"/>
      <c r="R14" s="326"/>
      <c r="S14" s="327"/>
      <c r="T14" s="330"/>
      <c r="U14" s="330"/>
      <c r="V14" s="334"/>
      <c r="W14" s="327"/>
      <c r="X14" s="331"/>
      <c r="Y14" s="332"/>
      <c r="Z14" s="332"/>
      <c r="AA14" s="332"/>
      <c r="AB14" s="327"/>
      <c r="AC14" s="333"/>
      <c r="AD14" s="327"/>
      <c r="AE14" s="327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</row>
    <row r="15" spans="1:251" s="40" customFormat="1" ht="47.25" customHeight="1" x14ac:dyDescent="0.2">
      <c r="A15" s="326"/>
      <c r="B15" s="327"/>
      <c r="C15" s="327"/>
      <c r="D15" s="327"/>
      <c r="E15" s="327"/>
      <c r="F15" s="327"/>
      <c r="G15" s="327"/>
      <c r="H15" s="327"/>
      <c r="I15" s="327"/>
      <c r="J15" s="326"/>
      <c r="K15" s="327"/>
      <c r="L15" s="326"/>
      <c r="M15" s="327"/>
      <c r="N15" s="327"/>
      <c r="O15" s="326"/>
      <c r="P15" s="335"/>
      <c r="Q15" s="327"/>
      <c r="R15" s="326"/>
      <c r="S15" s="327"/>
      <c r="T15" s="329"/>
      <c r="U15" s="330"/>
      <c r="V15" s="327"/>
      <c r="W15" s="327"/>
      <c r="X15" s="331"/>
      <c r="Y15" s="332"/>
      <c r="Z15" s="332"/>
      <c r="AA15" s="332"/>
      <c r="AB15" s="327"/>
      <c r="AC15" s="333"/>
      <c r="AD15" s="334"/>
      <c r="AE15" s="334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</row>
    <row r="16" spans="1:251" s="40" customFormat="1" ht="47.25" customHeight="1" x14ac:dyDescent="0.2">
      <c r="A16" s="326"/>
      <c r="B16" s="327"/>
      <c r="C16" s="327"/>
      <c r="D16" s="327"/>
      <c r="E16" s="327"/>
      <c r="F16" s="327"/>
      <c r="G16" s="327"/>
      <c r="H16" s="327"/>
      <c r="I16" s="327"/>
      <c r="J16" s="326"/>
      <c r="K16" s="327"/>
      <c r="L16" s="326"/>
      <c r="M16" s="327"/>
      <c r="N16" s="327"/>
      <c r="O16" s="326"/>
      <c r="P16" s="328"/>
      <c r="Q16" s="327"/>
      <c r="R16" s="326"/>
      <c r="S16" s="327"/>
      <c r="T16" s="330"/>
      <c r="U16" s="330"/>
      <c r="V16" s="334"/>
      <c r="W16" s="327"/>
      <c r="X16" s="331"/>
      <c r="Y16" s="332"/>
      <c r="Z16" s="332"/>
      <c r="AA16" s="332"/>
      <c r="AB16" s="327"/>
      <c r="AC16" s="333"/>
      <c r="AD16" s="334"/>
      <c r="AE16" s="334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</row>
    <row r="17" spans="1:16360" s="40" customFormat="1" ht="47.25" customHeight="1" x14ac:dyDescent="0.2">
      <c r="A17" s="326"/>
      <c r="B17" s="327"/>
      <c r="C17" s="327"/>
      <c r="D17" s="327"/>
      <c r="E17" s="327"/>
      <c r="F17" s="327"/>
      <c r="G17" s="327"/>
      <c r="H17" s="327"/>
      <c r="I17" s="327"/>
      <c r="J17" s="326"/>
      <c r="K17" s="327"/>
      <c r="L17" s="326"/>
      <c r="M17" s="327"/>
      <c r="N17" s="327"/>
      <c r="O17" s="326"/>
      <c r="P17" s="328"/>
      <c r="Q17" s="327"/>
      <c r="R17" s="326"/>
      <c r="S17" s="327"/>
      <c r="T17" s="329"/>
      <c r="U17" s="330"/>
      <c r="V17" s="327"/>
      <c r="W17" s="327"/>
      <c r="X17" s="331"/>
      <c r="Y17" s="332"/>
      <c r="Z17" s="332"/>
      <c r="AA17" s="332"/>
      <c r="AB17" s="327"/>
      <c r="AC17" s="333"/>
      <c r="AD17" s="334"/>
      <c r="AE17" s="334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</row>
    <row r="18" spans="1:16360" s="40" customFormat="1" ht="47.25" customHeight="1" x14ac:dyDescent="0.2">
      <c r="A18" s="326"/>
      <c r="B18" s="327"/>
      <c r="C18" s="327"/>
      <c r="D18" s="327"/>
      <c r="E18" s="327"/>
      <c r="F18" s="327"/>
      <c r="G18" s="327"/>
      <c r="H18" s="327"/>
      <c r="I18" s="327"/>
      <c r="J18" s="326"/>
      <c r="K18" s="327"/>
      <c r="L18" s="326"/>
      <c r="M18" s="327"/>
      <c r="N18" s="327"/>
      <c r="O18" s="326"/>
      <c r="P18" s="335"/>
      <c r="Q18" s="327"/>
      <c r="R18" s="326"/>
      <c r="S18" s="327"/>
      <c r="T18" s="329"/>
      <c r="U18" s="330"/>
      <c r="V18" s="327"/>
      <c r="W18" s="327"/>
      <c r="X18" s="331"/>
      <c r="Y18" s="332"/>
      <c r="Z18" s="332"/>
      <c r="AA18" s="332"/>
      <c r="AB18" s="327"/>
      <c r="AC18" s="333"/>
      <c r="AD18" s="327"/>
      <c r="AE18" s="327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</row>
    <row r="19" spans="1:16360" s="40" customFormat="1" ht="47.25" customHeight="1" x14ac:dyDescent="0.2">
      <c r="A19" s="326"/>
      <c r="B19" s="327"/>
      <c r="C19" s="327"/>
      <c r="D19" s="327"/>
      <c r="E19" s="327"/>
      <c r="F19" s="327"/>
      <c r="G19" s="327"/>
      <c r="H19" s="327"/>
      <c r="I19" s="327"/>
      <c r="J19" s="326"/>
      <c r="K19" s="327"/>
      <c r="L19" s="326"/>
      <c r="M19" s="327"/>
      <c r="N19" s="327"/>
      <c r="O19" s="326"/>
      <c r="P19" s="335"/>
      <c r="Q19" s="327"/>
      <c r="R19" s="326"/>
      <c r="S19" s="327"/>
      <c r="T19" s="329"/>
      <c r="U19" s="330"/>
      <c r="V19" s="327"/>
      <c r="W19" s="327"/>
      <c r="X19" s="331"/>
      <c r="Y19" s="332"/>
      <c r="Z19" s="332"/>
      <c r="AA19" s="332"/>
      <c r="AB19" s="327"/>
      <c r="AC19" s="333"/>
      <c r="AD19" s="327"/>
      <c r="AE19" s="327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</row>
    <row r="20" spans="1:16360" s="40" customFormat="1" ht="47.25" customHeight="1" x14ac:dyDescent="0.2">
      <c r="A20" s="326"/>
      <c r="B20" s="327"/>
      <c r="C20" s="327"/>
      <c r="D20" s="327"/>
      <c r="E20" s="327"/>
      <c r="F20" s="327"/>
      <c r="G20" s="327"/>
      <c r="H20" s="327"/>
      <c r="I20" s="327"/>
      <c r="J20" s="326"/>
      <c r="K20" s="327"/>
      <c r="L20" s="326"/>
      <c r="M20" s="327"/>
      <c r="N20" s="327"/>
      <c r="O20" s="326"/>
      <c r="P20" s="335"/>
      <c r="Q20" s="327"/>
      <c r="R20" s="326"/>
      <c r="S20" s="327"/>
      <c r="T20" s="330"/>
      <c r="U20" s="330"/>
      <c r="V20" s="334"/>
      <c r="W20" s="327"/>
      <c r="X20" s="331"/>
      <c r="Y20" s="332"/>
      <c r="Z20" s="332"/>
      <c r="AA20" s="332"/>
      <c r="AB20" s="327"/>
      <c r="AC20" s="333"/>
      <c r="AD20" s="334"/>
      <c r="AE20" s="334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</row>
    <row r="21" spans="1:16360" s="40" customFormat="1" ht="47.25" customHeight="1" x14ac:dyDescent="0.2">
      <c r="A21" s="326"/>
      <c r="B21" s="327"/>
      <c r="C21" s="327"/>
      <c r="D21" s="327"/>
      <c r="E21" s="327"/>
      <c r="F21" s="327"/>
      <c r="G21" s="327"/>
      <c r="H21" s="327"/>
      <c r="I21" s="327"/>
      <c r="J21" s="326"/>
      <c r="K21" s="327"/>
      <c r="L21" s="326"/>
      <c r="M21" s="327"/>
      <c r="N21" s="327"/>
      <c r="O21" s="326"/>
      <c r="P21" s="335"/>
      <c r="Q21" s="327"/>
      <c r="R21" s="326"/>
      <c r="S21" s="327"/>
      <c r="T21" s="330"/>
      <c r="U21" s="330"/>
      <c r="V21" s="334"/>
      <c r="W21" s="327"/>
      <c r="X21" s="331"/>
      <c r="Y21" s="332"/>
      <c r="Z21" s="332"/>
      <c r="AA21" s="332"/>
      <c r="AB21" s="327"/>
      <c r="AC21" s="333"/>
      <c r="AD21" s="327"/>
      <c r="AE21" s="327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</row>
    <row r="22" spans="1:16360" s="40" customFormat="1" ht="47.25" customHeight="1" x14ac:dyDescent="0.2">
      <c r="A22" s="326"/>
      <c r="B22" s="327"/>
      <c r="C22" s="327"/>
      <c r="D22" s="327"/>
      <c r="E22" s="327"/>
      <c r="F22" s="327"/>
      <c r="G22" s="327"/>
      <c r="H22" s="327"/>
      <c r="I22" s="327"/>
      <c r="J22" s="326"/>
      <c r="K22" s="327"/>
      <c r="L22" s="326"/>
      <c r="M22" s="327"/>
      <c r="N22" s="327"/>
      <c r="O22" s="326"/>
      <c r="P22" s="335"/>
      <c r="Q22" s="327"/>
      <c r="R22" s="326"/>
      <c r="S22" s="327"/>
      <c r="T22" s="330"/>
      <c r="U22" s="330"/>
      <c r="V22" s="334"/>
      <c r="W22" s="327"/>
      <c r="X22" s="331"/>
      <c r="Y22" s="332"/>
      <c r="Z22" s="332"/>
      <c r="AA22" s="332"/>
      <c r="AB22" s="327"/>
      <c r="AC22" s="333"/>
      <c r="AD22" s="327"/>
      <c r="AE22" s="327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</row>
    <row r="23" spans="1:16360" s="40" customFormat="1" ht="47.25" customHeight="1" x14ac:dyDescent="0.2">
      <c r="A23" s="326"/>
      <c r="B23" s="327"/>
      <c r="C23" s="327"/>
      <c r="D23" s="327"/>
      <c r="E23" s="327"/>
      <c r="F23" s="327"/>
      <c r="G23" s="327"/>
      <c r="H23" s="327"/>
      <c r="I23" s="327"/>
      <c r="J23" s="326"/>
      <c r="K23" s="327"/>
      <c r="L23" s="326"/>
      <c r="M23" s="327"/>
      <c r="N23" s="327"/>
      <c r="O23" s="326"/>
      <c r="P23" s="335"/>
      <c r="Q23" s="327"/>
      <c r="R23" s="326"/>
      <c r="S23" s="327"/>
      <c r="T23" s="329"/>
      <c r="U23" s="330"/>
      <c r="V23" s="327"/>
      <c r="W23" s="327"/>
      <c r="X23" s="331"/>
      <c r="Y23" s="332"/>
      <c r="Z23" s="332"/>
      <c r="AA23" s="332"/>
      <c r="AB23" s="327"/>
      <c r="AC23" s="333"/>
      <c r="AD23" s="334"/>
      <c r="AE23" s="334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</row>
    <row r="24" spans="1:16360" s="40" customFormat="1" ht="47.25" customHeight="1" x14ac:dyDescent="0.2">
      <c r="A24" s="326"/>
      <c r="B24" s="327"/>
      <c r="C24" s="327"/>
      <c r="D24" s="327"/>
      <c r="E24" s="327"/>
      <c r="F24" s="327"/>
      <c r="G24" s="327"/>
      <c r="H24" s="327"/>
      <c r="I24" s="327"/>
      <c r="J24" s="326"/>
      <c r="K24" s="327"/>
      <c r="L24" s="326"/>
      <c r="M24" s="327"/>
      <c r="N24" s="327"/>
      <c r="O24" s="326"/>
      <c r="P24" s="335"/>
      <c r="Q24" s="327"/>
      <c r="R24" s="326"/>
      <c r="S24" s="327"/>
      <c r="T24" s="330"/>
      <c r="U24" s="330"/>
      <c r="V24" s="334"/>
      <c r="W24" s="327"/>
      <c r="X24" s="331"/>
      <c r="Y24" s="332"/>
      <c r="Z24" s="332"/>
      <c r="AA24" s="332"/>
      <c r="AB24" s="327"/>
      <c r="AC24" s="333"/>
      <c r="AD24" s="334"/>
      <c r="AE24" s="33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</row>
    <row r="25" spans="1:16360" s="40" customFormat="1" ht="47.25" customHeight="1" x14ac:dyDescent="0.2">
      <c r="A25" s="326"/>
      <c r="B25" s="327"/>
      <c r="C25" s="327"/>
      <c r="D25" s="327"/>
      <c r="E25" s="327"/>
      <c r="F25" s="327"/>
      <c r="G25" s="327"/>
      <c r="H25" s="327"/>
      <c r="I25" s="327"/>
      <c r="J25" s="326"/>
      <c r="K25" s="327"/>
      <c r="L25" s="326"/>
      <c r="M25" s="327"/>
      <c r="N25" s="327"/>
      <c r="O25" s="326"/>
      <c r="P25" s="335"/>
      <c r="Q25" s="327"/>
      <c r="R25" s="326"/>
      <c r="S25" s="327"/>
      <c r="T25" s="330"/>
      <c r="U25" s="330"/>
      <c r="V25" s="334"/>
      <c r="W25" s="327"/>
      <c r="X25" s="331"/>
      <c r="Y25" s="332"/>
      <c r="Z25" s="332"/>
      <c r="AA25" s="332"/>
      <c r="AB25" s="327"/>
      <c r="AC25" s="333"/>
      <c r="AD25" s="327"/>
      <c r="AE25" s="327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</row>
    <row r="26" spans="1:16360" s="40" customFormat="1" ht="47.25" customHeight="1" x14ac:dyDescent="0.2">
      <c r="A26" s="326"/>
      <c r="B26" s="327"/>
      <c r="C26" s="327"/>
      <c r="D26" s="327"/>
      <c r="E26" s="327"/>
      <c r="F26" s="327"/>
      <c r="G26" s="327"/>
      <c r="H26" s="327"/>
      <c r="I26" s="327"/>
      <c r="J26" s="326"/>
      <c r="K26" s="327"/>
      <c r="L26" s="326"/>
      <c r="M26" s="327"/>
      <c r="N26" s="327"/>
      <c r="O26" s="326"/>
      <c r="P26" s="335"/>
      <c r="Q26" s="327"/>
      <c r="R26" s="326"/>
      <c r="S26" s="327"/>
      <c r="T26" s="330"/>
      <c r="U26" s="330"/>
      <c r="V26" s="334"/>
      <c r="W26" s="327"/>
      <c r="X26" s="331"/>
      <c r="Y26" s="332"/>
      <c r="Z26" s="332"/>
      <c r="AA26" s="332"/>
      <c r="AB26" s="327"/>
      <c r="AC26" s="333"/>
      <c r="AD26" s="327"/>
      <c r="AE26" s="327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</row>
    <row r="27" spans="1:16360" s="40" customFormat="1" ht="47.25" customHeight="1" x14ac:dyDescent="0.2">
      <c r="A27" s="326"/>
      <c r="B27" s="327"/>
      <c r="C27" s="327"/>
      <c r="D27" s="327"/>
      <c r="E27" s="327"/>
      <c r="F27" s="327"/>
      <c r="G27" s="327"/>
      <c r="H27" s="327"/>
      <c r="I27" s="327"/>
      <c r="J27" s="326"/>
      <c r="K27" s="327"/>
      <c r="L27" s="326"/>
      <c r="M27" s="327"/>
      <c r="N27" s="327"/>
      <c r="O27" s="326"/>
      <c r="P27" s="335"/>
      <c r="Q27" s="327"/>
      <c r="R27" s="326"/>
      <c r="S27" s="327"/>
      <c r="T27" s="330"/>
      <c r="U27" s="330"/>
      <c r="V27" s="334"/>
      <c r="W27" s="327"/>
      <c r="X27" s="331"/>
      <c r="Y27" s="332"/>
      <c r="Z27" s="332"/>
      <c r="AA27" s="332"/>
      <c r="AB27" s="327"/>
      <c r="AC27" s="333"/>
      <c r="AD27" s="327"/>
      <c r="AE27" s="3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</row>
    <row r="28" spans="1:16360" s="40" customFormat="1" ht="47.25" customHeight="1" x14ac:dyDescent="0.2">
      <c r="A28" s="326"/>
      <c r="B28" s="327"/>
      <c r="C28" s="327"/>
      <c r="D28" s="327"/>
      <c r="E28" s="327"/>
      <c r="F28" s="327"/>
      <c r="G28" s="327"/>
      <c r="H28" s="327"/>
      <c r="I28" s="327"/>
      <c r="J28" s="326"/>
      <c r="K28" s="327"/>
      <c r="L28" s="326"/>
      <c r="M28" s="327"/>
      <c r="N28" s="327"/>
      <c r="O28" s="326"/>
      <c r="P28" s="328"/>
      <c r="Q28" s="327"/>
      <c r="R28" s="326"/>
      <c r="S28" s="327"/>
      <c r="T28" s="329"/>
      <c r="U28" s="330"/>
      <c r="V28" s="327"/>
      <c r="W28" s="327"/>
      <c r="X28" s="331"/>
      <c r="Y28" s="332"/>
      <c r="Z28" s="332"/>
      <c r="AA28" s="332"/>
      <c r="AB28" s="327"/>
      <c r="AC28" s="333"/>
      <c r="AD28" s="334"/>
      <c r="AE28" s="334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</row>
    <row r="29" spans="1:16360" s="40" customFormat="1" ht="47.25" customHeight="1" x14ac:dyDescent="0.2">
      <c r="A29" s="326"/>
      <c r="B29" s="327"/>
      <c r="C29" s="327"/>
      <c r="D29" s="327"/>
      <c r="E29" s="327"/>
      <c r="F29" s="327"/>
      <c r="G29" s="327"/>
      <c r="H29" s="327"/>
      <c r="I29" s="327"/>
      <c r="J29" s="326"/>
      <c r="K29" s="327"/>
      <c r="L29" s="326"/>
      <c r="M29" s="327"/>
      <c r="N29" s="327"/>
      <c r="O29" s="326"/>
      <c r="P29" s="328"/>
      <c r="Q29" s="327"/>
      <c r="R29" s="326"/>
      <c r="S29" s="327"/>
      <c r="T29" s="329"/>
      <c r="U29" s="330"/>
      <c r="V29" s="327"/>
      <c r="W29" s="327"/>
      <c r="X29" s="331"/>
      <c r="Y29" s="332"/>
      <c r="Z29" s="332"/>
      <c r="AA29" s="332"/>
      <c r="AB29" s="327"/>
      <c r="AC29" s="333"/>
      <c r="AD29" s="334"/>
      <c r="AE29" s="334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</row>
    <row r="30" spans="1:16360" s="40" customFormat="1" ht="47.25" customHeight="1" x14ac:dyDescent="0.2">
      <c r="A30" s="326"/>
      <c r="B30" s="327"/>
      <c r="C30" s="327"/>
      <c r="D30" s="327"/>
      <c r="E30" s="327"/>
      <c r="F30" s="327"/>
      <c r="G30" s="327"/>
      <c r="H30" s="327"/>
      <c r="I30" s="327"/>
      <c r="J30" s="326"/>
      <c r="K30" s="327"/>
      <c r="L30" s="326"/>
      <c r="M30" s="327"/>
      <c r="N30" s="327"/>
      <c r="O30" s="326"/>
      <c r="P30" s="335"/>
      <c r="Q30" s="327"/>
      <c r="R30" s="326"/>
      <c r="S30" s="327"/>
      <c r="T30" s="329"/>
      <c r="U30" s="330"/>
      <c r="V30" s="327"/>
      <c r="W30" s="327"/>
      <c r="X30" s="331"/>
      <c r="Y30" s="332"/>
      <c r="Z30" s="332"/>
      <c r="AA30" s="332"/>
      <c r="AB30" s="327"/>
      <c r="AC30" s="333"/>
      <c r="AD30" s="327"/>
      <c r="AE30" s="327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</row>
    <row r="31" spans="1:16360" s="40" customFormat="1" ht="47.25" customHeight="1" x14ac:dyDescent="0.2">
      <c r="A31" s="326"/>
      <c r="B31" s="327"/>
      <c r="C31" s="327"/>
      <c r="D31" s="327"/>
      <c r="E31" s="327"/>
      <c r="F31" s="327"/>
      <c r="G31" s="327"/>
      <c r="H31" s="327"/>
      <c r="I31" s="327"/>
      <c r="J31" s="326"/>
      <c r="K31" s="327"/>
      <c r="L31" s="326"/>
      <c r="M31" s="327"/>
      <c r="N31" s="327"/>
      <c r="O31" s="326"/>
      <c r="P31" s="335"/>
      <c r="Q31" s="327"/>
      <c r="R31" s="326"/>
      <c r="S31" s="327"/>
      <c r="T31" s="329"/>
      <c r="U31" s="330"/>
      <c r="V31" s="327"/>
      <c r="W31" s="327"/>
      <c r="X31" s="331"/>
      <c r="Y31" s="332"/>
      <c r="Z31" s="332"/>
      <c r="AA31" s="332"/>
      <c r="AB31" s="327"/>
      <c r="AC31" s="333"/>
      <c r="AD31" s="327"/>
      <c r="AE31" s="327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</row>
    <row r="32" spans="1:16360" s="40" customFormat="1" ht="47.25" customHeight="1" x14ac:dyDescent="0.2">
      <c r="A32" s="326"/>
      <c r="B32" s="327"/>
      <c r="C32" s="327"/>
      <c r="D32" s="327"/>
      <c r="E32" s="327"/>
      <c r="F32" s="327"/>
      <c r="G32" s="327"/>
      <c r="H32" s="327"/>
      <c r="I32" s="327"/>
      <c r="J32" s="326"/>
      <c r="K32" s="327"/>
      <c r="L32" s="326"/>
      <c r="M32" s="327"/>
      <c r="N32" s="327"/>
      <c r="O32" s="326"/>
      <c r="P32" s="328"/>
      <c r="Q32" s="327"/>
      <c r="R32" s="326"/>
      <c r="S32" s="327"/>
      <c r="T32" s="329"/>
      <c r="U32" s="330"/>
      <c r="V32" s="334"/>
      <c r="W32" s="327"/>
      <c r="X32" s="331"/>
      <c r="Y32" s="332"/>
      <c r="Z32" s="332"/>
      <c r="AA32" s="332"/>
      <c r="AB32" s="327"/>
      <c r="AC32" s="333"/>
      <c r="AD32" s="334"/>
      <c r="AE32" s="334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</row>
    <row r="33" spans="1:225" s="40" customFormat="1" ht="47.25" customHeight="1" x14ac:dyDescent="0.2">
      <c r="A33" s="326"/>
      <c r="B33" s="327"/>
      <c r="C33" s="327"/>
      <c r="D33" s="327"/>
      <c r="E33" s="327"/>
      <c r="F33" s="327"/>
      <c r="G33" s="327"/>
      <c r="H33" s="327"/>
      <c r="I33" s="327"/>
      <c r="J33" s="326"/>
      <c r="K33" s="327"/>
      <c r="L33" s="326"/>
      <c r="M33" s="327"/>
      <c r="N33" s="327"/>
      <c r="O33" s="326"/>
      <c r="P33" s="335"/>
      <c r="Q33" s="327"/>
      <c r="R33" s="326"/>
      <c r="S33" s="327"/>
      <c r="T33" s="330"/>
      <c r="U33" s="330"/>
      <c r="V33" s="334"/>
      <c r="W33" s="327"/>
      <c r="X33" s="331"/>
      <c r="Y33" s="332"/>
      <c r="Z33" s="332"/>
      <c r="AA33" s="332"/>
      <c r="AB33" s="327"/>
      <c r="AC33" s="333"/>
      <c r="AD33" s="327"/>
      <c r="AE33" s="327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</row>
    <row r="34" spans="1:225" s="40" customFormat="1" ht="47.25" customHeight="1" x14ac:dyDescent="0.2">
      <c r="A34" s="326"/>
      <c r="B34" s="327"/>
      <c r="C34" s="327"/>
      <c r="D34" s="327"/>
      <c r="E34" s="327"/>
      <c r="F34" s="327"/>
      <c r="G34" s="327"/>
      <c r="H34" s="327"/>
      <c r="I34" s="327"/>
      <c r="J34" s="326"/>
      <c r="K34" s="327"/>
      <c r="L34" s="326"/>
      <c r="M34" s="327"/>
      <c r="N34" s="327"/>
      <c r="O34" s="326"/>
      <c r="P34" s="328"/>
      <c r="Q34" s="327"/>
      <c r="R34" s="326"/>
      <c r="S34" s="327"/>
      <c r="T34" s="329"/>
      <c r="U34" s="330"/>
      <c r="V34" s="327"/>
      <c r="W34" s="327"/>
      <c r="X34" s="331"/>
      <c r="Y34" s="332"/>
      <c r="Z34" s="332"/>
      <c r="AA34" s="332"/>
      <c r="AB34" s="327"/>
      <c r="AC34" s="333"/>
      <c r="AD34" s="334"/>
      <c r="AE34" s="3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</row>
    <row r="35" spans="1:225" s="40" customFormat="1" ht="47.25" customHeight="1" x14ac:dyDescent="0.2">
      <c r="A35" s="326"/>
      <c r="B35" s="327"/>
      <c r="C35" s="327"/>
      <c r="D35" s="327"/>
      <c r="E35" s="327"/>
      <c r="F35" s="327"/>
      <c r="G35" s="327"/>
      <c r="H35" s="327"/>
      <c r="I35" s="327"/>
      <c r="J35" s="326"/>
      <c r="K35" s="327"/>
      <c r="L35" s="326"/>
      <c r="M35" s="327"/>
      <c r="N35" s="327"/>
      <c r="O35" s="326"/>
      <c r="P35" s="335"/>
      <c r="Q35" s="327"/>
      <c r="R35" s="326"/>
      <c r="S35" s="327"/>
      <c r="T35" s="329"/>
      <c r="U35" s="330"/>
      <c r="V35" s="327"/>
      <c r="W35" s="327"/>
      <c r="X35" s="331"/>
      <c r="Y35" s="332"/>
      <c r="Z35" s="332"/>
      <c r="AA35" s="332"/>
      <c r="AB35" s="327"/>
      <c r="AC35" s="333"/>
      <c r="AD35" s="327"/>
      <c r="AE35" s="327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</row>
    <row r="36" spans="1:225" s="40" customFormat="1" ht="47.25" customHeight="1" x14ac:dyDescent="0.2">
      <c r="A36" s="326"/>
      <c r="B36" s="327"/>
      <c r="C36" s="327"/>
      <c r="D36" s="327"/>
      <c r="E36" s="327"/>
      <c r="F36" s="327"/>
      <c r="G36" s="327"/>
      <c r="H36" s="327"/>
      <c r="I36" s="327"/>
      <c r="J36" s="326"/>
      <c r="K36" s="327"/>
      <c r="L36" s="326"/>
      <c r="M36" s="327"/>
      <c r="N36" s="327"/>
      <c r="O36" s="326"/>
      <c r="P36" s="335"/>
      <c r="Q36" s="327"/>
      <c r="R36" s="326"/>
      <c r="S36" s="327"/>
      <c r="T36" s="330"/>
      <c r="U36" s="330"/>
      <c r="V36" s="334"/>
      <c r="W36" s="327"/>
      <c r="X36" s="331"/>
      <c r="Y36" s="332"/>
      <c r="Z36" s="332"/>
      <c r="AA36" s="332"/>
      <c r="AB36" s="327"/>
      <c r="AC36" s="333"/>
      <c r="AD36" s="327"/>
      <c r="AE36" s="327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</row>
    <row r="37" spans="1:225" ht="44.25" customHeight="1" x14ac:dyDescent="0.2">
      <c r="A37" s="326"/>
      <c r="B37" s="327"/>
      <c r="C37" s="327"/>
      <c r="D37" s="327"/>
      <c r="E37" s="327"/>
      <c r="F37" s="327"/>
      <c r="G37" s="327"/>
      <c r="H37" s="327"/>
      <c r="I37" s="327"/>
      <c r="J37" s="326"/>
      <c r="K37" s="327"/>
      <c r="L37" s="326"/>
      <c r="M37" s="327"/>
      <c r="N37" s="327"/>
      <c r="O37" s="326"/>
      <c r="P37" s="335"/>
      <c r="Q37" s="327"/>
      <c r="R37" s="326"/>
      <c r="S37" s="327"/>
      <c r="T37" s="329"/>
      <c r="U37" s="330"/>
      <c r="V37" s="334"/>
      <c r="W37" s="327"/>
      <c r="X37" s="331"/>
      <c r="Y37" s="332"/>
      <c r="Z37" s="332"/>
      <c r="AA37" s="332"/>
      <c r="AB37" s="327"/>
      <c r="AC37" s="333"/>
      <c r="AD37" s="336"/>
      <c r="AE37" s="337"/>
    </row>
    <row r="38" spans="1:225" ht="47.25" customHeight="1" x14ac:dyDescent="0.2">
      <c r="A38" s="326"/>
      <c r="B38" s="327"/>
      <c r="C38" s="327"/>
      <c r="D38" s="327"/>
      <c r="E38" s="327"/>
      <c r="F38" s="327"/>
      <c r="G38" s="327"/>
      <c r="H38" s="327"/>
      <c r="I38" s="327"/>
      <c r="J38" s="326"/>
      <c r="K38" s="327"/>
      <c r="L38" s="326"/>
      <c r="M38" s="327"/>
      <c r="N38" s="327"/>
      <c r="O38" s="326"/>
      <c r="P38" s="335"/>
      <c r="Q38" s="327"/>
      <c r="R38" s="326"/>
      <c r="S38" s="327"/>
      <c r="T38" s="330"/>
      <c r="U38" s="330"/>
      <c r="V38" s="334"/>
      <c r="W38" s="327"/>
      <c r="X38" s="331"/>
      <c r="Y38" s="332"/>
      <c r="Z38" s="332"/>
      <c r="AA38" s="332"/>
      <c r="AB38" s="327"/>
      <c r="AC38" s="333"/>
      <c r="AD38" s="327"/>
      <c r="AE38" s="327"/>
    </row>
    <row r="39" spans="1:225" ht="47.25" customHeight="1" x14ac:dyDescent="0.2">
      <c r="A39" s="326"/>
      <c r="B39" s="327"/>
      <c r="C39" s="327"/>
      <c r="D39" s="327"/>
      <c r="E39" s="327"/>
      <c r="F39" s="327"/>
      <c r="G39" s="327"/>
      <c r="H39" s="327"/>
      <c r="I39" s="327"/>
      <c r="J39" s="326"/>
      <c r="K39" s="327"/>
      <c r="L39" s="326"/>
      <c r="M39" s="327"/>
      <c r="N39" s="327"/>
      <c r="O39" s="326"/>
      <c r="P39" s="335"/>
      <c r="Q39" s="327"/>
      <c r="R39" s="326"/>
      <c r="S39" s="327"/>
      <c r="T39" s="330"/>
      <c r="U39" s="330"/>
      <c r="V39" s="334"/>
      <c r="W39" s="327"/>
      <c r="X39" s="331"/>
      <c r="Y39" s="332"/>
      <c r="Z39" s="332"/>
      <c r="AA39" s="332"/>
      <c r="AB39" s="327"/>
      <c r="AC39" s="333"/>
      <c r="AD39" s="327"/>
      <c r="AE39" s="327"/>
    </row>
    <row r="40" spans="1:225" ht="47.25" customHeight="1" x14ac:dyDescent="0.2">
      <c r="A40" s="326"/>
      <c r="B40" s="327"/>
      <c r="C40" s="327"/>
      <c r="D40" s="327"/>
      <c r="E40" s="327"/>
      <c r="F40" s="327"/>
      <c r="G40" s="327"/>
      <c r="H40" s="327"/>
      <c r="I40" s="327"/>
      <c r="J40" s="326"/>
      <c r="K40" s="327"/>
      <c r="L40" s="326"/>
      <c r="M40" s="327"/>
      <c r="N40" s="327"/>
      <c r="O40" s="326"/>
      <c r="P40" s="335"/>
      <c r="Q40" s="327"/>
      <c r="R40" s="326"/>
      <c r="S40" s="327"/>
      <c r="T40" s="329"/>
      <c r="U40" s="330"/>
      <c r="V40" s="327"/>
      <c r="W40" s="327"/>
      <c r="X40" s="331"/>
      <c r="Y40" s="332"/>
      <c r="Z40" s="332"/>
      <c r="AA40" s="332"/>
      <c r="AB40" s="327"/>
      <c r="AC40" s="333"/>
      <c r="AD40" s="334"/>
      <c r="AE40" s="334"/>
    </row>
    <row r="41" spans="1:225" ht="47.25" customHeight="1" x14ac:dyDescent="0.2">
      <c r="A41" s="326"/>
      <c r="B41" s="327"/>
      <c r="C41" s="327"/>
      <c r="D41" s="327"/>
      <c r="E41" s="327"/>
      <c r="F41" s="327"/>
      <c r="G41" s="327"/>
      <c r="H41" s="327"/>
      <c r="I41" s="327"/>
      <c r="J41" s="326"/>
      <c r="K41" s="327"/>
      <c r="L41" s="326"/>
      <c r="M41" s="327"/>
      <c r="N41" s="327"/>
      <c r="O41" s="326"/>
      <c r="P41" s="335"/>
      <c r="Q41" s="327"/>
      <c r="R41" s="326"/>
      <c r="S41" s="327"/>
      <c r="T41" s="329"/>
      <c r="U41" s="330"/>
      <c r="V41" s="327"/>
      <c r="W41" s="327"/>
      <c r="X41" s="331"/>
      <c r="Y41" s="332"/>
      <c r="Z41" s="332"/>
      <c r="AA41" s="332"/>
      <c r="AB41" s="327"/>
      <c r="AC41" s="333"/>
      <c r="AD41" s="334"/>
      <c r="AE41" s="334"/>
    </row>
    <row r="42" spans="1:225" ht="47.25" customHeight="1" x14ac:dyDescent="0.2">
      <c r="A42" s="326"/>
      <c r="B42" s="327"/>
      <c r="C42" s="327"/>
      <c r="D42" s="327"/>
      <c r="E42" s="327"/>
      <c r="F42" s="327"/>
      <c r="G42" s="327"/>
      <c r="H42" s="327"/>
      <c r="I42" s="327"/>
      <c r="J42" s="326"/>
      <c r="K42" s="327"/>
      <c r="L42" s="326"/>
      <c r="M42" s="327"/>
      <c r="N42" s="327"/>
      <c r="O42" s="326"/>
      <c r="P42" s="335"/>
      <c r="Q42" s="327"/>
      <c r="R42" s="326"/>
      <c r="S42" s="327"/>
      <c r="T42" s="329"/>
      <c r="U42" s="330"/>
      <c r="V42" s="327"/>
      <c r="W42" s="327"/>
      <c r="X42" s="327"/>
      <c r="Y42" s="332"/>
      <c r="Z42" s="332"/>
      <c r="AA42" s="332"/>
      <c r="AB42" s="327"/>
      <c r="AC42" s="333"/>
      <c r="AD42" s="327"/>
      <c r="AE42" s="327"/>
    </row>
    <row r="43" spans="1:225" ht="47.25" customHeight="1" x14ac:dyDescent="0.2">
      <c r="A43" s="326"/>
      <c r="B43" s="327"/>
      <c r="C43" s="327"/>
      <c r="D43" s="327"/>
      <c r="E43" s="327"/>
      <c r="F43" s="327"/>
      <c r="G43" s="327"/>
      <c r="H43" s="327"/>
      <c r="I43" s="327"/>
      <c r="J43" s="326"/>
      <c r="K43" s="327"/>
      <c r="L43" s="326"/>
      <c r="M43" s="327"/>
      <c r="N43" s="327"/>
      <c r="O43" s="326"/>
      <c r="P43" s="328"/>
      <c r="Q43" s="327"/>
      <c r="R43" s="326"/>
      <c r="S43" s="327"/>
      <c r="T43" s="329"/>
      <c r="U43" s="330"/>
      <c r="V43" s="327"/>
      <c r="W43" s="327"/>
      <c r="X43" s="331"/>
      <c r="Y43" s="332"/>
      <c r="Z43" s="332"/>
      <c r="AA43" s="332"/>
      <c r="AB43" s="327"/>
      <c r="AC43" s="333"/>
      <c r="AD43" s="334"/>
      <c r="AE43" s="334"/>
    </row>
    <row r="44" spans="1:225" s="40" customFormat="1" ht="47.25" customHeight="1" x14ac:dyDescent="0.2">
      <c r="A44" s="326"/>
      <c r="B44" s="327"/>
      <c r="C44" s="327"/>
      <c r="D44" s="327"/>
      <c r="E44" s="327"/>
      <c r="F44" s="327"/>
      <c r="G44" s="327"/>
      <c r="H44" s="327"/>
      <c r="I44" s="327"/>
      <c r="J44" s="326"/>
      <c r="K44" s="327"/>
      <c r="L44" s="326"/>
      <c r="M44" s="327"/>
      <c r="N44" s="327"/>
      <c r="O44" s="326"/>
      <c r="P44" s="335"/>
      <c r="Q44" s="327"/>
      <c r="R44" s="326"/>
      <c r="S44" s="327"/>
      <c r="T44" s="330"/>
      <c r="U44" s="330"/>
      <c r="V44" s="334"/>
      <c r="W44" s="327"/>
      <c r="X44" s="331"/>
      <c r="Y44" s="332"/>
      <c r="Z44" s="332"/>
      <c r="AA44" s="332"/>
      <c r="AB44" s="327"/>
      <c r="AC44" s="333"/>
      <c r="AD44" s="327"/>
      <c r="AE44" s="327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</row>
    <row r="45" spans="1:225" s="40" customFormat="1" ht="47.25" customHeight="1" x14ac:dyDescent="0.2">
      <c r="A45" s="326"/>
      <c r="B45" s="327"/>
      <c r="C45" s="327"/>
      <c r="D45" s="327"/>
      <c r="E45" s="327"/>
      <c r="F45" s="327"/>
      <c r="G45" s="327"/>
      <c r="H45" s="327"/>
      <c r="I45" s="327"/>
      <c r="J45" s="326"/>
      <c r="K45" s="327"/>
      <c r="L45" s="326"/>
      <c r="M45" s="327"/>
      <c r="N45" s="327"/>
      <c r="O45" s="326"/>
      <c r="P45" s="335"/>
      <c r="Q45" s="327"/>
      <c r="R45" s="326"/>
      <c r="S45" s="327"/>
      <c r="T45" s="330"/>
      <c r="U45" s="330"/>
      <c r="V45" s="334"/>
      <c r="W45" s="327"/>
      <c r="X45" s="338"/>
      <c r="Y45" s="332"/>
      <c r="Z45" s="332"/>
      <c r="AA45" s="332"/>
      <c r="AB45" s="327"/>
      <c r="AC45" s="333"/>
      <c r="AD45" s="327"/>
      <c r="AE45" s="327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</row>
    <row r="46" spans="1:225" s="40" customFormat="1" ht="47.25" customHeight="1" x14ac:dyDescent="0.2">
      <c r="A46" s="326"/>
      <c r="B46" s="327"/>
      <c r="C46" s="327"/>
      <c r="D46" s="327"/>
      <c r="E46" s="327"/>
      <c r="F46" s="327"/>
      <c r="G46" s="327"/>
      <c r="H46" s="327"/>
      <c r="I46" s="327"/>
      <c r="J46" s="326"/>
      <c r="K46" s="327"/>
      <c r="L46" s="326"/>
      <c r="M46" s="327"/>
      <c r="N46" s="327"/>
      <c r="O46" s="326"/>
      <c r="P46" s="335"/>
      <c r="Q46" s="327"/>
      <c r="R46" s="326"/>
      <c r="S46" s="327"/>
      <c r="T46" s="330"/>
      <c r="U46" s="330"/>
      <c r="V46" s="334"/>
      <c r="W46" s="327"/>
      <c r="X46" s="331"/>
      <c r="Y46" s="332"/>
      <c r="Z46" s="332"/>
      <c r="AA46" s="332"/>
      <c r="AB46" s="327"/>
      <c r="AC46" s="333"/>
      <c r="AD46" s="327"/>
      <c r="AE46" s="327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</row>
    <row r="47" spans="1:225" s="40" customFormat="1" ht="47.25" customHeight="1" x14ac:dyDescent="0.2">
      <c r="A47" s="326"/>
      <c r="B47" s="327"/>
      <c r="C47" s="327"/>
      <c r="D47" s="327"/>
      <c r="E47" s="327"/>
      <c r="F47" s="327"/>
      <c r="G47" s="327"/>
      <c r="H47" s="327"/>
      <c r="I47" s="327"/>
      <c r="J47" s="326"/>
      <c r="K47" s="327"/>
      <c r="L47" s="326"/>
      <c r="M47" s="327"/>
      <c r="N47" s="327"/>
      <c r="O47" s="326"/>
      <c r="P47" s="335"/>
      <c r="Q47" s="327"/>
      <c r="R47" s="326"/>
      <c r="S47" s="327"/>
      <c r="T47" s="330"/>
      <c r="U47" s="330"/>
      <c r="V47" s="334"/>
      <c r="W47" s="327"/>
      <c r="X47" s="331"/>
      <c r="Y47" s="332"/>
      <c r="Z47" s="332"/>
      <c r="AA47" s="332"/>
      <c r="AB47" s="327"/>
      <c r="AC47" s="333"/>
      <c r="AD47" s="327"/>
      <c r="AE47" s="32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</row>
    <row r="48" spans="1:225" s="40" customFormat="1" ht="47.25" customHeight="1" x14ac:dyDescent="0.2">
      <c r="A48" s="326"/>
      <c r="B48" s="327"/>
      <c r="C48" s="327"/>
      <c r="D48" s="327"/>
      <c r="E48" s="327"/>
      <c r="F48" s="327"/>
      <c r="G48" s="327"/>
      <c r="H48" s="327"/>
      <c r="I48" s="327"/>
      <c r="J48" s="326"/>
      <c r="K48" s="327"/>
      <c r="L48" s="326"/>
      <c r="M48" s="327"/>
      <c r="N48" s="327"/>
      <c r="O48" s="326"/>
      <c r="P48" s="335"/>
      <c r="Q48" s="327"/>
      <c r="R48" s="326"/>
      <c r="S48" s="327"/>
      <c r="T48" s="330"/>
      <c r="U48" s="330"/>
      <c r="V48" s="334"/>
      <c r="W48" s="327"/>
      <c r="X48" s="331"/>
      <c r="Y48" s="332"/>
      <c r="Z48" s="332"/>
      <c r="AA48" s="332"/>
      <c r="AB48" s="327"/>
      <c r="AC48" s="333"/>
      <c r="AD48" s="327"/>
      <c r="AE48" s="327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</row>
    <row r="49" spans="1:251" s="40" customFormat="1" ht="47.25" customHeight="1" x14ac:dyDescent="0.2">
      <c r="A49" s="326"/>
      <c r="B49" s="327"/>
      <c r="C49" s="327"/>
      <c r="D49" s="327"/>
      <c r="E49" s="327"/>
      <c r="F49" s="327"/>
      <c r="G49" s="327"/>
      <c r="H49" s="327"/>
      <c r="I49" s="327"/>
      <c r="J49" s="326"/>
      <c r="K49" s="327"/>
      <c r="L49" s="326"/>
      <c r="M49" s="327"/>
      <c r="N49" s="327"/>
      <c r="O49" s="326"/>
      <c r="P49" s="335"/>
      <c r="Q49" s="327"/>
      <c r="R49" s="326"/>
      <c r="S49" s="327"/>
      <c r="T49" s="330"/>
      <c r="U49" s="330"/>
      <c r="V49" s="334"/>
      <c r="W49" s="327"/>
      <c r="X49" s="331"/>
      <c r="Y49" s="332"/>
      <c r="Z49" s="332"/>
      <c r="AA49" s="332"/>
      <c r="AB49" s="327"/>
      <c r="AC49" s="333"/>
      <c r="AD49" s="327"/>
      <c r="AE49" s="327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</row>
    <row r="50" spans="1:251" s="40" customFormat="1" ht="47.25" customHeight="1" x14ac:dyDescent="0.2">
      <c r="A50" s="326"/>
      <c r="B50" s="327"/>
      <c r="C50" s="327"/>
      <c r="D50" s="327"/>
      <c r="E50" s="327"/>
      <c r="F50" s="327"/>
      <c r="G50" s="327"/>
      <c r="H50" s="327"/>
      <c r="I50" s="327"/>
      <c r="J50" s="326"/>
      <c r="K50" s="327"/>
      <c r="L50" s="326"/>
      <c r="M50" s="327"/>
      <c r="N50" s="327"/>
      <c r="O50" s="326"/>
      <c r="P50" s="335"/>
      <c r="Q50" s="327"/>
      <c r="R50" s="326"/>
      <c r="S50" s="327"/>
      <c r="T50" s="330"/>
      <c r="U50" s="330"/>
      <c r="V50" s="334"/>
      <c r="W50" s="327"/>
      <c r="X50" s="331"/>
      <c r="Y50" s="332"/>
      <c r="Z50" s="332"/>
      <c r="AA50" s="332"/>
      <c r="AB50" s="327"/>
      <c r="AC50" s="333"/>
      <c r="AD50" s="327"/>
      <c r="AE50" s="327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</row>
    <row r="51" spans="1:251" s="40" customFormat="1" ht="47.25" customHeight="1" x14ac:dyDescent="0.2">
      <c r="A51" s="326"/>
      <c r="B51" s="327"/>
      <c r="C51" s="327"/>
      <c r="D51" s="327"/>
      <c r="E51" s="327"/>
      <c r="F51" s="327"/>
      <c r="G51" s="327"/>
      <c r="H51" s="327"/>
      <c r="I51" s="327"/>
      <c r="J51" s="326"/>
      <c r="K51" s="327"/>
      <c r="L51" s="326"/>
      <c r="M51" s="327"/>
      <c r="N51" s="327"/>
      <c r="O51" s="326"/>
      <c r="P51" s="335"/>
      <c r="Q51" s="327"/>
      <c r="R51" s="326"/>
      <c r="S51" s="327"/>
      <c r="T51" s="330"/>
      <c r="U51" s="330"/>
      <c r="V51" s="334"/>
      <c r="W51" s="327"/>
      <c r="X51" s="331"/>
      <c r="Y51" s="332"/>
      <c r="Z51" s="332"/>
      <c r="AA51" s="332"/>
      <c r="AB51" s="327"/>
      <c r="AC51" s="333"/>
      <c r="AD51" s="327"/>
      <c r="AE51" s="327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</row>
    <row r="52" spans="1:251" s="40" customFormat="1" ht="47.25" customHeight="1" x14ac:dyDescent="0.2">
      <c r="A52" s="326"/>
      <c r="B52" s="327"/>
      <c r="C52" s="327"/>
      <c r="D52" s="327"/>
      <c r="E52" s="327"/>
      <c r="F52" s="327"/>
      <c r="G52" s="327"/>
      <c r="H52" s="327"/>
      <c r="I52" s="327"/>
      <c r="J52" s="326"/>
      <c r="K52" s="327"/>
      <c r="L52" s="326"/>
      <c r="M52" s="327"/>
      <c r="N52" s="327"/>
      <c r="O52" s="326"/>
      <c r="P52" s="335"/>
      <c r="Q52" s="327"/>
      <c r="R52" s="326"/>
      <c r="S52" s="327"/>
      <c r="T52" s="330"/>
      <c r="U52" s="330"/>
      <c r="V52" s="334"/>
      <c r="W52" s="327"/>
      <c r="X52" s="331"/>
      <c r="Y52" s="332"/>
      <c r="Z52" s="332"/>
      <c r="AA52" s="332"/>
      <c r="AB52" s="327"/>
      <c r="AC52" s="333"/>
      <c r="AD52" s="327"/>
      <c r="AE52" s="327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</row>
    <row r="53" spans="1:251" s="40" customFormat="1" ht="47.25" customHeight="1" x14ac:dyDescent="0.2">
      <c r="A53" s="326"/>
      <c r="B53" s="327"/>
      <c r="C53" s="327"/>
      <c r="D53" s="327"/>
      <c r="E53" s="327"/>
      <c r="F53" s="327"/>
      <c r="G53" s="327"/>
      <c r="H53" s="327"/>
      <c r="I53" s="327"/>
      <c r="J53" s="326"/>
      <c r="K53" s="327"/>
      <c r="L53" s="326"/>
      <c r="M53" s="327"/>
      <c r="N53" s="327"/>
      <c r="O53" s="326"/>
      <c r="P53" s="328"/>
      <c r="Q53" s="327"/>
      <c r="R53" s="326"/>
      <c r="S53" s="327"/>
      <c r="T53" s="330"/>
      <c r="U53" s="330"/>
      <c r="V53" s="334"/>
      <c r="W53" s="327"/>
      <c r="X53" s="331"/>
      <c r="Y53" s="332"/>
      <c r="Z53" s="332"/>
      <c r="AA53" s="332"/>
      <c r="AB53" s="327"/>
      <c r="AC53" s="333"/>
      <c r="AD53" s="334"/>
      <c r="AE53" s="334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</row>
    <row r="54" spans="1:251" s="40" customFormat="1" ht="47.25" customHeight="1" x14ac:dyDescent="0.2">
      <c r="A54" s="326"/>
      <c r="B54" s="327"/>
      <c r="C54" s="327"/>
      <c r="D54" s="327"/>
      <c r="E54" s="327"/>
      <c r="F54" s="327"/>
      <c r="G54" s="327"/>
      <c r="H54" s="327"/>
      <c r="I54" s="327"/>
      <c r="J54" s="326"/>
      <c r="K54" s="327"/>
      <c r="L54" s="326"/>
      <c r="M54" s="327"/>
      <c r="N54" s="327"/>
      <c r="O54" s="326"/>
      <c r="P54" s="335"/>
      <c r="Q54" s="327"/>
      <c r="R54" s="326"/>
      <c r="S54" s="327"/>
      <c r="T54" s="330"/>
      <c r="U54" s="330"/>
      <c r="V54" s="334"/>
      <c r="W54" s="327"/>
      <c r="X54" s="331"/>
      <c r="Y54" s="332"/>
      <c r="Z54" s="332"/>
      <c r="AA54" s="332"/>
      <c r="AB54" s="327"/>
      <c r="AC54" s="333"/>
      <c r="AD54" s="327"/>
      <c r="AE54" s="327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</row>
    <row r="55" spans="1:251" s="40" customFormat="1" ht="47.25" customHeight="1" x14ac:dyDescent="0.2">
      <c r="A55" s="326"/>
      <c r="B55" s="327"/>
      <c r="C55" s="327"/>
      <c r="D55" s="327"/>
      <c r="E55" s="327"/>
      <c r="F55" s="327"/>
      <c r="G55" s="327"/>
      <c r="H55" s="327"/>
      <c r="I55" s="327"/>
      <c r="J55" s="326"/>
      <c r="K55" s="327"/>
      <c r="L55" s="326"/>
      <c r="M55" s="327"/>
      <c r="N55" s="327"/>
      <c r="O55" s="326"/>
      <c r="P55" s="335"/>
      <c r="Q55" s="327"/>
      <c r="R55" s="326"/>
      <c r="S55" s="327"/>
      <c r="T55" s="329"/>
      <c r="U55" s="330"/>
      <c r="V55" s="327"/>
      <c r="W55" s="327"/>
      <c r="X55" s="331"/>
      <c r="Y55" s="332"/>
      <c r="Z55" s="332"/>
      <c r="AA55" s="332"/>
      <c r="AB55" s="327"/>
      <c r="AC55" s="333"/>
      <c r="AD55" s="334"/>
      <c r="AE55" s="334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</row>
    <row r="56" spans="1:251" s="40" customFormat="1" ht="47.25" customHeight="1" x14ac:dyDescent="0.2">
      <c r="A56" s="326"/>
      <c r="B56" s="327"/>
      <c r="C56" s="327"/>
      <c r="D56" s="327"/>
      <c r="E56" s="327"/>
      <c r="F56" s="327"/>
      <c r="G56" s="327"/>
      <c r="H56" s="327"/>
      <c r="I56" s="327"/>
      <c r="J56" s="326"/>
      <c r="K56" s="327"/>
      <c r="L56" s="326"/>
      <c r="M56" s="327"/>
      <c r="N56" s="327"/>
      <c r="O56" s="326"/>
      <c r="P56" s="335"/>
      <c r="Q56" s="327"/>
      <c r="R56" s="326"/>
      <c r="S56" s="327"/>
      <c r="T56" s="329"/>
      <c r="U56" s="330"/>
      <c r="V56" s="327"/>
      <c r="W56" s="327"/>
      <c r="X56" s="331"/>
      <c r="Y56" s="332"/>
      <c r="Z56" s="332"/>
      <c r="AA56" s="332"/>
      <c r="AB56" s="327"/>
      <c r="AC56" s="333"/>
      <c r="AD56" s="334"/>
      <c r="AE56" s="334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</row>
    <row r="57" spans="1:251" s="40" customFormat="1" ht="47.25" customHeight="1" x14ac:dyDescent="0.2">
      <c r="A57" s="326"/>
      <c r="B57" s="327"/>
      <c r="C57" s="327"/>
      <c r="D57" s="327"/>
      <c r="E57" s="327"/>
      <c r="F57" s="327"/>
      <c r="G57" s="327"/>
      <c r="H57" s="327"/>
      <c r="I57" s="327"/>
      <c r="J57" s="326"/>
      <c r="K57" s="327"/>
      <c r="L57" s="326"/>
      <c r="M57" s="327"/>
      <c r="N57" s="327"/>
      <c r="O57" s="326"/>
      <c r="P57" s="335"/>
      <c r="Q57" s="327"/>
      <c r="R57" s="326"/>
      <c r="S57" s="327"/>
      <c r="T57" s="329"/>
      <c r="U57" s="330"/>
      <c r="V57" s="327"/>
      <c r="W57" s="327"/>
      <c r="X57" s="331"/>
      <c r="Y57" s="332"/>
      <c r="Z57" s="332"/>
      <c r="AA57" s="332"/>
      <c r="AB57" s="327"/>
      <c r="AC57" s="333"/>
      <c r="AD57" s="327"/>
      <c r="AE57" s="32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</row>
    <row r="58" spans="1:251" s="40" customFormat="1" ht="47.25" customHeight="1" x14ac:dyDescent="0.2">
      <c r="A58" s="326"/>
      <c r="B58" s="327"/>
      <c r="C58" s="327"/>
      <c r="D58" s="327"/>
      <c r="E58" s="327"/>
      <c r="F58" s="327"/>
      <c r="G58" s="327"/>
      <c r="H58" s="327"/>
      <c r="I58" s="327"/>
      <c r="J58" s="326"/>
      <c r="K58" s="327"/>
      <c r="L58" s="326"/>
      <c r="M58" s="327"/>
      <c r="N58" s="327"/>
      <c r="O58" s="326"/>
      <c r="P58" s="335"/>
      <c r="Q58" s="327"/>
      <c r="R58" s="326"/>
      <c r="S58" s="327"/>
      <c r="T58" s="329"/>
      <c r="U58" s="330"/>
      <c r="V58" s="327"/>
      <c r="W58" s="327"/>
      <c r="X58" s="331"/>
      <c r="Y58" s="332"/>
      <c r="Z58" s="332"/>
      <c r="AA58" s="332"/>
      <c r="AB58" s="327"/>
      <c r="AC58" s="333"/>
      <c r="AD58" s="327"/>
      <c r="AE58" s="327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</row>
    <row r="59" spans="1:251" s="40" customFormat="1" ht="47.25" customHeight="1" x14ac:dyDescent="0.2">
      <c r="A59" s="326"/>
      <c r="B59" s="327"/>
      <c r="C59" s="327"/>
      <c r="D59" s="327"/>
      <c r="E59" s="327"/>
      <c r="F59" s="327"/>
      <c r="G59" s="327"/>
      <c r="H59" s="327"/>
      <c r="I59" s="327"/>
      <c r="J59" s="326"/>
      <c r="K59" s="327"/>
      <c r="L59" s="326"/>
      <c r="M59" s="327"/>
      <c r="N59" s="327"/>
      <c r="O59" s="326"/>
      <c r="P59" s="335"/>
      <c r="Q59" s="327"/>
      <c r="R59" s="326"/>
      <c r="S59" s="327"/>
      <c r="T59" s="329"/>
      <c r="U59" s="330"/>
      <c r="V59" s="327"/>
      <c r="W59" s="327"/>
      <c r="X59" s="331"/>
      <c r="Y59" s="332"/>
      <c r="Z59" s="332"/>
      <c r="AA59" s="332"/>
      <c r="AB59" s="327"/>
      <c r="AC59" s="333"/>
      <c r="AD59" s="327"/>
      <c r="AE59" s="327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</row>
    <row r="60" spans="1:251" s="40" customFormat="1" ht="47.25" customHeight="1" x14ac:dyDescent="0.2">
      <c r="A60" s="326"/>
      <c r="B60" s="327"/>
      <c r="C60" s="327"/>
      <c r="D60" s="327"/>
      <c r="E60" s="327"/>
      <c r="F60" s="327"/>
      <c r="G60" s="327"/>
      <c r="H60" s="327"/>
      <c r="I60" s="327"/>
      <c r="J60" s="326"/>
      <c r="K60" s="327"/>
      <c r="L60" s="326"/>
      <c r="M60" s="327"/>
      <c r="N60" s="327"/>
      <c r="O60" s="326"/>
      <c r="P60" s="328"/>
      <c r="Q60" s="327"/>
      <c r="R60" s="326"/>
      <c r="S60" s="327"/>
      <c r="T60" s="329"/>
      <c r="U60" s="330"/>
      <c r="V60" s="327"/>
      <c r="W60" s="327"/>
      <c r="X60" s="331"/>
      <c r="Y60" s="332"/>
      <c r="Z60" s="332"/>
      <c r="AA60" s="332"/>
      <c r="AB60" s="327"/>
      <c r="AC60" s="333"/>
      <c r="AD60" s="334"/>
      <c r="AE60" s="334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</row>
    <row r="61" spans="1:251" s="40" customFormat="1" ht="47.25" customHeight="1" x14ac:dyDescent="0.2">
      <c r="A61" s="326"/>
      <c r="B61" s="327"/>
      <c r="C61" s="327"/>
      <c r="D61" s="327"/>
      <c r="E61" s="327"/>
      <c r="F61" s="327"/>
      <c r="G61" s="327"/>
      <c r="H61" s="327"/>
      <c r="I61" s="327"/>
      <c r="J61" s="326"/>
      <c r="K61" s="327"/>
      <c r="L61" s="326"/>
      <c r="M61" s="327"/>
      <c r="N61" s="327"/>
      <c r="O61" s="326"/>
      <c r="P61" s="335"/>
      <c r="Q61" s="327"/>
      <c r="R61" s="326"/>
      <c r="S61" s="327"/>
      <c r="T61" s="329"/>
      <c r="U61" s="330"/>
      <c r="V61" s="327"/>
      <c r="W61" s="327"/>
      <c r="X61" s="331"/>
      <c r="Y61" s="332"/>
      <c r="Z61" s="332"/>
      <c r="AA61" s="332"/>
      <c r="AB61" s="327"/>
      <c r="AC61" s="333"/>
      <c r="AD61" s="334"/>
      <c r="AE61" s="334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</row>
    <row r="62" spans="1:251" s="40" customFormat="1" ht="47.25" customHeight="1" x14ac:dyDescent="0.2">
      <c r="A62" s="326"/>
      <c r="B62" s="327"/>
      <c r="C62" s="327"/>
      <c r="D62" s="327"/>
      <c r="E62" s="327"/>
      <c r="F62" s="327"/>
      <c r="G62" s="327"/>
      <c r="H62" s="327"/>
      <c r="I62" s="327"/>
      <c r="J62" s="326"/>
      <c r="K62" s="327"/>
      <c r="L62" s="326"/>
      <c r="M62" s="327"/>
      <c r="N62" s="327"/>
      <c r="O62" s="326"/>
      <c r="P62" s="335"/>
      <c r="Q62" s="327"/>
      <c r="R62" s="326"/>
      <c r="S62" s="327"/>
      <c r="T62" s="329"/>
      <c r="U62" s="330"/>
      <c r="V62" s="327"/>
      <c r="W62" s="327"/>
      <c r="X62" s="331"/>
      <c r="Y62" s="332"/>
      <c r="Z62" s="332"/>
      <c r="AA62" s="332"/>
      <c r="AB62" s="327"/>
      <c r="AC62" s="333"/>
      <c r="AD62" s="334"/>
      <c r="AE62" s="334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</row>
    <row r="63" spans="1:251" s="40" customFormat="1" ht="47.25" customHeight="1" x14ac:dyDescent="0.2">
      <c r="A63" s="326"/>
      <c r="B63" s="327"/>
      <c r="C63" s="327"/>
      <c r="D63" s="327"/>
      <c r="E63" s="327"/>
      <c r="F63" s="327"/>
      <c r="G63" s="327"/>
      <c r="H63" s="327"/>
      <c r="I63" s="327"/>
      <c r="J63" s="326"/>
      <c r="K63" s="327"/>
      <c r="L63" s="326"/>
      <c r="M63" s="327"/>
      <c r="N63" s="327"/>
      <c r="O63" s="326"/>
      <c r="P63" s="335"/>
      <c r="Q63" s="327"/>
      <c r="R63" s="326"/>
      <c r="S63" s="327"/>
      <c r="T63" s="329"/>
      <c r="U63" s="330"/>
      <c r="V63" s="327"/>
      <c r="W63" s="327"/>
      <c r="X63" s="331"/>
      <c r="Y63" s="332"/>
      <c r="Z63" s="332"/>
      <c r="AA63" s="332"/>
      <c r="AB63" s="327"/>
      <c r="AC63" s="333"/>
      <c r="AD63" s="327"/>
      <c r="AE63" s="327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</row>
    <row r="64" spans="1:251" s="40" customFormat="1" ht="47.25" customHeight="1" x14ac:dyDescent="0.2">
      <c r="A64" s="326"/>
      <c r="B64" s="327"/>
      <c r="C64" s="327"/>
      <c r="D64" s="327"/>
      <c r="E64" s="327"/>
      <c r="F64" s="327"/>
      <c r="G64" s="327"/>
      <c r="H64" s="327"/>
      <c r="I64" s="327"/>
      <c r="J64" s="326"/>
      <c r="K64" s="327"/>
      <c r="L64" s="326"/>
      <c r="M64" s="327"/>
      <c r="N64" s="327"/>
      <c r="O64" s="326"/>
      <c r="P64" s="328"/>
      <c r="Q64" s="327"/>
      <c r="R64" s="326"/>
      <c r="S64" s="327"/>
      <c r="T64" s="330"/>
      <c r="U64" s="330"/>
      <c r="V64" s="334"/>
      <c r="W64" s="327"/>
      <c r="X64" s="331"/>
      <c r="Y64" s="332"/>
      <c r="Z64" s="332"/>
      <c r="AA64" s="332"/>
      <c r="AB64" s="327"/>
      <c r="AC64" s="333"/>
      <c r="AD64" s="334"/>
      <c r="AE64" s="33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</row>
    <row r="65" spans="1:251" s="40" customFormat="1" ht="47.25" customHeight="1" x14ac:dyDescent="0.2">
      <c r="A65" s="326"/>
      <c r="B65" s="327"/>
      <c r="C65" s="327"/>
      <c r="D65" s="327"/>
      <c r="E65" s="327"/>
      <c r="F65" s="327"/>
      <c r="G65" s="327"/>
      <c r="H65" s="327"/>
      <c r="I65" s="327"/>
      <c r="J65" s="326"/>
      <c r="K65" s="327"/>
      <c r="L65" s="326"/>
      <c r="M65" s="327"/>
      <c r="N65" s="327"/>
      <c r="O65" s="326"/>
      <c r="P65" s="328"/>
      <c r="Q65" s="327"/>
      <c r="R65" s="326"/>
      <c r="S65" s="327"/>
      <c r="T65" s="330"/>
      <c r="U65" s="330"/>
      <c r="V65" s="334"/>
      <c r="W65" s="327"/>
      <c r="X65" s="331"/>
      <c r="Y65" s="332"/>
      <c r="Z65" s="332"/>
      <c r="AA65" s="332"/>
      <c r="AB65" s="327"/>
      <c r="AC65" s="333"/>
      <c r="AD65" s="334"/>
      <c r="AE65" s="334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</row>
    <row r="66" spans="1:251" s="40" customFormat="1" ht="47.25" customHeight="1" x14ac:dyDescent="0.2">
      <c r="A66" s="326"/>
      <c r="B66" s="327"/>
      <c r="C66" s="327"/>
      <c r="D66" s="327"/>
      <c r="E66" s="327"/>
      <c r="F66" s="327"/>
      <c r="G66" s="327"/>
      <c r="H66" s="327"/>
      <c r="I66" s="327"/>
      <c r="J66" s="326"/>
      <c r="K66" s="327"/>
      <c r="L66" s="326"/>
      <c r="M66" s="327"/>
      <c r="N66" s="327"/>
      <c r="O66" s="326"/>
      <c r="P66" s="335"/>
      <c r="Q66" s="327"/>
      <c r="R66" s="326"/>
      <c r="S66" s="327"/>
      <c r="T66" s="330"/>
      <c r="U66" s="330"/>
      <c r="V66" s="334"/>
      <c r="W66" s="327"/>
      <c r="X66" s="331"/>
      <c r="Y66" s="332"/>
      <c r="Z66" s="332"/>
      <c r="AA66" s="332"/>
      <c r="AB66" s="327"/>
      <c r="AC66" s="333"/>
      <c r="AD66" s="327"/>
      <c r="AE66" s="327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</row>
    <row r="67" spans="1:251" s="40" customFormat="1" ht="47.25" customHeight="1" x14ac:dyDescent="0.2">
      <c r="A67" s="326"/>
      <c r="B67" s="327"/>
      <c r="C67" s="327"/>
      <c r="D67" s="327"/>
      <c r="E67" s="327"/>
      <c r="F67" s="327"/>
      <c r="G67" s="327"/>
      <c r="H67" s="327"/>
      <c r="I67" s="327"/>
      <c r="J67" s="326"/>
      <c r="K67" s="327"/>
      <c r="L67" s="326"/>
      <c r="M67" s="327"/>
      <c r="N67" s="327"/>
      <c r="O67" s="326"/>
      <c r="P67" s="335"/>
      <c r="Q67" s="327"/>
      <c r="R67" s="326"/>
      <c r="S67" s="327"/>
      <c r="T67" s="330"/>
      <c r="U67" s="330"/>
      <c r="V67" s="334"/>
      <c r="W67" s="327"/>
      <c r="X67" s="331"/>
      <c r="Y67" s="332"/>
      <c r="Z67" s="332"/>
      <c r="AA67" s="332"/>
      <c r="AB67" s="327"/>
      <c r="AC67" s="333"/>
      <c r="AD67" s="327"/>
      <c r="AE67" s="32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</row>
    <row r="68" spans="1:251" s="40" customFormat="1" ht="47.25" customHeight="1" x14ac:dyDescent="0.2">
      <c r="A68" s="326"/>
      <c r="B68" s="327"/>
      <c r="C68" s="327"/>
      <c r="D68" s="327"/>
      <c r="E68" s="327"/>
      <c r="F68" s="327"/>
      <c r="G68" s="327"/>
      <c r="H68" s="327"/>
      <c r="I68" s="327"/>
      <c r="J68" s="326"/>
      <c r="K68" s="327"/>
      <c r="L68" s="326"/>
      <c r="M68" s="335"/>
      <c r="N68" s="327"/>
      <c r="O68" s="326"/>
      <c r="P68" s="328"/>
      <c r="Q68" s="327"/>
      <c r="R68" s="326"/>
      <c r="S68" s="327"/>
      <c r="T68" s="329"/>
      <c r="U68" s="330"/>
      <c r="V68" s="327"/>
      <c r="W68" s="327"/>
      <c r="X68" s="331"/>
      <c r="Y68" s="332"/>
      <c r="Z68" s="332"/>
      <c r="AA68" s="332"/>
      <c r="AB68" s="327"/>
      <c r="AC68" s="333"/>
      <c r="AD68" s="334"/>
      <c r="AE68" s="334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</row>
    <row r="69" spans="1:251" s="40" customFormat="1" ht="47.25" customHeight="1" x14ac:dyDescent="0.2">
      <c r="A69" s="326"/>
      <c r="B69" s="327"/>
      <c r="C69" s="327"/>
      <c r="D69" s="327"/>
      <c r="E69" s="327"/>
      <c r="F69" s="327"/>
      <c r="G69" s="327"/>
      <c r="H69" s="327"/>
      <c r="I69" s="327"/>
      <c r="J69" s="326"/>
      <c r="K69" s="327"/>
      <c r="L69" s="326"/>
      <c r="M69" s="327"/>
      <c r="N69" s="327"/>
      <c r="O69" s="326"/>
      <c r="P69" s="328"/>
      <c r="Q69" s="327"/>
      <c r="R69" s="326"/>
      <c r="S69" s="327"/>
      <c r="T69" s="330"/>
      <c r="U69" s="330"/>
      <c r="V69" s="334"/>
      <c r="W69" s="327"/>
      <c r="X69" s="331"/>
      <c r="Y69" s="332"/>
      <c r="Z69" s="332"/>
      <c r="AA69" s="332"/>
      <c r="AB69" s="327"/>
      <c r="AC69" s="333"/>
      <c r="AD69" s="334"/>
      <c r="AE69" s="334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</row>
    <row r="70" spans="1:251" s="40" customFormat="1" ht="47.25" customHeight="1" x14ac:dyDescent="0.2">
      <c r="A70" s="326"/>
      <c r="B70" s="327"/>
      <c r="C70" s="327"/>
      <c r="D70" s="327"/>
      <c r="E70" s="327"/>
      <c r="F70" s="327"/>
      <c r="G70" s="327"/>
      <c r="H70" s="327"/>
      <c r="I70" s="327"/>
      <c r="J70" s="326"/>
      <c r="K70" s="327"/>
      <c r="L70" s="326"/>
      <c r="M70" s="327"/>
      <c r="N70" s="327"/>
      <c r="O70" s="326"/>
      <c r="P70" s="335"/>
      <c r="Q70" s="327"/>
      <c r="R70" s="326"/>
      <c r="S70" s="327"/>
      <c r="T70" s="329"/>
      <c r="U70" s="330"/>
      <c r="V70" s="327"/>
      <c r="W70" s="327"/>
      <c r="X70" s="331"/>
      <c r="Y70" s="332"/>
      <c r="Z70" s="332"/>
      <c r="AA70" s="332"/>
      <c r="AB70" s="327"/>
      <c r="AC70" s="333"/>
      <c r="AD70" s="336"/>
      <c r="AE70" s="337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</row>
    <row r="71" spans="1:251" s="40" customFormat="1" ht="47.25" customHeight="1" x14ac:dyDescent="0.2">
      <c r="A71" s="326"/>
      <c r="B71" s="327"/>
      <c r="C71" s="327"/>
      <c r="D71" s="327"/>
      <c r="E71" s="327"/>
      <c r="F71" s="327"/>
      <c r="G71" s="327"/>
      <c r="H71" s="327"/>
      <c r="I71" s="327"/>
      <c r="J71" s="326"/>
      <c r="K71" s="327"/>
      <c r="L71" s="326"/>
      <c r="M71" s="327"/>
      <c r="N71" s="327"/>
      <c r="O71" s="326"/>
      <c r="P71" s="335"/>
      <c r="Q71" s="327"/>
      <c r="R71" s="326"/>
      <c r="S71" s="327"/>
      <c r="T71" s="329"/>
      <c r="U71" s="330"/>
      <c r="V71" s="327"/>
      <c r="W71" s="327"/>
      <c r="X71" s="331"/>
      <c r="Y71" s="332"/>
      <c r="Z71" s="332"/>
      <c r="AA71" s="332"/>
      <c r="AB71" s="327"/>
      <c r="AC71" s="333"/>
      <c r="AD71" s="327"/>
      <c r="AE71" s="327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</row>
    <row r="72" spans="1:251" s="40" customFormat="1" ht="47.25" customHeight="1" x14ac:dyDescent="0.2">
      <c r="A72" s="326"/>
      <c r="B72" s="327"/>
      <c r="C72" s="327"/>
      <c r="D72" s="327"/>
      <c r="E72" s="327"/>
      <c r="F72" s="327"/>
      <c r="G72" s="327"/>
      <c r="H72" s="327"/>
      <c r="I72" s="327"/>
      <c r="J72" s="326"/>
      <c r="K72" s="327"/>
      <c r="L72" s="326"/>
      <c r="M72" s="327"/>
      <c r="N72" s="327"/>
      <c r="O72" s="326"/>
      <c r="P72" s="328"/>
      <c r="Q72" s="327"/>
      <c r="R72" s="326"/>
      <c r="S72" s="327"/>
      <c r="T72" s="329"/>
      <c r="U72" s="330"/>
      <c r="V72" s="327"/>
      <c r="W72" s="327"/>
      <c r="X72" s="331"/>
      <c r="Y72" s="332"/>
      <c r="Z72" s="332"/>
      <c r="AA72" s="332"/>
      <c r="AB72" s="327"/>
      <c r="AC72" s="333"/>
      <c r="AD72" s="334"/>
      <c r="AE72" s="334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</row>
    <row r="73" spans="1:251" s="40" customFormat="1" ht="47.25" customHeight="1" x14ac:dyDescent="0.2">
      <c r="A73" s="326"/>
      <c r="B73" s="327"/>
      <c r="C73" s="327"/>
      <c r="D73" s="327"/>
      <c r="E73" s="327"/>
      <c r="F73" s="327"/>
      <c r="G73" s="327"/>
      <c r="H73" s="327"/>
      <c r="I73" s="327"/>
      <c r="J73" s="326"/>
      <c r="K73" s="327"/>
      <c r="L73" s="326"/>
      <c r="M73" s="327"/>
      <c r="N73" s="327"/>
      <c r="O73" s="326"/>
      <c r="P73" s="335"/>
      <c r="Q73" s="327"/>
      <c r="R73" s="326"/>
      <c r="S73" s="327"/>
      <c r="T73" s="329"/>
      <c r="U73" s="330"/>
      <c r="V73" s="327"/>
      <c r="W73" s="327"/>
      <c r="X73" s="331"/>
      <c r="Y73" s="332"/>
      <c r="Z73" s="332"/>
      <c r="AA73" s="332"/>
      <c r="AB73" s="327"/>
      <c r="AC73" s="333"/>
      <c r="AD73" s="327"/>
      <c r="AE73" s="327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</row>
    <row r="74" spans="1:251" s="40" customFormat="1" ht="47.25" customHeight="1" x14ac:dyDescent="0.2">
      <c r="A74" s="326"/>
      <c r="B74" s="327"/>
      <c r="C74" s="327"/>
      <c r="D74" s="327"/>
      <c r="E74" s="327"/>
      <c r="F74" s="327"/>
      <c r="G74" s="327"/>
      <c r="H74" s="327"/>
      <c r="I74" s="327"/>
      <c r="J74" s="326"/>
      <c r="K74" s="327"/>
      <c r="L74" s="326"/>
      <c r="M74" s="327"/>
      <c r="N74" s="327"/>
      <c r="O74" s="326"/>
      <c r="P74" s="335"/>
      <c r="Q74" s="327"/>
      <c r="R74" s="326"/>
      <c r="S74" s="327"/>
      <c r="T74" s="330"/>
      <c r="U74" s="330"/>
      <c r="V74" s="334"/>
      <c r="W74" s="327"/>
      <c r="X74" s="331"/>
      <c r="Y74" s="332"/>
      <c r="Z74" s="332"/>
      <c r="AA74" s="332"/>
      <c r="AB74" s="327"/>
      <c r="AC74" s="333"/>
      <c r="AD74" s="327"/>
      <c r="AE74" s="327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</row>
    <row r="75" spans="1:251" s="40" customFormat="1" ht="47.25" customHeight="1" x14ac:dyDescent="0.2">
      <c r="A75" s="326"/>
      <c r="B75" s="327"/>
      <c r="C75" s="327"/>
      <c r="D75" s="327"/>
      <c r="E75" s="327"/>
      <c r="F75" s="327"/>
      <c r="G75" s="327"/>
      <c r="H75" s="327"/>
      <c r="I75" s="327"/>
      <c r="J75" s="326"/>
      <c r="K75" s="327"/>
      <c r="L75" s="326"/>
      <c r="M75" s="327"/>
      <c r="N75" s="327"/>
      <c r="O75" s="326"/>
      <c r="P75" s="335"/>
      <c r="Q75" s="327"/>
      <c r="R75" s="326"/>
      <c r="S75" s="327"/>
      <c r="T75" s="330"/>
      <c r="U75" s="330"/>
      <c r="V75" s="334"/>
      <c r="W75" s="327"/>
      <c r="X75" s="331"/>
      <c r="Y75" s="332"/>
      <c r="Z75" s="332"/>
      <c r="AA75" s="332"/>
      <c r="AB75" s="327"/>
      <c r="AC75" s="333"/>
      <c r="AD75" s="334"/>
      <c r="AE75" s="334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</row>
    <row r="76" spans="1:251" s="40" customFormat="1" ht="47.25" customHeight="1" x14ac:dyDescent="0.2">
      <c r="A76" s="326"/>
      <c r="B76" s="327"/>
      <c r="C76" s="327"/>
      <c r="D76" s="327"/>
      <c r="E76" s="327"/>
      <c r="F76" s="327"/>
      <c r="G76" s="327"/>
      <c r="H76" s="327"/>
      <c r="I76" s="327"/>
      <c r="J76" s="326"/>
      <c r="K76" s="327"/>
      <c r="L76" s="326"/>
      <c r="M76" s="327"/>
      <c r="N76" s="327"/>
      <c r="O76" s="326"/>
      <c r="P76" s="335"/>
      <c r="Q76" s="327"/>
      <c r="R76" s="326"/>
      <c r="S76" s="327"/>
      <c r="T76" s="329"/>
      <c r="U76" s="330"/>
      <c r="V76" s="327"/>
      <c r="W76" s="327"/>
      <c r="X76" s="331"/>
      <c r="Y76" s="332"/>
      <c r="Z76" s="332"/>
      <c r="AA76" s="332"/>
      <c r="AB76" s="327"/>
      <c r="AC76" s="333"/>
      <c r="AD76" s="327"/>
      <c r="AE76" s="327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</row>
    <row r="77" spans="1:251" s="40" customFormat="1" ht="47.25" customHeight="1" x14ac:dyDescent="0.2">
      <c r="A77" s="326"/>
      <c r="B77" s="327"/>
      <c r="C77" s="327"/>
      <c r="D77" s="327"/>
      <c r="E77" s="327"/>
      <c r="F77" s="327"/>
      <c r="G77" s="327"/>
      <c r="H77" s="327"/>
      <c r="I77" s="327"/>
      <c r="J77" s="326"/>
      <c r="K77" s="327"/>
      <c r="L77" s="326"/>
      <c r="M77" s="335"/>
      <c r="N77" s="327"/>
      <c r="O77" s="326"/>
      <c r="P77" s="328"/>
      <c r="Q77" s="327"/>
      <c r="R77" s="326"/>
      <c r="S77" s="327"/>
      <c r="T77" s="329"/>
      <c r="U77" s="330"/>
      <c r="V77" s="327"/>
      <c r="W77" s="327"/>
      <c r="X77" s="331"/>
      <c r="Y77" s="332"/>
      <c r="Z77" s="332"/>
      <c r="AA77" s="332"/>
      <c r="AB77" s="327"/>
      <c r="AC77" s="333"/>
      <c r="AD77" s="334"/>
      <c r="AE77" s="334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</row>
    <row r="78" spans="1:251" s="40" customFormat="1" ht="47.25" customHeight="1" x14ac:dyDescent="0.2">
      <c r="A78" s="326"/>
      <c r="B78" s="327"/>
      <c r="C78" s="327"/>
      <c r="D78" s="327"/>
      <c r="E78" s="327"/>
      <c r="F78" s="327"/>
      <c r="G78" s="327"/>
      <c r="H78" s="327"/>
      <c r="I78" s="327"/>
      <c r="J78" s="339"/>
      <c r="K78" s="327"/>
      <c r="L78" s="326"/>
      <c r="M78" s="327"/>
      <c r="N78" s="327"/>
      <c r="O78" s="326"/>
      <c r="P78" s="335"/>
      <c r="Q78" s="327"/>
      <c r="R78" s="326"/>
      <c r="S78" s="327"/>
      <c r="T78" s="330"/>
      <c r="U78" s="330"/>
      <c r="V78" s="334"/>
      <c r="W78" s="327"/>
      <c r="X78" s="331"/>
      <c r="Y78" s="332"/>
      <c r="Z78" s="332"/>
      <c r="AA78" s="332"/>
      <c r="AB78" s="327"/>
      <c r="AC78" s="333"/>
      <c r="AD78" s="334"/>
      <c r="AE78" s="334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</row>
    <row r="79" spans="1:251" s="40" customFormat="1" ht="47.25" customHeight="1" x14ac:dyDescent="0.2">
      <c r="A79" s="326"/>
      <c r="B79" s="327"/>
      <c r="C79" s="327"/>
      <c r="D79" s="327"/>
      <c r="E79" s="327"/>
      <c r="F79" s="327"/>
      <c r="G79" s="327"/>
      <c r="H79" s="327"/>
      <c r="I79" s="327"/>
      <c r="J79" s="339"/>
      <c r="K79" s="327"/>
      <c r="L79" s="326"/>
      <c r="M79" s="327"/>
      <c r="N79" s="327"/>
      <c r="O79" s="326"/>
      <c r="P79" s="335"/>
      <c r="Q79" s="327"/>
      <c r="R79" s="326"/>
      <c r="S79" s="327"/>
      <c r="T79" s="330"/>
      <c r="U79" s="330"/>
      <c r="V79" s="334"/>
      <c r="W79" s="327"/>
      <c r="X79" s="331"/>
      <c r="Y79" s="332"/>
      <c r="Z79" s="332"/>
      <c r="AA79" s="332"/>
      <c r="AB79" s="327"/>
      <c r="AC79" s="333"/>
      <c r="AD79" s="334"/>
      <c r="AE79" s="334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</row>
    <row r="80" spans="1:251" s="40" customFormat="1" ht="47.25" customHeight="1" x14ac:dyDescent="0.2">
      <c r="A80" s="326"/>
      <c r="B80" s="339"/>
      <c r="C80" s="339"/>
      <c r="D80" s="339"/>
      <c r="E80" s="339"/>
      <c r="F80" s="327"/>
      <c r="G80" s="327"/>
      <c r="H80" s="327"/>
      <c r="I80" s="327"/>
      <c r="J80" s="339"/>
      <c r="K80" s="327"/>
      <c r="L80" s="326"/>
      <c r="M80" s="327"/>
      <c r="N80" s="327"/>
      <c r="O80" s="326"/>
      <c r="P80" s="335"/>
      <c r="Q80" s="327"/>
      <c r="R80" s="326"/>
      <c r="S80" s="327"/>
      <c r="T80" s="330"/>
      <c r="U80" s="330"/>
      <c r="V80" s="334"/>
      <c r="W80" s="327"/>
      <c r="X80" s="327"/>
      <c r="Y80" s="332"/>
      <c r="Z80" s="332"/>
      <c r="AA80" s="332"/>
      <c r="AB80" s="339"/>
      <c r="AC80" s="333"/>
      <c r="AD80" s="327"/>
      <c r="AE80" s="327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</row>
    <row r="81" spans="1:251" s="40" customFormat="1" ht="47.25" customHeight="1" x14ac:dyDescent="0.2">
      <c r="A81" s="326"/>
      <c r="B81" s="339"/>
      <c r="C81" s="339"/>
      <c r="D81" s="339"/>
      <c r="E81" s="339"/>
      <c r="F81" s="327"/>
      <c r="G81" s="327"/>
      <c r="H81" s="327"/>
      <c r="I81" s="327"/>
      <c r="J81" s="339"/>
      <c r="K81" s="327"/>
      <c r="L81" s="326"/>
      <c r="M81" s="327"/>
      <c r="N81" s="327"/>
      <c r="O81" s="326"/>
      <c r="P81" s="335"/>
      <c r="Q81" s="327"/>
      <c r="R81" s="326"/>
      <c r="S81" s="327"/>
      <c r="T81" s="330"/>
      <c r="U81" s="330"/>
      <c r="V81" s="334"/>
      <c r="W81" s="327"/>
      <c r="X81" s="331"/>
      <c r="Y81" s="332"/>
      <c r="Z81" s="332"/>
      <c r="AA81" s="332"/>
      <c r="AB81" s="339"/>
      <c r="AC81" s="333"/>
      <c r="AD81" s="334"/>
      <c r="AE81" s="334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</row>
    <row r="82" spans="1:251" s="40" customFormat="1" ht="47.25" customHeight="1" x14ac:dyDescent="0.2">
      <c r="A82" s="326"/>
      <c r="B82" s="339"/>
      <c r="C82" s="339"/>
      <c r="D82" s="339"/>
      <c r="E82" s="339"/>
      <c r="F82" s="327"/>
      <c r="G82" s="327"/>
      <c r="H82" s="327"/>
      <c r="I82" s="327"/>
      <c r="J82" s="339"/>
      <c r="K82" s="327"/>
      <c r="L82" s="326"/>
      <c r="M82" s="327"/>
      <c r="N82" s="327"/>
      <c r="O82" s="326"/>
      <c r="P82" s="335"/>
      <c r="Q82" s="327"/>
      <c r="R82" s="326"/>
      <c r="S82" s="327"/>
      <c r="T82" s="329"/>
      <c r="U82" s="330"/>
      <c r="V82" s="327"/>
      <c r="W82" s="327"/>
      <c r="X82" s="331"/>
      <c r="Y82" s="332"/>
      <c r="Z82" s="332"/>
      <c r="AA82" s="332"/>
      <c r="AB82" s="339"/>
      <c r="AC82" s="333"/>
      <c r="AD82" s="327"/>
      <c r="AE82" s="327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</row>
    <row r="83" spans="1:251" s="40" customFormat="1" ht="47.25" customHeight="1" x14ac:dyDescent="0.2">
      <c r="A83" s="326"/>
      <c r="B83" s="339"/>
      <c r="C83" s="339"/>
      <c r="D83" s="339"/>
      <c r="E83" s="339"/>
      <c r="F83" s="327"/>
      <c r="G83" s="327"/>
      <c r="H83" s="327"/>
      <c r="I83" s="327"/>
      <c r="J83" s="339"/>
      <c r="K83" s="327"/>
      <c r="L83" s="326"/>
      <c r="M83" s="327"/>
      <c r="N83" s="327"/>
      <c r="O83" s="326"/>
      <c r="P83" s="335"/>
      <c r="Q83" s="327"/>
      <c r="R83" s="326"/>
      <c r="S83" s="327"/>
      <c r="T83" s="329"/>
      <c r="U83" s="330"/>
      <c r="V83" s="327"/>
      <c r="W83" s="327"/>
      <c r="X83" s="331"/>
      <c r="Y83" s="332"/>
      <c r="Z83" s="332"/>
      <c r="AA83" s="332"/>
      <c r="AB83" s="339"/>
      <c r="AC83" s="333"/>
      <c r="AD83" s="334"/>
      <c r="AE83" s="334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</row>
    <row r="84" spans="1:251" s="40" customFormat="1" ht="47.25" customHeight="1" x14ac:dyDescent="0.2">
      <c r="A84" s="326"/>
      <c r="B84" s="339"/>
      <c r="C84" s="339"/>
      <c r="D84" s="339"/>
      <c r="E84" s="339"/>
      <c r="F84" s="327"/>
      <c r="G84" s="327"/>
      <c r="H84" s="327"/>
      <c r="I84" s="327"/>
      <c r="J84" s="339"/>
      <c r="K84" s="327"/>
      <c r="L84" s="326"/>
      <c r="M84" s="327"/>
      <c r="N84" s="327"/>
      <c r="O84" s="326"/>
      <c r="P84" s="335"/>
      <c r="Q84" s="327"/>
      <c r="R84" s="326"/>
      <c r="S84" s="327"/>
      <c r="T84" s="330"/>
      <c r="U84" s="330"/>
      <c r="V84" s="334"/>
      <c r="W84" s="327"/>
      <c r="X84" s="331"/>
      <c r="Y84" s="332"/>
      <c r="Z84" s="332"/>
      <c r="AA84" s="332"/>
      <c r="AB84" s="339"/>
      <c r="AC84" s="333"/>
      <c r="AD84" s="327"/>
      <c r="AE84" s="327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</row>
    <row r="85" spans="1:251" s="40" customFormat="1" ht="47.25" customHeight="1" x14ac:dyDescent="0.2">
      <c r="A85" s="326"/>
      <c r="B85" s="339"/>
      <c r="C85" s="339"/>
      <c r="D85" s="339"/>
      <c r="E85" s="339"/>
      <c r="F85" s="327"/>
      <c r="G85" s="327"/>
      <c r="H85" s="327"/>
      <c r="I85" s="327"/>
      <c r="J85" s="339"/>
      <c r="K85" s="327"/>
      <c r="L85" s="326"/>
      <c r="M85" s="327"/>
      <c r="N85" s="327"/>
      <c r="O85" s="326"/>
      <c r="P85" s="335"/>
      <c r="Q85" s="327"/>
      <c r="R85" s="326"/>
      <c r="S85" s="327"/>
      <c r="T85" s="330"/>
      <c r="U85" s="330"/>
      <c r="V85" s="334"/>
      <c r="W85" s="327"/>
      <c r="X85" s="331"/>
      <c r="Y85" s="332"/>
      <c r="Z85" s="332"/>
      <c r="AA85" s="332"/>
      <c r="AB85" s="339"/>
      <c r="AC85" s="333"/>
      <c r="AD85" s="327"/>
      <c r="AE85" s="327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</row>
    <row r="86" spans="1:251" s="40" customFormat="1" ht="47.25" customHeight="1" x14ac:dyDescent="0.2">
      <c r="A86" s="326"/>
      <c r="B86" s="339"/>
      <c r="C86" s="339"/>
      <c r="D86" s="339"/>
      <c r="E86" s="339"/>
      <c r="F86" s="327"/>
      <c r="G86" s="327"/>
      <c r="H86" s="327"/>
      <c r="I86" s="327"/>
      <c r="J86" s="339"/>
      <c r="K86" s="327"/>
      <c r="L86" s="326"/>
      <c r="M86" s="327"/>
      <c r="N86" s="327"/>
      <c r="O86" s="326"/>
      <c r="P86" s="335"/>
      <c r="Q86" s="327"/>
      <c r="R86" s="326"/>
      <c r="S86" s="327"/>
      <c r="T86" s="329"/>
      <c r="U86" s="330"/>
      <c r="V86" s="327"/>
      <c r="W86" s="327"/>
      <c r="X86" s="331"/>
      <c r="Y86" s="332"/>
      <c r="Z86" s="332"/>
      <c r="AA86" s="332"/>
      <c r="AB86" s="339"/>
      <c r="AC86" s="333"/>
      <c r="AD86" s="327"/>
      <c r="AE86" s="327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</row>
    <row r="87" spans="1:251" s="40" customFormat="1" ht="47.25" customHeight="1" x14ac:dyDescent="0.2">
      <c r="A87" s="326"/>
      <c r="B87" s="339"/>
      <c r="C87" s="339"/>
      <c r="D87" s="339"/>
      <c r="E87" s="339"/>
      <c r="F87" s="327"/>
      <c r="G87" s="327"/>
      <c r="H87" s="327"/>
      <c r="I87" s="327"/>
      <c r="J87" s="339"/>
      <c r="K87" s="327"/>
      <c r="L87" s="326"/>
      <c r="M87" s="327"/>
      <c r="N87" s="327"/>
      <c r="O87" s="326"/>
      <c r="P87" s="328"/>
      <c r="Q87" s="327"/>
      <c r="R87" s="326"/>
      <c r="S87" s="327"/>
      <c r="T87" s="330"/>
      <c r="U87" s="330"/>
      <c r="V87" s="334"/>
      <c r="W87" s="327"/>
      <c r="X87" s="331"/>
      <c r="Y87" s="332"/>
      <c r="Z87" s="332"/>
      <c r="AA87" s="332"/>
      <c r="AB87" s="339"/>
      <c r="AC87" s="333"/>
      <c r="AD87" s="334"/>
      <c r="AE87" s="334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</row>
    <row r="88" spans="1:251" s="40" customFormat="1" ht="47.25" customHeight="1" x14ac:dyDescent="0.2">
      <c r="A88" s="326"/>
      <c r="B88" s="339"/>
      <c r="C88" s="339"/>
      <c r="D88" s="339"/>
      <c r="E88" s="339"/>
      <c r="F88" s="327"/>
      <c r="G88" s="327"/>
      <c r="H88" s="327"/>
      <c r="I88" s="327"/>
      <c r="J88" s="339"/>
      <c r="K88" s="327"/>
      <c r="L88" s="326"/>
      <c r="M88" s="327"/>
      <c r="N88" s="327"/>
      <c r="O88" s="326"/>
      <c r="P88" s="335"/>
      <c r="Q88" s="327"/>
      <c r="R88" s="326"/>
      <c r="S88" s="327"/>
      <c r="T88" s="329"/>
      <c r="U88" s="330"/>
      <c r="V88" s="327"/>
      <c r="W88" s="327"/>
      <c r="X88" s="331"/>
      <c r="Y88" s="332"/>
      <c r="Z88" s="332"/>
      <c r="AA88" s="332"/>
      <c r="AB88" s="339"/>
      <c r="AC88" s="333"/>
      <c r="AD88" s="327"/>
      <c r="AE88" s="327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</row>
    <row r="89" spans="1:251" s="40" customFormat="1" ht="47.25" customHeight="1" x14ac:dyDescent="0.2">
      <c r="A89" s="326"/>
      <c r="B89" s="339"/>
      <c r="C89" s="339"/>
      <c r="D89" s="339"/>
      <c r="E89" s="339"/>
      <c r="F89" s="327"/>
      <c r="G89" s="327"/>
      <c r="H89" s="327"/>
      <c r="I89" s="327"/>
      <c r="J89" s="339"/>
      <c r="K89" s="327"/>
      <c r="L89" s="326"/>
      <c r="M89" s="327"/>
      <c r="N89" s="327"/>
      <c r="O89" s="326"/>
      <c r="P89" s="328"/>
      <c r="Q89" s="327"/>
      <c r="R89" s="326"/>
      <c r="S89" s="327"/>
      <c r="T89" s="329"/>
      <c r="U89" s="330"/>
      <c r="V89" s="327"/>
      <c r="W89" s="327"/>
      <c r="X89" s="331"/>
      <c r="Y89" s="332"/>
      <c r="Z89" s="332"/>
      <c r="AA89" s="332"/>
      <c r="AB89" s="339"/>
      <c r="AC89" s="333"/>
      <c r="AD89" s="334"/>
      <c r="AE89" s="334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</row>
    <row r="90" spans="1:251" ht="47.25" customHeight="1" x14ac:dyDescent="0.2">
      <c r="A90" s="326"/>
      <c r="B90" s="339"/>
      <c r="C90" s="339"/>
      <c r="D90" s="339"/>
      <c r="E90" s="339"/>
      <c r="F90" s="327"/>
      <c r="G90" s="327"/>
      <c r="H90" s="327"/>
      <c r="I90" s="327"/>
      <c r="J90" s="339"/>
      <c r="K90" s="327"/>
      <c r="L90" s="326"/>
      <c r="M90" s="327"/>
      <c r="N90" s="327"/>
      <c r="O90" s="326"/>
      <c r="P90" s="335"/>
      <c r="Q90" s="327"/>
      <c r="R90" s="326"/>
      <c r="S90" s="327"/>
      <c r="T90" s="329"/>
      <c r="U90" s="330"/>
      <c r="V90" s="327"/>
      <c r="W90" s="327"/>
      <c r="X90" s="331"/>
      <c r="Y90" s="332"/>
      <c r="Z90" s="332"/>
      <c r="AA90" s="332"/>
      <c r="AB90" s="339"/>
      <c r="AC90" s="333"/>
      <c r="AD90" s="327"/>
      <c r="AE90" s="327"/>
    </row>
    <row r="91" spans="1:251" ht="47.25" customHeight="1" x14ac:dyDescent="0.2">
      <c r="A91" s="326"/>
      <c r="B91" s="339"/>
      <c r="C91" s="339"/>
      <c r="D91" s="339"/>
      <c r="E91" s="339"/>
      <c r="F91" s="327"/>
      <c r="G91" s="327"/>
      <c r="H91" s="327"/>
      <c r="I91" s="327"/>
      <c r="J91" s="326"/>
      <c r="K91" s="327"/>
      <c r="L91" s="326"/>
      <c r="M91" s="327"/>
      <c r="N91" s="327"/>
      <c r="O91" s="326"/>
      <c r="P91" s="328"/>
      <c r="Q91" s="327"/>
      <c r="R91" s="326"/>
      <c r="S91" s="327"/>
      <c r="T91" s="329"/>
      <c r="U91" s="330"/>
      <c r="V91" s="327"/>
      <c r="W91" s="327"/>
      <c r="X91" s="331"/>
      <c r="Y91" s="332"/>
      <c r="Z91" s="332"/>
      <c r="AA91" s="332"/>
      <c r="AB91" s="339"/>
      <c r="AC91" s="333"/>
      <c r="AD91" s="334"/>
      <c r="AE91" s="334"/>
    </row>
    <row r="92" spans="1:251" ht="47.25" customHeight="1" x14ac:dyDescent="0.2">
      <c r="A92" s="326"/>
      <c r="B92" s="339"/>
      <c r="C92" s="339"/>
      <c r="D92" s="339"/>
      <c r="E92" s="339"/>
      <c r="F92" s="327"/>
      <c r="G92" s="327"/>
      <c r="H92" s="327"/>
      <c r="I92" s="327"/>
      <c r="J92" s="326"/>
      <c r="K92" s="327"/>
      <c r="L92" s="326"/>
      <c r="M92" s="327"/>
      <c r="N92" s="327"/>
      <c r="O92" s="326"/>
      <c r="P92" s="335"/>
      <c r="Q92" s="327"/>
      <c r="R92" s="326"/>
      <c r="S92" s="327"/>
      <c r="T92" s="329"/>
      <c r="U92" s="330"/>
      <c r="V92" s="327"/>
      <c r="W92" s="327"/>
      <c r="X92" s="331"/>
      <c r="Y92" s="332"/>
      <c r="Z92" s="332"/>
      <c r="AA92" s="332"/>
      <c r="AB92" s="339"/>
      <c r="AC92" s="333"/>
      <c r="AD92" s="334"/>
      <c r="AE92" s="334"/>
    </row>
    <row r="93" spans="1:251" s="40" customFormat="1" ht="47.25" customHeight="1" x14ac:dyDescent="0.2">
      <c r="A93" s="326"/>
      <c r="B93" s="339"/>
      <c r="C93" s="339"/>
      <c r="D93" s="339"/>
      <c r="E93" s="339"/>
      <c r="F93" s="327"/>
      <c r="G93" s="327"/>
      <c r="H93" s="327"/>
      <c r="I93" s="327"/>
      <c r="J93" s="326"/>
      <c r="K93" s="327"/>
      <c r="L93" s="326"/>
      <c r="M93" s="327"/>
      <c r="N93" s="327"/>
      <c r="O93" s="326"/>
      <c r="P93" s="328"/>
      <c r="Q93" s="327"/>
      <c r="R93" s="326"/>
      <c r="S93" s="327"/>
      <c r="T93" s="329"/>
      <c r="U93" s="330"/>
      <c r="V93" s="327"/>
      <c r="W93" s="327"/>
      <c r="X93" s="331"/>
      <c r="Y93" s="332"/>
      <c r="Z93" s="332"/>
      <c r="AA93" s="332"/>
      <c r="AB93" s="339"/>
      <c r="AC93" s="333"/>
      <c r="AD93" s="334"/>
      <c r="AE93" s="334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</row>
    <row r="94" spans="1:251" s="40" customFormat="1" ht="47.25" customHeight="1" x14ac:dyDescent="0.2">
      <c r="A94" s="326"/>
      <c r="B94" s="339"/>
      <c r="C94" s="339"/>
      <c r="D94" s="339"/>
      <c r="E94" s="339"/>
      <c r="F94" s="327"/>
      <c r="G94" s="327"/>
      <c r="H94" s="327"/>
      <c r="I94" s="327"/>
      <c r="J94" s="326"/>
      <c r="K94" s="327"/>
      <c r="L94" s="326"/>
      <c r="M94" s="327"/>
      <c r="N94" s="327"/>
      <c r="O94" s="326"/>
      <c r="P94" s="335"/>
      <c r="Q94" s="327"/>
      <c r="R94" s="326"/>
      <c r="S94" s="327"/>
      <c r="T94" s="329"/>
      <c r="U94" s="330"/>
      <c r="V94" s="327"/>
      <c r="W94" s="327"/>
      <c r="X94" s="331"/>
      <c r="Y94" s="332"/>
      <c r="Z94" s="332"/>
      <c r="AA94" s="332"/>
      <c r="AB94" s="339"/>
      <c r="AC94" s="333"/>
      <c r="AD94" s="334"/>
      <c r="AE94" s="33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</row>
    <row r="95" spans="1:251" s="40" customFormat="1" ht="47.25" customHeight="1" x14ac:dyDescent="0.2">
      <c r="A95" s="326"/>
      <c r="B95" s="339"/>
      <c r="C95" s="339"/>
      <c r="D95" s="339"/>
      <c r="E95" s="339"/>
      <c r="F95" s="327"/>
      <c r="G95" s="327"/>
      <c r="H95" s="327"/>
      <c r="I95" s="327"/>
      <c r="J95" s="326"/>
      <c r="K95" s="327"/>
      <c r="L95" s="326"/>
      <c r="M95" s="327"/>
      <c r="N95" s="327"/>
      <c r="O95" s="326"/>
      <c r="P95" s="328"/>
      <c r="Q95" s="327"/>
      <c r="R95" s="326"/>
      <c r="S95" s="327"/>
      <c r="T95" s="330"/>
      <c r="U95" s="330"/>
      <c r="V95" s="334"/>
      <c r="W95" s="327"/>
      <c r="X95" s="331"/>
      <c r="Y95" s="332"/>
      <c r="Z95" s="332"/>
      <c r="AA95" s="332"/>
      <c r="AB95" s="339"/>
      <c r="AC95" s="333"/>
      <c r="AD95" s="334"/>
      <c r="AE95" s="334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</row>
    <row r="96" spans="1:251" s="40" customFormat="1" ht="47.25" customHeight="1" x14ac:dyDescent="0.2">
      <c r="A96" s="326"/>
      <c r="B96" s="339"/>
      <c r="C96" s="339"/>
      <c r="D96" s="339"/>
      <c r="E96" s="339"/>
      <c r="F96" s="327"/>
      <c r="G96" s="327"/>
      <c r="H96" s="327"/>
      <c r="I96" s="327"/>
      <c r="J96" s="326"/>
      <c r="K96" s="327"/>
      <c r="L96" s="326"/>
      <c r="M96" s="327"/>
      <c r="N96" s="327"/>
      <c r="O96" s="326"/>
      <c r="P96" s="335"/>
      <c r="Q96" s="327"/>
      <c r="R96" s="326"/>
      <c r="S96" s="327"/>
      <c r="T96" s="329"/>
      <c r="U96" s="330"/>
      <c r="V96" s="327"/>
      <c r="W96" s="327"/>
      <c r="X96" s="331"/>
      <c r="Y96" s="332"/>
      <c r="Z96" s="332"/>
      <c r="AA96" s="332"/>
      <c r="AB96" s="339"/>
      <c r="AC96" s="333"/>
      <c r="AD96" s="334"/>
      <c r="AE96" s="334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</row>
    <row r="97" spans="1:251" ht="51" customHeight="1" x14ac:dyDescent="0.2">
      <c r="A97" s="326"/>
      <c r="B97" s="339"/>
      <c r="C97" s="339"/>
      <c r="D97" s="339"/>
      <c r="E97" s="339"/>
      <c r="F97" s="327"/>
      <c r="G97" s="327"/>
      <c r="H97" s="327"/>
      <c r="I97" s="327"/>
      <c r="J97" s="326"/>
      <c r="K97" s="327"/>
      <c r="L97" s="326"/>
      <c r="M97" s="327"/>
      <c r="N97" s="327"/>
      <c r="O97" s="326"/>
      <c r="P97" s="335"/>
      <c r="Q97" s="327"/>
      <c r="R97" s="326"/>
      <c r="S97" s="327"/>
      <c r="T97" s="330"/>
      <c r="U97" s="330"/>
      <c r="V97" s="334"/>
      <c r="W97" s="327"/>
      <c r="X97" s="331"/>
      <c r="Y97" s="332"/>
      <c r="Z97" s="332"/>
      <c r="AA97" s="332"/>
      <c r="AB97" s="339"/>
      <c r="AC97" s="333"/>
      <c r="AD97" s="327"/>
      <c r="AE97" s="327"/>
    </row>
    <row r="98" spans="1:251" ht="51" customHeight="1" x14ac:dyDescent="0.2">
      <c r="A98" s="326"/>
      <c r="B98" s="339"/>
      <c r="C98" s="339"/>
      <c r="D98" s="339"/>
      <c r="E98" s="339"/>
      <c r="F98" s="327"/>
      <c r="G98" s="327"/>
      <c r="H98" s="327"/>
      <c r="I98" s="327"/>
      <c r="J98" s="326"/>
      <c r="K98" s="327"/>
      <c r="L98" s="326"/>
      <c r="M98" s="327"/>
      <c r="N98" s="327"/>
      <c r="O98" s="326"/>
      <c r="P98" s="335"/>
      <c r="Q98" s="327"/>
      <c r="R98" s="326"/>
      <c r="S98" s="327"/>
      <c r="T98" s="330"/>
      <c r="U98" s="330"/>
      <c r="V98" s="334"/>
      <c r="W98" s="327"/>
      <c r="X98" s="331"/>
      <c r="Y98" s="332"/>
      <c r="Z98" s="332"/>
      <c r="AA98" s="332"/>
      <c r="AB98" s="339"/>
      <c r="AC98" s="333"/>
      <c r="AD98" s="340"/>
      <c r="AE98" s="340"/>
    </row>
    <row r="99" spans="1:251" s="40" customFormat="1" ht="47.25" customHeight="1" x14ac:dyDescent="0.2">
      <c r="A99" s="326"/>
      <c r="B99" s="339"/>
      <c r="C99" s="339"/>
      <c r="D99" s="339"/>
      <c r="E99" s="339"/>
      <c r="F99" s="327"/>
      <c r="G99" s="327"/>
      <c r="H99" s="327"/>
      <c r="I99" s="327"/>
      <c r="J99" s="326"/>
      <c r="K99" s="327"/>
      <c r="L99" s="326"/>
      <c r="M99" s="327"/>
      <c r="N99" s="327"/>
      <c r="O99" s="326"/>
      <c r="P99" s="335"/>
      <c r="Q99" s="327"/>
      <c r="R99" s="326"/>
      <c r="S99" s="327"/>
      <c r="T99" s="330"/>
      <c r="U99" s="330"/>
      <c r="V99" s="334"/>
      <c r="W99" s="327"/>
      <c r="X99" s="327"/>
      <c r="Y99" s="332"/>
      <c r="Z99" s="332"/>
      <c r="AA99" s="332"/>
      <c r="AB99" s="339"/>
      <c r="AC99" s="333"/>
      <c r="AD99" s="334"/>
      <c r="AE99" s="327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</row>
    <row r="100" spans="1:251" ht="51" customHeight="1" x14ac:dyDescent="0.2">
      <c r="A100" s="326"/>
      <c r="B100" s="339"/>
      <c r="C100" s="339"/>
      <c r="D100" s="339"/>
      <c r="E100" s="339"/>
      <c r="F100" s="327"/>
      <c r="G100" s="327"/>
      <c r="H100" s="327"/>
      <c r="I100" s="327"/>
      <c r="J100" s="326"/>
      <c r="K100" s="327"/>
      <c r="L100" s="326"/>
      <c r="M100" s="327"/>
      <c r="N100" s="327"/>
      <c r="O100" s="326"/>
      <c r="P100" s="335"/>
      <c r="Q100" s="327"/>
      <c r="R100" s="326"/>
      <c r="S100" s="327"/>
      <c r="T100" s="329"/>
      <c r="U100" s="330"/>
      <c r="V100" s="327"/>
      <c r="W100" s="327"/>
      <c r="X100" s="331"/>
      <c r="Y100" s="332"/>
      <c r="Z100" s="332"/>
      <c r="AA100" s="332"/>
      <c r="AB100" s="339"/>
      <c r="AC100" s="333"/>
      <c r="AD100" s="327"/>
      <c r="AE100" s="327"/>
    </row>
    <row r="101" spans="1:251" ht="51" customHeight="1" x14ac:dyDescent="0.2">
      <c r="A101" s="326"/>
      <c r="B101" s="339"/>
      <c r="C101" s="339"/>
      <c r="D101" s="339"/>
      <c r="E101" s="339"/>
      <c r="F101" s="327"/>
      <c r="G101" s="327"/>
      <c r="H101" s="327"/>
      <c r="I101" s="327"/>
      <c r="J101" s="326"/>
      <c r="K101" s="327"/>
      <c r="L101" s="326"/>
      <c r="M101" s="327"/>
      <c r="N101" s="327"/>
      <c r="O101" s="326"/>
      <c r="P101" s="335"/>
      <c r="Q101" s="327"/>
      <c r="R101" s="326"/>
      <c r="S101" s="327"/>
      <c r="T101" s="329"/>
      <c r="U101" s="330"/>
      <c r="V101" s="327"/>
      <c r="W101" s="327"/>
      <c r="X101" s="331"/>
      <c r="Y101" s="332"/>
      <c r="Z101" s="332"/>
      <c r="AA101" s="332"/>
      <c r="AB101" s="339"/>
      <c r="AC101" s="333"/>
      <c r="AD101" s="327"/>
      <c r="AE101" s="327"/>
    </row>
    <row r="102" spans="1:251" s="40" customFormat="1" ht="47.25" customHeight="1" x14ac:dyDescent="0.2">
      <c r="A102" s="326"/>
      <c r="B102" s="339"/>
      <c r="C102" s="339"/>
      <c r="D102" s="339"/>
      <c r="E102" s="339"/>
      <c r="F102" s="327"/>
      <c r="G102" s="327"/>
      <c r="H102" s="327"/>
      <c r="I102" s="327"/>
      <c r="J102" s="326"/>
      <c r="K102" s="327"/>
      <c r="L102" s="326"/>
      <c r="M102" s="327"/>
      <c r="N102" s="327"/>
      <c r="O102" s="326"/>
      <c r="P102" s="335"/>
      <c r="Q102" s="327"/>
      <c r="R102" s="326"/>
      <c r="S102" s="327"/>
      <c r="T102" s="329"/>
      <c r="U102" s="330"/>
      <c r="V102" s="327"/>
      <c r="W102" s="327"/>
      <c r="X102" s="331"/>
      <c r="Y102" s="332"/>
      <c r="Z102" s="332"/>
      <c r="AA102" s="332"/>
      <c r="AB102" s="339"/>
      <c r="AC102" s="333"/>
      <c r="AD102" s="334"/>
      <c r="AE102" s="334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</row>
    <row r="103" spans="1:251" s="40" customFormat="1" ht="47.25" customHeight="1" x14ac:dyDescent="0.2">
      <c r="A103" s="326"/>
      <c r="B103" s="339"/>
      <c r="C103" s="339"/>
      <c r="D103" s="339"/>
      <c r="E103" s="339"/>
      <c r="F103" s="327"/>
      <c r="G103" s="327"/>
      <c r="H103" s="327"/>
      <c r="I103" s="327"/>
      <c r="J103" s="326"/>
      <c r="K103" s="327"/>
      <c r="L103" s="326"/>
      <c r="M103" s="327"/>
      <c r="N103" s="327"/>
      <c r="O103" s="326"/>
      <c r="P103" s="335"/>
      <c r="Q103" s="327"/>
      <c r="R103" s="326"/>
      <c r="S103" s="327"/>
      <c r="T103" s="329"/>
      <c r="U103" s="330"/>
      <c r="V103" s="327"/>
      <c r="W103" s="327"/>
      <c r="X103" s="331"/>
      <c r="Y103" s="332"/>
      <c r="Z103" s="332"/>
      <c r="AA103" s="332"/>
      <c r="AB103" s="339"/>
      <c r="AC103" s="333"/>
      <c r="AD103" s="327"/>
      <c r="AE103" s="327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</row>
    <row r="104" spans="1:251" s="40" customFormat="1" ht="47.25" customHeight="1" x14ac:dyDescent="0.2">
      <c r="A104" s="326"/>
      <c r="B104" s="339"/>
      <c r="C104" s="339"/>
      <c r="D104" s="339"/>
      <c r="E104" s="339"/>
      <c r="F104" s="327"/>
      <c r="G104" s="327"/>
      <c r="H104" s="327"/>
      <c r="I104" s="327"/>
      <c r="J104" s="326"/>
      <c r="K104" s="327"/>
      <c r="L104" s="326"/>
      <c r="M104" s="327"/>
      <c r="N104" s="327"/>
      <c r="O104" s="326"/>
      <c r="P104" s="335"/>
      <c r="Q104" s="327"/>
      <c r="R104" s="326"/>
      <c r="S104" s="327"/>
      <c r="T104" s="329"/>
      <c r="U104" s="330"/>
      <c r="V104" s="327"/>
      <c r="W104" s="327"/>
      <c r="X104" s="331"/>
      <c r="Y104" s="332"/>
      <c r="Z104" s="332"/>
      <c r="AA104" s="332"/>
      <c r="AB104" s="339"/>
      <c r="AC104" s="333"/>
      <c r="AD104" s="327"/>
      <c r="AE104" s="327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</row>
    <row r="105" spans="1:251" ht="51" customHeight="1" x14ac:dyDescent="0.2">
      <c r="A105" s="326"/>
      <c r="B105" s="339"/>
      <c r="C105" s="339"/>
      <c r="D105" s="339"/>
      <c r="E105" s="339"/>
      <c r="F105" s="327"/>
      <c r="G105" s="327"/>
      <c r="H105" s="327"/>
      <c r="I105" s="327"/>
      <c r="J105" s="326"/>
      <c r="K105" s="327"/>
      <c r="L105" s="326"/>
      <c r="M105" s="327"/>
      <c r="N105" s="327"/>
      <c r="O105" s="326"/>
      <c r="P105" s="335"/>
      <c r="Q105" s="327"/>
      <c r="R105" s="326"/>
      <c r="S105" s="327"/>
      <c r="T105" s="329"/>
      <c r="U105" s="330"/>
      <c r="V105" s="327"/>
      <c r="W105" s="327"/>
      <c r="X105" s="331"/>
      <c r="Y105" s="332"/>
      <c r="Z105" s="332"/>
      <c r="AA105" s="332"/>
      <c r="AB105" s="339"/>
      <c r="AC105" s="333"/>
      <c r="AD105" s="327"/>
      <c r="AE105" s="327"/>
    </row>
    <row r="106" spans="1:251" s="40" customFormat="1" ht="47.25" customHeight="1" x14ac:dyDescent="0.2">
      <c r="A106" s="326"/>
      <c r="B106" s="339"/>
      <c r="C106" s="339"/>
      <c r="D106" s="339"/>
      <c r="E106" s="339"/>
      <c r="F106" s="327"/>
      <c r="G106" s="327"/>
      <c r="H106" s="327"/>
      <c r="I106" s="327"/>
      <c r="J106" s="326"/>
      <c r="K106" s="327"/>
      <c r="L106" s="326"/>
      <c r="M106" s="327"/>
      <c r="N106" s="327"/>
      <c r="O106" s="326"/>
      <c r="P106" s="335"/>
      <c r="Q106" s="327"/>
      <c r="R106" s="326"/>
      <c r="S106" s="327"/>
      <c r="T106" s="330"/>
      <c r="U106" s="330"/>
      <c r="V106" s="334"/>
      <c r="W106" s="327"/>
      <c r="X106" s="331"/>
      <c r="Y106" s="332"/>
      <c r="Z106" s="332"/>
      <c r="AA106" s="332"/>
      <c r="AB106" s="339"/>
      <c r="AC106" s="333"/>
      <c r="AD106" s="327"/>
      <c r="AE106" s="327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</row>
    <row r="107" spans="1:251" ht="51" customHeight="1" x14ac:dyDescent="0.2">
      <c r="A107" s="326"/>
      <c r="B107" s="339"/>
      <c r="C107" s="339"/>
      <c r="D107" s="339"/>
      <c r="E107" s="339"/>
      <c r="F107" s="327"/>
      <c r="G107" s="327"/>
      <c r="H107" s="327"/>
      <c r="I107" s="327"/>
      <c r="J107" s="326"/>
      <c r="K107" s="327"/>
      <c r="L107" s="326"/>
      <c r="M107" s="327"/>
      <c r="N107" s="327"/>
      <c r="O107" s="326"/>
      <c r="P107" s="335"/>
      <c r="Q107" s="327"/>
      <c r="R107" s="326"/>
      <c r="S107" s="327"/>
      <c r="T107" s="329"/>
      <c r="U107" s="330"/>
      <c r="V107" s="327"/>
      <c r="W107" s="327"/>
      <c r="X107" s="331"/>
      <c r="Y107" s="332"/>
      <c r="Z107" s="332"/>
      <c r="AA107" s="332"/>
      <c r="AB107" s="339"/>
      <c r="AC107" s="333"/>
      <c r="AD107" s="334"/>
      <c r="AE107" s="334"/>
    </row>
    <row r="108" spans="1:251" ht="47.25" customHeight="1" x14ac:dyDescent="0.2">
      <c r="A108" s="326"/>
      <c r="B108" s="339"/>
      <c r="C108" s="339"/>
      <c r="D108" s="339"/>
      <c r="E108" s="339"/>
      <c r="F108" s="327"/>
      <c r="G108" s="327"/>
      <c r="H108" s="327"/>
      <c r="I108" s="327"/>
      <c r="J108" s="326"/>
      <c r="K108" s="327"/>
      <c r="L108" s="326"/>
      <c r="M108" s="327"/>
      <c r="N108" s="327"/>
      <c r="O108" s="326"/>
      <c r="P108" s="335"/>
      <c r="Q108" s="327"/>
      <c r="R108" s="326"/>
      <c r="S108" s="327"/>
      <c r="T108" s="330"/>
      <c r="U108" s="330"/>
      <c r="V108" s="334"/>
      <c r="W108" s="327"/>
      <c r="X108" s="331"/>
      <c r="Y108" s="332"/>
      <c r="Z108" s="332"/>
      <c r="AA108" s="332"/>
      <c r="AB108" s="339"/>
      <c r="AC108" s="333"/>
      <c r="AD108" s="327"/>
      <c r="AE108" s="327"/>
    </row>
    <row r="109" spans="1:251" s="40" customFormat="1" ht="47.25" customHeight="1" x14ac:dyDescent="0.2">
      <c r="A109" s="326"/>
      <c r="B109" s="339"/>
      <c r="C109" s="339"/>
      <c r="D109" s="339"/>
      <c r="E109" s="339"/>
      <c r="F109" s="327"/>
      <c r="G109" s="327"/>
      <c r="H109" s="327"/>
      <c r="I109" s="341"/>
      <c r="J109" s="326"/>
      <c r="K109" s="327"/>
      <c r="L109" s="326"/>
      <c r="M109" s="327"/>
      <c r="N109" s="327"/>
      <c r="O109" s="326"/>
      <c r="P109" s="335"/>
      <c r="Q109" s="327"/>
      <c r="R109" s="326"/>
      <c r="S109" s="327"/>
      <c r="T109" s="330"/>
      <c r="U109" s="330"/>
      <c r="V109" s="334"/>
      <c r="W109" s="327"/>
      <c r="X109" s="331"/>
      <c r="Y109" s="332"/>
      <c r="Z109" s="332"/>
      <c r="AA109" s="332"/>
      <c r="AB109" s="339"/>
      <c r="AC109" s="333"/>
      <c r="AD109" s="327"/>
      <c r="AE109" s="327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</row>
    <row r="110" spans="1:251" s="40" customFormat="1" ht="47.25" customHeight="1" x14ac:dyDescent="0.2">
      <c r="A110" s="326"/>
      <c r="B110" s="339"/>
      <c r="C110" s="339"/>
      <c r="D110" s="339"/>
      <c r="E110" s="339"/>
      <c r="F110" s="327"/>
      <c r="G110" s="327"/>
      <c r="H110" s="327"/>
      <c r="I110" s="341"/>
      <c r="J110" s="326"/>
      <c r="K110" s="327"/>
      <c r="L110" s="326"/>
      <c r="M110" s="327"/>
      <c r="N110" s="327"/>
      <c r="O110" s="326"/>
      <c r="P110" s="335"/>
      <c r="Q110" s="327"/>
      <c r="R110" s="326"/>
      <c r="S110" s="327"/>
      <c r="T110" s="330"/>
      <c r="U110" s="330"/>
      <c r="V110" s="334"/>
      <c r="W110" s="327"/>
      <c r="X110" s="331"/>
      <c r="Y110" s="332"/>
      <c r="Z110" s="332"/>
      <c r="AA110" s="332"/>
      <c r="AB110" s="339"/>
      <c r="AC110" s="333"/>
      <c r="AD110" s="327"/>
      <c r="AE110" s="327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</row>
    <row r="111" spans="1:251" s="40" customFormat="1" ht="47.25" customHeight="1" x14ac:dyDescent="0.2">
      <c r="A111" s="326"/>
      <c r="B111" s="339"/>
      <c r="C111" s="339"/>
      <c r="D111" s="339"/>
      <c r="E111" s="339"/>
      <c r="F111" s="327"/>
      <c r="G111" s="327"/>
      <c r="H111" s="327"/>
      <c r="I111" s="341"/>
      <c r="J111" s="326"/>
      <c r="K111" s="327"/>
      <c r="L111" s="326"/>
      <c r="M111" s="327"/>
      <c r="N111" s="327"/>
      <c r="O111" s="326"/>
      <c r="P111" s="328"/>
      <c r="Q111" s="327"/>
      <c r="R111" s="326"/>
      <c r="S111" s="327"/>
      <c r="T111" s="330"/>
      <c r="U111" s="330"/>
      <c r="V111" s="334"/>
      <c r="W111" s="327"/>
      <c r="X111" s="331"/>
      <c r="Y111" s="332"/>
      <c r="Z111" s="332"/>
      <c r="AA111" s="332"/>
      <c r="AB111" s="339"/>
      <c r="AC111" s="333"/>
      <c r="AD111" s="334"/>
      <c r="AE111" s="334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</row>
    <row r="112" spans="1:251" s="40" customFormat="1" ht="47.25" customHeight="1" x14ac:dyDescent="0.2">
      <c r="A112" s="326"/>
      <c r="B112" s="339"/>
      <c r="C112" s="339"/>
      <c r="D112" s="339"/>
      <c r="E112" s="339"/>
      <c r="F112" s="327"/>
      <c r="G112" s="327"/>
      <c r="H112" s="327"/>
      <c r="I112" s="327"/>
      <c r="J112" s="326"/>
      <c r="K112" s="327"/>
      <c r="L112" s="326"/>
      <c r="M112" s="327"/>
      <c r="N112" s="327"/>
      <c r="O112" s="326"/>
      <c r="P112" s="335"/>
      <c r="Q112" s="327"/>
      <c r="R112" s="326"/>
      <c r="S112" s="327"/>
      <c r="T112" s="330"/>
      <c r="U112" s="330"/>
      <c r="V112" s="334"/>
      <c r="W112" s="327"/>
      <c r="X112" s="331"/>
      <c r="Y112" s="332"/>
      <c r="Z112" s="332"/>
      <c r="AA112" s="332"/>
      <c r="AB112" s="339"/>
      <c r="AC112" s="333"/>
      <c r="AD112" s="327"/>
      <c r="AE112" s="327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</row>
    <row r="113" spans="1:251" ht="47.25" customHeight="1" x14ac:dyDescent="0.2">
      <c r="A113" s="326"/>
      <c r="B113" s="339"/>
      <c r="C113" s="339"/>
      <c r="D113" s="339"/>
      <c r="E113" s="339"/>
      <c r="F113" s="327"/>
      <c r="G113" s="327"/>
      <c r="H113" s="327"/>
      <c r="I113" s="327"/>
      <c r="J113" s="326"/>
      <c r="K113" s="327"/>
      <c r="L113" s="326"/>
      <c r="M113" s="327"/>
      <c r="N113" s="327"/>
      <c r="O113" s="326"/>
      <c r="P113" s="335"/>
      <c r="Q113" s="327"/>
      <c r="R113" s="326"/>
      <c r="S113" s="327"/>
      <c r="T113" s="329"/>
      <c r="U113" s="330"/>
      <c r="V113" s="327"/>
      <c r="W113" s="327"/>
      <c r="X113" s="331"/>
      <c r="Y113" s="332"/>
      <c r="Z113" s="332"/>
      <c r="AA113" s="332"/>
      <c r="AB113" s="339"/>
      <c r="AC113" s="333"/>
      <c r="AD113" s="327"/>
      <c r="AE113" s="327"/>
    </row>
    <row r="114" spans="1:251" ht="47.25" customHeight="1" x14ac:dyDescent="0.2">
      <c r="A114" s="326"/>
      <c r="B114" s="339"/>
      <c r="C114" s="339"/>
      <c r="D114" s="339"/>
      <c r="E114" s="339"/>
      <c r="F114" s="327"/>
      <c r="G114" s="327"/>
      <c r="H114" s="327"/>
      <c r="I114" s="327"/>
      <c r="J114" s="326"/>
      <c r="K114" s="327"/>
      <c r="L114" s="326"/>
      <c r="M114" s="327"/>
      <c r="N114" s="327"/>
      <c r="O114" s="326"/>
      <c r="P114" s="328"/>
      <c r="Q114" s="327"/>
      <c r="R114" s="326"/>
      <c r="S114" s="327"/>
      <c r="T114" s="330"/>
      <c r="U114" s="330"/>
      <c r="V114" s="334"/>
      <c r="W114" s="327"/>
      <c r="X114" s="331"/>
      <c r="Y114" s="332"/>
      <c r="Z114" s="332"/>
      <c r="AA114" s="332"/>
      <c r="AB114" s="339"/>
      <c r="AC114" s="333"/>
      <c r="AD114" s="334"/>
      <c r="AE114" s="334"/>
    </row>
    <row r="115" spans="1:251" ht="47.25" customHeight="1" x14ac:dyDescent="0.2">
      <c r="A115" s="326"/>
      <c r="B115" s="339"/>
      <c r="C115" s="339"/>
      <c r="D115" s="339"/>
      <c r="E115" s="339"/>
      <c r="F115" s="327"/>
      <c r="G115" s="327"/>
      <c r="H115" s="327"/>
      <c r="I115" s="327"/>
      <c r="J115" s="326"/>
      <c r="K115" s="327"/>
      <c r="L115" s="326"/>
      <c r="M115" s="327"/>
      <c r="N115" s="327"/>
      <c r="O115" s="326"/>
      <c r="P115" s="335"/>
      <c r="Q115" s="327"/>
      <c r="R115" s="326"/>
      <c r="S115" s="327"/>
      <c r="T115" s="329"/>
      <c r="U115" s="330"/>
      <c r="V115" s="327"/>
      <c r="W115" s="327"/>
      <c r="X115" s="331"/>
      <c r="Y115" s="332"/>
      <c r="Z115" s="332"/>
      <c r="AA115" s="332"/>
      <c r="AB115" s="339"/>
      <c r="AC115" s="333"/>
      <c r="AD115" s="327"/>
      <c r="AE115" s="327"/>
    </row>
    <row r="116" spans="1:251" s="40" customFormat="1" ht="47.25" customHeight="1" x14ac:dyDescent="0.2">
      <c r="A116" s="326"/>
      <c r="B116" s="339"/>
      <c r="C116" s="339"/>
      <c r="D116" s="339"/>
      <c r="E116" s="339"/>
      <c r="F116" s="327"/>
      <c r="G116" s="327"/>
      <c r="H116" s="327"/>
      <c r="I116" s="327"/>
      <c r="J116" s="326"/>
      <c r="K116" s="327"/>
      <c r="L116" s="326"/>
      <c r="M116" s="327"/>
      <c r="N116" s="327"/>
      <c r="O116" s="326"/>
      <c r="P116" s="335"/>
      <c r="Q116" s="327"/>
      <c r="R116" s="326"/>
      <c r="S116" s="327"/>
      <c r="T116" s="329"/>
      <c r="U116" s="330"/>
      <c r="V116" s="327"/>
      <c r="W116" s="327"/>
      <c r="X116" s="331"/>
      <c r="Y116" s="332"/>
      <c r="Z116" s="332"/>
      <c r="AA116" s="332"/>
      <c r="AB116" s="339"/>
      <c r="AC116" s="333"/>
      <c r="AD116" s="327"/>
      <c r="AE116" s="327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</row>
    <row r="117" spans="1:251" ht="47.25" customHeight="1" x14ac:dyDescent="0.2">
      <c r="A117" s="326"/>
      <c r="B117" s="339"/>
      <c r="C117" s="339"/>
      <c r="D117" s="339"/>
      <c r="E117" s="339"/>
      <c r="F117" s="327"/>
      <c r="G117" s="327"/>
      <c r="H117" s="327"/>
      <c r="I117" s="327"/>
      <c r="J117" s="326"/>
      <c r="K117" s="327"/>
      <c r="L117" s="326"/>
      <c r="M117" s="327"/>
      <c r="N117" s="327"/>
      <c r="O117" s="326"/>
      <c r="P117" s="335"/>
      <c r="Q117" s="327"/>
      <c r="R117" s="326"/>
      <c r="S117" s="327"/>
      <c r="T117" s="329"/>
      <c r="U117" s="330"/>
      <c r="V117" s="327"/>
      <c r="W117" s="327"/>
      <c r="X117" s="331"/>
      <c r="Y117" s="332"/>
      <c r="Z117" s="332"/>
      <c r="AA117" s="332"/>
      <c r="AB117" s="339"/>
      <c r="AC117" s="333"/>
      <c r="AD117" s="334"/>
      <c r="AE117" s="334"/>
    </row>
    <row r="118" spans="1:251" s="40" customFormat="1" ht="47.25" customHeight="1" x14ac:dyDescent="0.2">
      <c r="A118" s="326"/>
      <c r="B118" s="339"/>
      <c r="C118" s="339"/>
      <c r="D118" s="339"/>
      <c r="E118" s="339"/>
      <c r="F118" s="327"/>
      <c r="G118" s="327"/>
      <c r="H118" s="327"/>
      <c r="I118" s="327"/>
      <c r="J118" s="326"/>
      <c r="K118" s="327"/>
      <c r="L118" s="326"/>
      <c r="M118" s="335"/>
      <c r="N118" s="327"/>
      <c r="O118" s="326"/>
      <c r="P118" s="328"/>
      <c r="Q118" s="327"/>
      <c r="R118" s="326"/>
      <c r="S118" s="327"/>
      <c r="T118" s="329"/>
      <c r="U118" s="330"/>
      <c r="V118" s="327"/>
      <c r="W118" s="327"/>
      <c r="X118" s="331"/>
      <c r="Y118" s="332"/>
      <c r="Z118" s="332"/>
      <c r="AA118" s="332"/>
      <c r="AB118" s="339"/>
      <c r="AC118" s="333"/>
      <c r="AD118" s="334"/>
      <c r="AE118" s="334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</row>
    <row r="119" spans="1:251" ht="47.25" customHeight="1" x14ac:dyDescent="0.2">
      <c r="A119" s="326"/>
      <c r="B119" s="339"/>
      <c r="C119" s="339"/>
      <c r="D119" s="339"/>
      <c r="E119" s="339"/>
      <c r="F119" s="327"/>
      <c r="G119" s="327"/>
      <c r="H119" s="327"/>
      <c r="I119" s="327"/>
      <c r="J119" s="326"/>
      <c r="K119" s="327"/>
      <c r="L119" s="326"/>
      <c r="M119" s="327"/>
      <c r="N119" s="327"/>
      <c r="O119" s="326"/>
      <c r="P119" s="328"/>
      <c r="Q119" s="327"/>
      <c r="R119" s="326"/>
      <c r="S119" s="327"/>
      <c r="T119" s="329"/>
      <c r="U119" s="330"/>
      <c r="V119" s="327"/>
      <c r="W119" s="327"/>
      <c r="X119" s="331"/>
      <c r="Y119" s="332"/>
      <c r="Z119" s="332"/>
      <c r="AA119" s="332"/>
      <c r="AB119" s="339"/>
      <c r="AC119" s="333"/>
      <c r="AD119" s="334"/>
      <c r="AE119" s="334"/>
    </row>
    <row r="120" spans="1:251" s="40" customFormat="1" ht="47.25" customHeight="1" x14ac:dyDescent="0.2">
      <c r="A120" s="326"/>
      <c r="B120" s="339"/>
      <c r="C120" s="339"/>
      <c r="D120" s="339"/>
      <c r="E120" s="339"/>
      <c r="F120" s="327"/>
      <c r="G120" s="327"/>
      <c r="H120" s="327"/>
      <c r="I120" s="327"/>
      <c r="J120" s="326"/>
      <c r="K120" s="327"/>
      <c r="L120" s="326"/>
      <c r="M120" s="327"/>
      <c r="N120" s="327"/>
      <c r="O120" s="326"/>
      <c r="P120" s="335"/>
      <c r="Q120" s="327"/>
      <c r="R120" s="326"/>
      <c r="S120" s="327"/>
      <c r="T120" s="329"/>
      <c r="U120" s="330"/>
      <c r="V120" s="327"/>
      <c r="W120" s="327"/>
      <c r="X120" s="331"/>
      <c r="Y120" s="332"/>
      <c r="Z120" s="332"/>
      <c r="AA120" s="332"/>
      <c r="AB120" s="339"/>
      <c r="AC120" s="333"/>
      <c r="AD120" s="334"/>
      <c r="AE120" s="334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</row>
    <row r="121" spans="1:251" s="40" customFormat="1" ht="47.25" customHeight="1" x14ac:dyDescent="0.2">
      <c r="A121" s="326"/>
      <c r="B121" s="339"/>
      <c r="C121" s="339"/>
      <c r="D121" s="339"/>
      <c r="E121" s="339"/>
      <c r="F121" s="327"/>
      <c r="G121" s="327"/>
      <c r="H121" s="327"/>
      <c r="I121" s="327"/>
      <c r="J121" s="326"/>
      <c r="K121" s="327"/>
      <c r="L121" s="326"/>
      <c r="M121" s="327"/>
      <c r="N121" s="327"/>
      <c r="O121" s="326"/>
      <c r="P121" s="335"/>
      <c r="Q121" s="327"/>
      <c r="R121" s="326"/>
      <c r="S121" s="327"/>
      <c r="T121" s="330"/>
      <c r="U121" s="330"/>
      <c r="V121" s="334"/>
      <c r="W121" s="327"/>
      <c r="X121" s="331"/>
      <c r="Y121" s="332"/>
      <c r="Z121" s="332"/>
      <c r="AA121" s="332"/>
      <c r="AB121" s="339"/>
      <c r="AC121" s="333"/>
      <c r="AD121" s="327"/>
      <c r="AE121" s="327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</row>
    <row r="122" spans="1:251" s="40" customFormat="1" ht="47.25" customHeight="1" x14ac:dyDescent="0.2">
      <c r="A122" s="326"/>
      <c r="B122" s="339"/>
      <c r="C122" s="339"/>
      <c r="D122" s="339"/>
      <c r="E122" s="339"/>
      <c r="F122" s="327"/>
      <c r="G122" s="327"/>
      <c r="H122" s="327"/>
      <c r="I122" s="341"/>
      <c r="J122" s="326"/>
      <c r="K122" s="327"/>
      <c r="L122" s="326"/>
      <c r="M122" s="327"/>
      <c r="N122" s="327"/>
      <c r="O122" s="326"/>
      <c r="P122" s="335"/>
      <c r="Q122" s="327"/>
      <c r="R122" s="326"/>
      <c r="S122" s="327"/>
      <c r="T122" s="330"/>
      <c r="U122" s="330"/>
      <c r="V122" s="334"/>
      <c r="W122" s="327"/>
      <c r="X122" s="331"/>
      <c r="Y122" s="332"/>
      <c r="Z122" s="332"/>
      <c r="AA122" s="332"/>
      <c r="AB122" s="339"/>
      <c r="AC122" s="333"/>
      <c r="AD122" s="327"/>
      <c r="AE122" s="327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</row>
    <row r="123" spans="1:251" s="40" customFormat="1" ht="47.25" customHeight="1" x14ac:dyDescent="0.2">
      <c r="A123" s="326"/>
      <c r="B123" s="339"/>
      <c r="C123" s="339"/>
      <c r="D123" s="339"/>
      <c r="E123" s="339"/>
      <c r="F123" s="327"/>
      <c r="G123" s="327"/>
      <c r="H123" s="327"/>
      <c r="I123" s="341"/>
      <c r="J123" s="326"/>
      <c r="K123" s="327"/>
      <c r="L123" s="326"/>
      <c r="M123" s="327"/>
      <c r="N123" s="327"/>
      <c r="O123" s="326"/>
      <c r="P123" s="335"/>
      <c r="Q123" s="327"/>
      <c r="R123" s="326"/>
      <c r="S123" s="327"/>
      <c r="T123" s="329"/>
      <c r="U123" s="330"/>
      <c r="V123" s="327"/>
      <c r="W123" s="327"/>
      <c r="X123" s="331"/>
      <c r="Y123" s="332"/>
      <c r="Z123" s="332"/>
      <c r="AA123" s="332"/>
      <c r="AB123" s="339"/>
      <c r="AC123" s="333"/>
      <c r="AD123" s="327"/>
      <c r="AE123" s="327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</row>
    <row r="124" spans="1:251" s="40" customFormat="1" ht="47.25" customHeight="1" x14ac:dyDescent="0.2">
      <c r="A124" s="326"/>
      <c r="B124" s="339"/>
      <c r="C124" s="339"/>
      <c r="D124" s="339"/>
      <c r="E124" s="339"/>
      <c r="F124" s="327"/>
      <c r="G124" s="327"/>
      <c r="H124" s="327"/>
      <c r="I124" s="327"/>
      <c r="J124" s="326"/>
      <c r="K124" s="327"/>
      <c r="L124" s="326"/>
      <c r="M124" s="327"/>
      <c r="N124" s="327"/>
      <c r="O124" s="326"/>
      <c r="P124" s="335"/>
      <c r="Q124" s="327"/>
      <c r="R124" s="326"/>
      <c r="S124" s="327"/>
      <c r="T124" s="330"/>
      <c r="U124" s="330"/>
      <c r="V124" s="334"/>
      <c r="W124" s="327"/>
      <c r="X124" s="331"/>
      <c r="Y124" s="332"/>
      <c r="Z124" s="332"/>
      <c r="AA124" s="332"/>
      <c r="AB124" s="339"/>
      <c r="AC124" s="333"/>
      <c r="AD124" s="327"/>
      <c r="AE124" s="327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</row>
    <row r="125" spans="1:251" s="40" customFormat="1" ht="47.25" customHeight="1" x14ac:dyDescent="0.2">
      <c r="A125" s="326"/>
      <c r="B125" s="339"/>
      <c r="C125" s="339"/>
      <c r="D125" s="339"/>
      <c r="E125" s="339"/>
      <c r="F125" s="327"/>
      <c r="G125" s="327"/>
      <c r="H125" s="327"/>
      <c r="I125" s="327"/>
      <c r="J125" s="326"/>
      <c r="K125" s="327"/>
      <c r="L125" s="326"/>
      <c r="M125" s="327"/>
      <c r="N125" s="327"/>
      <c r="O125" s="326"/>
      <c r="P125" s="335"/>
      <c r="Q125" s="327"/>
      <c r="R125" s="326"/>
      <c r="S125" s="327"/>
      <c r="T125" s="329"/>
      <c r="U125" s="330"/>
      <c r="V125" s="327"/>
      <c r="W125" s="327"/>
      <c r="X125" s="331"/>
      <c r="Y125" s="332"/>
      <c r="Z125" s="332"/>
      <c r="AA125" s="332"/>
      <c r="AB125" s="339"/>
      <c r="AC125" s="333"/>
      <c r="AD125" s="327"/>
      <c r="AE125" s="327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</row>
    <row r="126" spans="1:251" s="40" customFormat="1" ht="47.25" customHeight="1" x14ac:dyDescent="0.2">
      <c r="A126" s="326"/>
      <c r="B126" s="339"/>
      <c r="C126" s="339"/>
      <c r="D126" s="339"/>
      <c r="E126" s="339"/>
      <c r="F126" s="327"/>
      <c r="G126" s="327"/>
      <c r="H126" s="327"/>
      <c r="I126" s="327"/>
      <c r="J126" s="326"/>
      <c r="K126" s="327"/>
      <c r="L126" s="326"/>
      <c r="M126" s="327"/>
      <c r="N126" s="327"/>
      <c r="O126" s="326"/>
      <c r="P126" s="335"/>
      <c r="Q126" s="327"/>
      <c r="R126" s="326"/>
      <c r="S126" s="327"/>
      <c r="T126" s="330"/>
      <c r="U126" s="330"/>
      <c r="V126" s="334"/>
      <c r="W126" s="327"/>
      <c r="X126" s="331"/>
      <c r="Y126" s="332"/>
      <c r="Z126" s="332"/>
      <c r="AA126" s="332"/>
      <c r="AB126" s="339"/>
      <c r="AC126" s="333"/>
      <c r="AD126" s="327"/>
      <c r="AE126" s="327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</row>
    <row r="127" spans="1:251" s="40" customFormat="1" ht="47.25" customHeight="1" x14ac:dyDescent="0.2">
      <c r="A127" s="326"/>
      <c r="B127" s="339"/>
      <c r="C127" s="339"/>
      <c r="D127" s="339"/>
      <c r="E127" s="339"/>
      <c r="F127" s="327"/>
      <c r="G127" s="327"/>
      <c r="H127" s="327"/>
      <c r="I127" s="327"/>
      <c r="J127" s="326"/>
      <c r="K127" s="327"/>
      <c r="L127" s="326"/>
      <c r="M127" s="327"/>
      <c r="N127" s="327"/>
      <c r="O127" s="326"/>
      <c r="P127" s="328"/>
      <c r="Q127" s="327"/>
      <c r="R127" s="326"/>
      <c r="S127" s="327"/>
      <c r="T127" s="330"/>
      <c r="U127" s="330"/>
      <c r="V127" s="334"/>
      <c r="W127" s="327"/>
      <c r="X127" s="331"/>
      <c r="Y127" s="332"/>
      <c r="Z127" s="332"/>
      <c r="AA127" s="332"/>
      <c r="AB127" s="339"/>
      <c r="AC127" s="333"/>
      <c r="AD127" s="334"/>
      <c r="AE127" s="334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</row>
    <row r="128" spans="1:251" s="40" customFormat="1" ht="47.25" customHeight="1" x14ac:dyDescent="0.2">
      <c r="A128" s="326"/>
      <c r="B128" s="339"/>
      <c r="C128" s="339"/>
      <c r="D128" s="339"/>
      <c r="E128" s="339"/>
      <c r="F128" s="327"/>
      <c r="G128" s="327"/>
      <c r="H128" s="327"/>
      <c r="I128" s="327"/>
      <c r="J128" s="326"/>
      <c r="K128" s="327"/>
      <c r="L128" s="326"/>
      <c r="M128" s="327"/>
      <c r="N128" s="327"/>
      <c r="O128" s="326"/>
      <c r="P128" s="335"/>
      <c r="Q128" s="327"/>
      <c r="R128" s="326"/>
      <c r="S128" s="327"/>
      <c r="T128" s="330"/>
      <c r="U128" s="330"/>
      <c r="V128" s="334"/>
      <c r="W128" s="327"/>
      <c r="X128" s="331"/>
      <c r="Y128" s="332"/>
      <c r="Z128" s="332"/>
      <c r="AA128" s="332"/>
      <c r="AB128" s="339"/>
      <c r="AC128" s="333"/>
      <c r="AD128" s="334"/>
      <c r="AE128" s="334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</row>
    <row r="129" spans="1:251" ht="47.25" customHeight="1" x14ac:dyDescent="0.2">
      <c r="A129" s="326"/>
      <c r="B129" s="339"/>
      <c r="C129" s="339"/>
      <c r="D129" s="339"/>
      <c r="E129" s="339"/>
      <c r="F129" s="327"/>
      <c r="G129" s="327"/>
      <c r="H129" s="327"/>
      <c r="I129" s="327"/>
      <c r="J129" s="326"/>
      <c r="K129" s="327"/>
      <c r="L129" s="326"/>
      <c r="M129" s="327"/>
      <c r="N129" s="327"/>
      <c r="O129" s="326"/>
      <c r="P129" s="335"/>
      <c r="Q129" s="327"/>
      <c r="R129" s="326"/>
      <c r="S129" s="327"/>
      <c r="T129" s="329"/>
      <c r="U129" s="330"/>
      <c r="V129" s="327"/>
      <c r="W129" s="327"/>
      <c r="X129" s="331"/>
      <c r="Y129" s="332"/>
      <c r="Z129" s="332"/>
      <c r="AA129" s="332"/>
      <c r="AB129" s="339"/>
      <c r="AC129" s="333"/>
      <c r="AD129" s="327"/>
      <c r="AE129" s="327"/>
    </row>
    <row r="130" spans="1:251" s="40" customFormat="1" ht="47.25" customHeight="1" x14ac:dyDescent="0.2">
      <c r="A130" s="326"/>
      <c r="B130" s="339"/>
      <c r="C130" s="339"/>
      <c r="D130" s="339"/>
      <c r="E130" s="339"/>
      <c r="F130" s="327"/>
      <c r="G130" s="327"/>
      <c r="H130" s="327"/>
      <c r="I130" s="327"/>
      <c r="J130" s="326"/>
      <c r="K130" s="327"/>
      <c r="L130" s="326"/>
      <c r="M130" s="327"/>
      <c r="N130" s="327"/>
      <c r="O130" s="326"/>
      <c r="P130" s="335"/>
      <c r="Q130" s="327"/>
      <c r="R130" s="326"/>
      <c r="S130" s="327"/>
      <c r="T130" s="330"/>
      <c r="U130" s="330"/>
      <c r="V130" s="334"/>
      <c r="W130" s="327"/>
      <c r="X130" s="331"/>
      <c r="Y130" s="332"/>
      <c r="Z130" s="332"/>
      <c r="AA130" s="332"/>
      <c r="AB130" s="339"/>
      <c r="AC130" s="333"/>
      <c r="AD130" s="334"/>
      <c r="AE130" s="334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</row>
    <row r="131" spans="1:251" s="40" customFormat="1" ht="47.25" customHeight="1" x14ac:dyDescent="0.2">
      <c r="A131" s="326"/>
      <c r="B131" s="339"/>
      <c r="C131" s="339"/>
      <c r="D131" s="339"/>
      <c r="E131" s="339"/>
      <c r="F131" s="327"/>
      <c r="G131" s="327"/>
      <c r="H131" s="327"/>
      <c r="I131" s="327"/>
      <c r="J131" s="326"/>
      <c r="K131" s="327"/>
      <c r="L131" s="326"/>
      <c r="M131" s="327"/>
      <c r="N131" s="327"/>
      <c r="O131" s="326"/>
      <c r="P131" s="335"/>
      <c r="Q131" s="327"/>
      <c r="R131" s="326"/>
      <c r="S131" s="327"/>
      <c r="T131" s="330"/>
      <c r="U131" s="330"/>
      <c r="V131" s="334"/>
      <c r="W131" s="327"/>
      <c r="X131" s="331"/>
      <c r="Y131" s="332"/>
      <c r="Z131" s="332"/>
      <c r="AA131" s="332"/>
      <c r="AB131" s="339"/>
      <c r="AC131" s="333"/>
      <c r="AD131" s="327"/>
      <c r="AE131" s="327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</row>
    <row r="132" spans="1:251" ht="47.25" customHeight="1" x14ac:dyDescent="0.2">
      <c r="A132" s="326"/>
      <c r="B132" s="339"/>
      <c r="C132" s="339"/>
      <c r="D132" s="339"/>
      <c r="E132" s="339"/>
      <c r="F132" s="327"/>
      <c r="G132" s="327"/>
      <c r="H132" s="327"/>
      <c r="I132" s="327"/>
      <c r="J132" s="326"/>
      <c r="K132" s="327"/>
      <c r="L132" s="326"/>
      <c r="M132" s="327"/>
      <c r="N132" s="327"/>
      <c r="O132" s="326"/>
      <c r="P132" s="335"/>
      <c r="Q132" s="327"/>
      <c r="R132" s="326"/>
      <c r="S132" s="327"/>
      <c r="T132" s="330"/>
      <c r="U132" s="330"/>
      <c r="V132" s="334"/>
      <c r="W132" s="327"/>
      <c r="X132" s="331"/>
      <c r="Y132" s="332"/>
      <c r="Z132" s="332"/>
      <c r="AA132" s="332"/>
      <c r="AB132" s="339"/>
      <c r="AC132" s="333"/>
      <c r="AD132" s="327"/>
      <c r="AE132" s="327"/>
    </row>
    <row r="133" spans="1:251" ht="47.25" customHeight="1" x14ac:dyDescent="0.2">
      <c r="A133" s="326"/>
      <c r="B133" s="339"/>
      <c r="C133" s="339"/>
      <c r="D133" s="339"/>
      <c r="E133" s="339"/>
      <c r="F133" s="327"/>
      <c r="G133" s="327"/>
      <c r="H133" s="327"/>
      <c r="I133" s="327"/>
      <c r="J133" s="326"/>
      <c r="K133" s="327"/>
      <c r="L133" s="326"/>
      <c r="M133" s="327"/>
      <c r="N133" s="327"/>
      <c r="O133" s="326"/>
      <c r="P133" s="335"/>
      <c r="Q133" s="327"/>
      <c r="R133" s="326"/>
      <c r="S133" s="327"/>
      <c r="T133" s="330"/>
      <c r="U133" s="330"/>
      <c r="V133" s="334"/>
      <c r="W133" s="327"/>
      <c r="X133" s="331"/>
      <c r="Y133" s="332"/>
      <c r="Z133" s="332"/>
      <c r="AA133" s="332"/>
      <c r="AB133" s="339"/>
      <c r="AC133" s="333"/>
      <c r="AD133" s="327"/>
      <c r="AE133" s="327"/>
    </row>
    <row r="134" spans="1:251" ht="47.25" customHeight="1" x14ac:dyDescent="0.2">
      <c r="A134" s="326"/>
      <c r="B134" s="339"/>
      <c r="C134" s="339"/>
      <c r="D134" s="339"/>
      <c r="E134" s="339"/>
      <c r="F134" s="327"/>
      <c r="G134" s="327"/>
      <c r="H134" s="327"/>
      <c r="I134" s="327"/>
      <c r="J134" s="326"/>
      <c r="K134" s="327"/>
      <c r="L134" s="326"/>
      <c r="M134" s="327"/>
      <c r="N134" s="327"/>
      <c r="O134" s="326"/>
      <c r="P134" s="335"/>
      <c r="Q134" s="327"/>
      <c r="R134" s="326"/>
      <c r="S134" s="327"/>
      <c r="T134" s="330"/>
      <c r="U134" s="330"/>
      <c r="V134" s="334"/>
      <c r="W134" s="327"/>
      <c r="X134" s="331"/>
      <c r="Y134" s="332"/>
      <c r="Z134" s="332"/>
      <c r="AA134" s="332"/>
      <c r="AB134" s="339"/>
      <c r="AC134" s="333"/>
      <c r="AD134" s="334"/>
      <c r="AE134" s="334"/>
    </row>
    <row r="135" spans="1:251" ht="47.25" customHeight="1" x14ac:dyDescent="0.2">
      <c r="A135" s="326"/>
      <c r="B135" s="339"/>
      <c r="C135" s="339"/>
      <c r="D135" s="339"/>
      <c r="E135" s="339"/>
      <c r="F135" s="327"/>
      <c r="G135" s="327"/>
      <c r="H135" s="327"/>
      <c r="I135" s="327"/>
      <c r="J135" s="326"/>
      <c r="K135" s="327"/>
      <c r="L135" s="326"/>
      <c r="M135" s="327"/>
      <c r="N135" s="327"/>
      <c r="O135" s="326"/>
      <c r="P135" s="335"/>
      <c r="Q135" s="327"/>
      <c r="R135" s="326"/>
      <c r="S135" s="327"/>
      <c r="T135" s="330"/>
      <c r="U135" s="330"/>
      <c r="V135" s="334"/>
      <c r="W135" s="327"/>
      <c r="X135" s="331"/>
      <c r="Y135" s="332"/>
      <c r="Z135" s="332"/>
      <c r="AA135" s="332"/>
      <c r="AB135" s="339"/>
      <c r="AC135" s="333"/>
      <c r="AD135" s="327"/>
      <c r="AE135" s="327"/>
    </row>
    <row r="136" spans="1:251" ht="47.25" customHeight="1" x14ac:dyDescent="0.2">
      <c r="A136" s="326"/>
      <c r="B136" s="339"/>
      <c r="C136" s="339"/>
      <c r="D136" s="339"/>
      <c r="E136" s="339"/>
      <c r="F136" s="327"/>
      <c r="G136" s="327"/>
      <c r="H136" s="327"/>
      <c r="I136" s="327"/>
      <c r="J136" s="326"/>
      <c r="K136" s="327"/>
      <c r="L136" s="326"/>
      <c r="M136" s="327"/>
      <c r="N136" s="327"/>
      <c r="O136" s="326"/>
      <c r="P136" s="335"/>
      <c r="Q136" s="327"/>
      <c r="R136" s="326"/>
      <c r="S136" s="327"/>
      <c r="T136" s="329"/>
      <c r="U136" s="330"/>
      <c r="V136" s="327"/>
      <c r="W136" s="327"/>
      <c r="X136" s="331"/>
      <c r="Y136" s="332"/>
      <c r="Z136" s="332"/>
      <c r="AA136" s="332"/>
      <c r="AB136" s="339"/>
      <c r="AC136" s="333"/>
      <c r="AD136" s="327"/>
      <c r="AE136" s="327"/>
    </row>
    <row r="137" spans="1:251" s="40" customFormat="1" ht="47.25" customHeight="1" x14ac:dyDescent="0.2">
      <c r="A137" s="326"/>
      <c r="B137" s="339"/>
      <c r="C137" s="339"/>
      <c r="D137" s="339"/>
      <c r="E137" s="339"/>
      <c r="F137" s="327"/>
      <c r="G137" s="327"/>
      <c r="H137" s="327"/>
      <c r="I137" s="327"/>
      <c r="J137" s="326"/>
      <c r="K137" s="327"/>
      <c r="L137" s="326"/>
      <c r="M137" s="327"/>
      <c r="N137" s="327"/>
      <c r="O137" s="326"/>
      <c r="P137" s="335"/>
      <c r="Q137" s="327"/>
      <c r="R137" s="326"/>
      <c r="S137" s="327"/>
      <c r="T137" s="329"/>
      <c r="U137" s="330"/>
      <c r="V137" s="327"/>
      <c r="W137" s="327"/>
      <c r="X137" s="331"/>
      <c r="Y137" s="332"/>
      <c r="Z137" s="332"/>
      <c r="AA137" s="332"/>
      <c r="AB137" s="339"/>
      <c r="AC137" s="333"/>
      <c r="AD137" s="327"/>
      <c r="AE137" s="32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</row>
    <row r="138" spans="1:251" s="40" customFormat="1" ht="47.25" customHeight="1" x14ac:dyDescent="0.2">
      <c r="A138" s="326"/>
      <c r="B138" s="339"/>
      <c r="C138" s="339"/>
      <c r="D138" s="339"/>
      <c r="E138" s="339"/>
      <c r="F138" s="339"/>
      <c r="G138" s="327"/>
      <c r="H138" s="327"/>
      <c r="I138" s="327"/>
      <c r="J138" s="326"/>
      <c r="K138" s="327"/>
      <c r="L138" s="326"/>
      <c r="M138" s="327"/>
      <c r="N138" s="327"/>
      <c r="O138" s="326"/>
      <c r="P138" s="335"/>
      <c r="Q138" s="327"/>
      <c r="R138" s="326"/>
      <c r="S138" s="327"/>
      <c r="T138" s="330"/>
      <c r="U138" s="330"/>
      <c r="V138" s="334"/>
      <c r="W138" s="327"/>
      <c r="X138" s="331"/>
      <c r="Y138" s="332"/>
      <c r="Z138" s="332"/>
      <c r="AA138" s="332"/>
      <c r="AB138" s="339"/>
      <c r="AC138" s="333"/>
      <c r="AD138" s="327"/>
      <c r="AE138" s="327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</row>
    <row r="139" spans="1:251" s="40" customFormat="1" ht="47.25" customHeight="1" x14ac:dyDescent="0.2">
      <c r="A139" s="326"/>
      <c r="B139" s="339"/>
      <c r="C139" s="339"/>
      <c r="D139" s="339"/>
      <c r="E139" s="339"/>
      <c r="F139" s="339"/>
      <c r="G139" s="327"/>
      <c r="H139" s="327"/>
      <c r="I139" s="327"/>
      <c r="J139" s="339"/>
      <c r="K139" s="327"/>
      <c r="L139" s="339"/>
      <c r="M139" s="327"/>
      <c r="N139" s="327"/>
      <c r="O139" s="342"/>
      <c r="P139" s="328"/>
      <c r="Q139" s="327"/>
      <c r="R139" s="343"/>
      <c r="S139" s="327"/>
      <c r="T139" s="330"/>
      <c r="U139" s="330"/>
      <c r="V139" s="334"/>
      <c r="W139" s="327"/>
      <c r="X139" s="331"/>
      <c r="Y139" s="327"/>
      <c r="Z139" s="327"/>
      <c r="AA139" s="327"/>
      <c r="AB139" s="344"/>
      <c r="AC139" s="333"/>
      <c r="AD139" s="327"/>
      <c r="AE139" s="327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</row>
    <row r="140" spans="1:251" s="40" customFormat="1" ht="47.25" customHeight="1" x14ac:dyDescent="0.2">
      <c r="A140" s="326"/>
      <c r="B140" s="339"/>
      <c r="C140" s="339"/>
      <c r="D140" s="339"/>
      <c r="E140" s="339"/>
      <c r="F140" s="339"/>
      <c r="G140" s="327"/>
      <c r="H140" s="327"/>
      <c r="I140" s="327"/>
      <c r="J140" s="339"/>
      <c r="K140" s="327"/>
      <c r="L140" s="339"/>
      <c r="M140" s="327"/>
      <c r="N140" s="327"/>
      <c r="O140" s="342"/>
      <c r="P140" s="328"/>
      <c r="Q140" s="327"/>
      <c r="R140" s="343"/>
      <c r="S140" s="327"/>
      <c r="T140" s="329"/>
      <c r="U140" s="330"/>
      <c r="V140" s="327"/>
      <c r="W140" s="327"/>
      <c r="X140" s="331"/>
      <c r="Y140" s="332"/>
      <c r="Z140" s="332"/>
      <c r="AA140" s="332"/>
      <c r="AB140" s="344"/>
      <c r="AC140" s="333"/>
      <c r="AD140" s="327"/>
      <c r="AE140" s="327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</row>
    <row r="141" spans="1:251" s="40" customFormat="1" ht="47.25" customHeight="1" x14ac:dyDescent="0.2">
      <c r="A141" s="200"/>
      <c r="B141" s="41"/>
      <c r="C141" s="41"/>
      <c r="D141" s="41"/>
      <c r="E141" s="41"/>
      <c r="F141" s="41"/>
      <c r="G141" s="43"/>
      <c r="H141" s="43"/>
      <c r="I141" s="43"/>
      <c r="J141" s="41"/>
      <c r="K141" s="43"/>
      <c r="L141" s="41"/>
      <c r="M141" s="43"/>
      <c r="N141" s="43"/>
      <c r="O141" s="201"/>
      <c r="P141" s="228"/>
      <c r="Q141" s="43"/>
      <c r="R141" s="202"/>
      <c r="S141" s="43"/>
      <c r="T141" s="45"/>
      <c r="U141" s="46"/>
      <c r="V141" s="43"/>
      <c r="W141" s="43"/>
      <c r="X141" s="47"/>
      <c r="Y141" s="48"/>
      <c r="Z141" s="48"/>
      <c r="AA141" s="48"/>
      <c r="AB141" s="59"/>
      <c r="AC141" s="49"/>
      <c r="AD141" s="43"/>
      <c r="AE141" s="43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</row>
    <row r="142" spans="1:251" ht="47.25" customHeight="1" x14ac:dyDescent="0.2">
      <c r="A142" s="200"/>
      <c r="B142" s="41"/>
      <c r="C142" s="41"/>
      <c r="D142" s="41"/>
      <c r="E142" s="41"/>
      <c r="F142" s="41"/>
      <c r="G142" s="43"/>
      <c r="H142" s="43"/>
      <c r="I142" s="43"/>
      <c r="J142" s="41"/>
      <c r="K142" s="43"/>
      <c r="L142" s="41"/>
      <c r="M142" s="43"/>
      <c r="N142" s="43"/>
      <c r="O142" s="201"/>
      <c r="P142" s="228"/>
      <c r="Q142" s="43"/>
      <c r="R142" s="202"/>
      <c r="S142" s="43"/>
      <c r="T142" s="46"/>
      <c r="U142" s="46"/>
      <c r="V142" s="50"/>
      <c r="W142" s="43"/>
      <c r="X142" s="47"/>
      <c r="Y142" s="48"/>
      <c r="Z142" s="48"/>
      <c r="AA142" s="48"/>
      <c r="AB142" s="59"/>
      <c r="AC142" s="49"/>
      <c r="AD142" s="43"/>
      <c r="AE142" s="43"/>
    </row>
    <row r="143" spans="1:251" ht="47.25" customHeight="1" x14ac:dyDescent="0.2">
      <c r="A143" s="200"/>
      <c r="B143" s="41"/>
      <c r="C143" s="41"/>
      <c r="D143" s="41"/>
      <c r="E143" s="41"/>
      <c r="F143" s="41"/>
      <c r="G143" s="43"/>
      <c r="H143" s="43"/>
      <c r="I143" s="43"/>
      <c r="J143" s="41"/>
      <c r="K143" s="43"/>
      <c r="L143" s="41"/>
      <c r="M143" s="43"/>
      <c r="N143" s="43"/>
      <c r="O143" s="201"/>
      <c r="P143" s="228"/>
      <c r="Q143" s="43"/>
      <c r="R143" s="202"/>
      <c r="S143" s="43"/>
      <c r="T143" s="46"/>
      <c r="U143" s="46"/>
      <c r="V143" s="50"/>
      <c r="W143" s="43"/>
      <c r="X143" s="47"/>
      <c r="Y143" s="48"/>
      <c r="Z143" s="48"/>
      <c r="AA143" s="48"/>
      <c r="AB143" s="59"/>
      <c r="AC143" s="49"/>
      <c r="AD143" s="43"/>
      <c r="AE143" s="43"/>
    </row>
    <row r="144" spans="1:251" ht="47.25" customHeight="1" x14ac:dyDescent="0.2">
      <c r="A144" s="200"/>
      <c r="B144" s="41"/>
      <c r="C144" s="41"/>
      <c r="D144" s="41"/>
      <c r="E144" s="41"/>
      <c r="F144" s="41"/>
      <c r="G144" s="43"/>
      <c r="H144" s="43"/>
      <c r="I144" s="43"/>
      <c r="J144" s="41"/>
      <c r="K144" s="43"/>
      <c r="L144" s="41"/>
      <c r="M144" s="43"/>
      <c r="N144" s="43"/>
      <c r="O144" s="201"/>
      <c r="P144" s="228"/>
      <c r="Q144" s="43"/>
      <c r="R144" s="202"/>
      <c r="S144" s="43"/>
      <c r="T144" s="46"/>
      <c r="U144" s="46"/>
      <c r="V144" s="50"/>
      <c r="W144" s="43"/>
      <c r="X144" s="47"/>
      <c r="Y144" s="48"/>
      <c r="Z144" s="48"/>
      <c r="AA144" s="48"/>
      <c r="AB144" s="59"/>
      <c r="AC144" s="49"/>
      <c r="AD144" s="43"/>
      <c r="AE144" s="43"/>
    </row>
    <row r="145" spans="1:31" ht="47.25" customHeight="1" x14ac:dyDescent="0.2">
      <c r="A145" s="200"/>
      <c r="B145" s="41"/>
      <c r="C145" s="41"/>
      <c r="D145" s="41"/>
      <c r="E145" s="41"/>
      <c r="F145" s="41"/>
      <c r="G145" s="43"/>
      <c r="H145" s="43"/>
      <c r="I145" s="43"/>
      <c r="J145" s="41"/>
      <c r="K145" s="43"/>
      <c r="L145" s="41"/>
      <c r="M145" s="43"/>
      <c r="N145" s="43"/>
      <c r="O145" s="201"/>
      <c r="P145" s="228"/>
      <c r="Q145" s="43"/>
      <c r="R145" s="202"/>
      <c r="S145" s="43"/>
      <c r="T145" s="45"/>
      <c r="U145" s="46"/>
      <c r="V145" s="43"/>
      <c r="W145" s="43"/>
      <c r="X145" s="47"/>
      <c r="Y145" s="48"/>
      <c r="Z145" s="48"/>
      <c r="AA145" s="48"/>
      <c r="AB145" s="59"/>
      <c r="AC145" s="49"/>
      <c r="AD145" s="50"/>
      <c r="AE145" s="50"/>
    </row>
    <row r="146" spans="1:31" ht="47.25" customHeight="1" x14ac:dyDescent="0.2">
      <c r="A146" s="200"/>
      <c r="B146" s="41"/>
      <c r="C146" s="41"/>
      <c r="D146" s="41"/>
      <c r="E146" s="41"/>
      <c r="F146" s="41"/>
      <c r="G146" s="43"/>
      <c r="H146" s="43"/>
      <c r="I146" s="43"/>
      <c r="J146" s="41"/>
      <c r="K146" s="43"/>
      <c r="L146" s="41"/>
      <c r="M146" s="43"/>
      <c r="N146" s="43"/>
      <c r="O146" s="201"/>
      <c r="P146" s="228"/>
      <c r="Q146" s="43"/>
      <c r="R146" s="202"/>
      <c r="S146" s="43"/>
      <c r="T146" s="45"/>
      <c r="U146" s="46"/>
      <c r="V146" s="43"/>
      <c r="W146" s="43"/>
      <c r="X146" s="52"/>
      <c r="Y146" s="48"/>
      <c r="Z146" s="48"/>
      <c r="AA146" s="48"/>
      <c r="AB146" s="59"/>
      <c r="AC146" s="49"/>
      <c r="AD146" s="50"/>
      <c r="AE146" s="50"/>
    </row>
    <row r="147" spans="1:31" ht="47.25" customHeight="1" x14ac:dyDescent="0.2">
      <c r="A147" s="200"/>
      <c r="B147" s="41"/>
      <c r="C147" s="41"/>
      <c r="D147" s="41"/>
      <c r="E147" s="41"/>
      <c r="F147" s="41"/>
      <c r="G147" s="43"/>
      <c r="H147" s="43"/>
      <c r="I147" s="43"/>
      <c r="J147" s="41"/>
      <c r="K147" s="43"/>
      <c r="L147" s="41"/>
      <c r="M147" s="43"/>
      <c r="N147" s="43"/>
      <c r="O147" s="201"/>
      <c r="P147" s="228"/>
      <c r="Q147" s="43"/>
      <c r="R147" s="202"/>
      <c r="S147" s="43"/>
      <c r="T147" s="45"/>
      <c r="U147" s="46"/>
      <c r="V147" s="43"/>
      <c r="W147" s="43"/>
      <c r="X147" s="47"/>
      <c r="Y147" s="48"/>
      <c r="Z147" s="48"/>
      <c r="AA147" s="48"/>
      <c r="AB147" s="59"/>
      <c r="AC147" s="49"/>
      <c r="AD147" s="43"/>
      <c r="AE147" s="43"/>
    </row>
    <row r="148" spans="1:31" ht="47.25" customHeight="1" x14ac:dyDescent="0.2">
      <c r="A148" s="200"/>
      <c r="B148" s="41"/>
      <c r="C148" s="41"/>
      <c r="D148" s="41"/>
      <c r="E148" s="41"/>
      <c r="F148" s="41"/>
      <c r="G148" s="43"/>
      <c r="H148" s="43"/>
      <c r="I148" s="43"/>
      <c r="J148" s="41"/>
      <c r="K148" s="43"/>
      <c r="L148" s="41"/>
      <c r="M148" s="43"/>
      <c r="N148" s="43"/>
      <c r="O148" s="201"/>
      <c r="P148" s="228"/>
      <c r="Q148" s="43"/>
      <c r="R148" s="202"/>
      <c r="S148" s="43"/>
      <c r="T148" s="45"/>
      <c r="U148" s="46"/>
      <c r="V148" s="43"/>
      <c r="W148" s="43"/>
      <c r="X148" s="47"/>
      <c r="Y148" s="48"/>
      <c r="Z148" s="48"/>
      <c r="AA148" s="48"/>
      <c r="AB148" s="59"/>
      <c r="AC148" s="49"/>
      <c r="AD148" s="43"/>
      <c r="AE148" s="43"/>
    </row>
    <row r="149" spans="1:31" ht="47.25" customHeight="1" x14ac:dyDescent="0.2">
      <c r="A149" s="200"/>
      <c r="B149" s="41"/>
      <c r="C149" s="41"/>
      <c r="D149" s="41"/>
      <c r="E149" s="41"/>
      <c r="F149" s="41"/>
      <c r="G149" s="43"/>
      <c r="H149" s="43"/>
      <c r="I149" s="43"/>
      <c r="J149" s="41"/>
      <c r="K149" s="43"/>
      <c r="L149" s="41"/>
      <c r="M149" s="43"/>
      <c r="N149" s="43"/>
      <c r="O149" s="201"/>
      <c r="P149" s="228"/>
      <c r="Q149" s="43"/>
      <c r="R149" s="202"/>
      <c r="S149" s="43"/>
      <c r="T149" s="45"/>
      <c r="U149" s="46"/>
      <c r="V149" s="43"/>
      <c r="W149" s="43"/>
      <c r="X149" s="47"/>
      <c r="Y149" s="48"/>
      <c r="Z149" s="48"/>
      <c r="AA149" s="48"/>
      <c r="AB149" s="59"/>
      <c r="AC149" s="49"/>
      <c r="AD149" s="43"/>
      <c r="AE149" s="43"/>
    </row>
    <row r="150" spans="1:31" ht="47.25" customHeight="1" x14ac:dyDescent="0.2">
      <c r="A150" s="200"/>
      <c r="B150" s="41"/>
      <c r="C150" s="41"/>
      <c r="D150" s="41"/>
      <c r="E150" s="41"/>
      <c r="F150" s="41"/>
      <c r="G150" s="43"/>
      <c r="H150" s="43"/>
      <c r="I150" s="43"/>
      <c r="J150" s="41"/>
      <c r="K150" s="43"/>
      <c r="L150" s="41"/>
      <c r="M150" s="43"/>
      <c r="N150" s="43"/>
      <c r="O150" s="201"/>
      <c r="P150" s="228"/>
      <c r="Q150" s="43"/>
      <c r="R150" s="202"/>
      <c r="S150" s="43"/>
      <c r="T150" s="46"/>
      <c r="U150" s="46"/>
      <c r="V150" s="50"/>
      <c r="W150" s="43"/>
      <c r="X150" s="47"/>
      <c r="Y150" s="48"/>
      <c r="Z150" s="48"/>
      <c r="AA150" s="48"/>
      <c r="AB150" s="59"/>
      <c r="AC150" s="49"/>
      <c r="AD150" s="50"/>
      <c r="AE150" s="50"/>
    </row>
    <row r="151" spans="1:31" ht="47.25" customHeight="1" x14ac:dyDescent="0.2">
      <c r="A151" s="200"/>
      <c r="B151" s="41"/>
      <c r="C151" s="41"/>
      <c r="D151" s="41"/>
      <c r="E151" s="41"/>
      <c r="F151" s="41"/>
      <c r="G151" s="43"/>
      <c r="H151" s="43"/>
      <c r="I151" s="43"/>
      <c r="J151" s="41"/>
      <c r="K151" s="43"/>
      <c r="L151" s="41"/>
      <c r="M151" s="43"/>
      <c r="N151" s="43"/>
      <c r="O151" s="201"/>
      <c r="P151" s="228"/>
      <c r="Q151" s="43"/>
      <c r="R151" s="202"/>
      <c r="S151" s="43"/>
      <c r="T151" s="46"/>
      <c r="U151" s="46"/>
      <c r="V151" s="50"/>
      <c r="W151" s="43"/>
      <c r="X151" s="47"/>
      <c r="Y151" s="48"/>
      <c r="Z151" s="48"/>
      <c r="AA151" s="48"/>
      <c r="AB151" s="59"/>
      <c r="AC151" s="49"/>
      <c r="AD151" s="43"/>
      <c r="AE151" s="43"/>
    </row>
    <row r="152" spans="1:31" ht="47.25" customHeight="1" x14ac:dyDescent="0.2">
      <c r="A152" s="200"/>
      <c r="B152" s="41"/>
      <c r="C152" s="41"/>
      <c r="D152" s="41"/>
      <c r="E152" s="41"/>
      <c r="F152" s="41"/>
      <c r="G152" s="43"/>
      <c r="H152" s="43"/>
      <c r="I152" s="44"/>
      <c r="J152" s="41"/>
      <c r="K152" s="43"/>
      <c r="L152" s="41"/>
      <c r="M152" s="43"/>
      <c r="N152" s="43"/>
      <c r="O152" s="201"/>
      <c r="P152" s="228"/>
      <c r="Q152" s="43"/>
      <c r="R152" s="202"/>
      <c r="S152" s="43"/>
      <c r="T152" s="46"/>
      <c r="U152" s="46"/>
      <c r="V152" s="50"/>
      <c r="W152" s="43"/>
      <c r="X152" s="47"/>
      <c r="Y152" s="48"/>
      <c r="Z152" s="48"/>
      <c r="AA152" s="48"/>
      <c r="AB152" s="59"/>
      <c r="AC152" s="49"/>
      <c r="AD152" s="43"/>
      <c r="AE152" s="43"/>
    </row>
    <row r="153" spans="1:31" ht="47.25" customHeight="1" x14ac:dyDescent="0.2">
      <c r="A153" s="200"/>
      <c r="B153" s="41"/>
      <c r="C153" s="41"/>
      <c r="D153" s="41"/>
      <c r="E153" s="41"/>
      <c r="F153" s="41"/>
      <c r="G153" s="43"/>
      <c r="H153" s="43"/>
      <c r="I153" s="43"/>
      <c r="J153" s="41"/>
      <c r="K153" s="43"/>
      <c r="L153" s="41"/>
      <c r="M153" s="43"/>
      <c r="N153" s="43"/>
      <c r="O153" s="201"/>
      <c r="P153" s="228"/>
      <c r="Q153" s="43"/>
      <c r="R153" s="202"/>
      <c r="S153" s="43"/>
      <c r="T153" s="45"/>
      <c r="U153" s="46"/>
      <c r="V153" s="43"/>
      <c r="W153" s="43"/>
      <c r="X153" s="47"/>
      <c r="Y153" s="48"/>
      <c r="Z153" s="48"/>
      <c r="AA153" s="48"/>
      <c r="AB153" s="59"/>
      <c r="AC153" s="49"/>
      <c r="AD153" s="43"/>
      <c r="AE153" s="43"/>
    </row>
    <row r="154" spans="1:31" ht="47.25" customHeight="1" x14ac:dyDescent="0.2">
      <c r="A154" s="200"/>
      <c r="B154" s="41"/>
      <c r="C154" s="41"/>
      <c r="D154" s="41"/>
      <c r="E154" s="41"/>
      <c r="F154" s="41"/>
      <c r="G154" s="43"/>
      <c r="H154" s="43"/>
      <c r="I154" s="43"/>
      <c r="J154" s="41"/>
      <c r="K154" s="43"/>
      <c r="L154" s="41"/>
      <c r="M154" s="43"/>
      <c r="N154" s="43"/>
      <c r="O154" s="201"/>
      <c r="P154" s="228"/>
      <c r="Q154" s="43"/>
      <c r="R154" s="202"/>
      <c r="S154" s="43"/>
      <c r="T154" s="46"/>
      <c r="U154" s="46"/>
      <c r="V154" s="50"/>
      <c r="W154" s="43"/>
      <c r="X154" s="47"/>
      <c r="Y154" s="48"/>
      <c r="Z154" s="48"/>
      <c r="AA154" s="48"/>
      <c r="AB154" s="59"/>
      <c r="AC154" s="49"/>
      <c r="AD154" s="43"/>
      <c r="AE154" s="43"/>
    </row>
    <row r="155" spans="1:31" ht="47.25" customHeight="1" x14ac:dyDescent="0.2">
      <c r="A155" s="200"/>
      <c r="B155" s="41"/>
      <c r="C155" s="41"/>
      <c r="D155" s="41"/>
      <c r="E155" s="41"/>
      <c r="F155" s="41"/>
      <c r="G155" s="43"/>
      <c r="H155" s="43"/>
      <c r="I155" s="43"/>
      <c r="J155" s="41"/>
      <c r="K155" s="43"/>
      <c r="L155" s="41"/>
      <c r="M155" s="43"/>
      <c r="N155" s="43"/>
      <c r="O155" s="201"/>
      <c r="P155" s="228"/>
      <c r="Q155" s="43"/>
      <c r="R155" s="202"/>
      <c r="S155" s="43"/>
      <c r="T155" s="46"/>
      <c r="U155" s="46"/>
      <c r="V155" s="50"/>
      <c r="W155" s="43"/>
      <c r="X155" s="52"/>
      <c r="Y155" s="48"/>
      <c r="Z155" s="48"/>
      <c r="AA155" s="48"/>
      <c r="AB155" s="59"/>
      <c r="AC155" s="49"/>
      <c r="AD155" s="43"/>
      <c r="AE155" s="43"/>
    </row>
    <row r="156" spans="1:31" ht="47.25" customHeight="1" x14ac:dyDescent="0.2">
      <c r="A156" s="200"/>
      <c r="B156" s="41"/>
      <c r="C156" s="41"/>
      <c r="D156" s="41"/>
      <c r="E156" s="41"/>
      <c r="F156" s="41"/>
      <c r="G156" s="43"/>
      <c r="H156" s="43"/>
      <c r="I156" s="43"/>
      <c r="J156" s="41"/>
      <c r="K156" s="43"/>
      <c r="L156" s="41"/>
      <c r="M156" s="43"/>
      <c r="N156" s="43"/>
      <c r="O156" s="201"/>
      <c r="P156" s="228"/>
      <c r="Q156" s="43"/>
      <c r="R156" s="202"/>
      <c r="S156" s="43"/>
      <c r="T156" s="46"/>
      <c r="U156" s="46"/>
      <c r="V156" s="50"/>
      <c r="W156" s="43"/>
      <c r="X156" s="47"/>
      <c r="Y156" s="48"/>
      <c r="Z156" s="48"/>
      <c r="AA156" s="48"/>
      <c r="AB156" s="59"/>
      <c r="AC156" s="49"/>
      <c r="AD156" s="43"/>
      <c r="AE156" s="43"/>
    </row>
    <row r="157" spans="1:31" ht="47.25" customHeight="1" x14ac:dyDescent="0.2">
      <c r="A157" s="200"/>
      <c r="B157" s="41"/>
      <c r="C157" s="41"/>
      <c r="D157" s="41"/>
      <c r="E157" s="41"/>
      <c r="F157" s="41"/>
      <c r="G157" s="43"/>
      <c r="H157" s="43"/>
      <c r="I157" s="43"/>
      <c r="J157" s="41"/>
      <c r="K157" s="43"/>
      <c r="L157" s="41"/>
      <c r="M157" s="43"/>
      <c r="N157" s="43"/>
      <c r="O157" s="201"/>
      <c r="P157" s="228"/>
      <c r="Q157" s="43"/>
      <c r="R157" s="202"/>
      <c r="S157" s="43"/>
      <c r="T157" s="46"/>
      <c r="U157" s="46"/>
      <c r="V157" s="50"/>
      <c r="W157" s="43"/>
      <c r="X157" s="47"/>
      <c r="Y157" s="48"/>
      <c r="Z157" s="48"/>
      <c r="AA157" s="48"/>
      <c r="AB157" s="59"/>
      <c r="AC157" s="49"/>
      <c r="AD157" s="43"/>
      <c r="AE157" s="43"/>
    </row>
    <row r="158" spans="1:31" ht="47.25" customHeight="1" x14ac:dyDescent="0.2">
      <c r="A158" s="200"/>
      <c r="B158" s="41"/>
      <c r="C158" s="41"/>
      <c r="D158" s="41"/>
      <c r="E158" s="41"/>
      <c r="F158" s="41"/>
      <c r="G158" s="43"/>
      <c r="H158" s="43"/>
      <c r="I158" s="43"/>
      <c r="J158" s="41"/>
      <c r="K158" s="43"/>
      <c r="L158" s="41"/>
      <c r="M158" s="43"/>
      <c r="N158" s="43"/>
      <c r="O158" s="201"/>
      <c r="P158" s="228"/>
      <c r="Q158" s="43"/>
      <c r="R158" s="202"/>
      <c r="S158" s="43"/>
      <c r="T158" s="46"/>
      <c r="U158" s="46"/>
      <c r="V158" s="50"/>
      <c r="W158" s="43"/>
      <c r="X158" s="47"/>
      <c r="Y158" s="48"/>
      <c r="Z158" s="48"/>
      <c r="AA158" s="48"/>
      <c r="AB158" s="59"/>
      <c r="AC158" s="49"/>
      <c r="AD158" s="43"/>
      <c r="AE158" s="43"/>
    </row>
    <row r="159" spans="1:31" ht="47.25" customHeight="1" x14ac:dyDescent="0.2">
      <c r="A159" s="200"/>
      <c r="B159" s="41"/>
      <c r="C159" s="41"/>
      <c r="D159" s="41"/>
      <c r="E159" s="41"/>
      <c r="F159" s="41"/>
      <c r="G159" s="43"/>
      <c r="H159" s="43"/>
      <c r="I159" s="43"/>
      <c r="J159" s="41"/>
      <c r="K159" s="43"/>
      <c r="L159" s="41"/>
      <c r="M159" s="43"/>
      <c r="N159" s="43"/>
      <c r="O159" s="201"/>
      <c r="P159" s="228"/>
      <c r="Q159" s="43"/>
      <c r="R159" s="202"/>
      <c r="S159" s="43"/>
      <c r="T159" s="46"/>
      <c r="U159" s="46"/>
      <c r="V159" s="50"/>
      <c r="W159" s="43"/>
      <c r="X159" s="47"/>
      <c r="Y159" s="48"/>
      <c r="Z159" s="48"/>
      <c r="AA159" s="48"/>
      <c r="AB159" s="59"/>
      <c r="AC159" s="49"/>
      <c r="AD159" s="43"/>
      <c r="AE159" s="43"/>
    </row>
    <row r="160" spans="1:31" ht="47.25" customHeight="1" x14ac:dyDescent="0.2">
      <c r="A160" s="200"/>
      <c r="B160" s="41"/>
      <c r="C160" s="41"/>
      <c r="D160" s="41"/>
      <c r="E160" s="41"/>
      <c r="F160" s="41"/>
      <c r="G160" s="43"/>
      <c r="H160" s="43"/>
      <c r="I160" s="43"/>
      <c r="J160" s="41"/>
      <c r="K160" s="43"/>
      <c r="L160" s="41"/>
      <c r="M160" s="43"/>
      <c r="N160" s="43"/>
      <c r="O160" s="201"/>
      <c r="P160" s="228"/>
      <c r="Q160" s="43"/>
      <c r="R160" s="202"/>
      <c r="S160" s="43"/>
      <c r="T160" s="45"/>
      <c r="U160" s="46"/>
      <c r="V160" s="43"/>
      <c r="W160" s="43"/>
      <c r="X160" s="47"/>
      <c r="Y160" s="48"/>
      <c r="Z160" s="48"/>
      <c r="AA160" s="48"/>
      <c r="AB160" s="59"/>
      <c r="AC160" s="49"/>
      <c r="AD160" s="50"/>
      <c r="AE160" s="50"/>
    </row>
    <row r="161" spans="1:31" ht="47.25" customHeight="1" x14ac:dyDescent="0.2">
      <c r="A161" s="200"/>
      <c r="B161" s="41"/>
      <c r="C161" s="41"/>
      <c r="D161" s="41"/>
      <c r="E161" s="41"/>
      <c r="F161" s="41"/>
      <c r="G161" s="43"/>
      <c r="H161" s="43"/>
      <c r="I161" s="43"/>
      <c r="J161" s="41"/>
      <c r="K161" s="43"/>
      <c r="L161" s="41"/>
      <c r="M161" s="43"/>
      <c r="N161" s="43"/>
      <c r="O161" s="201"/>
      <c r="P161" s="228"/>
      <c r="Q161" s="43"/>
      <c r="R161" s="202"/>
      <c r="S161" s="43"/>
      <c r="T161" s="45"/>
      <c r="U161" s="46"/>
      <c r="V161" s="43"/>
      <c r="W161" s="43"/>
      <c r="X161" s="52"/>
      <c r="Y161" s="48"/>
      <c r="Z161" s="48"/>
      <c r="AA161" s="48"/>
      <c r="AB161" s="59"/>
      <c r="AC161" s="49"/>
      <c r="AD161" s="50"/>
      <c r="AE161" s="50"/>
    </row>
    <row r="162" spans="1:31" ht="47.25" customHeight="1" x14ac:dyDescent="0.2">
      <c r="A162" s="200"/>
      <c r="B162" s="41"/>
      <c r="C162" s="41"/>
      <c r="D162" s="41"/>
      <c r="E162" s="41"/>
      <c r="F162" s="41"/>
      <c r="G162" s="43"/>
      <c r="H162" s="43"/>
      <c r="I162" s="43"/>
      <c r="J162" s="41"/>
      <c r="K162" s="43"/>
      <c r="L162" s="41"/>
      <c r="M162" s="43"/>
      <c r="N162" s="43"/>
      <c r="O162" s="201"/>
      <c r="P162" s="228"/>
      <c r="Q162" s="43"/>
      <c r="R162" s="202"/>
      <c r="S162" s="43"/>
      <c r="T162" s="46"/>
      <c r="U162" s="46"/>
      <c r="V162" s="50"/>
      <c r="W162" s="43"/>
      <c r="X162" s="52"/>
      <c r="Y162" s="48"/>
      <c r="Z162" s="48"/>
      <c r="AA162" s="48"/>
      <c r="AB162" s="59"/>
      <c r="AC162" s="49"/>
      <c r="AD162" s="50"/>
      <c r="AE162" s="50"/>
    </row>
    <row r="163" spans="1:31" ht="47.25" customHeight="1" x14ac:dyDescent="0.2">
      <c r="A163" s="200"/>
      <c r="B163" s="41"/>
      <c r="C163" s="41"/>
      <c r="D163" s="41"/>
      <c r="E163" s="41"/>
      <c r="F163" s="41"/>
      <c r="G163" s="43"/>
      <c r="H163" s="43"/>
      <c r="I163" s="43"/>
      <c r="J163" s="41"/>
      <c r="K163" s="43"/>
      <c r="L163" s="41"/>
      <c r="M163" s="43"/>
      <c r="N163" s="43"/>
      <c r="O163" s="201"/>
      <c r="P163" s="228"/>
      <c r="Q163" s="43"/>
      <c r="R163" s="202"/>
      <c r="S163" s="43"/>
      <c r="T163" s="46"/>
      <c r="U163" s="46"/>
      <c r="V163" s="50"/>
      <c r="W163" s="43"/>
      <c r="X163" s="52"/>
      <c r="Y163" s="48"/>
      <c r="Z163" s="48"/>
      <c r="AA163" s="48"/>
      <c r="AB163" s="59"/>
      <c r="AC163" s="49"/>
      <c r="AD163" s="50"/>
      <c r="AE163" s="50"/>
    </row>
    <row r="164" spans="1:31" ht="47.25" customHeight="1" x14ac:dyDescent="0.2">
      <c r="A164" s="200"/>
      <c r="B164" s="41"/>
      <c r="C164" s="41"/>
      <c r="D164" s="41"/>
      <c r="E164" s="41"/>
      <c r="F164" s="41"/>
      <c r="G164" s="43"/>
      <c r="H164" s="43"/>
      <c r="I164" s="43"/>
      <c r="J164" s="41"/>
      <c r="K164" s="43"/>
      <c r="L164" s="41"/>
      <c r="M164" s="43"/>
      <c r="N164" s="43"/>
      <c r="O164" s="201"/>
      <c r="P164" s="228"/>
      <c r="Q164" s="43"/>
      <c r="R164" s="202"/>
      <c r="S164" s="43"/>
      <c r="T164" s="45"/>
      <c r="U164" s="46"/>
      <c r="V164" s="43"/>
      <c r="W164" s="43"/>
      <c r="X164" s="52"/>
      <c r="Y164" s="48"/>
      <c r="Z164" s="48"/>
      <c r="AA164" s="48"/>
      <c r="AB164" s="59"/>
      <c r="AC164" s="49"/>
      <c r="AD164" s="50"/>
      <c r="AE164" s="50"/>
    </row>
    <row r="165" spans="1:31" ht="47.25" customHeight="1" x14ac:dyDescent="0.2">
      <c r="A165" s="200"/>
      <c r="B165" s="41"/>
      <c r="C165" s="41"/>
      <c r="D165" s="41"/>
      <c r="E165" s="41"/>
      <c r="F165" s="41"/>
      <c r="G165" s="43"/>
      <c r="H165" s="43"/>
      <c r="I165" s="43"/>
      <c r="J165" s="41"/>
      <c r="K165" s="43"/>
      <c r="L165" s="41"/>
      <c r="M165" s="43"/>
      <c r="N165" s="43"/>
      <c r="O165" s="201"/>
      <c r="P165" s="228"/>
      <c r="Q165" s="43"/>
      <c r="R165" s="202"/>
      <c r="S165" s="43"/>
      <c r="T165" s="45"/>
      <c r="U165" s="46"/>
      <c r="V165" s="43"/>
      <c r="W165" s="43"/>
      <c r="X165" s="47"/>
      <c r="Y165" s="48"/>
      <c r="Z165" s="48"/>
      <c r="AA165" s="48"/>
      <c r="AB165" s="59"/>
      <c r="AC165" s="49"/>
      <c r="AD165" s="50"/>
      <c r="AE165" s="50"/>
    </row>
    <row r="166" spans="1:31" ht="47.25" customHeight="1" x14ac:dyDescent="0.2">
      <c r="A166" s="200"/>
      <c r="B166" s="41"/>
      <c r="C166" s="41"/>
      <c r="D166" s="41"/>
      <c r="E166" s="41"/>
      <c r="F166" s="41"/>
      <c r="G166" s="43"/>
      <c r="H166" s="43"/>
      <c r="I166" s="43"/>
      <c r="J166" s="41"/>
      <c r="K166" s="43"/>
      <c r="L166" s="41"/>
      <c r="M166" s="43"/>
      <c r="N166" s="43"/>
      <c r="O166" s="201"/>
      <c r="P166" s="228"/>
      <c r="Q166" s="43"/>
      <c r="R166" s="202"/>
      <c r="S166" s="43"/>
      <c r="T166" s="45"/>
      <c r="U166" s="46"/>
      <c r="V166" s="43"/>
      <c r="W166" s="43"/>
      <c r="X166" s="52"/>
      <c r="Y166" s="48"/>
      <c r="Z166" s="48"/>
      <c r="AA166" s="48"/>
      <c r="AB166" s="59"/>
      <c r="AC166" s="49"/>
      <c r="AD166" s="50"/>
      <c r="AE166" s="50"/>
    </row>
    <row r="167" spans="1:31" ht="47.25" customHeight="1" x14ac:dyDescent="0.2">
      <c r="A167" s="200"/>
      <c r="B167" s="41"/>
      <c r="C167" s="41"/>
      <c r="D167" s="41"/>
      <c r="E167" s="41"/>
      <c r="F167" s="41"/>
      <c r="G167" s="43"/>
      <c r="H167" s="43"/>
      <c r="I167" s="44"/>
      <c r="J167" s="41"/>
      <c r="K167" s="43"/>
      <c r="L167" s="41"/>
      <c r="M167" s="43"/>
      <c r="N167" s="43"/>
      <c r="O167" s="201"/>
      <c r="P167" s="228"/>
      <c r="Q167" s="43"/>
      <c r="R167" s="202"/>
      <c r="S167" s="43"/>
      <c r="T167" s="45"/>
      <c r="U167" s="46"/>
      <c r="V167" s="43"/>
      <c r="W167" s="43"/>
      <c r="X167" s="47"/>
      <c r="Y167" s="48"/>
      <c r="Z167" s="48"/>
      <c r="AA167" s="48"/>
      <c r="AB167" s="59"/>
      <c r="AC167" s="49"/>
      <c r="AD167" s="50"/>
      <c r="AE167" s="50"/>
    </row>
    <row r="168" spans="1:31" ht="47.25" customHeight="1" x14ac:dyDescent="0.2">
      <c r="A168" s="200"/>
      <c r="B168" s="41"/>
      <c r="C168" s="41"/>
      <c r="D168" s="41"/>
      <c r="E168" s="41"/>
      <c r="F168" s="41"/>
      <c r="G168" s="43"/>
      <c r="H168" s="43"/>
      <c r="I168" s="43"/>
      <c r="J168" s="41"/>
      <c r="K168" s="43"/>
      <c r="L168" s="41"/>
      <c r="M168" s="43"/>
      <c r="N168" s="43"/>
      <c r="O168" s="201"/>
      <c r="P168" s="228"/>
      <c r="Q168" s="43"/>
      <c r="R168" s="202"/>
      <c r="S168" s="43"/>
      <c r="T168" s="45"/>
      <c r="U168" s="46"/>
      <c r="V168" s="43"/>
      <c r="W168" s="43"/>
      <c r="X168" s="47"/>
      <c r="Y168" s="48"/>
      <c r="Z168" s="48"/>
      <c r="AA168" s="48"/>
      <c r="AB168" s="59"/>
      <c r="AC168" s="49"/>
      <c r="AD168" s="50"/>
      <c r="AE168" s="50"/>
    </row>
    <row r="169" spans="1:31" ht="47.25" customHeight="1" x14ac:dyDescent="0.2">
      <c r="A169" s="200"/>
      <c r="B169" s="41"/>
      <c r="C169" s="41"/>
      <c r="D169" s="41"/>
      <c r="E169" s="41"/>
      <c r="F169" s="41"/>
      <c r="G169" s="43"/>
      <c r="H169" s="43"/>
      <c r="I169" s="44"/>
      <c r="J169" s="41"/>
      <c r="K169" s="43"/>
      <c r="L169" s="41"/>
      <c r="M169" s="43"/>
      <c r="N169" s="43"/>
      <c r="O169" s="201"/>
      <c r="P169" s="228"/>
      <c r="Q169" s="43"/>
      <c r="R169" s="202"/>
      <c r="S169" s="43"/>
      <c r="T169" s="45"/>
      <c r="U169" s="46"/>
      <c r="V169" s="43"/>
      <c r="W169" s="43"/>
      <c r="X169" s="52"/>
      <c r="Y169" s="48"/>
      <c r="Z169" s="48"/>
      <c r="AA169" s="48"/>
      <c r="AB169" s="59"/>
      <c r="AC169" s="49"/>
      <c r="AD169" s="43"/>
      <c r="AE169" s="43"/>
    </row>
    <row r="170" spans="1:31" ht="47.25" customHeight="1" x14ac:dyDescent="0.2">
      <c r="A170" s="200"/>
      <c r="B170" s="41"/>
      <c r="C170" s="41"/>
      <c r="D170" s="41"/>
      <c r="E170" s="41"/>
      <c r="F170" s="41"/>
      <c r="G170" s="43"/>
      <c r="H170" s="43"/>
      <c r="I170" s="43"/>
      <c r="J170" s="41"/>
      <c r="K170" s="43"/>
      <c r="L170" s="41"/>
      <c r="M170" s="43"/>
      <c r="N170" s="43"/>
      <c r="O170" s="201"/>
      <c r="P170" s="228"/>
      <c r="Q170" s="43"/>
      <c r="R170" s="202"/>
      <c r="S170" s="43"/>
      <c r="T170" s="45"/>
      <c r="U170" s="46"/>
      <c r="V170" s="43"/>
      <c r="W170" s="43"/>
      <c r="X170" s="52"/>
      <c r="Y170" s="48"/>
      <c r="Z170" s="48"/>
      <c r="AA170" s="48"/>
      <c r="AB170" s="59"/>
      <c r="AC170" s="49"/>
      <c r="AD170" s="43"/>
      <c r="AE170" s="43"/>
    </row>
    <row r="171" spans="1:31" ht="47.25" customHeight="1" x14ac:dyDescent="0.2">
      <c r="A171" s="200"/>
      <c r="B171" s="41"/>
      <c r="C171" s="41"/>
      <c r="D171" s="41"/>
      <c r="E171" s="41"/>
      <c r="F171" s="41"/>
      <c r="G171" s="43"/>
      <c r="H171" s="43"/>
      <c r="I171" s="43"/>
      <c r="J171" s="41"/>
      <c r="K171" s="43"/>
      <c r="L171" s="41"/>
      <c r="M171" s="43"/>
      <c r="N171" s="43"/>
      <c r="O171" s="201"/>
      <c r="P171" s="228"/>
      <c r="Q171" s="43"/>
      <c r="R171" s="202"/>
      <c r="S171" s="43"/>
      <c r="T171" s="45"/>
      <c r="U171" s="46"/>
      <c r="V171" s="43"/>
      <c r="W171" s="43"/>
      <c r="X171" s="47"/>
      <c r="Y171" s="48"/>
      <c r="Z171" s="48"/>
      <c r="AA171" s="48"/>
      <c r="AB171" s="59"/>
      <c r="AC171" s="49"/>
      <c r="AD171" s="50"/>
      <c r="AE171" s="50"/>
    </row>
    <row r="172" spans="1:31" ht="47.25" customHeight="1" x14ac:dyDescent="0.2">
      <c r="A172" s="200"/>
      <c r="B172" s="41"/>
      <c r="C172" s="41"/>
      <c r="D172" s="41"/>
      <c r="E172" s="41"/>
      <c r="F172" s="41"/>
      <c r="G172" s="43"/>
      <c r="H172" s="43"/>
      <c r="I172" s="43"/>
      <c r="J172" s="41"/>
      <c r="K172" s="43"/>
      <c r="L172" s="41"/>
      <c r="M172" s="43"/>
      <c r="N172" s="43"/>
      <c r="O172" s="201"/>
      <c r="P172" s="228"/>
      <c r="Q172" s="43"/>
      <c r="R172" s="202"/>
      <c r="S172" s="43"/>
      <c r="T172" s="45"/>
      <c r="U172" s="46"/>
      <c r="V172" s="43"/>
      <c r="W172" s="43"/>
      <c r="X172" s="47"/>
      <c r="Y172" s="48"/>
      <c r="Z172" s="48"/>
      <c r="AA172" s="48"/>
      <c r="AB172" s="59"/>
      <c r="AC172" s="49"/>
      <c r="AD172" s="50"/>
      <c r="AE172" s="50"/>
    </row>
    <row r="173" spans="1:31" ht="47.25" customHeight="1" x14ac:dyDescent="0.2">
      <c r="A173" s="200"/>
      <c r="B173" s="41"/>
      <c r="C173" s="41"/>
      <c r="D173" s="41"/>
      <c r="E173" s="41"/>
      <c r="F173" s="41"/>
      <c r="G173" s="43"/>
      <c r="H173" s="43"/>
      <c r="I173" s="43"/>
      <c r="J173" s="41"/>
      <c r="K173" s="43"/>
      <c r="L173" s="41"/>
      <c r="M173" s="43"/>
      <c r="N173" s="43"/>
      <c r="O173" s="201"/>
      <c r="P173" s="228"/>
      <c r="Q173" s="43"/>
      <c r="R173" s="202"/>
      <c r="S173" s="43"/>
      <c r="T173" s="45"/>
      <c r="U173" s="46"/>
      <c r="V173" s="43"/>
      <c r="W173" s="43"/>
      <c r="X173" s="47"/>
      <c r="Y173" s="48"/>
      <c r="Z173" s="48"/>
      <c r="AA173" s="48"/>
      <c r="AB173" s="59"/>
      <c r="AC173" s="49"/>
      <c r="AD173" s="50"/>
      <c r="AE173" s="50"/>
    </row>
    <row r="174" spans="1:31" ht="47.25" customHeight="1" x14ac:dyDescent="0.2">
      <c r="A174" s="200"/>
      <c r="B174" s="41"/>
      <c r="C174" s="41"/>
      <c r="D174" s="41"/>
      <c r="E174" s="41"/>
      <c r="F174" s="41"/>
      <c r="G174" s="43"/>
      <c r="H174" s="43"/>
      <c r="I174" s="43"/>
      <c r="J174" s="41"/>
      <c r="K174" s="43"/>
      <c r="L174" s="41"/>
      <c r="M174" s="43"/>
      <c r="N174" s="43"/>
      <c r="O174" s="201"/>
      <c r="P174" s="228"/>
      <c r="Q174" s="43"/>
      <c r="R174" s="202"/>
      <c r="S174" s="43"/>
      <c r="T174" s="46"/>
      <c r="U174" s="46"/>
      <c r="V174" s="50"/>
      <c r="W174" s="43"/>
      <c r="X174" s="52"/>
      <c r="Y174" s="48"/>
      <c r="Z174" s="48"/>
      <c r="AA174" s="48"/>
      <c r="AB174" s="59"/>
      <c r="AC174" s="49"/>
      <c r="AD174" s="43"/>
      <c r="AE174" s="43"/>
    </row>
    <row r="175" spans="1:31" ht="47.25" customHeight="1" x14ac:dyDescent="0.2">
      <c r="A175" s="200"/>
      <c r="B175" s="41"/>
      <c r="C175" s="41"/>
      <c r="D175" s="41"/>
      <c r="E175" s="41"/>
      <c r="F175" s="41"/>
      <c r="G175" s="43"/>
      <c r="H175" s="43"/>
      <c r="I175" s="44"/>
      <c r="J175" s="41"/>
      <c r="K175" s="43"/>
      <c r="L175" s="41"/>
      <c r="M175" s="43"/>
      <c r="N175" s="43"/>
      <c r="O175" s="201"/>
      <c r="P175" s="228"/>
      <c r="Q175" s="43"/>
      <c r="R175" s="202"/>
      <c r="S175" s="43"/>
      <c r="T175" s="46"/>
      <c r="U175" s="46"/>
      <c r="V175" s="50"/>
      <c r="W175" s="43"/>
      <c r="X175" s="47"/>
      <c r="Y175" s="48"/>
      <c r="Z175" s="48"/>
      <c r="AA175" s="48"/>
      <c r="AB175" s="59"/>
      <c r="AC175" s="49"/>
      <c r="AD175" s="43"/>
      <c r="AE175" s="43"/>
    </row>
    <row r="176" spans="1:31" ht="47.25" customHeight="1" x14ac:dyDescent="0.2">
      <c r="A176" s="200"/>
      <c r="B176" s="41"/>
      <c r="C176" s="41"/>
      <c r="D176" s="41"/>
      <c r="E176" s="41"/>
      <c r="F176" s="41"/>
      <c r="G176" s="43"/>
      <c r="H176" s="43"/>
      <c r="I176" s="43"/>
      <c r="J176" s="41"/>
      <c r="K176" s="43"/>
      <c r="L176" s="41"/>
      <c r="M176" s="43"/>
      <c r="N176" s="43"/>
      <c r="O176" s="201"/>
      <c r="P176" s="228"/>
      <c r="Q176" s="43"/>
      <c r="R176" s="202"/>
      <c r="S176" s="43"/>
      <c r="T176" s="45"/>
      <c r="U176" s="46"/>
      <c r="V176" s="43"/>
      <c r="W176" s="43"/>
      <c r="X176" s="47"/>
      <c r="Y176" s="48"/>
      <c r="Z176" s="48"/>
      <c r="AA176" s="48"/>
      <c r="AB176" s="59"/>
      <c r="AC176" s="49"/>
      <c r="AD176" s="43"/>
      <c r="AE176" s="43"/>
    </row>
    <row r="177" spans="1:31" ht="47.25" customHeight="1" x14ac:dyDescent="0.2">
      <c r="A177" s="200"/>
      <c r="B177" s="41"/>
      <c r="C177" s="41"/>
      <c r="D177" s="41"/>
      <c r="E177" s="41"/>
      <c r="F177" s="41"/>
      <c r="G177" s="43"/>
      <c r="H177" s="43"/>
      <c r="I177" s="43"/>
      <c r="J177" s="41"/>
      <c r="K177" s="43"/>
      <c r="L177" s="41"/>
      <c r="M177" s="43"/>
      <c r="N177" s="43"/>
      <c r="O177" s="201"/>
      <c r="P177" s="228"/>
      <c r="Q177" s="43"/>
      <c r="R177" s="202"/>
      <c r="S177" s="43"/>
      <c r="T177" s="45"/>
      <c r="U177" s="46"/>
      <c r="V177" s="43"/>
      <c r="W177" s="43"/>
      <c r="X177" s="47"/>
      <c r="Y177" s="48"/>
      <c r="Z177" s="48"/>
      <c r="AA177" s="48"/>
      <c r="AB177" s="59"/>
      <c r="AC177" s="49"/>
      <c r="AD177" s="43"/>
      <c r="AE177" s="43"/>
    </row>
    <row r="178" spans="1:31" ht="47.25" customHeight="1" x14ac:dyDescent="0.2">
      <c r="A178" s="200"/>
      <c r="B178" s="41"/>
      <c r="C178" s="41"/>
      <c r="D178" s="41"/>
      <c r="E178" s="41"/>
      <c r="F178" s="41"/>
      <c r="G178" s="43"/>
      <c r="H178" s="43"/>
      <c r="I178" s="43"/>
      <c r="J178" s="41"/>
      <c r="K178" s="43"/>
      <c r="L178" s="41"/>
      <c r="M178" s="43"/>
      <c r="N178" s="43"/>
      <c r="O178" s="201"/>
      <c r="P178" s="228"/>
      <c r="Q178" s="43"/>
      <c r="R178" s="202"/>
      <c r="S178" s="43"/>
      <c r="T178" s="45"/>
      <c r="U178" s="46"/>
      <c r="V178" s="43"/>
      <c r="W178" s="43"/>
      <c r="X178" s="47"/>
      <c r="Y178" s="48"/>
      <c r="Z178" s="48"/>
      <c r="AA178" s="48"/>
      <c r="AB178" s="59"/>
      <c r="AC178" s="49"/>
      <c r="AD178" s="50"/>
      <c r="AE178" s="50"/>
    </row>
    <row r="179" spans="1:31" ht="47.25" customHeight="1" x14ac:dyDescent="0.2">
      <c r="A179" s="200"/>
      <c r="B179" s="41"/>
      <c r="C179" s="41"/>
      <c r="D179" s="41"/>
      <c r="E179" s="41"/>
      <c r="F179" s="41"/>
      <c r="G179" s="43"/>
      <c r="H179" s="43"/>
      <c r="I179" s="43"/>
      <c r="J179" s="41"/>
      <c r="K179" s="43"/>
      <c r="L179" s="41"/>
      <c r="M179" s="43"/>
      <c r="N179" s="43"/>
      <c r="O179" s="201"/>
      <c r="P179" s="228"/>
      <c r="Q179" s="43"/>
      <c r="R179" s="202"/>
      <c r="S179" s="43"/>
      <c r="T179" s="45"/>
      <c r="U179" s="46"/>
      <c r="V179" s="43"/>
      <c r="W179" s="43"/>
      <c r="X179" s="52"/>
      <c r="Y179" s="48"/>
      <c r="Z179" s="48"/>
      <c r="AA179" s="48"/>
      <c r="AB179" s="59"/>
      <c r="AC179" s="49"/>
      <c r="AD179" s="50"/>
      <c r="AE179" s="50"/>
    </row>
    <row r="180" spans="1:31" ht="47.25" customHeight="1" x14ac:dyDescent="0.2">
      <c r="A180" s="200"/>
      <c r="B180" s="41"/>
      <c r="C180" s="41"/>
      <c r="D180" s="41"/>
      <c r="E180" s="41"/>
      <c r="F180" s="41"/>
      <c r="G180" s="43"/>
      <c r="H180" s="43"/>
      <c r="I180" s="43"/>
      <c r="J180" s="41"/>
      <c r="K180" s="43"/>
      <c r="L180" s="41"/>
      <c r="M180" s="43"/>
      <c r="N180" s="43"/>
      <c r="O180" s="201"/>
      <c r="P180" s="228"/>
      <c r="Q180" s="43"/>
      <c r="R180" s="202"/>
      <c r="S180" s="43"/>
      <c r="T180" s="46"/>
      <c r="U180" s="46"/>
      <c r="V180" s="50"/>
      <c r="W180" s="43"/>
      <c r="X180" s="47"/>
      <c r="Y180" s="48"/>
      <c r="Z180" s="48"/>
      <c r="AA180" s="48"/>
      <c r="AB180" s="59"/>
      <c r="AC180" s="49"/>
      <c r="AD180" s="50"/>
      <c r="AE180" s="50"/>
    </row>
    <row r="181" spans="1:31" ht="47.25" customHeight="1" x14ac:dyDescent="0.2">
      <c r="A181" s="200"/>
      <c r="B181" s="41"/>
      <c r="C181" s="41"/>
      <c r="D181" s="41"/>
      <c r="E181" s="41"/>
      <c r="F181" s="41"/>
      <c r="G181" s="43"/>
      <c r="H181" s="43"/>
      <c r="I181" s="43"/>
      <c r="J181" s="41"/>
      <c r="K181" s="43"/>
      <c r="L181" s="41"/>
      <c r="M181" s="43"/>
      <c r="N181" s="43"/>
      <c r="O181" s="201"/>
      <c r="P181" s="228"/>
      <c r="Q181" s="43"/>
      <c r="R181" s="202"/>
      <c r="S181" s="43"/>
      <c r="T181" s="45"/>
      <c r="U181" s="46"/>
      <c r="V181" s="43"/>
      <c r="W181" s="43"/>
      <c r="X181" s="47"/>
      <c r="Y181" s="48"/>
      <c r="Z181" s="48"/>
      <c r="AA181" s="48"/>
      <c r="AB181" s="59"/>
      <c r="AC181" s="49"/>
      <c r="AD181" s="50"/>
      <c r="AE181" s="50"/>
    </row>
    <row r="182" spans="1:31" ht="47.25" customHeight="1" x14ac:dyDescent="0.2">
      <c r="A182" s="200"/>
      <c r="B182" s="41"/>
      <c r="C182" s="41"/>
      <c r="D182" s="41"/>
      <c r="E182" s="41"/>
      <c r="F182" s="41"/>
      <c r="G182" s="43"/>
      <c r="H182" s="43"/>
      <c r="I182" s="43"/>
      <c r="J182" s="41"/>
      <c r="K182" s="43"/>
      <c r="L182" s="41"/>
      <c r="M182" s="43"/>
      <c r="N182" s="43"/>
      <c r="O182" s="201"/>
      <c r="P182" s="228"/>
      <c r="Q182" s="43"/>
      <c r="R182" s="202"/>
      <c r="S182" s="43"/>
      <c r="T182" s="45"/>
      <c r="U182" s="46"/>
      <c r="V182" s="43"/>
      <c r="W182" s="43"/>
      <c r="X182" s="47"/>
      <c r="Y182" s="48"/>
      <c r="Z182" s="48"/>
      <c r="AA182" s="48"/>
      <c r="AB182" s="59"/>
      <c r="AC182" s="49"/>
      <c r="AD182" s="43"/>
      <c r="AE182" s="43"/>
    </row>
    <row r="183" spans="1:31" ht="47.25" customHeight="1" x14ac:dyDescent="0.2">
      <c r="A183" s="200"/>
      <c r="B183" s="41"/>
      <c r="C183" s="41"/>
      <c r="D183" s="41"/>
      <c r="E183" s="41"/>
      <c r="F183" s="41"/>
      <c r="G183" s="43"/>
      <c r="H183" s="43"/>
      <c r="I183" s="43"/>
      <c r="J183" s="41"/>
      <c r="K183" s="43"/>
      <c r="L183" s="41"/>
      <c r="M183" s="43"/>
      <c r="N183" s="43"/>
      <c r="O183" s="201"/>
      <c r="P183" s="228"/>
      <c r="Q183" s="43"/>
      <c r="R183" s="202"/>
      <c r="S183" s="43"/>
      <c r="T183" s="45"/>
      <c r="U183" s="46"/>
      <c r="V183" s="50"/>
      <c r="W183" s="43"/>
      <c r="X183" s="47"/>
      <c r="Y183" s="48"/>
      <c r="Z183" s="48"/>
      <c r="AA183" s="48"/>
      <c r="AB183" s="59"/>
      <c r="AC183" s="49"/>
      <c r="AD183" s="43"/>
      <c r="AE183" s="43"/>
    </row>
    <row r="184" spans="1:31" ht="47.25" customHeight="1" x14ac:dyDescent="0.2">
      <c r="A184" s="41"/>
      <c r="B184" s="41"/>
      <c r="C184" s="41"/>
      <c r="D184" s="41"/>
      <c r="E184" s="41"/>
      <c r="F184" s="41"/>
      <c r="G184" s="43"/>
      <c r="H184" s="43"/>
      <c r="I184" s="43"/>
      <c r="J184" s="41"/>
      <c r="K184" s="43"/>
      <c r="L184" s="41"/>
      <c r="M184" s="43"/>
      <c r="N184" s="43"/>
      <c r="O184" s="201"/>
      <c r="P184" s="228"/>
      <c r="Q184" s="43"/>
      <c r="R184" s="202"/>
      <c r="S184" s="43"/>
      <c r="T184" s="45"/>
      <c r="U184" s="46"/>
      <c r="V184" s="43"/>
      <c r="W184" s="43"/>
      <c r="X184" s="47"/>
      <c r="Y184" s="48"/>
      <c r="Z184" s="48"/>
      <c r="AA184" s="48"/>
      <c r="AB184" s="59"/>
      <c r="AC184" s="49"/>
      <c r="AD184" s="50"/>
      <c r="AE184" s="50"/>
    </row>
    <row r="185" spans="1:31" ht="47.25" customHeight="1" x14ac:dyDescent="0.2">
      <c r="A185" s="41"/>
      <c r="B185" s="41"/>
      <c r="C185" s="41"/>
      <c r="D185" s="41"/>
      <c r="E185" s="41"/>
      <c r="F185" s="41"/>
      <c r="G185" s="43"/>
      <c r="H185" s="43"/>
      <c r="I185" s="43"/>
      <c r="J185" s="41"/>
      <c r="K185" s="43"/>
      <c r="L185" s="41"/>
      <c r="M185" s="43"/>
      <c r="N185" s="43"/>
      <c r="O185" s="201"/>
      <c r="P185" s="228"/>
      <c r="Q185" s="43"/>
      <c r="R185" s="202"/>
      <c r="S185" s="43"/>
      <c r="T185" s="45"/>
      <c r="U185" s="46"/>
      <c r="V185" s="43"/>
      <c r="W185" s="43"/>
      <c r="X185" s="47"/>
      <c r="Y185" s="48"/>
      <c r="Z185" s="48"/>
      <c r="AA185" s="48"/>
      <c r="AB185" s="59"/>
      <c r="AC185" s="49"/>
      <c r="AD185" s="43"/>
      <c r="AE185" s="43"/>
    </row>
    <row r="186" spans="1:31" ht="47.25" customHeight="1" x14ac:dyDescent="0.2">
      <c r="A186" s="200"/>
      <c r="B186" s="41"/>
      <c r="C186" s="41"/>
      <c r="D186" s="41"/>
      <c r="E186" s="41"/>
      <c r="F186" s="41"/>
      <c r="G186" s="43"/>
      <c r="H186" s="43"/>
      <c r="I186" s="43"/>
      <c r="J186" s="41"/>
      <c r="K186" s="43"/>
      <c r="L186" s="41"/>
      <c r="M186" s="43"/>
      <c r="N186" s="43"/>
      <c r="O186" s="201"/>
      <c r="P186" s="228"/>
      <c r="Q186" s="43"/>
      <c r="R186" s="202"/>
      <c r="S186" s="43"/>
      <c r="T186" s="45"/>
      <c r="U186" s="46"/>
      <c r="V186" s="43"/>
      <c r="W186" s="43"/>
      <c r="X186" s="47"/>
      <c r="Y186" s="48"/>
      <c r="Z186" s="48"/>
      <c r="AA186" s="48"/>
      <c r="AB186" s="59"/>
      <c r="AC186" s="49"/>
      <c r="AD186" s="50"/>
      <c r="AE186" s="50"/>
    </row>
    <row r="187" spans="1:31" ht="47.25" customHeight="1" x14ac:dyDescent="0.2">
      <c r="A187" s="203"/>
      <c r="B187" s="41"/>
      <c r="C187" s="41"/>
      <c r="D187" s="41"/>
      <c r="E187" s="41"/>
      <c r="F187" s="41"/>
      <c r="G187" s="43"/>
      <c r="H187" s="43"/>
      <c r="I187" s="43"/>
      <c r="J187" s="41"/>
      <c r="K187" s="43"/>
      <c r="L187" s="41"/>
      <c r="M187" s="43"/>
      <c r="N187" s="43"/>
      <c r="O187" s="201"/>
      <c r="P187" s="228"/>
      <c r="Q187" s="43"/>
      <c r="R187" s="202"/>
      <c r="S187" s="43"/>
      <c r="T187" s="45"/>
      <c r="U187" s="46"/>
      <c r="V187" s="43"/>
      <c r="W187" s="43"/>
      <c r="X187" s="47"/>
      <c r="Y187" s="48"/>
      <c r="Z187" s="48"/>
      <c r="AA187" s="48"/>
      <c r="AB187" s="59"/>
      <c r="AC187" s="49"/>
      <c r="AD187" s="50"/>
      <c r="AE187" s="50"/>
    </row>
    <row r="188" spans="1:31" ht="47.25" customHeight="1" x14ac:dyDescent="0.2">
      <c r="A188" s="41"/>
      <c r="B188" s="41"/>
      <c r="C188" s="41"/>
      <c r="D188" s="41"/>
      <c r="E188" s="41"/>
      <c r="F188" s="41"/>
      <c r="G188" s="43"/>
      <c r="H188" s="43"/>
      <c r="I188" s="43"/>
      <c r="J188" s="41"/>
      <c r="K188" s="43"/>
      <c r="L188" s="41"/>
      <c r="M188" s="43"/>
      <c r="N188" s="43"/>
      <c r="O188" s="201"/>
      <c r="P188" s="228"/>
      <c r="Q188" s="43"/>
      <c r="R188" s="202"/>
      <c r="S188" s="43"/>
      <c r="T188" s="46"/>
      <c r="U188" s="46"/>
      <c r="V188" s="50"/>
      <c r="W188" s="43"/>
      <c r="X188" s="47"/>
      <c r="Y188" s="48"/>
      <c r="Z188" s="48"/>
      <c r="AA188" s="48"/>
      <c r="AB188" s="59"/>
      <c r="AC188" s="49"/>
      <c r="AD188" s="50"/>
      <c r="AE188" s="50"/>
    </row>
    <row r="189" spans="1:31" ht="47.25" customHeight="1" x14ac:dyDescent="0.2">
      <c r="A189" s="41"/>
      <c r="B189" s="41"/>
      <c r="C189" s="41"/>
      <c r="D189" s="41"/>
      <c r="E189" s="41"/>
      <c r="F189" s="41"/>
      <c r="G189" s="43"/>
      <c r="H189" s="43"/>
      <c r="I189" s="43"/>
      <c r="J189" s="41"/>
      <c r="K189" s="43"/>
      <c r="L189" s="41"/>
      <c r="M189" s="43"/>
      <c r="N189" s="43"/>
      <c r="O189" s="201"/>
      <c r="P189" s="228"/>
      <c r="Q189" s="43"/>
      <c r="R189" s="202"/>
      <c r="S189" s="43"/>
      <c r="T189" s="46"/>
      <c r="U189" s="46"/>
      <c r="V189" s="50"/>
      <c r="W189" s="43"/>
      <c r="X189" s="47"/>
      <c r="Y189" s="48"/>
      <c r="Z189" s="48"/>
      <c r="AA189" s="48"/>
      <c r="AB189" s="59"/>
      <c r="AC189" s="49"/>
      <c r="AD189" s="43"/>
      <c r="AE189" s="43"/>
    </row>
    <row r="190" spans="1:31" ht="47.25" customHeight="1" x14ac:dyDescent="0.2">
      <c r="A190" s="41"/>
      <c r="B190" s="41"/>
      <c r="C190" s="41"/>
      <c r="D190" s="41"/>
      <c r="E190" s="41"/>
      <c r="F190" s="41"/>
      <c r="G190" s="43"/>
      <c r="H190" s="43"/>
      <c r="I190" s="43"/>
      <c r="J190" s="41"/>
      <c r="K190" s="43"/>
      <c r="L190" s="41"/>
      <c r="M190" s="43"/>
      <c r="N190" s="43"/>
      <c r="O190" s="201"/>
      <c r="P190" s="228"/>
      <c r="Q190" s="43"/>
      <c r="R190" s="202"/>
      <c r="S190" s="43"/>
      <c r="T190" s="46"/>
      <c r="U190" s="46"/>
      <c r="V190" s="50"/>
      <c r="W190" s="43"/>
      <c r="X190" s="47"/>
      <c r="Y190" s="48"/>
      <c r="Z190" s="48"/>
      <c r="AA190" s="48"/>
      <c r="AB190" s="59"/>
      <c r="AC190" s="49"/>
      <c r="AD190" s="43"/>
      <c r="AE190" s="43"/>
    </row>
    <row r="191" spans="1:31" ht="47.25" customHeight="1" x14ac:dyDescent="0.2">
      <c r="A191" s="41"/>
      <c r="B191" s="41"/>
      <c r="C191" s="41"/>
      <c r="D191" s="41"/>
      <c r="E191" s="41"/>
      <c r="F191" s="41"/>
      <c r="G191" s="43"/>
      <c r="H191" s="43"/>
      <c r="I191" s="43"/>
      <c r="J191" s="41"/>
      <c r="K191" s="43"/>
      <c r="L191" s="41"/>
      <c r="M191" s="43"/>
      <c r="N191" s="43"/>
      <c r="O191" s="201"/>
      <c r="P191" s="228"/>
      <c r="Q191" s="43"/>
      <c r="R191" s="202"/>
      <c r="S191" s="43"/>
      <c r="T191" s="45"/>
      <c r="U191" s="46"/>
      <c r="V191" s="43"/>
      <c r="W191" s="43"/>
      <c r="X191" s="47"/>
      <c r="Y191" s="48"/>
      <c r="Z191" s="48"/>
      <c r="AA191" s="48"/>
      <c r="AB191" s="59"/>
      <c r="AC191" s="49"/>
      <c r="AD191" s="50"/>
      <c r="AE191" s="50"/>
    </row>
    <row r="192" spans="1:31" ht="47.25" customHeight="1" x14ac:dyDescent="0.2">
      <c r="A192" s="41"/>
      <c r="B192" s="41"/>
      <c r="C192" s="41"/>
      <c r="D192" s="41"/>
      <c r="E192" s="41"/>
      <c r="F192" s="41"/>
      <c r="G192" s="43"/>
      <c r="H192" s="43"/>
      <c r="I192" s="43"/>
      <c r="J192" s="41"/>
      <c r="K192" s="43"/>
      <c r="L192" s="41"/>
      <c r="M192" s="43"/>
      <c r="N192" s="43"/>
      <c r="O192" s="201"/>
      <c r="P192" s="228"/>
      <c r="Q192" s="43"/>
      <c r="R192" s="202"/>
      <c r="S192" s="43"/>
      <c r="T192" s="46"/>
      <c r="U192" s="46"/>
      <c r="V192" s="50"/>
      <c r="W192" s="43"/>
      <c r="X192" s="47"/>
      <c r="Y192" s="48"/>
      <c r="Z192" s="48"/>
      <c r="AA192" s="48"/>
      <c r="AB192" s="59"/>
      <c r="AC192" s="49"/>
      <c r="AD192" s="43"/>
      <c r="AE192" s="43"/>
    </row>
    <row r="193" spans="1:31" ht="47.25" customHeight="1" x14ac:dyDescent="0.2">
      <c r="A193" s="41"/>
      <c r="B193" s="41"/>
      <c r="C193" s="41"/>
      <c r="D193" s="41"/>
      <c r="E193" s="41"/>
      <c r="F193" s="41"/>
      <c r="G193" s="43"/>
      <c r="H193" s="43"/>
      <c r="I193" s="43"/>
      <c r="J193" s="41"/>
      <c r="K193" s="43"/>
      <c r="L193" s="41"/>
      <c r="M193" s="43"/>
      <c r="N193" s="43"/>
      <c r="O193" s="201"/>
      <c r="P193" s="228"/>
      <c r="Q193" s="43"/>
      <c r="R193" s="202"/>
      <c r="S193" s="43"/>
      <c r="T193" s="46"/>
      <c r="U193" s="46"/>
      <c r="V193" s="50"/>
      <c r="W193" s="43"/>
      <c r="X193" s="47"/>
      <c r="Y193" s="48"/>
      <c r="Z193" s="48"/>
      <c r="AA193" s="48"/>
      <c r="AB193" s="59"/>
      <c r="AC193" s="49"/>
      <c r="AD193" s="43"/>
      <c r="AE193" s="43"/>
    </row>
    <row r="194" spans="1:31" ht="47.25" customHeight="1" x14ac:dyDescent="0.2">
      <c r="A194" s="41"/>
      <c r="B194" s="41"/>
      <c r="C194" s="41"/>
      <c r="D194" s="41"/>
      <c r="E194" s="41"/>
      <c r="F194" s="41"/>
      <c r="G194" s="43"/>
      <c r="H194" s="43"/>
      <c r="I194" s="43"/>
      <c r="J194" s="41"/>
      <c r="K194" s="43"/>
      <c r="L194" s="41"/>
      <c r="M194" s="43"/>
      <c r="N194" s="43"/>
      <c r="O194" s="201"/>
      <c r="P194" s="228"/>
      <c r="Q194" s="43"/>
      <c r="R194" s="202"/>
      <c r="S194" s="43"/>
      <c r="T194" s="46"/>
      <c r="U194" s="46"/>
      <c r="V194" s="50"/>
      <c r="W194" s="43"/>
      <c r="X194" s="47"/>
      <c r="Y194" s="48"/>
      <c r="Z194" s="48"/>
      <c r="AA194" s="48"/>
      <c r="AB194" s="59"/>
      <c r="AC194" s="49"/>
      <c r="AD194" s="43"/>
      <c r="AE194" s="43"/>
    </row>
    <row r="195" spans="1:31" ht="47.25" customHeight="1" x14ac:dyDescent="0.2">
      <c r="A195" s="41"/>
      <c r="B195" s="41"/>
      <c r="C195" s="41"/>
      <c r="D195" s="41"/>
      <c r="E195" s="41"/>
      <c r="F195" s="41"/>
      <c r="G195" s="43"/>
      <c r="H195" s="43"/>
      <c r="I195" s="43"/>
      <c r="J195" s="41"/>
      <c r="K195" s="43"/>
      <c r="L195" s="41"/>
      <c r="M195" s="43"/>
      <c r="N195" s="43"/>
      <c r="O195" s="201"/>
      <c r="P195" s="228"/>
      <c r="Q195" s="43"/>
      <c r="R195" s="202"/>
      <c r="S195" s="43"/>
      <c r="T195" s="46"/>
      <c r="U195" s="46"/>
      <c r="V195" s="50"/>
      <c r="W195" s="43"/>
      <c r="X195" s="47"/>
      <c r="Y195" s="48"/>
      <c r="Z195" s="48"/>
      <c r="AA195" s="48"/>
      <c r="AB195" s="59"/>
      <c r="AC195" s="49"/>
      <c r="AD195" s="43"/>
      <c r="AE195" s="43"/>
    </row>
    <row r="196" spans="1:31" ht="47.25" customHeight="1" x14ac:dyDescent="0.2">
      <c r="A196" s="41"/>
      <c r="B196" s="41"/>
      <c r="C196" s="41"/>
      <c r="D196" s="41"/>
      <c r="E196" s="41"/>
      <c r="F196" s="41"/>
      <c r="G196" s="43"/>
      <c r="H196" s="43"/>
      <c r="I196" s="43"/>
      <c r="J196" s="41"/>
      <c r="K196" s="43"/>
      <c r="L196" s="41"/>
      <c r="M196" s="43"/>
      <c r="N196" s="43"/>
      <c r="O196" s="201"/>
      <c r="P196" s="228"/>
      <c r="Q196" s="43"/>
      <c r="R196" s="202"/>
      <c r="S196" s="43"/>
      <c r="T196" s="46"/>
      <c r="U196" s="46"/>
      <c r="V196" s="50"/>
      <c r="W196" s="43"/>
      <c r="X196" s="47"/>
      <c r="Y196" s="48"/>
      <c r="Z196" s="48"/>
      <c r="AA196" s="48"/>
      <c r="AB196" s="59"/>
      <c r="AC196" s="49"/>
      <c r="AD196" s="43"/>
      <c r="AE196" s="43"/>
    </row>
    <row r="197" spans="1:31" ht="47.25" customHeight="1" x14ac:dyDescent="0.2">
      <c r="A197" s="41"/>
      <c r="B197" s="41"/>
      <c r="C197" s="41"/>
      <c r="D197" s="41"/>
      <c r="E197" s="41"/>
      <c r="F197" s="41"/>
      <c r="G197" s="43"/>
      <c r="H197" s="43"/>
      <c r="I197" s="43"/>
      <c r="J197" s="41"/>
      <c r="K197" s="43"/>
      <c r="L197" s="41"/>
      <c r="M197" s="43"/>
      <c r="N197" s="43"/>
      <c r="O197" s="201"/>
      <c r="P197" s="228"/>
      <c r="Q197" s="43"/>
      <c r="R197" s="202"/>
      <c r="S197" s="43"/>
      <c r="T197" s="46"/>
      <c r="U197" s="46"/>
      <c r="V197" s="50"/>
      <c r="W197" s="43"/>
      <c r="X197" s="47"/>
      <c r="Y197" s="48"/>
      <c r="Z197" s="48"/>
      <c r="AA197" s="48"/>
      <c r="AB197" s="59"/>
      <c r="AC197" s="49"/>
      <c r="AD197" s="43"/>
      <c r="AE197" s="43"/>
    </row>
    <row r="198" spans="1:31" ht="47.25" customHeight="1" x14ac:dyDescent="0.2">
      <c r="A198" s="41"/>
      <c r="B198" s="41"/>
      <c r="C198" s="41"/>
      <c r="D198" s="41"/>
      <c r="E198" s="41"/>
      <c r="F198" s="41"/>
      <c r="G198" s="43"/>
      <c r="H198" s="43"/>
      <c r="I198" s="43"/>
      <c r="J198" s="41"/>
      <c r="K198" s="43"/>
      <c r="L198" s="41"/>
      <c r="M198" s="43"/>
      <c r="N198" s="43"/>
      <c r="O198" s="201"/>
      <c r="P198" s="228"/>
      <c r="Q198" s="43"/>
      <c r="R198" s="202"/>
      <c r="S198" s="43"/>
      <c r="T198" s="46"/>
      <c r="U198" s="46"/>
      <c r="V198" s="50"/>
      <c r="W198" s="43"/>
      <c r="X198" s="47"/>
      <c r="Y198" s="48"/>
      <c r="Z198" s="48"/>
      <c r="AA198" s="48"/>
      <c r="AB198" s="59"/>
      <c r="AC198" s="49"/>
      <c r="AD198" s="43"/>
      <c r="AE198" s="43"/>
    </row>
    <row r="199" spans="1:31" ht="47.25" customHeight="1" x14ac:dyDescent="0.2">
      <c r="A199" s="41"/>
      <c r="B199" s="41"/>
      <c r="C199" s="41"/>
      <c r="D199" s="41"/>
      <c r="E199" s="41"/>
      <c r="F199" s="41"/>
      <c r="G199" s="43"/>
      <c r="H199" s="43"/>
      <c r="I199" s="43"/>
      <c r="J199" s="41"/>
      <c r="K199" s="43"/>
      <c r="L199" s="41"/>
      <c r="M199" s="43"/>
      <c r="N199" s="43"/>
      <c r="O199" s="201"/>
      <c r="P199" s="228"/>
      <c r="Q199" s="43"/>
      <c r="R199" s="202"/>
      <c r="S199" s="43"/>
      <c r="T199" s="45"/>
      <c r="U199" s="46"/>
      <c r="V199" s="43"/>
      <c r="W199" s="43"/>
      <c r="X199" s="47"/>
      <c r="Y199" s="48"/>
      <c r="Z199" s="48"/>
      <c r="AA199" s="48"/>
      <c r="AB199" s="59"/>
      <c r="AC199" s="49"/>
      <c r="AD199" s="50"/>
      <c r="AE199" s="50"/>
    </row>
    <row r="200" spans="1:31" ht="47.25" customHeight="1" x14ac:dyDescent="0.2">
      <c r="A200" s="41"/>
      <c r="B200" s="41"/>
      <c r="C200" s="41"/>
      <c r="D200" s="41"/>
      <c r="E200" s="41"/>
      <c r="F200" s="41"/>
      <c r="G200" s="43"/>
      <c r="H200" s="43"/>
      <c r="I200" s="43"/>
      <c r="J200" s="41"/>
      <c r="K200" s="43"/>
      <c r="L200" s="41"/>
      <c r="M200" s="43"/>
      <c r="N200" s="43"/>
      <c r="O200" s="201"/>
      <c r="P200" s="228"/>
      <c r="Q200" s="43"/>
      <c r="R200" s="202"/>
      <c r="S200" s="43"/>
      <c r="T200" s="45"/>
      <c r="U200" s="46"/>
      <c r="V200" s="43"/>
      <c r="W200" s="43"/>
      <c r="X200" s="47"/>
      <c r="Y200" s="48"/>
      <c r="Z200" s="48"/>
      <c r="AA200" s="48"/>
      <c r="AB200" s="59"/>
      <c r="AC200" s="49"/>
      <c r="AD200" s="50"/>
      <c r="AE200" s="50"/>
    </row>
    <row r="201" spans="1:31" ht="47.25" customHeight="1" x14ac:dyDescent="0.2">
      <c r="A201" s="41"/>
      <c r="B201" s="41"/>
      <c r="C201" s="41"/>
      <c r="D201" s="41"/>
      <c r="E201" s="41"/>
      <c r="F201" s="41"/>
      <c r="G201" s="43"/>
      <c r="H201" s="43"/>
      <c r="I201" s="43"/>
      <c r="J201" s="41"/>
      <c r="K201" s="43"/>
      <c r="L201" s="41"/>
      <c r="M201" s="43"/>
      <c r="N201" s="43"/>
      <c r="O201" s="201"/>
      <c r="P201" s="228"/>
      <c r="Q201" s="43"/>
      <c r="R201" s="202"/>
      <c r="S201" s="43"/>
      <c r="T201" s="45"/>
      <c r="U201" s="46"/>
      <c r="V201" s="43"/>
      <c r="W201" s="43"/>
      <c r="X201" s="47"/>
      <c r="Y201" s="48"/>
      <c r="Z201" s="48"/>
      <c r="AA201" s="48"/>
      <c r="AB201" s="59"/>
      <c r="AC201" s="49"/>
      <c r="AD201" s="50"/>
      <c r="AE201" s="50"/>
    </row>
    <row r="202" spans="1:31" ht="47.25" customHeight="1" x14ac:dyDescent="0.2">
      <c r="A202" s="41"/>
      <c r="B202" s="41"/>
      <c r="C202" s="41"/>
      <c r="D202" s="41"/>
      <c r="E202" s="41"/>
      <c r="F202" s="41"/>
      <c r="G202" s="43"/>
      <c r="H202" s="43"/>
      <c r="I202" s="43"/>
      <c r="J202" s="41"/>
      <c r="K202" s="43"/>
      <c r="L202" s="41"/>
      <c r="M202" s="43"/>
      <c r="N202" s="43"/>
      <c r="O202" s="201"/>
      <c r="P202" s="228"/>
      <c r="Q202" s="43"/>
      <c r="R202" s="202"/>
      <c r="S202" s="43"/>
      <c r="T202" s="45"/>
      <c r="U202" s="46"/>
      <c r="V202" s="43"/>
      <c r="W202" s="43"/>
      <c r="X202" s="47"/>
      <c r="Y202" s="48"/>
      <c r="Z202" s="48"/>
      <c r="AA202" s="48"/>
      <c r="AB202" s="59"/>
      <c r="AC202" s="49"/>
      <c r="AD202" s="50"/>
      <c r="AE202" s="50"/>
    </row>
    <row r="203" spans="1:31" ht="47.25" customHeight="1" x14ac:dyDescent="0.2">
      <c r="A203" s="200"/>
      <c r="B203" s="43"/>
      <c r="C203" s="43"/>
      <c r="D203" s="43"/>
      <c r="E203" s="43"/>
      <c r="F203" s="43"/>
      <c r="G203" s="43"/>
      <c r="H203" s="43"/>
      <c r="I203" s="43"/>
      <c r="J203" s="41"/>
      <c r="K203" s="43"/>
      <c r="L203" s="41"/>
      <c r="M203" s="43"/>
      <c r="N203" s="43"/>
      <c r="O203" s="201"/>
      <c r="P203" s="228"/>
      <c r="Q203" s="43"/>
      <c r="R203" s="202"/>
      <c r="S203" s="43"/>
      <c r="T203" s="45"/>
      <c r="U203" s="46"/>
      <c r="V203" s="43"/>
      <c r="W203" s="43"/>
      <c r="X203" s="47"/>
      <c r="Y203" s="48"/>
      <c r="Z203" s="48"/>
      <c r="AA203" s="48"/>
      <c r="AB203" s="59"/>
      <c r="AC203" s="49"/>
      <c r="AD203" s="9"/>
      <c r="AE203" s="10"/>
    </row>
    <row r="204" spans="1:31" ht="47.25" customHeight="1" x14ac:dyDescent="0.2">
      <c r="A204" s="200"/>
      <c r="B204" s="43"/>
      <c r="C204" s="43"/>
      <c r="D204" s="43"/>
      <c r="E204" s="43"/>
      <c r="F204" s="43"/>
      <c r="G204" s="43"/>
      <c r="H204" s="43"/>
      <c r="I204" s="43"/>
      <c r="J204" s="41"/>
      <c r="K204" s="43"/>
      <c r="L204" s="41"/>
      <c r="M204" s="43"/>
      <c r="N204" s="43"/>
      <c r="O204" s="201"/>
      <c r="P204" s="228"/>
      <c r="Q204" s="43"/>
      <c r="R204" s="202"/>
      <c r="S204" s="43"/>
      <c r="T204" s="45"/>
      <c r="U204" s="46"/>
      <c r="V204" s="43"/>
      <c r="W204" s="43"/>
      <c r="X204" s="47"/>
      <c r="Y204" s="48"/>
      <c r="Z204" s="48"/>
      <c r="AA204" s="48"/>
      <c r="AB204" s="59"/>
      <c r="AC204" s="49"/>
      <c r="AD204" s="50"/>
      <c r="AE204" s="43"/>
    </row>
    <row r="205" spans="1:31" ht="47.25" customHeight="1" x14ac:dyDescent="0.2">
      <c r="A205" s="41"/>
      <c r="B205" s="41"/>
      <c r="C205" s="41"/>
      <c r="D205" s="41"/>
      <c r="E205" s="41"/>
      <c r="F205" s="41"/>
      <c r="G205" s="43"/>
      <c r="H205" s="43"/>
      <c r="I205" s="43"/>
      <c r="J205" s="41"/>
      <c r="K205" s="43"/>
      <c r="L205" s="41"/>
      <c r="M205" s="43"/>
      <c r="N205" s="43"/>
      <c r="O205" s="201"/>
      <c r="P205" s="228"/>
      <c r="Q205" s="43"/>
      <c r="R205" s="202"/>
      <c r="S205" s="43"/>
      <c r="T205" s="45"/>
      <c r="U205" s="46"/>
      <c r="V205" s="43"/>
      <c r="W205" s="43"/>
      <c r="X205" s="47"/>
      <c r="Y205" s="48"/>
      <c r="Z205" s="48"/>
      <c r="AA205" s="48"/>
      <c r="AB205" s="59"/>
      <c r="AC205" s="49"/>
      <c r="AD205" s="50"/>
      <c r="AE205" s="50"/>
    </row>
    <row r="206" spans="1:31" ht="47.25" customHeight="1" x14ac:dyDescent="0.2">
      <c r="A206" s="41"/>
      <c r="B206" s="42"/>
      <c r="C206" s="42"/>
      <c r="D206" s="53"/>
      <c r="E206" s="54"/>
      <c r="F206" s="43"/>
      <c r="G206" s="43"/>
      <c r="H206" s="43"/>
      <c r="I206" s="43"/>
      <c r="J206" s="41"/>
      <c r="K206" s="43"/>
      <c r="L206" s="41"/>
      <c r="M206" s="43"/>
      <c r="N206" s="43"/>
      <c r="O206" s="201"/>
      <c r="P206" s="228"/>
      <c r="Q206" s="43"/>
      <c r="R206" s="202"/>
      <c r="S206" s="43"/>
      <c r="T206" s="46"/>
      <c r="U206" s="46"/>
      <c r="V206" s="50"/>
      <c r="W206" s="43"/>
      <c r="X206" s="47"/>
      <c r="Y206" s="48"/>
      <c r="Z206" s="48"/>
      <c r="AA206" s="48"/>
      <c r="AB206" s="59"/>
      <c r="AC206" s="49"/>
      <c r="AD206" s="43"/>
      <c r="AE206" s="43"/>
    </row>
    <row r="207" spans="1:31" ht="47.25" customHeight="1" x14ac:dyDescent="0.2">
      <c r="A207" s="204"/>
      <c r="B207" s="42"/>
      <c r="C207" s="42"/>
      <c r="D207" s="53"/>
      <c r="E207" s="54"/>
      <c r="F207" s="43"/>
      <c r="G207" s="43"/>
      <c r="H207" s="43"/>
      <c r="I207" s="43"/>
      <c r="J207" s="41"/>
      <c r="K207" s="43"/>
      <c r="L207" s="41"/>
      <c r="M207" s="43"/>
      <c r="N207" s="43"/>
      <c r="O207" s="201"/>
      <c r="P207" s="228"/>
      <c r="Q207" s="43"/>
      <c r="R207" s="202"/>
      <c r="S207" s="43"/>
      <c r="T207" s="46"/>
      <c r="U207" s="46"/>
      <c r="V207" s="50"/>
      <c r="W207" s="43"/>
      <c r="X207" s="47"/>
      <c r="Y207" s="48"/>
      <c r="Z207" s="48"/>
      <c r="AA207" s="48"/>
      <c r="AB207" s="59"/>
      <c r="AC207" s="49"/>
      <c r="AD207" s="43"/>
      <c r="AE207" s="43"/>
    </row>
    <row r="208" spans="1:31" ht="47.25" customHeight="1" x14ac:dyDescent="0.2">
      <c r="A208" s="204"/>
      <c r="B208" s="42"/>
      <c r="C208" s="42"/>
      <c r="D208" s="53"/>
      <c r="E208" s="54"/>
      <c r="F208" s="43"/>
      <c r="G208" s="43"/>
      <c r="H208" s="43"/>
      <c r="I208" s="43"/>
      <c r="J208" s="41"/>
      <c r="K208" s="43"/>
      <c r="L208" s="41"/>
      <c r="M208" s="43"/>
      <c r="N208" s="43"/>
      <c r="O208" s="201"/>
      <c r="P208" s="228"/>
      <c r="Q208" s="43"/>
      <c r="R208" s="202"/>
      <c r="S208" s="43"/>
      <c r="T208" s="45"/>
      <c r="U208" s="46"/>
      <c r="V208" s="43"/>
      <c r="W208" s="43"/>
      <c r="X208" s="47"/>
      <c r="Y208" s="48"/>
      <c r="Z208" s="48"/>
      <c r="AA208" s="48"/>
      <c r="AB208" s="59"/>
      <c r="AC208" s="49"/>
      <c r="AD208" s="43"/>
      <c r="AE208" s="43"/>
    </row>
    <row r="209" spans="1:251" ht="47.25" customHeight="1" x14ac:dyDescent="0.2">
      <c r="A209" s="41"/>
      <c r="B209" s="42"/>
      <c r="C209" s="42"/>
      <c r="D209" s="42"/>
      <c r="E209" s="43"/>
      <c r="F209" s="43"/>
      <c r="G209" s="43"/>
      <c r="H209" s="43"/>
      <c r="I209" s="43"/>
      <c r="J209" s="41"/>
      <c r="K209" s="43"/>
      <c r="L209" s="41"/>
      <c r="M209" s="43"/>
      <c r="N209" s="43"/>
      <c r="O209" s="201"/>
      <c r="P209" s="228"/>
      <c r="Q209" s="43"/>
      <c r="R209" s="202"/>
      <c r="S209" s="43"/>
      <c r="T209" s="45"/>
      <c r="U209" s="46"/>
      <c r="V209" s="43"/>
      <c r="W209" s="43"/>
      <c r="X209" s="47"/>
      <c r="Y209" s="48"/>
      <c r="Z209" s="48"/>
      <c r="AA209" s="48"/>
      <c r="AB209" s="59"/>
      <c r="AC209" s="49"/>
      <c r="AD209" s="43"/>
      <c r="AE209" s="43"/>
    </row>
    <row r="210" spans="1:251" ht="47.25" customHeight="1" x14ac:dyDescent="0.2">
      <c r="A210" s="41"/>
      <c r="B210" s="42"/>
      <c r="C210" s="42"/>
      <c r="D210" s="42"/>
      <c r="E210" s="43"/>
      <c r="F210" s="43"/>
      <c r="G210" s="43"/>
      <c r="H210" s="43"/>
      <c r="I210" s="43"/>
      <c r="J210" s="41"/>
      <c r="K210" s="43"/>
      <c r="L210" s="41"/>
      <c r="M210" s="43"/>
      <c r="N210" s="43"/>
      <c r="O210" s="201"/>
      <c r="P210" s="228"/>
      <c r="Q210" s="43"/>
      <c r="R210" s="202"/>
      <c r="S210" s="43"/>
      <c r="T210" s="45"/>
      <c r="U210" s="46"/>
      <c r="V210" s="43"/>
      <c r="W210" s="43"/>
      <c r="X210" s="47"/>
      <c r="Y210" s="48"/>
      <c r="Z210" s="48"/>
      <c r="AA210" s="48"/>
      <c r="AB210" s="59"/>
      <c r="AC210" s="49"/>
      <c r="AD210" s="43"/>
      <c r="AE210" s="43"/>
    </row>
    <row r="211" spans="1:251" s="40" customFormat="1" ht="47.25" customHeight="1" x14ac:dyDescent="0.2">
      <c r="A211" s="41"/>
      <c r="B211" s="42"/>
      <c r="C211" s="42"/>
      <c r="D211" s="42"/>
      <c r="E211" s="43"/>
      <c r="F211" s="43"/>
      <c r="G211" s="43"/>
      <c r="H211" s="43"/>
      <c r="I211" s="43"/>
      <c r="J211" s="41"/>
      <c r="K211" s="43"/>
      <c r="L211" s="41"/>
      <c r="M211" s="43"/>
      <c r="N211" s="43"/>
      <c r="O211" s="201"/>
      <c r="P211" s="228"/>
      <c r="Q211" s="43"/>
      <c r="R211" s="202"/>
      <c r="S211" s="43"/>
      <c r="T211" s="45"/>
      <c r="U211" s="46"/>
      <c r="V211" s="43"/>
      <c r="W211" s="43"/>
      <c r="X211" s="47"/>
      <c r="Y211" s="48"/>
      <c r="Z211" s="48"/>
      <c r="AA211" s="48"/>
      <c r="AB211" s="59"/>
      <c r="AC211" s="49"/>
      <c r="AD211" s="43"/>
      <c r="AE211" s="43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</row>
    <row r="212" spans="1:251" s="40" customFormat="1" ht="47.25" customHeight="1" x14ac:dyDescent="0.2">
      <c r="A212" s="41"/>
      <c r="B212" s="42"/>
      <c r="C212" s="42"/>
      <c r="D212" s="42"/>
      <c r="E212" s="43"/>
      <c r="F212" s="43"/>
      <c r="G212" s="43"/>
      <c r="H212" s="43"/>
      <c r="I212" s="43"/>
      <c r="J212" s="41"/>
      <c r="K212" s="43"/>
      <c r="L212" s="41"/>
      <c r="M212" s="43"/>
      <c r="N212" s="43"/>
      <c r="O212" s="201"/>
      <c r="P212" s="228"/>
      <c r="Q212" s="43"/>
      <c r="R212" s="202"/>
      <c r="S212" s="43"/>
      <c r="T212" s="45"/>
      <c r="U212" s="46"/>
      <c r="V212" s="43"/>
      <c r="W212" s="43"/>
      <c r="X212" s="47"/>
      <c r="Y212" s="48"/>
      <c r="Z212" s="48"/>
      <c r="AA212" s="48"/>
      <c r="AB212" s="59"/>
      <c r="AC212" s="49"/>
      <c r="AD212" s="9"/>
      <c r="AE212" s="10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</row>
    <row r="213" spans="1:251" s="40" customFormat="1" ht="47.25" customHeight="1" x14ac:dyDescent="0.2">
      <c r="A213" s="41"/>
      <c r="B213" s="42"/>
      <c r="C213" s="42"/>
      <c r="D213" s="53"/>
      <c r="E213" s="54"/>
      <c r="F213" s="43"/>
      <c r="G213" s="43"/>
      <c r="H213" s="43"/>
      <c r="I213" s="43"/>
      <c r="J213" s="41"/>
      <c r="K213" s="43"/>
      <c r="L213" s="41"/>
      <c r="M213" s="43"/>
      <c r="N213" s="43"/>
      <c r="O213" s="201"/>
      <c r="P213" s="228"/>
      <c r="Q213" s="43"/>
      <c r="R213" s="202"/>
      <c r="S213" s="43"/>
      <c r="T213" s="45"/>
      <c r="U213" s="46"/>
      <c r="V213" s="43"/>
      <c r="W213" s="43"/>
      <c r="X213" s="47"/>
      <c r="Y213" s="48"/>
      <c r="Z213" s="48"/>
      <c r="AA213" s="48"/>
      <c r="AB213" s="59"/>
      <c r="AC213" s="49"/>
      <c r="AD213" s="43"/>
      <c r="AE213" s="4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</row>
    <row r="214" spans="1:251" s="40" customFormat="1" ht="47.25" customHeight="1" x14ac:dyDescent="0.2">
      <c r="A214" s="41"/>
      <c r="B214" s="42"/>
      <c r="C214" s="42"/>
      <c r="D214" s="53"/>
      <c r="E214" s="54"/>
      <c r="F214" s="43"/>
      <c r="G214" s="43"/>
      <c r="H214" s="43"/>
      <c r="I214" s="43"/>
      <c r="J214" s="41"/>
      <c r="K214" s="43"/>
      <c r="L214" s="41"/>
      <c r="M214" s="43"/>
      <c r="N214" s="43"/>
      <c r="O214" s="201"/>
      <c r="P214" s="228"/>
      <c r="Q214" s="43"/>
      <c r="R214" s="202"/>
      <c r="S214" s="43"/>
      <c r="T214" s="45"/>
      <c r="U214" s="46"/>
      <c r="V214" s="43"/>
      <c r="W214" s="43"/>
      <c r="X214" s="47"/>
      <c r="Y214" s="48"/>
      <c r="Z214" s="48"/>
      <c r="AA214" s="48"/>
      <c r="AB214" s="59"/>
      <c r="AC214" s="49"/>
      <c r="AD214" s="50"/>
      <c r="AE214" s="50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</row>
    <row r="215" spans="1:251" s="40" customFormat="1" ht="47.25" customHeight="1" x14ac:dyDescent="0.2">
      <c r="A215" s="200"/>
      <c r="B215" s="42"/>
      <c r="C215" s="42"/>
      <c r="D215" s="42"/>
      <c r="E215" s="43"/>
      <c r="F215" s="43"/>
      <c r="G215" s="43"/>
      <c r="H215" s="43"/>
      <c r="I215" s="43"/>
      <c r="J215" s="41"/>
      <c r="K215" s="43"/>
      <c r="L215" s="41"/>
      <c r="M215" s="43"/>
      <c r="N215" s="43"/>
      <c r="O215" s="201"/>
      <c r="P215" s="228"/>
      <c r="Q215" s="43"/>
      <c r="R215" s="202"/>
      <c r="S215" s="43"/>
      <c r="T215" s="45"/>
      <c r="U215" s="46"/>
      <c r="V215" s="43"/>
      <c r="W215" s="43"/>
      <c r="X215" s="52"/>
      <c r="Y215" s="48"/>
      <c r="Z215" s="48"/>
      <c r="AA215" s="48"/>
      <c r="AB215" s="59"/>
      <c r="AC215" s="49"/>
      <c r="AD215" s="9"/>
      <c r="AE215" s="43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</row>
    <row r="216" spans="1:251" s="40" customFormat="1" ht="47.25" customHeight="1" x14ac:dyDescent="0.2">
      <c r="A216" s="203"/>
      <c r="B216" s="42"/>
      <c r="C216" s="42"/>
      <c r="D216" s="42"/>
      <c r="E216" s="43"/>
      <c r="F216" s="43"/>
      <c r="G216" s="43"/>
      <c r="H216" s="43"/>
      <c r="I216" s="43"/>
      <c r="J216" s="41"/>
      <c r="K216" s="43"/>
      <c r="L216" s="41"/>
      <c r="M216" s="43"/>
      <c r="N216" s="43"/>
      <c r="O216" s="201"/>
      <c r="P216" s="228"/>
      <c r="Q216" s="43"/>
      <c r="R216" s="202"/>
      <c r="S216" s="43"/>
      <c r="T216" s="46"/>
      <c r="U216" s="46"/>
      <c r="V216" s="50"/>
      <c r="W216" s="43"/>
      <c r="X216" s="47"/>
      <c r="Y216" s="48"/>
      <c r="Z216" s="48"/>
      <c r="AA216" s="48"/>
      <c r="AB216" s="59"/>
      <c r="AC216" s="49"/>
      <c r="AD216" s="43"/>
      <c r="AE216" s="43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</row>
    <row r="217" spans="1:251" ht="47.25" customHeight="1" x14ac:dyDescent="0.2">
      <c r="A217" s="41"/>
      <c r="B217" s="42"/>
      <c r="C217" s="42"/>
      <c r="D217" s="42"/>
      <c r="E217" s="43"/>
      <c r="F217" s="43"/>
      <c r="G217" s="43"/>
      <c r="H217" s="43"/>
      <c r="I217" s="43"/>
      <c r="J217" s="41"/>
      <c r="K217" s="43"/>
      <c r="L217" s="41"/>
      <c r="M217" s="43"/>
      <c r="N217" s="43"/>
      <c r="O217" s="201"/>
      <c r="P217" s="228"/>
      <c r="Q217" s="43"/>
      <c r="R217" s="202"/>
      <c r="S217" s="43"/>
      <c r="T217" s="46"/>
      <c r="U217" s="46"/>
      <c r="V217" s="50"/>
      <c r="W217" s="43"/>
      <c r="X217" s="47"/>
      <c r="Y217" s="48"/>
      <c r="Z217" s="48"/>
      <c r="AA217" s="48"/>
      <c r="AB217" s="59"/>
      <c r="AC217" s="49"/>
      <c r="AD217" s="43"/>
      <c r="AE217" s="43"/>
    </row>
    <row r="218" spans="1:251" ht="47.25" customHeight="1" x14ac:dyDescent="0.2">
      <c r="A218" s="41"/>
      <c r="B218" s="42"/>
      <c r="C218" s="42"/>
      <c r="D218" s="42"/>
      <c r="E218" s="43"/>
      <c r="F218" s="43"/>
      <c r="G218" s="43"/>
      <c r="H218" s="43"/>
      <c r="I218" s="43"/>
      <c r="J218" s="41"/>
      <c r="K218" s="43"/>
      <c r="L218" s="41"/>
      <c r="M218" s="43"/>
      <c r="N218" s="43"/>
      <c r="O218" s="201"/>
      <c r="P218" s="228"/>
      <c r="Q218" s="43"/>
      <c r="R218" s="202"/>
      <c r="S218" s="43"/>
      <c r="T218" s="46"/>
      <c r="U218" s="46"/>
      <c r="V218" s="50"/>
      <c r="W218" s="43"/>
      <c r="X218" s="52"/>
      <c r="Y218" s="48"/>
      <c r="Z218" s="48"/>
      <c r="AA218" s="48"/>
      <c r="AB218" s="59"/>
      <c r="AC218" s="49"/>
      <c r="AD218" s="9"/>
      <c r="AE218" s="43"/>
    </row>
    <row r="219" spans="1:251" ht="47.25" customHeight="1" x14ac:dyDescent="0.2">
      <c r="A219" s="41"/>
      <c r="B219" s="42"/>
      <c r="C219" s="42"/>
      <c r="D219" s="53"/>
      <c r="E219" s="54"/>
      <c r="F219" s="43"/>
      <c r="G219" s="43"/>
      <c r="H219" s="43"/>
      <c r="I219" s="43"/>
      <c r="J219" s="41"/>
      <c r="K219" s="43"/>
      <c r="L219" s="41"/>
      <c r="M219" s="43"/>
      <c r="N219" s="43"/>
      <c r="O219" s="201"/>
      <c r="P219" s="228"/>
      <c r="Q219" s="43"/>
      <c r="R219" s="202"/>
      <c r="S219" s="43"/>
      <c r="T219" s="45"/>
      <c r="U219" s="46"/>
      <c r="V219" s="43"/>
      <c r="W219" s="43"/>
      <c r="X219" s="47"/>
      <c r="Y219" s="48"/>
      <c r="Z219" s="48"/>
      <c r="AA219" s="48"/>
      <c r="AB219" s="59"/>
      <c r="AC219" s="49"/>
      <c r="AD219" s="50"/>
      <c r="AE219" s="50"/>
    </row>
    <row r="220" spans="1:251" ht="47.25" customHeight="1" x14ac:dyDescent="0.2">
      <c r="A220" s="41"/>
      <c r="B220" s="42"/>
      <c r="C220" s="42"/>
      <c r="D220" s="42"/>
      <c r="E220" s="43"/>
      <c r="F220" s="43"/>
      <c r="G220" s="43"/>
      <c r="H220" s="43"/>
      <c r="I220" s="43"/>
      <c r="J220" s="41"/>
      <c r="K220" s="43"/>
      <c r="L220" s="41"/>
      <c r="M220" s="43"/>
      <c r="N220" s="43"/>
      <c r="O220" s="201"/>
      <c r="P220" s="228"/>
      <c r="Q220" s="43"/>
      <c r="R220" s="202"/>
      <c r="S220" s="43"/>
      <c r="T220" s="45"/>
      <c r="U220" s="46"/>
      <c r="V220" s="43"/>
      <c r="W220" s="43"/>
      <c r="X220" s="47"/>
      <c r="Y220" s="48"/>
      <c r="Z220" s="48"/>
      <c r="AA220" s="48"/>
      <c r="AB220" s="59"/>
      <c r="AC220" s="49"/>
      <c r="AD220" s="9"/>
      <c r="AE220" s="10"/>
    </row>
    <row r="221" spans="1:251" ht="47.25" customHeight="1" x14ac:dyDescent="0.2">
      <c r="A221" s="41"/>
      <c r="B221" s="42"/>
      <c r="C221" s="42"/>
      <c r="D221" s="42"/>
      <c r="E221" s="43"/>
      <c r="F221" s="43"/>
      <c r="G221" s="43"/>
      <c r="H221" s="43"/>
      <c r="I221" s="43"/>
      <c r="J221" s="41"/>
      <c r="K221" s="43"/>
      <c r="L221" s="41"/>
      <c r="M221" s="43"/>
      <c r="N221" s="43"/>
      <c r="O221" s="201"/>
      <c r="P221" s="228"/>
      <c r="Q221" s="43"/>
      <c r="R221" s="202"/>
      <c r="S221" s="43"/>
      <c r="T221" s="45"/>
      <c r="U221" s="46"/>
      <c r="V221" s="43"/>
      <c r="W221" s="43"/>
      <c r="X221" s="47"/>
      <c r="Y221" s="48"/>
      <c r="Z221" s="48"/>
      <c r="AA221" s="48"/>
      <c r="AB221" s="59"/>
      <c r="AC221" s="49"/>
      <c r="AD221" s="43"/>
      <c r="AE221" s="43"/>
    </row>
    <row r="222" spans="1:251" ht="47.25" customHeight="1" x14ac:dyDescent="0.2">
      <c r="A222" s="41"/>
      <c r="B222" s="42"/>
      <c r="C222" s="42"/>
      <c r="D222" s="42"/>
      <c r="E222" s="43"/>
      <c r="F222" s="43"/>
      <c r="G222" s="43"/>
      <c r="H222" s="43"/>
      <c r="I222" s="43"/>
      <c r="J222" s="41"/>
      <c r="K222" s="43"/>
      <c r="L222" s="41"/>
      <c r="M222" s="43"/>
      <c r="N222" s="43"/>
      <c r="O222" s="201"/>
      <c r="P222" s="228"/>
      <c r="Q222" s="43"/>
      <c r="R222" s="202"/>
      <c r="S222" s="43"/>
      <c r="T222" s="45"/>
      <c r="U222" s="46"/>
      <c r="V222" s="43"/>
      <c r="W222" s="43"/>
      <c r="X222" s="47"/>
      <c r="Y222" s="48"/>
      <c r="Z222" s="48"/>
      <c r="AA222" s="48"/>
      <c r="AB222" s="59"/>
      <c r="AC222" s="49"/>
      <c r="AD222" s="43"/>
      <c r="AE222" s="43"/>
    </row>
    <row r="223" spans="1:251" ht="47.25" customHeight="1" x14ac:dyDescent="0.2">
      <c r="A223" s="41"/>
      <c r="B223" s="42"/>
      <c r="C223" s="42"/>
      <c r="D223" s="42"/>
      <c r="E223" s="43"/>
      <c r="F223" s="43"/>
      <c r="G223" s="43"/>
      <c r="H223" s="43"/>
      <c r="I223" s="44"/>
      <c r="J223" s="41"/>
      <c r="K223" s="43"/>
      <c r="L223" s="41"/>
      <c r="M223" s="43"/>
      <c r="N223" s="43"/>
      <c r="O223" s="201"/>
      <c r="P223" s="228"/>
      <c r="Q223" s="43"/>
      <c r="R223" s="202"/>
      <c r="S223" s="43"/>
      <c r="T223" s="46"/>
      <c r="U223" s="46"/>
      <c r="V223" s="50"/>
      <c r="W223" s="43"/>
      <c r="X223" s="47"/>
      <c r="Y223" s="48"/>
      <c r="Z223" s="48"/>
      <c r="AA223" s="48"/>
      <c r="AB223" s="59"/>
      <c r="AC223" s="49"/>
      <c r="AD223" s="43"/>
      <c r="AE223" s="43"/>
    </row>
    <row r="224" spans="1:251" ht="47.25" customHeight="1" x14ac:dyDescent="0.2">
      <c r="A224" s="41"/>
      <c r="B224" s="42"/>
      <c r="C224" s="42"/>
      <c r="D224" s="42"/>
      <c r="E224" s="43"/>
      <c r="F224" s="43"/>
      <c r="G224" s="43"/>
      <c r="H224" s="43"/>
      <c r="I224" s="43"/>
      <c r="J224" s="41"/>
      <c r="K224" s="43"/>
      <c r="L224" s="41"/>
      <c r="M224" s="43"/>
      <c r="N224" s="43"/>
      <c r="O224" s="201"/>
      <c r="P224" s="228"/>
      <c r="Q224" s="43"/>
      <c r="R224" s="202"/>
      <c r="S224" s="43"/>
      <c r="T224" s="46"/>
      <c r="U224" s="46"/>
      <c r="V224" s="50"/>
      <c r="W224" s="43"/>
      <c r="X224" s="47"/>
      <c r="Y224" s="48"/>
      <c r="Z224" s="48"/>
      <c r="AA224" s="48"/>
      <c r="AB224" s="59"/>
      <c r="AC224" s="49"/>
      <c r="AD224" s="43"/>
      <c r="AE224" s="43"/>
    </row>
    <row r="225" spans="1:31" ht="47.25" customHeight="1" x14ac:dyDescent="0.2">
      <c r="A225" s="41"/>
      <c r="B225" s="42"/>
      <c r="C225" s="42"/>
      <c r="D225" s="42"/>
      <c r="E225" s="43"/>
      <c r="F225" s="43"/>
      <c r="G225" s="43"/>
      <c r="H225" s="43"/>
      <c r="I225" s="43"/>
      <c r="J225" s="41"/>
      <c r="K225" s="43"/>
      <c r="L225" s="41"/>
      <c r="M225" s="43"/>
      <c r="N225" s="43"/>
      <c r="O225" s="201"/>
      <c r="P225" s="228"/>
      <c r="Q225" s="43"/>
      <c r="R225" s="202"/>
      <c r="S225" s="43"/>
      <c r="T225" s="46"/>
      <c r="U225" s="46"/>
      <c r="V225" s="50"/>
      <c r="W225" s="43"/>
      <c r="X225" s="52"/>
      <c r="Y225" s="48"/>
      <c r="Z225" s="48"/>
      <c r="AA225" s="48"/>
      <c r="AB225" s="59"/>
      <c r="AC225" s="49"/>
      <c r="AD225" s="43"/>
      <c r="AE225" s="43"/>
    </row>
    <row r="226" spans="1:31" ht="47.25" customHeight="1" x14ac:dyDescent="0.2">
      <c r="A226" s="41"/>
      <c r="B226" s="42"/>
      <c r="C226" s="42"/>
      <c r="D226" s="42"/>
      <c r="E226" s="43"/>
      <c r="F226" s="43"/>
      <c r="G226" s="43"/>
      <c r="H226" s="43"/>
      <c r="I226" s="44"/>
      <c r="J226" s="41"/>
      <c r="K226" s="43"/>
      <c r="L226" s="41"/>
      <c r="M226" s="43"/>
      <c r="N226" s="43"/>
      <c r="O226" s="201"/>
      <c r="P226" s="228"/>
      <c r="Q226" s="43"/>
      <c r="R226" s="202"/>
      <c r="S226" s="43"/>
      <c r="T226" s="46"/>
      <c r="U226" s="46"/>
      <c r="V226" s="50"/>
      <c r="W226" s="43"/>
      <c r="X226" s="47"/>
      <c r="Y226" s="48"/>
      <c r="Z226" s="48"/>
      <c r="AA226" s="48"/>
      <c r="AB226" s="59"/>
      <c r="AC226" s="49"/>
      <c r="AD226" s="43"/>
      <c r="AE226" s="43"/>
    </row>
    <row r="227" spans="1:31" ht="47.25" customHeight="1" x14ac:dyDescent="0.2">
      <c r="A227" s="41"/>
      <c r="B227" s="42"/>
      <c r="C227" s="42"/>
      <c r="D227" s="42"/>
      <c r="E227" s="43"/>
      <c r="F227" s="43"/>
      <c r="G227" s="43"/>
      <c r="H227" s="43"/>
      <c r="I227" s="44"/>
      <c r="J227" s="41"/>
      <c r="K227" s="43"/>
      <c r="L227" s="41"/>
      <c r="M227" s="43"/>
      <c r="N227" s="43"/>
      <c r="O227" s="201"/>
      <c r="P227" s="228"/>
      <c r="Q227" s="43"/>
      <c r="R227" s="202"/>
      <c r="S227" s="43"/>
      <c r="T227" s="45"/>
      <c r="U227" s="46"/>
      <c r="V227" s="43"/>
      <c r="W227" s="43"/>
      <c r="X227" s="47"/>
      <c r="Y227" s="48"/>
      <c r="Z227" s="48"/>
      <c r="AA227" s="48"/>
      <c r="AB227" s="59"/>
      <c r="AC227" s="49"/>
      <c r="AD227" s="50"/>
      <c r="AE227" s="43"/>
    </row>
    <row r="228" spans="1:31" ht="47.25" customHeight="1" x14ac:dyDescent="0.2">
      <c r="A228" s="41"/>
      <c r="B228" s="42"/>
      <c r="C228" s="42"/>
      <c r="D228" s="42"/>
      <c r="E228" s="43"/>
      <c r="F228" s="43"/>
      <c r="G228" s="43"/>
      <c r="H228" s="43"/>
      <c r="I228" s="43"/>
      <c r="J228" s="41"/>
      <c r="K228" s="43"/>
      <c r="L228" s="41"/>
      <c r="M228" s="43"/>
      <c r="N228" s="43"/>
      <c r="O228" s="201"/>
      <c r="P228" s="228"/>
      <c r="Q228" s="43"/>
      <c r="R228" s="202"/>
      <c r="S228" s="43"/>
      <c r="T228" s="46"/>
      <c r="U228" s="46"/>
      <c r="V228" s="50"/>
      <c r="W228" s="43"/>
      <c r="X228" s="47"/>
      <c r="Y228" s="48"/>
      <c r="Z228" s="48"/>
      <c r="AA228" s="48"/>
      <c r="AB228" s="59"/>
      <c r="AC228" s="49"/>
      <c r="AD228" s="43"/>
      <c r="AE228" s="43"/>
    </row>
    <row r="229" spans="1:31" ht="47.25" customHeight="1" x14ac:dyDescent="0.2">
      <c r="A229" s="41"/>
      <c r="B229" s="42"/>
      <c r="C229" s="42"/>
      <c r="D229" s="42"/>
      <c r="E229" s="43"/>
      <c r="F229" s="43"/>
      <c r="G229" s="43"/>
      <c r="H229" s="43"/>
      <c r="I229" s="43"/>
      <c r="J229" s="41"/>
      <c r="K229" s="43"/>
      <c r="L229" s="41"/>
      <c r="M229" s="43"/>
      <c r="N229" s="43"/>
      <c r="O229" s="201"/>
      <c r="P229" s="228"/>
      <c r="Q229" s="43"/>
      <c r="R229" s="202"/>
      <c r="S229" s="43"/>
      <c r="T229" s="46"/>
      <c r="U229" s="46"/>
      <c r="V229" s="50"/>
      <c r="W229" s="43"/>
      <c r="X229" s="47"/>
      <c r="Y229" s="48"/>
      <c r="Z229" s="48"/>
      <c r="AA229" s="48"/>
      <c r="AB229" s="59"/>
      <c r="AC229" s="49"/>
      <c r="AD229" s="43"/>
      <c r="AE229" s="43"/>
    </row>
    <row r="230" spans="1:31" ht="47.25" customHeight="1" x14ac:dyDescent="0.2">
      <c r="A230" s="41"/>
      <c r="B230" s="42"/>
      <c r="C230" s="42"/>
      <c r="D230" s="42"/>
      <c r="E230" s="43"/>
      <c r="F230" s="43"/>
      <c r="G230" s="43"/>
      <c r="H230" s="43"/>
      <c r="I230" s="43"/>
      <c r="J230" s="41"/>
      <c r="K230" s="43"/>
      <c r="L230" s="41"/>
      <c r="M230" s="43"/>
      <c r="N230" s="43"/>
      <c r="O230" s="201"/>
      <c r="P230" s="228"/>
      <c r="Q230" s="43"/>
      <c r="R230" s="202"/>
      <c r="S230" s="43"/>
      <c r="T230" s="45"/>
      <c r="U230" s="46"/>
      <c r="V230" s="43"/>
      <c r="W230" s="43"/>
      <c r="X230" s="47"/>
      <c r="Y230" s="48"/>
      <c r="Z230" s="48"/>
      <c r="AA230" s="48"/>
      <c r="AB230" s="59"/>
      <c r="AC230" s="49"/>
      <c r="AD230" s="43"/>
      <c r="AE230" s="43"/>
    </row>
    <row r="231" spans="1:31" ht="47.25" customHeight="1" x14ac:dyDescent="0.2">
      <c r="A231" s="41"/>
      <c r="B231" s="42"/>
      <c r="C231" s="42"/>
      <c r="D231" s="42"/>
      <c r="E231" s="43"/>
      <c r="F231" s="43"/>
      <c r="G231" s="43"/>
      <c r="H231" s="43"/>
      <c r="I231" s="44"/>
      <c r="J231" s="41"/>
      <c r="K231" s="43"/>
      <c r="L231" s="41"/>
      <c r="M231" s="43"/>
      <c r="N231" s="43"/>
      <c r="O231" s="201"/>
      <c r="P231" s="228"/>
      <c r="Q231" s="43"/>
      <c r="R231" s="202"/>
      <c r="S231" s="43"/>
      <c r="T231" s="46"/>
      <c r="U231" s="46"/>
      <c r="V231" s="50"/>
      <c r="W231" s="43"/>
      <c r="X231" s="47"/>
      <c r="Y231" s="48"/>
      <c r="Z231" s="48"/>
      <c r="AA231" s="48"/>
      <c r="AB231" s="59"/>
      <c r="AC231" s="49"/>
      <c r="AD231" s="43"/>
      <c r="AE231" s="43"/>
    </row>
    <row r="232" spans="1:31" ht="47.25" customHeight="1" x14ac:dyDescent="0.2">
      <c r="A232" s="41"/>
      <c r="B232" s="42"/>
      <c r="C232" s="42"/>
      <c r="D232" s="42"/>
      <c r="E232" s="43"/>
      <c r="F232" s="43"/>
      <c r="G232" s="43"/>
      <c r="H232" s="43"/>
      <c r="I232" s="43"/>
      <c r="J232" s="41"/>
      <c r="K232" s="43"/>
      <c r="L232" s="41"/>
      <c r="M232" s="43"/>
      <c r="N232" s="43"/>
      <c r="O232" s="201"/>
      <c r="P232" s="228"/>
      <c r="Q232" s="43"/>
      <c r="R232" s="202"/>
      <c r="S232" s="43"/>
      <c r="T232" s="46"/>
      <c r="U232" s="46"/>
      <c r="V232" s="50"/>
      <c r="W232" s="43"/>
      <c r="X232" s="52"/>
      <c r="Y232" s="48"/>
      <c r="Z232" s="48"/>
      <c r="AA232" s="48"/>
      <c r="AB232" s="59"/>
      <c r="AC232" s="49"/>
      <c r="AD232" s="43"/>
      <c r="AE232" s="43"/>
    </row>
    <row r="233" spans="1:31" ht="47.25" customHeight="1" x14ac:dyDescent="0.2">
      <c r="A233" s="41"/>
      <c r="B233" s="42"/>
      <c r="C233" s="42"/>
      <c r="D233" s="42"/>
      <c r="E233" s="43"/>
      <c r="F233" s="43"/>
      <c r="G233" s="43"/>
      <c r="H233" s="43"/>
      <c r="I233" s="43"/>
      <c r="J233" s="41"/>
      <c r="K233" s="43"/>
      <c r="L233" s="41"/>
      <c r="M233" s="43"/>
      <c r="N233" s="43"/>
      <c r="O233" s="201"/>
      <c r="P233" s="228"/>
      <c r="Q233" s="43"/>
      <c r="R233" s="202"/>
      <c r="S233" s="43"/>
      <c r="T233" s="46"/>
      <c r="U233" s="46"/>
      <c r="V233" s="50"/>
      <c r="W233" s="43"/>
      <c r="X233" s="47"/>
      <c r="Y233" s="48"/>
      <c r="Z233" s="48"/>
      <c r="AA233" s="48"/>
      <c r="AB233" s="59"/>
      <c r="AC233" s="49"/>
      <c r="AD233" s="43"/>
      <c r="AE233" s="43"/>
    </row>
    <row r="234" spans="1:31" ht="47.25" customHeight="1" x14ac:dyDescent="0.2">
      <c r="A234" s="41"/>
      <c r="B234" s="42"/>
      <c r="C234" s="42"/>
      <c r="D234" s="42"/>
      <c r="E234" s="43"/>
      <c r="F234" s="43"/>
      <c r="G234" s="43"/>
      <c r="H234" s="43"/>
      <c r="I234" s="43"/>
      <c r="J234" s="41"/>
      <c r="K234" s="43"/>
      <c r="L234" s="41"/>
      <c r="M234" s="43"/>
      <c r="N234" s="43"/>
      <c r="O234" s="201"/>
      <c r="P234" s="228"/>
      <c r="Q234" s="43"/>
      <c r="R234" s="202"/>
      <c r="S234" s="43"/>
      <c r="T234" s="45"/>
      <c r="U234" s="46"/>
      <c r="V234" s="43"/>
      <c r="W234" s="43"/>
      <c r="X234" s="47"/>
      <c r="Y234" s="48"/>
      <c r="Z234" s="48"/>
      <c r="AA234" s="48"/>
      <c r="AB234" s="59"/>
      <c r="AC234" s="49"/>
      <c r="AD234" s="9"/>
      <c r="AE234" s="10"/>
    </row>
    <row r="235" spans="1:31" ht="47.25" customHeight="1" x14ac:dyDescent="0.2">
      <c r="A235" s="41"/>
      <c r="B235" s="42"/>
      <c r="C235" s="42"/>
      <c r="D235" s="42"/>
      <c r="E235" s="43"/>
      <c r="F235" s="43"/>
      <c r="G235" s="43"/>
      <c r="H235" s="43"/>
      <c r="I235" s="44"/>
      <c r="J235" s="41"/>
      <c r="K235" s="43"/>
      <c r="L235" s="41"/>
      <c r="M235" s="43"/>
      <c r="N235" s="43"/>
      <c r="O235" s="201"/>
      <c r="P235" s="228"/>
      <c r="Q235" s="43"/>
      <c r="R235" s="202"/>
      <c r="S235" s="43"/>
      <c r="T235" s="45"/>
      <c r="U235" s="46"/>
      <c r="V235" s="43"/>
      <c r="W235" s="43"/>
      <c r="X235" s="47"/>
      <c r="Y235" s="48"/>
      <c r="Z235" s="48"/>
      <c r="AA235" s="48"/>
      <c r="AB235" s="59"/>
      <c r="AC235" s="49"/>
      <c r="AD235" s="50"/>
      <c r="AE235" s="43"/>
    </row>
    <row r="236" spans="1:31" ht="47.25" customHeight="1" x14ac:dyDescent="0.2">
      <c r="A236" s="41"/>
      <c r="B236" s="42"/>
      <c r="C236" s="42"/>
      <c r="D236" s="42"/>
      <c r="E236" s="43"/>
      <c r="F236" s="43"/>
      <c r="G236" s="43"/>
      <c r="H236" s="43"/>
      <c r="I236" s="44"/>
      <c r="J236" s="41"/>
      <c r="K236" s="43"/>
      <c r="L236" s="41"/>
      <c r="M236" s="43"/>
      <c r="N236" s="43"/>
      <c r="O236" s="201"/>
      <c r="P236" s="228"/>
      <c r="Q236" s="43"/>
      <c r="R236" s="202"/>
      <c r="S236" s="43"/>
      <c r="T236" s="45"/>
      <c r="U236" s="46"/>
      <c r="V236" s="43"/>
      <c r="W236" s="43"/>
      <c r="X236" s="47"/>
      <c r="Y236" s="48"/>
      <c r="Z236" s="48"/>
      <c r="AA236" s="48"/>
      <c r="AB236" s="59"/>
      <c r="AC236" s="49"/>
      <c r="AD236" s="50"/>
      <c r="AE236" s="43"/>
    </row>
    <row r="237" spans="1:31" ht="47.25" customHeight="1" x14ac:dyDescent="0.2">
      <c r="A237" s="41"/>
      <c r="B237" s="42"/>
      <c r="C237" s="42"/>
      <c r="D237" s="42"/>
      <c r="E237" s="43"/>
      <c r="F237" s="43"/>
      <c r="G237" s="43"/>
      <c r="H237" s="43"/>
      <c r="I237" s="43"/>
      <c r="J237" s="41"/>
      <c r="K237" s="43"/>
      <c r="L237" s="41"/>
      <c r="M237" s="43"/>
      <c r="N237" s="43"/>
      <c r="O237" s="201"/>
      <c r="P237" s="228"/>
      <c r="Q237" s="43"/>
      <c r="R237" s="202"/>
      <c r="S237" s="43"/>
      <c r="T237" s="45"/>
      <c r="U237" s="46"/>
      <c r="V237" s="43"/>
      <c r="W237" s="43"/>
      <c r="X237" s="47"/>
      <c r="Y237" s="48"/>
      <c r="Z237" s="48"/>
      <c r="AA237" s="48"/>
      <c r="AB237" s="59"/>
      <c r="AC237" s="49"/>
      <c r="AD237" s="43"/>
      <c r="AE237" s="43"/>
    </row>
    <row r="238" spans="1:31" ht="47.25" customHeight="1" x14ac:dyDescent="0.2">
      <c r="A238" s="41"/>
      <c r="B238" s="42"/>
      <c r="C238" s="42"/>
      <c r="D238" s="42"/>
      <c r="E238" s="43"/>
      <c r="F238" s="43"/>
      <c r="G238" s="43"/>
      <c r="H238" s="43"/>
      <c r="I238" s="43"/>
      <c r="J238" s="41"/>
      <c r="K238" s="43"/>
      <c r="L238" s="41"/>
      <c r="M238" s="43"/>
      <c r="N238" s="43"/>
      <c r="O238" s="201"/>
      <c r="P238" s="228"/>
      <c r="Q238" s="43"/>
      <c r="R238" s="202"/>
      <c r="S238" s="43"/>
      <c r="T238" s="45"/>
      <c r="U238" s="46"/>
      <c r="V238" s="43"/>
      <c r="W238" s="43"/>
      <c r="X238" s="47"/>
      <c r="Y238" s="48"/>
      <c r="Z238" s="48"/>
      <c r="AA238" s="48"/>
      <c r="AB238" s="59"/>
      <c r="AC238" s="49"/>
      <c r="AD238" s="43"/>
      <c r="AE238" s="43"/>
    </row>
    <row r="239" spans="1:31" ht="47.25" customHeight="1" x14ac:dyDescent="0.2">
      <c r="A239" s="41"/>
      <c r="B239" s="42"/>
      <c r="C239" s="42"/>
      <c r="D239" s="42"/>
      <c r="E239" s="43"/>
      <c r="F239" s="43"/>
      <c r="G239" s="43"/>
      <c r="H239" s="43"/>
      <c r="I239" s="44"/>
      <c r="J239" s="41"/>
      <c r="K239" s="43"/>
      <c r="L239" s="41"/>
      <c r="M239" s="43"/>
      <c r="N239" s="43"/>
      <c r="O239" s="201"/>
      <c r="P239" s="228"/>
      <c r="Q239" s="43"/>
      <c r="R239" s="202"/>
      <c r="S239" s="43"/>
      <c r="T239" s="45"/>
      <c r="U239" s="46"/>
      <c r="V239" s="43"/>
      <c r="W239" s="43"/>
      <c r="X239" s="47"/>
      <c r="Y239" s="48"/>
      <c r="Z239" s="48"/>
      <c r="AA239" s="48"/>
      <c r="AB239" s="59"/>
      <c r="AC239" s="49"/>
      <c r="AD239" s="50"/>
      <c r="AE239" s="43"/>
    </row>
    <row r="240" spans="1:31" ht="47.25" customHeight="1" x14ac:dyDescent="0.2">
      <c r="A240" s="41"/>
      <c r="B240" s="42"/>
      <c r="C240" s="42"/>
      <c r="D240" s="42"/>
      <c r="E240" s="43"/>
      <c r="F240" s="43"/>
      <c r="G240" s="43"/>
      <c r="H240" s="43"/>
      <c r="I240" s="43"/>
      <c r="J240" s="41"/>
      <c r="K240" s="43"/>
      <c r="L240" s="41"/>
      <c r="M240" s="43"/>
      <c r="N240" s="43"/>
      <c r="O240" s="201"/>
      <c r="P240" s="228"/>
      <c r="Q240" s="43"/>
      <c r="R240" s="202"/>
      <c r="S240" s="43"/>
      <c r="T240" s="46"/>
      <c r="U240" s="46"/>
      <c r="V240" s="50"/>
      <c r="W240" s="43"/>
      <c r="X240" s="47"/>
      <c r="Y240" s="48"/>
      <c r="Z240" s="48"/>
      <c r="AA240" s="48"/>
      <c r="AB240" s="59"/>
      <c r="AC240" s="49"/>
      <c r="AD240" s="43"/>
      <c r="AE240" s="43"/>
    </row>
    <row r="241" spans="1:31" ht="47.25" customHeight="1" x14ac:dyDescent="0.2">
      <c r="A241" s="41"/>
      <c r="B241" s="42"/>
      <c r="C241" s="42"/>
      <c r="D241" s="42"/>
      <c r="E241" s="43"/>
      <c r="F241" s="43"/>
      <c r="G241" s="43"/>
      <c r="H241" s="43"/>
      <c r="I241" s="43"/>
      <c r="J241" s="41"/>
      <c r="K241" s="43"/>
      <c r="L241" s="41"/>
      <c r="M241" s="43"/>
      <c r="N241" s="43"/>
      <c r="O241" s="201"/>
      <c r="P241" s="228"/>
      <c r="Q241" s="43"/>
      <c r="R241" s="202"/>
      <c r="S241" s="43"/>
      <c r="T241" s="45"/>
      <c r="U241" s="46"/>
      <c r="V241" s="43"/>
      <c r="W241" s="43"/>
      <c r="X241" s="47"/>
      <c r="Y241" s="48"/>
      <c r="Z241" s="48"/>
      <c r="AA241" s="48"/>
      <c r="AB241" s="59"/>
      <c r="AC241" s="49"/>
      <c r="AD241" s="43"/>
      <c r="AE241" s="43"/>
    </row>
    <row r="242" spans="1:31" ht="47.25" customHeight="1" x14ac:dyDescent="0.2">
      <c r="A242" s="41"/>
      <c r="B242" s="42"/>
      <c r="C242" s="42"/>
      <c r="D242" s="53"/>
      <c r="E242" s="54"/>
      <c r="F242" s="43"/>
      <c r="G242" s="43"/>
      <c r="H242" s="43"/>
      <c r="I242" s="43"/>
      <c r="J242" s="41"/>
      <c r="K242" s="43"/>
      <c r="L242" s="41"/>
      <c r="M242" s="43"/>
      <c r="N242" s="43"/>
      <c r="O242" s="201"/>
      <c r="P242" s="228"/>
      <c r="Q242" s="43"/>
      <c r="R242" s="202"/>
      <c r="S242" s="43"/>
      <c r="T242" s="45"/>
      <c r="U242" s="46"/>
      <c r="V242" s="43"/>
      <c r="W242" s="43"/>
      <c r="X242" s="47"/>
      <c r="Y242" s="48"/>
      <c r="Z242" s="48"/>
      <c r="AA242" s="48"/>
      <c r="AB242" s="59"/>
      <c r="AC242" s="49"/>
      <c r="AD242" s="50"/>
      <c r="AE242" s="50"/>
    </row>
    <row r="243" spans="1:31" ht="47.25" customHeight="1" x14ac:dyDescent="0.2">
      <c r="A243" s="41"/>
      <c r="B243" s="42"/>
      <c r="C243" s="42"/>
      <c r="D243" s="53"/>
      <c r="E243" s="54"/>
      <c r="F243" s="43"/>
      <c r="G243" s="43"/>
      <c r="H243" s="43"/>
      <c r="I243" s="43"/>
      <c r="J243" s="41"/>
      <c r="K243" s="43"/>
      <c r="L243" s="41"/>
      <c r="M243" s="43"/>
      <c r="N243" s="43"/>
      <c r="O243" s="201"/>
      <c r="P243" s="228"/>
      <c r="Q243" s="43"/>
      <c r="R243" s="202"/>
      <c r="S243" s="43"/>
      <c r="T243" s="45"/>
      <c r="U243" s="46"/>
      <c r="V243" s="43"/>
      <c r="W243" s="43"/>
      <c r="X243" s="47"/>
      <c r="Y243" s="48"/>
      <c r="Z243" s="48"/>
      <c r="AA243" s="48"/>
      <c r="AB243" s="59"/>
      <c r="AC243" s="49"/>
      <c r="AD243" s="50"/>
      <c r="AE243" s="50"/>
    </row>
    <row r="244" spans="1:31" ht="47.25" customHeight="1" x14ac:dyDescent="0.2">
      <c r="A244" s="41"/>
      <c r="B244" s="42"/>
      <c r="C244" s="42"/>
      <c r="D244" s="42"/>
      <c r="E244" s="43"/>
      <c r="F244" s="43"/>
      <c r="G244" s="43"/>
      <c r="H244" s="43"/>
      <c r="I244" s="43"/>
      <c r="J244" s="41"/>
      <c r="K244" s="43"/>
      <c r="L244" s="41"/>
      <c r="M244" s="43"/>
      <c r="N244" s="43"/>
      <c r="O244" s="201"/>
      <c r="P244" s="228"/>
      <c r="Q244" s="43"/>
      <c r="R244" s="202"/>
      <c r="S244" s="43"/>
      <c r="T244" s="46"/>
      <c r="U244" s="46"/>
      <c r="V244" s="50"/>
      <c r="W244" s="43"/>
      <c r="X244" s="47"/>
      <c r="Y244" s="48"/>
      <c r="Z244" s="48"/>
      <c r="AA244" s="48"/>
      <c r="AB244" s="59"/>
      <c r="AC244" s="49"/>
      <c r="AD244" s="43"/>
      <c r="AE244" s="43"/>
    </row>
    <row r="245" spans="1:31" ht="47.25" customHeight="1" x14ac:dyDescent="0.2">
      <c r="A245" s="41"/>
      <c r="B245" s="42"/>
      <c r="C245" s="42"/>
      <c r="D245" s="42"/>
      <c r="E245" s="43"/>
      <c r="F245" s="43"/>
      <c r="G245" s="43"/>
      <c r="H245" s="43"/>
      <c r="I245" s="43"/>
      <c r="J245" s="41"/>
      <c r="K245" s="43"/>
      <c r="L245" s="41"/>
      <c r="M245" s="43"/>
      <c r="N245" s="43"/>
      <c r="O245" s="201"/>
      <c r="P245" s="228"/>
      <c r="Q245" s="43"/>
      <c r="R245" s="202"/>
      <c r="S245" s="43"/>
      <c r="T245" s="46"/>
      <c r="U245" s="46"/>
      <c r="V245" s="50"/>
      <c r="W245" s="43"/>
      <c r="X245" s="47"/>
      <c r="Y245" s="48"/>
      <c r="Z245" s="48"/>
      <c r="AA245" s="48"/>
      <c r="AB245" s="59"/>
      <c r="AC245" s="49"/>
      <c r="AD245" s="43"/>
      <c r="AE245" s="43"/>
    </row>
    <row r="246" spans="1:31" ht="47.25" customHeight="1" x14ac:dyDescent="0.2">
      <c r="A246" s="41"/>
      <c r="B246" s="42"/>
      <c r="C246" s="42"/>
      <c r="D246" s="42"/>
      <c r="E246" s="43"/>
      <c r="F246" s="43"/>
      <c r="G246" s="43"/>
      <c r="H246" s="43"/>
      <c r="I246" s="43"/>
      <c r="J246" s="41"/>
      <c r="K246" s="43"/>
      <c r="L246" s="41"/>
      <c r="M246" s="43"/>
      <c r="N246" s="43"/>
      <c r="O246" s="201"/>
      <c r="P246" s="228"/>
      <c r="Q246" s="43"/>
      <c r="R246" s="202"/>
      <c r="S246" s="43"/>
      <c r="T246" s="46"/>
      <c r="U246" s="46"/>
      <c r="V246" s="50"/>
      <c r="W246" s="43"/>
      <c r="X246" s="47"/>
      <c r="Y246" s="48"/>
      <c r="Z246" s="48"/>
      <c r="AA246" s="48"/>
      <c r="AB246" s="59"/>
      <c r="AC246" s="49"/>
      <c r="AD246" s="43"/>
      <c r="AE246" s="43"/>
    </row>
    <row r="247" spans="1:31" ht="47.25" customHeight="1" x14ac:dyDescent="0.2">
      <c r="A247" s="41"/>
      <c r="B247" s="42"/>
      <c r="C247" s="42"/>
      <c r="D247" s="42"/>
      <c r="E247" s="43"/>
      <c r="F247" s="43"/>
      <c r="G247" s="43"/>
      <c r="H247" s="43"/>
      <c r="I247" s="43"/>
      <c r="J247" s="41"/>
      <c r="K247" s="43"/>
      <c r="L247" s="41"/>
      <c r="M247" s="43"/>
      <c r="N247" s="43"/>
      <c r="O247" s="201"/>
      <c r="P247" s="228"/>
      <c r="Q247" s="43"/>
      <c r="R247" s="202"/>
      <c r="S247" s="43"/>
      <c r="T247" s="46"/>
      <c r="U247" s="46"/>
      <c r="V247" s="50"/>
      <c r="W247" s="43"/>
      <c r="X247" s="47"/>
      <c r="Y247" s="48"/>
      <c r="Z247" s="48"/>
      <c r="AA247" s="48"/>
      <c r="AB247" s="59"/>
      <c r="AC247" s="49"/>
      <c r="AD247" s="43"/>
      <c r="AE247" s="43"/>
    </row>
    <row r="248" spans="1:31" ht="47.25" customHeight="1" x14ac:dyDescent="0.2">
      <c r="A248" s="41"/>
      <c r="B248" s="42"/>
      <c r="C248" s="42"/>
      <c r="D248" s="42"/>
      <c r="E248" s="43"/>
      <c r="F248" s="43"/>
      <c r="G248" s="43"/>
      <c r="H248" s="43"/>
      <c r="I248" s="43"/>
      <c r="J248" s="41"/>
      <c r="K248" s="43"/>
      <c r="L248" s="41"/>
      <c r="M248" s="43"/>
      <c r="N248" s="43"/>
      <c r="O248" s="201"/>
      <c r="P248" s="228"/>
      <c r="Q248" s="43"/>
      <c r="R248" s="202"/>
      <c r="S248" s="43"/>
      <c r="T248" s="45"/>
      <c r="U248" s="46"/>
      <c r="V248" s="43"/>
      <c r="W248" s="43"/>
      <c r="X248" s="47"/>
      <c r="Y248" s="48"/>
      <c r="Z248" s="48"/>
      <c r="AA248" s="48"/>
      <c r="AB248" s="59"/>
      <c r="AC248" s="49"/>
      <c r="AD248" s="9"/>
      <c r="AE248" s="10"/>
    </row>
    <row r="249" spans="1:31" ht="47.25" customHeight="1" x14ac:dyDescent="0.2">
      <c r="A249" s="41"/>
      <c r="B249" s="42"/>
      <c r="C249" s="42"/>
      <c r="D249" s="42"/>
      <c r="E249" s="43"/>
      <c r="F249" s="43"/>
      <c r="G249" s="43"/>
      <c r="H249" s="43"/>
      <c r="I249" s="43"/>
      <c r="J249" s="41"/>
      <c r="K249" s="43"/>
      <c r="L249" s="41"/>
      <c r="M249" s="43"/>
      <c r="N249" s="43"/>
      <c r="O249" s="201"/>
      <c r="P249" s="228"/>
      <c r="Q249" s="43"/>
      <c r="R249" s="202"/>
      <c r="S249" s="43"/>
      <c r="T249" s="45"/>
      <c r="U249" s="46"/>
      <c r="V249" s="43"/>
      <c r="W249" s="43"/>
      <c r="X249" s="47"/>
      <c r="Y249" s="48"/>
      <c r="Z249" s="48"/>
      <c r="AA249" s="48"/>
      <c r="AB249" s="59"/>
      <c r="AC249" s="49"/>
      <c r="AD249" s="43"/>
      <c r="AE249" s="43"/>
    </row>
    <row r="250" spans="1:31" ht="47.25" customHeight="1" x14ac:dyDescent="0.2">
      <c r="A250" s="41"/>
      <c r="B250" s="42"/>
      <c r="C250" s="42"/>
      <c r="D250" s="42"/>
      <c r="E250" s="43"/>
      <c r="F250" s="43"/>
      <c r="G250" s="43"/>
      <c r="H250" s="43"/>
      <c r="I250" s="43"/>
      <c r="J250" s="41"/>
      <c r="K250" s="43"/>
      <c r="L250" s="41"/>
      <c r="M250" s="43"/>
      <c r="N250" s="43"/>
      <c r="O250" s="201"/>
      <c r="P250" s="228"/>
      <c r="Q250" s="43"/>
      <c r="R250" s="202"/>
      <c r="S250" s="43"/>
      <c r="T250" s="45"/>
      <c r="U250" s="46"/>
      <c r="V250" s="43"/>
      <c r="W250" s="43"/>
      <c r="X250" s="47"/>
      <c r="Y250" s="48"/>
      <c r="Z250" s="48"/>
      <c r="AA250" s="48"/>
      <c r="AB250" s="59"/>
      <c r="AC250" s="49"/>
      <c r="AD250" s="43"/>
      <c r="AE250" s="43"/>
    </row>
    <row r="251" spans="1:31" ht="47.25" customHeight="1" x14ac:dyDescent="0.2">
      <c r="A251" s="200"/>
      <c r="B251" s="42"/>
      <c r="C251" s="42"/>
      <c r="D251" s="42"/>
      <c r="E251" s="43"/>
      <c r="F251" s="43"/>
      <c r="G251" s="43"/>
      <c r="H251" s="43"/>
      <c r="I251" s="44"/>
      <c r="J251" s="41"/>
      <c r="K251" s="43"/>
      <c r="L251" s="41"/>
      <c r="M251" s="43"/>
      <c r="N251" s="43"/>
      <c r="O251" s="201"/>
      <c r="P251" s="228"/>
      <c r="Q251" s="43"/>
      <c r="R251" s="202"/>
      <c r="S251" s="43"/>
      <c r="T251" s="45"/>
      <c r="U251" s="46"/>
      <c r="V251" s="43"/>
      <c r="W251" s="43"/>
      <c r="X251" s="47"/>
      <c r="Y251" s="48"/>
      <c r="Z251" s="48"/>
      <c r="AA251" s="48"/>
      <c r="AB251" s="59"/>
      <c r="AC251" s="49"/>
      <c r="AD251" s="50"/>
      <c r="AE251" s="43"/>
    </row>
    <row r="252" spans="1:31" ht="47.25" customHeight="1" x14ac:dyDescent="0.2">
      <c r="A252" s="41"/>
      <c r="B252" s="42"/>
      <c r="C252" s="42"/>
      <c r="D252" s="42"/>
      <c r="E252" s="43"/>
      <c r="F252" s="43"/>
      <c r="G252" s="43"/>
      <c r="H252" s="43"/>
      <c r="I252" s="43"/>
      <c r="J252" s="41"/>
      <c r="K252" s="43"/>
      <c r="L252" s="41"/>
      <c r="M252" s="43"/>
      <c r="N252" s="43"/>
      <c r="O252" s="201"/>
      <c r="P252" s="228"/>
      <c r="Q252" s="43"/>
      <c r="R252" s="202"/>
      <c r="S252" s="43"/>
      <c r="T252" s="45"/>
      <c r="U252" s="46"/>
      <c r="V252" s="43"/>
      <c r="W252" s="43"/>
      <c r="X252" s="47"/>
      <c r="Y252" s="48"/>
      <c r="Z252" s="48"/>
      <c r="AA252" s="48"/>
      <c r="AB252" s="59"/>
      <c r="AC252" s="49"/>
      <c r="AD252" s="43"/>
      <c r="AE252" s="43"/>
    </row>
    <row r="253" spans="1:31" ht="47.25" customHeight="1" x14ac:dyDescent="0.2">
      <c r="A253" s="41"/>
      <c r="B253" s="42"/>
      <c r="C253" s="42"/>
      <c r="D253" s="42"/>
      <c r="E253" s="43"/>
      <c r="F253" s="43"/>
      <c r="G253" s="43"/>
      <c r="H253" s="43"/>
      <c r="I253" s="44"/>
      <c r="J253" s="41"/>
      <c r="K253" s="43"/>
      <c r="L253" s="41"/>
      <c r="M253" s="43"/>
      <c r="N253" s="43"/>
      <c r="O253" s="201"/>
      <c r="P253" s="228"/>
      <c r="Q253" s="43"/>
      <c r="R253" s="202"/>
      <c r="S253" s="43"/>
      <c r="T253" s="45"/>
      <c r="U253" s="46"/>
      <c r="V253" s="43"/>
      <c r="W253" s="43"/>
      <c r="X253" s="47"/>
      <c r="Y253" s="48"/>
      <c r="Z253" s="48"/>
      <c r="AA253" s="48"/>
      <c r="AB253" s="59"/>
      <c r="AC253" s="49"/>
      <c r="AD253" s="50"/>
      <c r="AE253" s="43"/>
    </row>
    <row r="254" spans="1:31" ht="47.25" customHeight="1" x14ac:dyDescent="0.2">
      <c r="A254" s="41"/>
      <c r="B254" s="42"/>
      <c r="C254" s="42"/>
      <c r="D254" s="42"/>
      <c r="E254" s="43"/>
      <c r="F254" s="43"/>
      <c r="G254" s="43"/>
      <c r="H254" s="43"/>
      <c r="I254" s="43"/>
      <c r="J254" s="41"/>
      <c r="K254" s="43"/>
      <c r="L254" s="41"/>
      <c r="M254" s="43"/>
      <c r="N254" s="43"/>
      <c r="O254" s="201"/>
      <c r="P254" s="228"/>
      <c r="Q254" s="43"/>
      <c r="R254" s="202"/>
      <c r="S254" s="43"/>
      <c r="T254" s="45"/>
      <c r="U254" s="46"/>
      <c r="V254" s="43"/>
      <c r="W254" s="43"/>
      <c r="X254" s="47"/>
      <c r="Y254" s="48"/>
      <c r="Z254" s="48"/>
      <c r="AA254" s="48"/>
      <c r="AB254" s="59"/>
      <c r="AC254" s="49"/>
      <c r="AD254" s="43"/>
      <c r="AE254" s="43"/>
    </row>
    <row r="255" spans="1:31" ht="47.25" customHeight="1" x14ac:dyDescent="0.2">
      <c r="A255" s="41"/>
      <c r="B255" s="42"/>
      <c r="C255" s="42"/>
      <c r="D255" s="42"/>
      <c r="E255" s="43"/>
      <c r="F255" s="43"/>
      <c r="G255" s="43"/>
      <c r="H255" s="43"/>
      <c r="I255" s="43"/>
      <c r="J255" s="41"/>
      <c r="K255" s="43"/>
      <c r="L255" s="41"/>
      <c r="M255" s="43"/>
      <c r="N255" s="43"/>
      <c r="O255" s="201"/>
      <c r="P255" s="228"/>
      <c r="Q255" s="43"/>
      <c r="R255" s="202"/>
      <c r="S255" s="43"/>
      <c r="T255" s="45"/>
      <c r="U255" s="46"/>
      <c r="V255" s="43"/>
      <c r="W255" s="43"/>
      <c r="X255" s="47"/>
      <c r="Y255" s="48"/>
      <c r="Z255" s="48"/>
      <c r="AA255" s="48"/>
      <c r="AB255" s="59"/>
      <c r="AC255" s="49"/>
      <c r="AD255" s="43"/>
      <c r="AE255" s="43"/>
    </row>
    <row r="256" spans="1:31" ht="47.25" customHeight="1" x14ac:dyDescent="0.2">
      <c r="A256" s="41"/>
      <c r="B256" s="42"/>
      <c r="C256" s="42"/>
      <c r="D256" s="42"/>
      <c r="E256" s="43"/>
      <c r="F256" s="43"/>
      <c r="G256" s="43"/>
      <c r="H256" s="43"/>
      <c r="I256" s="43"/>
      <c r="J256" s="41"/>
      <c r="K256" s="43"/>
      <c r="L256" s="41"/>
      <c r="M256" s="43"/>
      <c r="N256" s="43"/>
      <c r="O256" s="201"/>
      <c r="P256" s="228"/>
      <c r="Q256" s="43"/>
      <c r="R256" s="202"/>
      <c r="S256" s="43"/>
      <c r="T256" s="45"/>
      <c r="U256" s="46"/>
      <c r="V256" s="43"/>
      <c r="W256" s="43"/>
      <c r="X256" s="47"/>
      <c r="Y256" s="48"/>
      <c r="Z256" s="48"/>
      <c r="AA256" s="48"/>
      <c r="AB256" s="59"/>
      <c r="AC256" s="49"/>
      <c r="AD256" s="43"/>
      <c r="AE256" s="43"/>
    </row>
    <row r="257" spans="1:31" ht="47.25" customHeight="1" x14ac:dyDescent="0.2">
      <c r="A257" s="41"/>
      <c r="B257" s="42"/>
      <c r="C257" s="42"/>
      <c r="D257" s="42"/>
      <c r="E257" s="43"/>
      <c r="F257" s="43"/>
      <c r="G257" s="43"/>
      <c r="H257" s="43"/>
      <c r="I257" s="43"/>
      <c r="J257" s="41"/>
      <c r="K257" s="43"/>
      <c r="L257" s="41"/>
      <c r="M257" s="43"/>
      <c r="N257" s="43"/>
      <c r="O257" s="201"/>
      <c r="P257" s="228"/>
      <c r="Q257" s="43"/>
      <c r="R257" s="202"/>
      <c r="S257" s="43"/>
      <c r="T257" s="46"/>
      <c r="U257" s="46"/>
      <c r="V257" s="50"/>
      <c r="W257" s="43"/>
      <c r="X257" s="52"/>
      <c r="Y257" s="48"/>
      <c r="Z257" s="48"/>
      <c r="AA257" s="48"/>
      <c r="AB257" s="59"/>
      <c r="AC257" s="49"/>
      <c r="AD257" s="9"/>
      <c r="AE257" s="43"/>
    </row>
    <row r="258" spans="1:31" ht="47.25" customHeight="1" x14ac:dyDescent="0.2">
      <c r="A258" s="41"/>
      <c r="B258" s="42"/>
      <c r="C258" s="42"/>
      <c r="D258" s="42"/>
      <c r="E258" s="43"/>
      <c r="F258" s="43"/>
      <c r="G258" s="43"/>
      <c r="H258" s="43"/>
      <c r="I258" s="43"/>
      <c r="J258" s="41"/>
      <c r="K258" s="43"/>
      <c r="L258" s="41"/>
      <c r="M258" s="43"/>
      <c r="N258" s="43"/>
      <c r="O258" s="201"/>
      <c r="P258" s="228"/>
      <c r="Q258" s="43"/>
      <c r="R258" s="202"/>
      <c r="S258" s="43"/>
      <c r="T258" s="46"/>
      <c r="U258" s="46"/>
      <c r="V258" s="50"/>
      <c r="W258" s="43"/>
      <c r="X258" s="52"/>
      <c r="Y258" s="48"/>
      <c r="Z258" s="48"/>
      <c r="AA258" s="48"/>
      <c r="AB258" s="59"/>
      <c r="AC258" s="49"/>
      <c r="AD258" s="9"/>
      <c r="AE258" s="43"/>
    </row>
    <row r="259" spans="1:31" ht="47.25" customHeight="1" x14ac:dyDescent="0.2">
      <c r="A259" s="41"/>
      <c r="B259" s="42"/>
      <c r="C259" s="42"/>
      <c r="D259" s="42"/>
      <c r="E259" s="43"/>
      <c r="F259" s="43"/>
      <c r="G259" s="43"/>
      <c r="H259" s="43"/>
      <c r="I259" s="44"/>
      <c r="J259" s="41"/>
      <c r="K259" s="43"/>
      <c r="L259" s="41"/>
      <c r="M259" s="43"/>
      <c r="N259" s="43"/>
      <c r="O259" s="201"/>
      <c r="P259" s="228"/>
      <c r="Q259" s="43"/>
      <c r="R259" s="202"/>
      <c r="S259" s="43"/>
      <c r="T259" s="46"/>
      <c r="U259" s="46"/>
      <c r="V259" s="50"/>
      <c r="W259" s="43"/>
      <c r="X259" s="47"/>
      <c r="Y259" s="48"/>
      <c r="Z259" s="48"/>
      <c r="AA259" s="48"/>
      <c r="AB259" s="59"/>
      <c r="AC259" s="49"/>
      <c r="AD259" s="50"/>
      <c r="AE259" s="43"/>
    </row>
    <row r="260" spans="1:31" ht="47.25" customHeight="1" x14ac:dyDescent="0.2">
      <c r="A260" s="41"/>
      <c r="B260" s="42"/>
      <c r="C260" s="42"/>
      <c r="D260" s="42"/>
      <c r="E260" s="43"/>
      <c r="F260" s="43"/>
      <c r="G260" s="43"/>
      <c r="H260" s="43"/>
      <c r="I260" s="44"/>
      <c r="J260" s="41"/>
      <c r="K260" s="43"/>
      <c r="L260" s="41"/>
      <c r="M260" s="43"/>
      <c r="N260" s="43"/>
      <c r="O260" s="201"/>
      <c r="P260" s="228"/>
      <c r="Q260" s="43"/>
      <c r="R260" s="202"/>
      <c r="S260" s="43"/>
      <c r="T260" s="45"/>
      <c r="U260" s="46"/>
      <c r="V260" s="43"/>
      <c r="W260" s="43"/>
      <c r="X260" s="47"/>
      <c r="Y260" s="48"/>
      <c r="Z260" s="48"/>
      <c r="AA260" s="48"/>
      <c r="AB260" s="59"/>
      <c r="AC260" s="49"/>
      <c r="AD260" s="50"/>
      <c r="AE260" s="43"/>
    </row>
    <row r="261" spans="1:31" ht="47.25" customHeight="1" x14ac:dyDescent="0.2">
      <c r="A261" s="41"/>
      <c r="B261" s="42"/>
      <c r="C261" s="42"/>
      <c r="D261" s="42"/>
      <c r="E261" s="43"/>
      <c r="F261" s="43"/>
      <c r="G261" s="43"/>
      <c r="H261" s="43"/>
      <c r="I261" s="43"/>
      <c r="J261" s="41"/>
      <c r="K261" s="43"/>
      <c r="L261" s="41"/>
      <c r="M261" s="43"/>
      <c r="N261" s="43"/>
      <c r="O261" s="201"/>
      <c r="P261" s="228"/>
      <c r="Q261" s="43"/>
      <c r="R261" s="202"/>
      <c r="S261" s="43"/>
      <c r="T261" s="46"/>
      <c r="U261" s="46"/>
      <c r="V261" s="50"/>
      <c r="W261" s="43"/>
      <c r="X261" s="47"/>
      <c r="Y261" s="48"/>
      <c r="Z261" s="48"/>
      <c r="AA261" s="48"/>
      <c r="AB261" s="59"/>
      <c r="AC261" s="49"/>
      <c r="AD261" s="43"/>
      <c r="AE261" s="43"/>
    </row>
    <row r="262" spans="1:31" ht="47.25" customHeight="1" x14ac:dyDescent="0.2">
      <c r="A262" s="41"/>
      <c r="B262" s="42"/>
      <c r="C262" s="42"/>
      <c r="D262" s="42"/>
      <c r="E262" s="43"/>
      <c r="F262" s="43"/>
      <c r="G262" s="43"/>
      <c r="H262" s="43"/>
      <c r="I262" s="44"/>
      <c r="J262" s="41"/>
      <c r="K262" s="43"/>
      <c r="L262" s="41"/>
      <c r="M262" s="43"/>
      <c r="N262" s="43"/>
      <c r="O262" s="201"/>
      <c r="P262" s="228"/>
      <c r="Q262" s="43"/>
      <c r="R262" s="202"/>
      <c r="S262" s="43"/>
      <c r="T262" s="45"/>
      <c r="U262" s="46"/>
      <c r="V262" s="43"/>
      <c r="W262" s="43"/>
      <c r="X262" s="47"/>
      <c r="Y262" s="48"/>
      <c r="Z262" s="48"/>
      <c r="AA262" s="48"/>
      <c r="AB262" s="59"/>
      <c r="AC262" s="49"/>
      <c r="AD262" s="50"/>
      <c r="AE262" s="43"/>
    </row>
    <row r="263" spans="1:31" ht="47.25" customHeight="1" x14ac:dyDescent="0.2">
      <c r="A263" s="200"/>
      <c r="B263" s="42"/>
      <c r="C263" s="42"/>
      <c r="D263" s="42"/>
      <c r="E263" s="43"/>
      <c r="F263" s="43"/>
      <c r="G263" s="43"/>
      <c r="H263" s="43"/>
      <c r="I263" s="44"/>
      <c r="J263" s="41"/>
      <c r="K263" s="43"/>
      <c r="L263" s="41"/>
      <c r="M263" s="43"/>
      <c r="N263" s="43"/>
      <c r="O263" s="201"/>
      <c r="P263" s="228"/>
      <c r="Q263" s="43"/>
      <c r="R263" s="202"/>
      <c r="S263" s="43"/>
      <c r="T263" s="45"/>
      <c r="U263" s="46"/>
      <c r="V263" s="43"/>
      <c r="W263" s="43"/>
      <c r="X263" s="47"/>
      <c r="Y263" s="48"/>
      <c r="Z263" s="48"/>
      <c r="AA263" s="48"/>
      <c r="AB263" s="59"/>
      <c r="AC263" s="49"/>
      <c r="AD263" s="50"/>
      <c r="AE263" s="43"/>
    </row>
    <row r="264" spans="1:31" ht="47.25" customHeight="1" x14ac:dyDescent="0.2">
      <c r="A264" s="200"/>
      <c r="B264" s="42"/>
      <c r="C264" s="42"/>
      <c r="D264" s="42"/>
      <c r="E264" s="43"/>
      <c r="F264" s="43"/>
      <c r="G264" s="43"/>
      <c r="H264" s="43"/>
      <c r="I264" s="44"/>
      <c r="J264" s="41"/>
      <c r="K264" s="43"/>
      <c r="L264" s="41"/>
      <c r="M264" s="43"/>
      <c r="N264" s="43"/>
      <c r="O264" s="201"/>
      <c r="P264" s="228"/>
      <c r="Q264" s="43"/>
      <c r="R264" s="202"/>
      <c r="S264" s="43"/>
      <c r="T264" s="45"/>
      <c r="U264" s="46"/>
      <c r="V264" s="43"/>
      <c r="W264" s="43"/>
      <c r="X264" s="47"/>
      <c r="Y264" s="48"/>
      <c r="Z264" s="48"/>
      <c r="AA264" s="48"/>
      <c r="AB264" s="59"/>
      <c r="AC264" s="49"/>
      <c r="AD264" s="9"/>
      <c r="AE264" s="10"/>
    </row>
    <row r="265" spans="1:31" ht="47.25" customHeight="1" x14ac:dyDescent="0.2">
      <c r="A265" s="41"/>
      <c r="B265" s="42"/>
      <c r="C265" s="42"/>
      <c r="D265" s="42"/>
      <c r="E265" s="43"/>
      <c r="F265" s="43"/>
      <c r="G265" s="43"/>
      <c r="H265" s="43"/>
      <c r="I265" s="43"/>
      <c r="J265" s="41"/>
      <c r="K265" s="43"/>
      <c r="L265" s="41"/>
      <c r="M265" s="43"/>
      <c r="N265" s="43"/>
      <c r="O265" s="201"/>
      <c r="P265" s="228"/>
      <c r="Q265" s="43"/>
      <c r="R265" s="202"/>
      <c r="S265" s="43"/>
      <c r="T265" s="45"/>
      <c r="U265" s="46"/>
      <c r="V265" s="43"/>
      <c r="W265" s="43"/>
      <c r="X265" s="47"/>
      <c r="Y265" s="48"/>
      <c r="Z265" s="48"/>
      <c r="AA265" s="48"/>
      <c r="AB265" s="59"/>
      <c r="AC265" s="49"/>
      <c r="AD265" s="50"/>
      <c r="AE265" s="50"/>
    </row>
    <row r="266" spans="1:31" ht="47.25" customHeight="1" x14ac:dyDescent="0.2">
      <c r="A266" s="41"/>
      <c r="B266" s="42"/>
      <c r="C266" s="42"/>
      <c r="D266" s="42"/>
      <c r="E266" s="43"/>
      <c r="F266" s="43"/>
      <c r="G266" s="43"/>
      <c r="H266" s="43"/>
      <c r="I266" s="44"/>
      <c r="J266" s="41"/>
      <c r="K266" s="43"/>
      <c r="L266" s="41"/>
      <c r="M266" s="43"/>
      <c r="N266" s="43"/>
      <c r="O266" s="201"/>
      <c r="P266" s="228"/>
      <c r="Q266" s="43"/>
      <c r="R266" s="202"/>
      <c r="S266" s="43"/>
      <c r="T266" s="45"/>
      <c r="U266" s="46"/>
      <c r="V266" s="43"/>
      <c r="W266" s="43"/>
      <c r="X266" s="47"/>
      <c r="Y266" s="48"/>
      <c r="Z266" s="48"/>
      <c r="AA266" s="48"/>
      <c r="AB266" s="59"/>
      <c r="AC266" s="49"/>
      <c r="AD266" s="9"/>
      <c r="AE266" s="43"/>
    </row>
    <row r="267" spans="1:31" ht="47.25" customHeight="1" x14ac:dyDescent="0.2">
      <c r="A267" s="41"/>
      <c r="B267" s="42"/>
      <c r="C267" s="42"/>
      <c r="D267" s="42"/>
      <c r="E267" s="43"/>
      <c r="F267" s="43"/>
      <c r="G267" s="43"/>
      <c r="H267" s="43"/>
      <c r="I267" s="43"/>
      <c r="J267" s="41"/>
      <c r="K267" s="43"/>
      <c r="L267" s="41"/>
      <c r="M267" s="43"/>
      <c r="N267" s="43"/>
      <c r="O267" s="201"/>
      <c r="P267" s="228"/>
      <c r="Q267" s="43"/>
      <c r="R267" s="202"/>
      <c r="S267" s="43"/>
      <c r="T267" s="45"/>
      <c r="U267" s="46"/>
      <c r="V267" s="43"/>
      <c r="W267" s="43"/>
      <c r="X267" s="47"/>
      <c r="Y267" s="48"/>
      <c r="Z267" s="48"/>
      <c r="AA267" s="48"/>
      <c r="AB267" s="59"/>
      <c r="AC267" s="49"/>
      <c r="AD267" s="9"/>
      <c r="AE267" s="10"/>
    </row>
    <row r="268" spans="1:31" ht="47.25" customHeight="1" x14ac:dyDescent="0.2">
      <c r="A268" s="41"/>
      <c r="B268" s="42"/>
      <c r="C268" s="42"/>
      <c r="D268" s="42"/>
      <c r="E268" s="43"/>
      <c r="F268" s="43"/>
      <c r="G268" s="43"/>
      <c r="H268" s="43"/>
      <c r="I268" s="43"/>
      <c r="J268" s="41"/>
      <c r="K268" s="43"/>
      <c r="L268" s="41"/>
      <c r="M268" s="43"/>
      <c r="N268" s="43"/>
      <c r="O268" s="201"/>
      <c r="P268" s="228"/>
      <c r="Q268" s="43"/>
      <c r="R268" s="202"/>
      <c r="S268" s="43"/>
      <c r="T268" s="45"/>
      <c r="U268" s="46"/>
      <c r="V268" s="43"/>
      <c r="W268" s="43"/>
      <c r="X268" s="47"/>
      <c r="Y268" s="48"/>
      <c r="Z268" s="48"/>
      <c r="AA268" s="48"/>
      <c r="AB268" s="59"/>
      <c r="AC268" s="49"/>
      <c r="AD268" s="43"/>
      <c r="AE268" s="43"/>
    </row>
    <row r="269" spans="1:31" ht="47.25" customHeight="1" x14ac:dyDescent="0.2">
      <c r="A269" s="41"/>
      <c r="B269" s="42"/>
      <c r="C269" s="42"/>
      <c r="D269" s="42"/>
      <c r="E269" s="54"/>
      <c r="F269" s="43"/>
      <c r="G269" s="43"/>
      <c r="H269" s="43"/>
      <c r="I269" s="44"/>
      <c r="J269" s="41"/>
      <c r="K269" s="43"/>
      <c r="L269" s="41"/>
      <c r="M269" s="43"/>
      <c r="N269" s="43"/>
      <c r="O269" s="201"/>
      <c r="P269" s="228"/>
      <c r="Q269" s="43"/>
      <c r="R269" s="202"/>
      <c r="S269" s="43"/>
      <c r="T269" s="45"/>
      <c r="U269" s="46"/>
      <c r="V269" s="43"/>
      <c r="W269" s="43"/>
      <c r="X269" s="47"/>
      <c r="Y269" s="48"/>
      <c r="Z269" s="48"/>
      <c r="AA269" s="48"/>
      <c r="AB269" s="59"/>
      <c r="AC269" s="49"/>
      <c r="AD269" s="50"/>
      <c r="AE269" s="10"/>
    </row>
    <row r="270" spans="1:31" ht="47.25" customHeight="1" x14ac:dyDescent="0.2">
      <c r="A270" s="41"/>
      <c r="B270" s="42"/>
      <c r="C270" s="42"/>
      <c r="D270" s="42"/>
      <c r="E270" s="43"/>
      <c r="F270" s="43"/>
      <c r="G270" s="43"/>
      <c r="H270" s="43"/>
      <c r="I270" s="43"/>
      <c r="J270" s="41"/>
      <c r="K270" s="43"/>
      <c r="L270" s="41"/>
      <c r="M270" s="43"/>
      <c r="N270" s="43"/>
      <c r="O270" s="201"/>
      <c r="P270" s="228"/>
      <c r="Q270" s="43"/>
      <c r="R270" s="202"/>
      <c r="S270" s="43"/>
      <c r="T270" s="45"/>
      <c r="U270" s="46"/>
      <c r="V270" s="43"/>
      <c r="W270" s="43"/>
      <c r="X270" s="47"/>
      <c r="Y270" s="48"/>
      <c r="Z270" s="48"/>
      <c r="AA270" s="48"/>
      <c r="AB270" s="59"/>
      <c r="AC270" s="49"/>
      <c r="AD270" s="43"/>
      <c r="AE270" s="43"/>
    </row>
    <row r="271" spans="1:31" ht="47.25" customHeight="1" x14ac:dyDescent="0.2">
      <c r="A271" s="41"/>
      <c r="B271" s="42"/>
      <c r="C271" s="42"/>
      <c r="D271" s="42"/>
      <c r="E271" s="43"/>
      <c r="F271" s="43"/>
      <c r="G271" s="43"/>
      <c r="H271" s="43"/>
      <c r="I271" s="44"/>
      <c r="J271" s="41"/>
      <c r="K271" s="43"/>
      <c r="L271" s="41"/>
      <c r="M271" s="43"/>
      <c r="N271" s="43"/>
      <c r="O271" s="201"/>
      <c r="P271" s="228"/>
      <c r="Q271" s="43"/>
      <c r="R271" s="202"/>
      <c r="S271" s="43"/>
      <c r="T271" s="45"/>
      <c r="U271" s="46"/>
      <c r="V271" s="43"/>
      <c r="W271" s="43"/>
      <c r="X271" s="47"/>
      <c r="Y271" s="48"/>
      <c r="Z271" s="48"/>
      <c r="AA271" s="48"/>
      <c r="AB271" s="59"/>
      <c r="AC271" s="49"/>
      <c r="AD271" s="50"/>
      <c r="AE271" s="43"/>
    </row>
    <row r="272" spans="1:31" ht="47.25" customHeight="1" x14ac:dyDescent="0.2">
      <c r="A272" s="41"/>
      <c r="B272" s="42"/>
      <c r="C272" s="42"/>
      <c r="D272" s="42"/>
      <c r="E272" s="43"/>
      <c r="F272" s="43"/>
      <c r="G272" s="43"/>
      <c r="H272" s="43"/>
      <c r="I272" s="43"/>
      <c r="J272" s="41"/>
      <c r="K272" s="43"/>
      <c r="L272" s="41"/>
      <c r="M272" s="43"/>
      <c r="N272" s="43"/>
      <c r="O272" s="201"/>
      <c r="P272" s="228"/>
      <c r="Q272" s="43"/>
      <c r="R272" s="202"/>
      <c r="S272" s="43"/>
      <c r="T272" s="45"/>
      <c r="U272" s="46"/>
      <c r="V272" s="43"/>
      <c r="W272" s="43"/>
      <c r="X272" s="47"/>
      <c r="Y272" s="48"/>
      <c r="Z272" s="48"/>
      <c r="AA272" s="48"/>
      <c r="AB272" s="59"/>
      <c r="AC272" s="49"/>
      <c r="AD272" s="43"/>
      <c r="AE272" s="43"/>
    </row>
    <row r="273" spans="1:31" ht="47.25" customHeight="1" x14ac:dyDescent="0.2">
      <c r="A273" s="41"/>
      <c r="B273" s="42"/>
      <c r="C273" s="42"/>
      <c r="D273" s="42"/>
      <c r="E273" s="43"/>
      <c r="F273" s="43"/>
      <c r="G273" s="43"/>
      <c r="H273" s="43"/>
      <c r="I273" s="44"/>
      <c r="J273" s="41"/>
      <c r="K273" s="43"/>
      <c r="L273" s="41"/>
      <c r="M273" s="43"/>
      <c r="N273" s="43"/>
      <c r="O273" s="201"/>
      <c r="P273" s="228"/>
      <c r="Q273" s="43"/>
      <c r="R273" s="202"/>
      <c r="S273" s="43"/>
      <c r="T273" s="45"/>
      <c r="U273" s="46"/>
      <c r="V273" s="43"/>
      <c r="W273" s="43"/>
      <c r="X273" s="47"/>
      <c r="Y273" s="48"/>
      <c r="Z273" s="48"/>
      <c r="AA273" s="48"/>
      <c r="AB273" s="59"/>
      <c r="AC273" s="49"/>
      <c r="AD273" s="9"/>
      <c r="AE273" s="10"/>
    </row>
    <row r="274" spans="1:31" ht="47.25" customHeight="1" x14ac:dyDescent="0.2">
      <c r="A274" s="41"/>
      <c r="B274" s="42"/>
      <c r="C274" s="42"/>
      <c r="D274" s="42"/>
      <c r="E274" s="43"/>
      <c r="F274" s="43"/>
      <c r="G274" s="43"/>
      <c r="H274" s="43"/>
      <c r="I274" s="43"/>
      <c r="J274" s="41"/>
      <c r="K274" s="43"/>
      <c r="L274" s="41"/>
      <c r="M274" s="43"/>
      <c r="N274" s="43"/>
      <c r="O274" s="201"/>
      <c r="P274" s="228"/>
      <c r="Q274" s="43"/>
      <c r="R274" s="202"/>
      <c r="S274" s="43"/>
      <c r="T274" s="46"/>
      <c r="U274" s="46"/>
      <c r="V274" s="50"/>
      <c r="W274" s="43"/>
      <c r="X274" s="47"/>
      <c r="Y274" s="48"/>
      <c r="Z274" s="48"/>
      <c r="AA274" s="48"/>
      <c r="AB274" s="59"/>
      <c r="AC274" s="49"/>
      <c r="AD274" s="43"/>
      <c r="AE274" s="43"/>
    </row>
    <row r="275" spans="1:31" ht="47.25" customHeight="1" x14ac:dyDescent="0.2">
      <c r="A275" s="41"/>
      <c r="B275" s="42"/>
      <c r="C275" s="42"/>
      <c r="D275" s="42"/>
      <c r="E275" s="43"/>
      <c r="F275" s="43"/>
      <c r="G275" s="43"/>
      <c r="H275" s="43"/>
      <c r="I275" s="44"/>
      <c r="J275" s="41"/>
      <c r="K275" s="43"/>
      <c r="L275" s="41"/>
      <c r="M275" s="43"/>
      <c r="N275" s="43"/>
      <c r="O275" s="201"/>
      <c r="P275" s="228"/>
      <c r="Q275" s="43"/>
      <c r="R275" s="202"/>
      <c r="S275" s="43"/>
      <c r="T275" s="46"/>
      <c r="U275" s="46"/>
      <c r="V275" s="50"/>
      <c r="W275" s="43"/>
      <c r="X275" s="47"/>
      <c r="Y275" s="48"/>
      <c r="Z275" s="48"/>
      <c r="AA275" s="48"/>
      <c r="AB275" s="59"/>
      <c r="AC275" s="49"/>
      <c r="AD275" s="43"/>
      <c r="AE275" s="43"/>
    </row>
    <row r="276" spans="1:31" ht="47.25" customHeight="1" x14ac:dyDescent="0.2">
      <c r="A276" s="41"/>
      <c r="B276" s="42"/>
      <c r="C276" s="42"/>
      <c r="D276" s="42"/>
      <c r="E276" s="43"/>
      <c r="F276" s="43"/>
      <c r="G276" s="43"/>
      <c r="H276" s="43"/>
      <c r="I276" s="43"/>
      <c r="J276" s="41"/>
      <c r="K276" s="43"/>
      <c r="L276" s="41"/>
      <c r="M276" s="43"/>
      <c r="N276" s="43"/>
      <c r="O276" s="201"/>
      <c r="P276" s="228"/>
      <c r="Q276" s="43"/>
      <c r="R276" s="202"/>
      <c r="S276" s="43"/>
      <c r="T276" s="45"/>
      <c r="U276" s="46"/>
      <c r="V276" s="43"/>
      <c r="W276" s="43"/>
      <c r="X276" s="47"/>
      <c r="Y276" s="48"/>
      <c r="Z276" s="48"/>
      <c r="AA276" s="48"/>
      <c r="AB276" s="59"/>
      <c r="AC276" s="49"/>
      <c r="AD276" s="43"/>
      <c r="AE276" s="43"/>
    </row>
    <row r="277" spans="1:31" ht="47.25" customHeight="1" x14ac:dyDescent="0.2">
      <c r="A277" s="41"/>
      <c r="B277" s="42"/>
      <c r="C277" s="42"/>
      <c r="D277" s="42"/>
      <c r="E277" s="43"/>
      <c r="F277" s="43"/>
      <c r="G277" s="43"/>
      <c r="H277" s="43"/>
      <c r="I277" s="43"/>
      <c r="J277" s="41"/>
      <c r="K277" s="43"/>
      <c r="L277" s="41"/>
      <c r="M277" s="43"/>
      <c r="N277" s="43"/>
      <c r="O277" s="201"/>
      <c r="P277" s="228"/>
      <c r="Q277" s="43"/>
      <c r="R277" s="202"/>
      <c r="S277" s="43"/>
      <c r="T277" s="45"/>
      <c r="U277" s="46"/>
      <c r="V277" s="43"/>
      <c r="W277" s="43"/>
      <c r="X277" s="47"/>
      <c r="Y277" s="48"/>
      <c r="Z277" s="48"/>
      <c r="AA277" s="48"/>
      <c r="AB277" s="59"/>
      <c r="AC277" s="49"/>
      <c r="AD277" s="43"/>
      <c r="AE277" s="43"/>
    </row>
    <row r="278" spans="1:31" ht="47.25" customHeight="1" x14ac:dyDescent="0.2">
      <c r="A278" s="41"/>
      <c r="B278" s="42"/>
      <c r="C278" s="42"/>
      <c r="D278" s="42"/>
      <c r="E278" s="43"/>
      <c r="F278" s="43"/>
      <c r="G278" s="43"/>
      <c r="H278" s="43"/>
      <c r="I278" s="43"/>
      <c r="J278" s="41"/>
      <c r="K278" s="43"/>
      <c r="L278" s="41"/>
      <c r="M278" s="43"/>
      <c r="N278" s="43"/>
      <c r="O278" s="201"/>
      <c r="P278" s="228"/>
      <c r="Q278" s="43"/>
      <c r="R278" s="202"/>
      <c r="S278" s="43"/>
      <c r="T278" s="46"/>
      <c r="U278" s="46"/>
      <c r="V278" s="50"/>
      <c r="W278" s="43"/>
      <c r="X278" s="47"/>
      <c r="Y278" s="48"/>
      <c r="Z278" s="48"/>
      <c r="AA278" s="48"/>
      <c r="AB278" s="59"/>
      <c r="AC278" s="49"/>
      <c r="AD278" s="43"/>
      <c r="AE278" s="43"/>
    </row>
    <row r="279" spans="1:31" ht="47.25" customHeight="1" x14ac:dyDescent="0.2">
      <c r="A279" s="41"/>
      <c r="B279" s="42"/>
      <c r="C279" s="42"/>
      <c r="D279" s="42"/>
      <c r="E279" s="43"/>
      <c r="F279" s="43"/>
      <c r="G279" s="43"/>
      <c r="H279" s="43"/>
      <c r="I279" s="43"/>
      <c r="J279" s="41"/>
      <c r="K279" s="43"/>
      <c r="L279" s="41"/>
      <c r="M279" s="43"/>
      <c r="N279" s="43"/>
      <c r="O279" s="201"/>
      <c r="P279" s="228"/>
      <c r="Q279" s="43"/>
      <c r="R279" s="202"/>
      <c r="S279" s="43"/>
      <c r="T279" s="45"/>
      <c r="U279" s="46"/>
      <c r="V279" s="43"/>
      <c r="W279" s="43"/>
      <c r="X279" s="47"/>
      <c r="Y279" s="48"/>
      <c r="Z279" s="48"/>
      <c r="AA279" s="48"/>
      <c r="AB279" s="59"/>
      <c r="AC279" s="49"/>
      <c r="AD279" s="43"/>
      <c r="AE279" s="43"/>
    </row>
    <row r="280" spans="1:31" ht="47.25" customHeight="1" x14ac:dyDescent="0.2">
      <c r="A280" s="41"/>
      <c r="B280" s="42"/>
      <c r="C280" s="42"/>
      <c r="D280" s="42"/>
      <c r="E280" s="43"/>
      <c r="F280" s="43"/>
      <c r="G280" s="43"/>
      <c r="H280" s="43"/>
      <c r="I280" s="43"/>
      <c r="J280" s="41"/>
      <c r="K280" s="43"/>
      <c r="L280" s="41"/>
      <c r="M280" s="43"/>
      <c r="N280" s="43"/>
      <c r="O280" s="201"/>
      <c r="P280" s="228"/>
      <c r="Q280" s="43"/>
      <c r="R280" s="202"/>
      <c r="S280" s="43"/>
      <c r="T280" s="45"/>
      <c r="U280" s="46"/>
      <c r="V280" s="43"/>
      <c r="W280" s="43"/>
      <c r="X280" s="47"/>
      <c r="Y280" s="48"/>
      <c r="Z280" s="48"/>
      <c r="AA280" s="48"/>
      <c r="AB280" s="59"/>
      <c r="AC280" s="49"/>
      <c r="AD280" s="9"/>
      <c r="AE280" s="10"/>
    </row>
    <row r="281" spans="1:31" ht="47.25" customHeight="1" x14ac:dyDescent="0.2">
      <c r="A281" s="41"/>
      <c r="B281" s="42"/>
      <c r="C281" s="42"/>
      <c r="D281" s="42"/>
      <c r="E281" s="43"/>
      <c r="F281" s="43"/>
      <c r="G281" s="43"/>
      <c r="H281" s="43"/>
      <c r="I281" s="43"/>
      <c r="J281" s="41"/>
      <c r="K281" s="43"/>
      <c r="L281" s="41"/>
      <c r="M281" s="43"/>
      <c r="N281" s="43"/>
      <c r="O281" s="201"/>
      <c r="P281" s="228"/>
      <c r="Q281" s="43"/>
      <c r="R281" s="202"/>
      <c r="S281" s="43"/>
      <c r="T281" s="46"/>
      <c r="U281" s="46"/>
      <c r="V281" s="50"/>
      <c r="W281" s="43"/>
      <c r="X281" s="47"/>
      <c r="Y281" s="48"/>
      <c r="Z281" s="48"/>
      <c r="AA281" s="48"/>
      <c r="AB281" s="59"/>
      <c r="AC281" s="49"/>
      <c r="AD281" s="10"/>
      <c r="AE281" s="10"/>
    </row>
    <row r="282" spans="1:31" ht="47.25" customHeight="1" x14ac:dyDescent="0.2">
      <c r="A282" s="41"/>
      <c r="B282" s="42"/>
      <c r="C282" s="42"/>
      <c r="D282" s="42"/>
      <c r="E282" s="43"/>
      <c r="F282" s="43"/>
      <c r="G282" s="43"/>
      <c r="H282" s="43"/>
      <c r="I282" s="43"/>
      <c r="J282" s="41"/>
      <c r="K282" s="43"/>
      <c r="L282" s="41"/>
      <c r="M282" s="43"/>
      <c r="N282" s="43"/>
      <c r="O282" s="201"/>
      <c r="P282" s="228"/>
      <c r="Q282" s="43"/>
      <c r="R282" s="202"/>
      <c r="S282" s="43"/>
      <c r="T282" s="46"/>
      <c r="U282" s="46"/>
      <c r="V282" s="50"/>
      <c r="W282" s="43"/>
      <c r="X282" s="47"/>
      <c r="Y282" s="48"/>
      <c r="Z282" s="48"/>
      <c r="AA282" s="48"/>
      <c r="AB282" s="59"/>
      <c r="AC282" s="49"/>
      <c r="AD282" s="43"/>
      <c r="AE282" s="43"/>
    </row>
    <row r="283" spans="1:31" ht="47.25" customHeight="1" x14ac:dyDescent="0.2">
      <c r="A283" s="41"/>
      <c r="B283" s="42"/>
      <c r="C283" s="42"/>
      <c r="D283" s="42"/>
      <c r="E283" s="43"/>
      <c r="F283" s="43"/>
      <c r="G283" s="43"/>
      <c r="H283" s="43"/>
      <c r="I283" s="43"/>
      <c r="J283" s="41"/>
      <c r="K283" s="43"/>
      <c r="L283" s="41"/>
      <c r="M283" s="43"/>
      <c r="N283" s="43"/>
      <c r="O283" s="201"/>
      <c r="P283" s="228"/>
      <c r="Q283" s="43"/>
      <c r="R283" s="202"/>
      <c r="S283" s="43"/>
      <c r="T283" s="46"/>
      <c r="U283" s="46"/>
      <c r="V283" s="50"/>
      <c r="W283" s="43"/>
      <c r="X283" s="47"/>
      <c r="Y283" s="48"/>
      <c r="Z283" s="48"/>
      <c r="AA283" s="48"/>
      <c r="AB283" s="59"/>
      <c r="AC283" s="49"/>
      <c r="AD283" s="43"/>
      <c r="AE283" s="43"/>
    </row>
    <row r="284" spans="1:31" ht="47.25" customHeight="1" x14ac:dyDescent="0.2">
      <c r="A284" s="41"/>
      <c r="B284" s="42"/>
      <c r="C284" s="42"/>
      <c r="D284" s="42"/>
      <c r="E284" s="43"/>
      <c r="F284" s="43"/>
      <c r="G284" s="43"/>
      <c r="H284" s="44"/>
      <c r="I284" s="43"/>
      <c r="J284" s="41"/>
      <c r="K284" s="43"/>
      <c r="L284" s="41"/>
      <c r="M284" s="43"/>
      <c r="N284" s="43"/>
      <c r="O284" s="201"/>
      <c r="P284" s="228"/>
      <c r="Q284" s="43"/>
      <c r="R284" s="202"/>
      <c r="S284" s="43"/>
      <c r="T284" s="46"/>
      <c r="U284" s="46"/>
      <c r="V284" s="50"/>
      <c r="W284" s="43"/>
      <c r="X284" s="47"/>
      <c r="Y284" s="48"/>
      <c r="Z284" s="48"/>
      <c r="AA284" s="48"/>
      <c r="AB284" s="59"/>
      <c r="AC284" s="49"/>
      <c r="AD284" s="43"/>
      <c r="AE284" s="43"/>
    </row>
    <row r="285" spans="1:31" ht="47.25" customHeight="1" x14ac:dyDescent="0.2">
      <c r="A285" s="41"/>
      <c r="B285" s="42"/>
      <c r="C285" s="42"/>
      <c r="D285" s="42"/>
      <c r="E285" s="43"/>
      <c r="F285" s="43"/>
      <c r="G285" s="43"/>
      <c r="H285" s="43"/>
      <c r="I285" s="43"/>
      <c r="J285" s="41"/>
      <c r="K285" s="43"/>
      <c r="L285" s="41"/>
      <c r="M285" s="43"/>
      <c r="N285" s="43"/>
      <c r="O285" s="201"/>
      <c r="P285" s="228"/>
      <c r="Q285" s="43"/>
      <c r="R285" s="202"/>
      <c r="S285" s="43"/>
      <c r="T285" s="46"/>
      <c r="U285" s="46"/>
      <c r="V285" s="50"/>
      <c r="W285" s="43"/>
      <c r="X285" s="47"/>
      <c r="Y285" s="48"/>
      <c r="Z285" s="48"/>
      <c r="AA285" s="48"/>
      <c r="AB285" s="59"/>
      <c r="AC285" s="49"/>
      <c r="AD285" s="43"/>
      <c r="AE285" s="43"/>
    </row>
    <row r="286" spans="1:31" ht="47.25" customHeight="1" x14ac:dyDescent="0.2">
      <c r="A286" s="41"/>
      <c r="B286" s="42"/>
      <c r="C286" s="42"/>
      <c r="D286" s="42"/>
      <c r="E286" s="43"/>
      <c r="F286" s="43"/>
      <c r="G286" s="43"/>
      <c r="H286" s="43"/>
      <c r="I286" s="43"/>
      <c r="J286" s="41"/>
      <c r="K286" s="43"/>
      <c r="L286" s="41"/>
      <c r="M286" s="43"/>
      <c r="N286" s="43"/>
      <c r="O286" s="201"/>
      <c r="P286" s="228"/>
      <c r="Q286" s="43"/>
      <c r="R286" s="202"/>
      <c r="S286" s="43"/>
      <c r="T286" s="45"/>
      <c r="U286" s="46"/>
      <c r="V286" s="43"/>
      <c r="W286" s="43"/>
      <c r="X286" s="47"/>
      <c r="Y286" s="48"/>
      <c r="Z286" s="48"/>
      <c r="AA286" s="48"/>
      <c r="AB286" s="59"/>
      <c r="AC286" s="49"/>
      <c r="AD286" s="9"/>
      <c r="AE286" s="10"/>
    </row>
    <row r="287" spans="1:31" ht="47.25" customHeight="1" x14ac:dyDescent="0.2">
      <c r="A287" s="41"/>
      <c r="B287" s="42"/>
      <c r="C287" s="42"/>
      <c r="D287" s="42"/>
      <c r="E287" s="43"/>
      <c r="F287" s="43"/>
      <c r="G287" s="43"/>
      <c r="H287" s="43"/>
      <c r="I287" s="43"/>
      <c r="J287" s="41"/>
      <c r="K287" s="43"/>
      <c r="L287" s="41"/>
      <c r="M287" s="43"/>
      <c r="N287" s="43"/>
      <c r="O287" s="201"/>
      <c r="P287" s="228"/>
      <c r="Q287" s="43"/>
      <c r="R287" s="202"/>
      <c r="S287" s="43"/>
      <c r="T287" s="45"/>
      <c r="U287" s="46"/>
      <c r="V287" s="43"/>
      <c r="W287" s="43"/>
      <c r="X287" s="47"/>
      <c r="Y287" s="48"/>
      <c r="Z287" s="48"/>
      <c r="AA287" s="48"/>
      <c r="AB287" s="59"/>
      <c r="AC287" s="49"/>
      <c r="AD287" s="43"/>
      <c r="AE287" s="43"/>
    </row>
    <row r="288" spans="1:31" ht="47.25" customHeight="1" x14ac:dyDescent="0.2">
      <c r="A288" s="41"/>
      <c r="B288" s="42"/>
      <c r="C288" s="42"/>
      <c r="D288" s="42"/>
      <c r="E288" s="43"/>
      <c r="F288" s="43"/>
      <c r="G288" s="43"/>
      <c r="H288" s="43"/>
      <c r="I288" s="43"/>
      <c r="J288" s="41"/>
      <c r="K288" s="43"/>
      <c r="L288" s="41"/>
      <c r="M288" s="43"/>
      <c r="N288" s="43"/>
      <c r="O288" s="201"/>
      <c r="P288" s="228"/>
      <c r="Q288" s="43"/>
      <c r="R288" s="202"/>
      <c r="S288" s="43"/>
      <c r="T288" s="45"/>
      <c r="U288" s="46"/>
      <c r="V288" s="43"/>
      <c r="W288" s="43"/>
      <c r="X288" s="52"/>
      <c r="Y288" s="48"/>
      <c r="Z288" s="48"/>
      <c r="AA288" s="48"/>
      <c r="AB288" s="59"/>
      <c r="AC288" s="49"/>
      <c r="AD288" s="9"/>
      <c r="AE288" s="43"/>
    </row>
    <row r="289" spans="1:31" ht="47.25" customHeight="1" x14ac:dyDescent="0.2">
      <c r="A289" s="41"/>
      <c r="B289" s="42"/>
      <c r="C289" s="42"/>
      <c r="D289" s="42"/>
      <c r="E289" s="43"/>
      <c r="F289" s="43"/>
      <c r="G289" s="43"/>
      <c r="H289" s="43"/>
      <c r="I289" s="43"/>
      <c r="J289" s="41"/>
      <c r="K289" s="43"/>
      <c r="L289" s="41"/>
      <c r="M289" s="43"/>
      <c r="N289" s="43"/>
      <c r="O289" s="201"/>
      <c r="P289" s="228"/>
      <c r="Q289" s="43"/>
      <c r="R289" s="202"/>
      <c r="S289" s="43"/>
      <c r="T289" s="45"/>
      <c r="U289" s="46"/>
      <c r="V289" s="43"/>
      <c r="W289" s="43"/>
      <c r="X289" s="47"/>
      <c r="Y289" s="48"/>
      <c r="Z289" s="48"/>
      <c r="AA289" s="48"/>
      <c r="AB289" s="59"/>
      <c r="AC289" s="49"/>
      <c r="AD289" s="9"/>
      <c r="AE289" s="10"/>
    </row>
    <row r="290" spans="1:31" ht="47.25" customHeight="1" x14ac:dyDescent="0.2">
      <c r="A290" s="41"/>
      <c r="B290" s="42"/>
      <c r="C290" s="42"/>
      <c r="D290" s="42"/>
      <c r="E290" s="43"/>
      <c r="F290" s="43"/>
      <c r="G290" s="43"/>
      <c r="H290" s="43"/>
      <c r="I290" s="43"/>
      <c r="J290" s="41"/>
      <c r="K290" s="43"/>
      <c r="L290" s="41"/>
      <c r="M290" s="43"/>
      <c r="N290" s="43"/>
      <c r="O290" s="201"/>
      <c r="P290" s="228"/>
      <c r="Q290" s="43"/>
      <c r="R290" s="202"/>
      <c r="S290" s="43"/>
      <c r="T290" s="45"/>
      <c r="U290" s="46"/>
      <c r="V290" s="43"/>
      <c r="W290" s="43"/>
      <c r="X290" s="47"/>
      <c r="Y290" s="48"/>
      <c r="Z290" s="48"/>
      <c r="AA290" s="48"/>
      <c r="AB290" s="59"/>
      <c r="AC290" s="49"/>
      <c r="AD290" s="9"/>
      <c r="AE290" s="10"/>
    </row>
    <row r="291" spans="1:31" ht="47.25" customHeight="1" x14ac:dyDescent="0.2">
      <c r="A291" s="41"/>
      <c r="B291" s="42"/>
      <c r="C291" s="42"/>
      <c r="D291" s="42"/>
      <c r="E291" s="43"/>
      <c r="F291" s="43"/>
      <c r="G291" s="43"/>
      <c r="H291" s="43"/>
      <c r="I291" s="43"/>
      <c r="J291" s="41"/>
      <c r="K291" s="43"/>
      <c r="L291" s="41"/>
      <c r="M291" s="43"/>
      <c r="N291" s="43"/>
      <c r="O291" s="201"/>
      <c r="P291" s="228"/>
      <c r="Q291" s="43"/>
      <c r="R291" s="202"/>
      <c r="S291" s="43"/>
      <c r="T291" s="45"/>
      <c r="U291" s="46"/>
      <c r="V291" s="43"/>
      <c r="W291" s="43"/>
      <c r="X291" s="47"/>
      <c r="Y291" s="48"/>
      <c r="Z291" s="48"/>
      <c r="AA291" s="48"/>
      <c r="AB291" s="59"/>
      <c r="AC291" s="49"/>
      <c r="AD291" s="9"/>
      <c r="AE291" s="10"/>
    </row>
    <row r="292" spans="1:31" ht="47.25" customHeight="1" x14ac:dyDescent="0.2">
      <c r="A292" s="41"/>
      <c r="B292" s="42"/>
      <c r="C292" s="42"/>
      <c r="D292" s="42"/>
      <c r="E292" s="43"/>
      <c r="F292" s="43"/>
      <c r="G292" s="43"/>
      <c r="H292" s="44"/>
      <c r="I292" s="43"/>
      <c r="J292" s="41"/>
      <c r="K292" s="43"/>
      <c r="L292" s="41"/>
      <c r="M292" s="43"/>
      <c r="N292" s="43"/>
      <c r="O292" s="201"/>
      <c r="P292" s="228"/>
      <c r="Q292" s="43"/>
      <c r="R292" s="43"/>
      <c r="S292" s="43"/>
      <c r="T292" s="45"/>
      <c r="U292" s="46"/>
      <c r="V292" s="43"/>
      <c r="W292" s="43"/>
      <c r="X292" s="47"/>
      <c r="Y292" s="48"/>
      <c r="Z292" s="48"/>
      <c r="AA292" s="48"/>
      <c r="AB292" s="2"/>
      <c r="AC292" s="49"/>
      <c r="AD292" s="50"/>
      <c r="AE292" s="43"/>
    </row>
    <row r="293" spans="1:31" ht="47.25" customHeight="1" x14ac:dyDescent="0.2">
      <c r="A293" s="41"/>
      <c r="B293" s="42"/>
      <c r="C293" s="42"/>
      <c r="D293" s="42"/>
      <c r="E293" s="43"/>
      <c r="F293" s="43"/>
      <c r="G293" s="43"/>
      <c r="H293" s="44"/>
      <c r="I293" s="43"/>
      <c r="J293" s="41"/>
      <c r="K293" s="43"/>
      <c r="L293" s="41"/>
      <c r="M293" s="43"/>
      <c r="N293" s="43"/>
      <c r="O293" s="201"/>
      <c r="P293" s="228"/>
      <c r="Q293" s="43"/>
      <c r="R293" s="43"/>
      <c r="S293" s="43"/>
      <c r="T293" s="45"/>
      <c r="U293" s="46"/>
      <c r="V293" s="43"/>
      <c r="W293" s="43"/>
      <c r="X293" s="47"/>
      <c r="Y293" s="48"/>
      <c r="Z293" s="48"/>
      <c r="AA293" s="48"/>
      <c r="AB293" s="2"/>
      <c r="AC293" s="49"/>
      <c r="AD293" s="9"/>
      <c r="AE293" s="43"/>
    </row>
    <row r="294" spans="1:31" ht="47.25" customHeight="1" x14ac:dyDescent="0.2">
      <c r="A294" s="41"/>
      <c r="B294" s="42"/>
      <c r="C294" s="42"/>
      <c r="D294" s="42"/>
      <c r="E294" s="43"/>
      <c r="F294" s="43"/>
      <c r="G294" s="43"/>
      <c r="H294" s="43"/>
      <c r="I294" s="43"/>
      <c r="J294" s="41"/>
      <c r="K294" s="43"/>
      <c r="L294" s="41"/>
      <c r="M294" s="43"/>
      <c r="N294" s="43"/>
      <c r="O294" s="201"/>
      <c r="P294" s="228"/>
      <c r="Q294" s="43"/>
      <c r="R294" s="41"/>
      <c r="S294" s="43"/>
      <c r="T294" s="46"/>
      <c r="U294" s="46"/>
      <c r="V294" s="43"/>
      <c r="W294" s="43"/>
      <c r="X294" s="47"/>
      <c r="Y294" s="48"/>
      <c r="Z294" s="48"/>
      <c r="AA294" s="48"/>
      <c r="AB294" s="2"/>
      <c r="AC294" s="49"/>
      <c r="AD294" s="43"/>
      <c r="AE294" s="43"/>
    </row>
    <row r="295" spans="1:31" ht="47.25" customHeight="1" x14ac:dyDescent="0.2">
      <c r="A295" s="41"/>
      <c r="B295" s="42"/>
      <c r="C295" s="42"/>
      <c r="D295" s="42"/>
      <c r="E295" s="43"/>
      <c r="F295" s="43"/>
      <c r="G295" s="43"/>
      <c r="H295" s="43"/>
      <c r="I295" s="43"/>
      <c r="J295" s="41"/>
      <c r="K295" s="43"/>
      <c r="L295" s="41"/>
      <c r="M295" s="43"/>
      <c r="N295" s="43"/>
      <c r="O295" s="201"/>
      <c r="P295" s="228"/>
      <c r="Q295" s="43"/>
      <c r="R295" s="43"/>
      <c r="S295" s="43"/>
      <c r="T295" s="45"/>
      <c r="U295" s="46"/>
      <c r="V295" s="43"/>
      <c r="W295" s="43"/>
      <c r="X295" s="47"/>
      <c r="Y295" s="48"/>
      <c r="Z295" s="48"/>
      <c r="AA295" s="48"/>
      <c r="AB295" s="2"/>
      <c r="AC295" s="49"/>
      <c r="AD295" s="43"/>
      <c r="AE295" s="43"/>
    </row>
    <row r="296" spans="1:31" ht="47.25" customHeight="1" x14ac:dyDescent="0.2">
      <c r="A296" s="41"/>
      <c r="B296" s="42"/>
      <c r="C296" s="42"/>
      <c r="D296" s="42"/>
      <c r="E296" s="43"/>
      <c r="F296" s="43"/>
      <c r="G296" s="43"/>
      <c r="H296" s="44"/>
      <c r="I296" s="43"/>
      <c r="J296" s="41"/>
      <c r="K296" s="43"/>
      <c r="L296" s="41"/>
      <c r="M296" s="43"/>
      <c r="N296" s="43"/>
      <c r="O296" s="201"/>
      <c r="P296" s="228"/>
      <c r="Q296" s="43"/>
      <c r="R296" s="41"/>
      <c r="S296" s="43"/>
      <c r="T296" s="46"/>
      <c r="U296" s="46"/>
      <c r="V296" s="43"/>
      <c r="W296" s="43"/>
      <c r="X296" s="47"/>
      <c r="Y296" s="48"/>
      <c r="Z296" s="48"/>
      <c r="AA296" s="48"/>
      <c r="AB296" s="2"/>
      <c r="AC296" s="49"/>
      <c r="AD296" s="9"/>
      <c r="AE296" s="10"/>
    </row>
    <row r="297" spans="1:31" ht="47.25" customHeight="1" x14ac:dyDescent="0.2">
      <c r="A297" s="41"/>
      <c r="B297" s="42"/>
      <c r="C297" s="42"/>
      <c r="D297" s="42"/>
      <c r="E297" s="43"/>
      <c r="F297" s="43"/>
      <c r="G297" s="43"/>
      <c r="H297" s="43"/>
      <c r="I297" s="43"/>
      <c r="J297" s="41"/>
      <c r="K297" s="43"/>
      <c r="L297" s="41"/>
      <c r="M297" s="43"/>
      <c r="N297" s="43"/>
      <c r="O297" s="201"/>
      <c r="P297" s="228"/>
      <c r="Q297" s="43"/>
      <c r="R297" s="43"/>
      <c r="S297" s="43"/>
      <c r="T297" s="45"/>
      <c r="U297" s="46"/>
      <c r="V297" s="43"/>
      <c r="W297" s="43"/>
      <c r="X297" s="47"/>
      <c r="Y297" s="48"/>
      <c r="Z297" s="48"/>
      <c r="AA297" s="48"/>
      <c r="AB297" s="2"/>
      <c r="AC297" s="49"/>
      <c r="AD297" s="43"/>
      <c r="AE297" s="43"/>
    </row>
    <row r="298" spans="1:31" ht="47.25" customHeight="1" x14ac:dyDescent="0.2">
      <c r="A298" s="41"/>
      <c r="B298" s="42"/>
      <c r="C298" s="42"/>
      <c r="D298" s="42"/>
      <c r="E298" s="43"/>
      <c r="F298" s="43"/>
      <c r="G298" s="43"/>
      <c r="H298" s="44"/>
      <c r="I298" s="43"/>
      <c r="J298" s="41"/>
      <c r="K298" s="43"/>
      <c r="L298" s="41"/>
      <c r="M298" s="43"/>
      <c r="N298" s="43"/>
      <c r="O298" s="201"/>
      <c r="P298" s="228"/>
      <c r="Q298" s="43"/>
      <c r="R298" s="41"/>
      <c r="S298" s="43"/>
      <c r="T298" s="46"/>
      <c r="U298" s="45"/>
      <c r="V298" s="43"/>
      <c r="W298" s="43"/>
      <c r="X298" s="47"/>
      <c r="Y298" s="48"/>
      <c r="Z298" s="48"/>
      <c r="AA298" s="48"/>
      <c r="AB298" s="2"/>
      <c r="AC298" s="49"/>
      <c r="AD298" s="50"/>
      <c r="AE298" s="43"/>
    </row>
    <row r="299" spans="1:31" ht="47.25" customHeight="1" x14ac:dyDescent="0.2">
      <c r="A299" s="41"/>
      <c r="B299" s="42"/>
      <c r="C299" s="42"/>
      <c r="D299" s="42"/>
      <c r="E299" s="43"/>
      <c r="F299" s="43"/>
      <c r="G299" s="43"/>
      <c r="H299" s="43"/>
      <c r="I299" s="43"/>
      <c r="J299" s="41"/>
      <c r="K299" s="43">
        <f t="shared" ref="K299:K300" si="0">I299</f>
        <v>0</v>
      </c>
      <c r="L299" s="41"/>
      <c r="M299" s="43"/>
      <c r="N299" s="43"/>
      <c r="O299" s="201"/>
      <c r="P299" s="228"/>
      <c r="Q299" s="43"/>
      <c r="R299" s="41"/>
      <c r="S299" s="43"/>
      <c r="T299" s="46"/>
      <c r="U299" s="45"/>
      <c r="V299" s="43"/>
      <c r="W299" s="43"/>
      <c r="X299" s="47"/>
      <c r="Y299" s="48"/>
      <c r="Z299" s="48"/>
      <c r="AA299" s="48"/>
      <c r="AB299" s="2"/>
      <c r="AC299" s="49"/>
      <c r="AD299" s="10"/>
      <c r="AE299" s="10"/>
    </row>
    <row r="300" spans="1:31" ht="47.25" customHeight="1" x14ac:dyDescent="0.2">
      <c r="A300" s="41"/>
      <c r="B300" s="42"/>
      <c r="C300" s="42"/>
      <c r="D300" s="42"/>
      <c r="E300" s="43"/>
      <c r="F300" s="43"/>
      <c r="G300" s="43"/>
      <c r="H300" s="44"/>
      <c r="I300" s="43"/>
      <c r="J300" s="41"/>
      <c r="K300" s="43">
        <f t="shared" si="0"/>
        <v>0</v>
      </c>
      <c r="L300" s="43"/>
      <c r="M300" s="43"/>
      <c r="N300" s="43"/>
      <c r="O300" s="201"/>
      <c r="P300" s="228"/>
      <c r="Q300" s="43"/>
      <c r="R300" s="51"/>
      <c r="S300" s="51"/>
      <c r="T300" s="45"/>
      <c r="U300" s="46"/>
      <c r="V300" s="43"/>
      <c r="W300" s="43"/>
      <c r="X300" s="47"/>
      <c r="Y300" s="48"/>
      <c r="Z300" s="48"/>
      <c r="AA300" s="48"/>
      <c r="AB300" s="2"/>
      <c r="AC300" s="49"/>
      <c r="AD300" s="50"/>
      <c r="AE300" s="43"/>
    </row>
    <row r="301" spans="1:31" ht="47.25" customHeight="1" x14ac:dyDescent="0.2">
      <c r="A301" s="41"/>
      <c r="B301" s="42"/>
      <c r="C301" s="42"/>
      <c r="D301" s="42"/>
      <c r="E301" s="43"/>
      <c r="F301" s="43"/>
      <c r="G301" s="43"/>
      <c r="H301" s="43"/>
      <c r="I301" s="43"/>
      <c r="J301" s="41"/>
      <c r="K301" s="43"/>
      <c r="L301" s="41"/>
      <c r="M301" s="43"/>
      <c r="N301" s="43"/>
      <c r="O301" s="201"/>
      <c r="P301" s="228"/>
      <c r="Q301" s="43"/>
      <c r="R301" s="41"/>
      <c r="S301" s="43"/>
      <c r="T301" s="46"/>
      <c r="U301" s="45"/>
      <c r="V301" s="43"/>
      <c r="W301" s="43"/>
      <c r="X301" s="52"/>
      <c r="Y301" s="48"/>
      <c r="Z301" s="48"/>
      <c r="AA301" s="48"/>
      <c r="AB301" s="2"/>
      <c r="AC301" s="49"/>
      <c r="AD301" s="9"/>
      <c r="AE301" s="43"/>
    </row>
    <row r="302" spans="1:31" ht="50.25" customHeight="1" x14ac:dyDescent="0.2">
      <c r="A302" s="41"/>
      <c r="B302" s="42"/>
      <c r="C302" s="42"/>
      <c r="D302" s="42"/>
      <c r="E302" s="43"/>
      <c r="F302" s="43"/>
      <c r="G302" s="43"/>
      <c r="H302" s="44"/>
      <c r="I302" s="43"/>
      <c r="J302" s="41"/>
      <c r="K302" s="43"/>
      <c r="L302" s="41"/>
      <c r="M302" s="43"/>
      <c r="N302" s="43"/>
      <c r="O302" s="201"/>
      <c r="P302" s="228"/>
      <c r="Q302" s="43"/>
      <c r="R302" s="43"/>
      <c r="S302" s="43"/>
      <c r="T302" s="45"/>
      <c r="U302" s="46"/>
      <c r="V302" s="43"/>
      <c r="W302" s="43"/>
      <c r="X302" s="47"/>
      <c r="Y302" s="48"/>
      <c r="Z302" s="48"/>
      <c r="AA302" s="48"/>
      <c r="AB302" s="2"/>
      <c r="AC302" s="49"/>
      <c r="AD302" s="50"/>
      <c r="AE302" s="43"/>
    </row>
    <row r="303" spans="1:31" ht="50.25" customHeight="1" x14ac:dyDescent="0.2">
      <c r="A303" s="41"/>
      <c r="B303" s="42"/>
      <c r="C303" s="42"/>
      <c r="D303" s="42"/>
      <c r="E303" s="43"/>
      <c r="F303" s="43"/>
      <c r="G303" s="43"/>
      <c r="H303" s="44"/>
      <c r="I303" s="43"/>
      <c r="J303" s="41"/>
      <c r="K303" s="43"/>
      <c r="L303" s="41"/>
      <c r="M303" s="43"/>
      <c r="N303" s="43"/>
      <c r="O303" s="201"/>
      <c r="P303" s="228"/>
      <c r="Q303" s="43"/>
      <c r="R303" s="41"/>
      <c r="S303" s="43"/>
      <c r="T303" s="46"/>
      <c r="U303" s="45"/>
      <c r="V303" s="43"/>
      <c r="W303" s="43"/>
      <c r="X303" s="47"/>
      <c r="Y303" s="48"/>
      <c r="Z303" s="48"/>
      <c r="AA303" s="48"/>
      <c r="AB303" s="2"/>
      <c r="AC303" s="49"/>
      <c r="AD303" s="50"/>
      <c r="AE303" s="43"/>
    </row>
    <row r="304" spans="1:31" ht="50.25" customHeight="1" x14ac:dyDescent="0.2">
      <c r="A304" s="41"/>
      <c r="B304" s="42"/>
      <c r="C304" s="42"/>
      <c r="D304" s="42"/>
      <c r="E304" s="43"/>
      <c r="F304" s="43"/>
      <c r="G304" s="43"/>
      <c r="H304" s="43"/>
      <c r="I304" s="43"/>
      <c r="J304" s="41"/>
      <c r="K304" s="43"/>
      <c r="L304" s="41"/>
      <c r="M304" s="43"/>
      <c r="N304" s="43"/>
      <c r="O304" s="201"/>
      <c r="P304" s="228"/>
      <c r="Q304" s="43"/>
      <c r="R304" s="41"/>
      <c r="S304" s="43"/>
      <c r="T304" s="46"/>
      <c r="U304" s="46"/>
      <c r="V304" s="43"/>
      <c r="W304" s="43"/>
      <c r="X304" s="47"/>
      <c r="Y304" s="48"/>
      <c r="Z304" s="48"/>
      <c r="AA304" s="48"/>
      <c r="AB304" s="2"/>
      <c r="AC304" s="49"/>
      <c r="AD304" s="43"/>
      <c r="AE304" s="43"/>
    </row>
    <row r="305" spans="1:31" ht="50.25" customHeight="1" x14ac:dyDescent="0.2">
      <c r="A305" s="41"/>
      <c r="B305" s="42"/>
      <c r="C305" s="42"/>
      <c r="D305" s="42"/>
      <c r="E305" s="43"/>
      <c r="F305" s="43"/>
      <c r="G305" s="43"/>
      <c r="H305" s="43"/>
      <c r="I305" s="43"/>
      <c r="J305" s="41"/>
      <c r="K305" s="43"/>
      <c r="L305" s="43"/>
      <c r="M305" s="43"/>
      <c r="N305" s="43"/>
      <c r="O305" s="201"/>
      <c r="P305" s="228"/>
      <c r="Q305" s="43"/>
      <c r="R305" s="51"/>
      <c r="S305" s="51"/>
      <c r="T305" s="46"/>
      <c r="U305" s="46"/>
      <c r="V305" s="43"/>
      <c r="W305" s="43"/>
      <c r="X305" s="47"/>
      <c r="Y305" s="48"/>
      <c r="Z305" s="48"/>
      <c r="AA305" s="48"/>
      <c r="AB305" s="2"/>
      <c r="AC305" s="49"/>
      <c r="AD305" s="9"/>
      <c r="AE305" s="10"/>
    </row>
    <row r="306" spans="1:31" ht="50.25" customHeight="1" x14ac:dyDescent="0.2">
      <c r="A306" s="41"/>
      <c r="B306" s="42"/>
      <c r="C306" s="42"/>
      <c r="D306" s="42"/>
      <c r="E306" s="43"/>
      <c r="F306" s="43"/>
      <c r="G306" s="43"/>
      <c r="H306" s="43"/>
      <c r="I306" s="43"/>
      <c r="J306" s="41"/>
      <c r="K306" s="43"/>
      <c r="L306" s="41"/>
      <c r="M306" s="43"/>
      <c r="N306" s="43"/>
      <c r="O306" s="201"/>
      <c r="P306" s="228"/>
      <c r="Q306" s="43"/>
      <c r="R306" s="41"/>
      <c r="S306" s="43"/>
      <c r="T306" s="45"/>
      <c r="U306" s="46"/>
      <c r="V306" s="43"/>
      <c r="W306" s="43"/>
      <c r="X306" s="47"/>
      <c r="Y306" s="48"/>
      <c r="Z306" s="48"/>
      <c r="AA306" s="48"/>
      <c r="AB306" s="2"/>
      <c r="AC306" s="49"/>
      <c r="AD306" s="43"/>
      <c r="AE306" s="43"/>
    </row>
    <row r="307" spans="1:31" ht="50.25" customHeight="1" x14ac:dyDescent="0.2">
      <c r="A307" s="41"/>
      <c r="B307" s="42"/>
      <c r="C307" s="42"/>
      <c r="D307" s="42"/>
      <c r="E307" s="43"/>
      <c r="F307" s="43"/>
      <c r="G307" s="43"/>
      <c r="H307" s="43"/>
      <c r="I307" s="43"/>
      <c r="J307" s="41"/>
      <c r="K307" s="43"/>
      <c r="L307" s="41"/>
      <c r="M307" s="43"/>
      <c r="N307" s="43"/>
      <c r="O307" s="201"/>
      <c r="P307" s="228"/>
      <c r="Q307" s="43"/>
      <c r="R307" s="41"/>
      <c r="S307" s="43"/>
      <c r="T307" s="46"/>
      <c r="U307" s="46"/>
      <c r="V307" s="43"/>
      <c r="W307" s="43"/>
      <c r="X307" s="47"/>
      <c r="Y307" s="48"/>
      <c r="Z307" s="48"/>
      <c r="AA307" s="48"/>
      <c r="AB307" s="2"/>
      <c r="AC307" s="49"/>
      <c r="AD307" s="43"/>
      <c r="AE307" s="43"/>
    </row>
    <row r="308" spans="1:31" ht="50.25" customHeight="1" x14ac:dyDescent="0.2">
      <c r="A308" s="41"/>
      <c r="B308" s="42"/>
      <c r="C308" s="42"/>
      <c r="D308" s="42"/>
      <c r="E308" s="43"/>
      <c r="F308" s="43"/>
      <c r="G308" s="43"/>
      <c r="H308" s="43"/>
      <c r="I308" s="43"/>
      <c r="J308" s="41"/>
      <c r="K308" s="43"/>
      <c r="L308" s="41"/>
      <c r="M308" s="43"/>
      <c r="N308" s="43"/>
      <c r="O308" s="201"/>
      <c r="P308" s="228"/>
      <c r="Q308" s="43"/>
      <c r="R308" s="41"/>
      <c r="S308" s="43"/>
      <c r="T308" s="46"/>
      <c r="U308" s="46"/>
      <c r="V308" s="43"/>
      <c r="W308" s="43"/>
      <c r="X308" s="47"/>
      <c r="Y308" s="48"/>
      <c r="Z308" s="48"/>
      <c r="AA308" s="48"/>
      <c r="AB308" s="2"/>
      <c r="AC308" s="49"/>
      <c r="AD308" s="43"/>
      <c r="AE308" s="43"/>
    </row>
    <row r="309" spans="1:31" ht="50.25" customHeight="1" x14ac:dyDescent="0.2">
      <c r="A309" s="41"/>
      <c r="B309" s="42"/>
      <c r="C309" s="42"/>
      <c r="D309" s="53"/>
      <c r="E309" s="54"/>
      <c r="F309" s="43"/>
      <c r="G309" s="43"/>
      <c r="H309" s="43"/>
      <c r="I309" s="43"/>
      <c r="J309" s="41"/>
      <c r="K309" s="43"/>
      <c r="L309" s="41"/>
      <c r="M309" s="43"/>
      <c r="N309" s="43"/>
      <c r="O309" s="201"/>
      <c r="P309" s="228"/>
      <c r="Q309" s="43"/>
      <c r="R309" s="43"/>
      <c r="S309" s="43"/>
      <c r="T309" s="45"/>
      <c r="U309" s="46"/>
      <c r="V309" s="43"/>
      <c r="W309" s="43"/>
      <c r="X309" s="47"/>
      <c r="Y309" s="48"/>
      <c r="Z309" s="48"/>
      <c r="AA309" s="48"/>
      <c r="AB309" s="2"/>
      <c r="AC309" s="49"/>
      <c r="AD309" s="50"/>
      <c r="AE309" s="50"/>
    </row>
    <row r="310" spans="1:31" ht="50.25" customHeight="1" x14ac:dyDescent="0.2">
      <c r="A310" s="41"/>
      <c r="B310" s="42"/>
      <c r="C310" s="42"/>
      <c r="D310" s="42"/>
      <c r="E310" s="43"/>
      <c r="F310" s="43"/>
      <c r="G310" s="43"/>
      <c r="H310" s="43"/>
      <c r="I310" s="43"/>
      <c r="J310" s="41"/>
      <c r="K310" s="43"/>
      <c r="L310" s="41"/>
      <c r="M310" s="43"/>
      <c r="N310" s="43"/>
      <c r="O310" s="201"/>
      <c r="P310" s="228"/>
      <c r="Q310" s="43"/>
      <c r="R310" s="43"/>
      <c r="S310" s="43"/>
      <c r="T310" s="45"/>
      <c r="U310" s="46"/>
      <c r="V310" s="43"/>
      <c r="W310" s="43"/>
      <c r="X310" s="47"/>
      <c r="Y310" s="48"/>
      <c r="Z310" s="48"/>
      <c r="AA310" s="48"/>
      <c r="AB310" s="2"/>
      <c r="AC310" s="49"/>
      <c r="AD310" s="9"/>
      <c r="AE310" s="10"/>
    </row>
    <row r="311" spans="1:31" ht="50.25" customHeight="1" x14ac:dyDescent="0.2">
      <c r="A311" s="41"/>
      <c r="B311" s="42"/>
      <c r="C311" s="42"/>
      <c r="D311" s="42"/>
      <c r="E311" s="43"/>
      <c r="F311" s="43"/>
      <c r="G311" s="43"/>
      <c r="H311" s="43"/>
      <c r="I311" s="43"/>
      <c r="J311" s="41"/>
      <c r="K311" s="43"/>
      <c r="L311" s="41"/>
      <c r="M311" s="43"/>
      <c r="N311" s="43"/>
      <c r="O311" s="201"/>
      <c r="P311" s="228"/>
      <c r="Q311" s="43"/>
      <c r="R311" s="41"/>
      <c r="S311" s="43"/>
      <c r="T311" s="45"/>
      <c r="U311" s="46"/>
      <c r="V311" s="43"/>
      <c r="W311" s="43"/>
      <c r="X311" s="47"/>
      <c r="Y311" s="48"/>
      <c r="Z311" s="48"/>
      <c r="AA311" s="48"/>
      <c r="AB311" s="2"/>
      <c r="AC311" s="49"/>
      <c r="AD311" s="9"/>
      <c r="AE311" s="10"/>
    </row>
    <row r="312" spans="1:31" ht="50.25" customHeight="1" x14ac:dyDescent="0.2">
      <c r="A312" s="41"/>
      <c r="B312" s="42"/>
      <c r="C312" s="42"/>
      <c r="D312" s="42"/>
      <c r="E312" s="43"/>
      <c r="F312" s="43"/>
      <c r="G312" s="43"/>
      <c r="H312" s="43"/>
      <c r="I312" s="43"/>
      <c r="J312" s="41"/>
      <c r="K312" s="43"/>
      <c r="L312" s="43"/>
      <c r="M312" s="43"/>
      <c r="N312" s="43"/>
      <c r="O312" s="201"/>
      <c r="P312" s="228"/>
      <c r="Q312" s="43"/>
      <c r="R312" s="51"/>
      <c r="S312" s="51"/>
      <c r="T312" s="46"/>
      <c r="U312" s="46"/>
      <c r="V312" s="43"/>
      <c r="W312" s="43"/>
      <c r="X312" s="47"/>
      <c r="Y312" s="48"/>
      <c r="Z312" s="48"/>
      <c r="AA312" s="48"/>
      <c r="AB312" s="2"/>
      <c r="AC312" s="49"/>
      <c r="AD312" s="10"/>
      <c r="AE312" s="10"/>
    </row>
    <row r="313" spans="1:31" ht="50.25" customHeight="1" x14ac:dyDescent="0.2">
      <c r="A313" s="41"/>
      <c r="B313" s="42"/>
      <c r="C313" s="42"/>
      <c r="D313" s="42"/>
      <c r="E313" s="43"/>
      <c r="F313" s="43"/>
      <c r="G313" s="43"/>
      <c r="H313" s="44"/>
      <c r="I313" s="43"/>
      <c r="J313" s="41"/>
      <c r="K313" s="43"/>
      <c r="L313" s="41"/>
      <c r="M313" s="43"/>
      <c r="N313" s="43"/>
      <c r="O313" s="201"/>
      <c r="P313" s="228"/>
      <c r="Q313" s="43"/>
      <c r="R313" s="41"/>
      <c r="S313" s="43"/>
      <c r="T313" s="46"/>
      <c r="U313" s="46"/>
      <c r="V313" s="43"/>
      <c r="W313" s="43"/>
      <c r="X313" s="47"/>
      <c r="Y313" s="48"/>
      <c r="Z313" s="48"/>
      <c r="AA313" s="48"/>
      <c r="AB313" s="2"/>
      <c r="AC313" s="49"/>
      <c r="AD313" s="9"/>
      <c r="AE313" s="10"/>
    </row>
    <row r="314" spans="1:31" ht="50.25" customHeight="1" x14ac:dyDescent="0.2">
      <c r="A314" s="41"/>
      <c r="B314" s="42"/>
      <c r="C314" s="42"/>
      <c r="D314" s="42"/>
      <c r="E314" s="43"/>
      <c r="F314" s="43"/>
      <c r="G314" s="43"/>
      <c r="H314" s="44"/>
      <c r="I314" s="43"/>
      <c r="J314" s="41"/>
      <c r="K314" s="43"/>
      <c r="L314" s="41"/>
      <c r="M314" s="43"/>
      <c r="N314" s="43"/>
      <c r="O314" s="201"/>
      <c r="P314" s="228"/>
      <c r="Q314" s="43"/>
      <c r="R314" s="43"/>
      <c r="S314" s="43"/>
      <c r="T314" s="45"/>
      <c r="U314" s="46"/>
      <c r="V314" s="43"/>
      <c r="W314" s="43"/>
      <c r="X314" s="47"/>
      <c r="Y314" s="48"/>
      <c r="Z314" s="48"/>
      <c r="AA314" s="48"/>
      <c r="AB314" s="2"/>
      <c r="AC314" s="49"/>
      <c r="AD314" s="9"/>
      <c r="AE314" s="43"/>
    </row>
    <row r="315" spans="1:31" ht="50.25" customHeight="1" x14ac:dyDescent="0.2">
      <c r="A315" s="41"/>
      <c r="B315" s="42"/>
      <c r="C315" s="42"/>
      <c r="D315" s="42"/>
      <c r="E315" s="43"/>
      <c r="F315" s="43"/>
      <c r="G315" s="43"/>
      <c r="H315" s="43"/>
      <c r="I315" s="43"/>
      <c r="J315" s="41"/>
      <c r="K315" s="43"/>
      <c r="L315" s="41"/>
      <c r="M315" s="43"/>
      <c r="N315" s="43"/>
      <c r="O315" s="201"/>
      <c r="P315" s="228"/>
      <c r="Q315" s="43"/>
      <c r="R315" s="41"/>
      <c r="S315" s="43"/>
      <c r="T315" s="46"/>
      <c r="U315" s="46"/>
      <c r="V315" s="43"/>
      <c r="W315" s="43"/>
      <c r="X315" s="47"/>
      <c r="Y315" s="48"/>
      <c r="Z315" s="48"/>
      <c r="AA315" s="48"/>
      <c r="AB315" s="2"/>
      <c r="AC315" s="49"/>
      <c r="AD315" s="43"/>
      <c r="AE315" s="43"/>
    </row>
    <row r="316" spans="1:31" ht="50.25" customHeight="1" x14ac:dyDescent="0.2">
      <c r="A316" s="41"/>
      <c r="B316" s="42"/>
      <c r="C316" s="42"/>
      <c r="D316" s="42"/>
      <c r="E316" s="43"/>
      <c r="F316" s="43"/>
      <c r="G316" s="43"/>
      <c r="H316" s="43"/>
      <c r="I316" s="43"/>
      <c r="J316" s="41"/>
      <c r="K316" s="43"/>
      <c r="L316" s="41"/>
      <c r="M316" s="43"/>
      <c r="N316" s="43"/>
      <c r="O316" s="201"/>
      <c r="P316" s="228"/>
      <c r="Q316" s="43"/>
      <c r="R316" s="41"/>
      <c r="S316" s="43"/>
      <c r="T316" s="46"/>
      <c r="U316" s="46"/>
      <c r="V316" s="43"/>
      <c r="W316" s="43"/>
      <c r="X316" s="47"/>
      <c r="Y316" s="48"/>
      <c r="Z316" s="48"/>
      <c r="AA316" s="48"/>
      <c r="AB316" s="2"/>
      <c r="AC316" s="49"/>
      <c r="AD316" s="43"/>
      <c r="AE316" s="43"/>
    </row>
    <row r="317" spans="1:31" ht="50.25" customHeight="1" x14ac:dyDescent="0.2">
      <c r="A317" s="41"/>
      <c r="B317" s="42"/>
      <c r="C317" s="42"/>
      <c r="D317" s="42"/>
      <c r="E317" s="43"/>
      <c r="F317" s="43"/>
      <c r="G317" s="43"/>
      <c r="H317" s="44"/>
      <c r="I317" s="43"/>
      <c r="J317" s="41"/>
      <c r="K317" s="43"/>
      <c r="L317" s="41"/>
      <c r="M317" s="43"/>
      <c r="N317" s="43"/>
      <c r="O317" s="201"/>
      <c r="P317" s="228"/>
      <c r="Q317" s="43"/>
      <c r="R317" s="43"/>
      <c r="S317" s="43"/>
      <c r="T317" s="45"/>
      <c r="U317" s="46"/>
      <c r="V317" s="43"/>
      <c r="W317" s="43"/>
      <c r="X317" s="47"/>
      <c r="Y317" s="48"/>
      <c r="Z317" s="48"/>
      <c r="AA317" s="48"/>
      <c r="AB317" s="2"/>
      <c r="AC317" s="49"/>
      <c r="AD317" s="50"/>
      <c r="AE317" s="43"/>
    </row>
    <row r="318" spans="1:31" ht="50.25" customHeight="1" x14ac:dyDescent="0.2">
      <c r="A318" s="41"/>
      <c r="B318" s="42"/>
      <c r="C318" s="42"/>
      <c r="D318" s="42"/>
      <c r="E318" s="43"/>
      <c r="F318" s="43"/>
      <c r="G318" s="43"/>
      <c r="H318" s="43"/>
      <c r="I318" s="43"/>
      <c r="J318" s="41"/>
      <c r="K318" s="43"/>
      <c r="L318" s="41"/>
      <c r="M318" s="43"/>
      <c r="N318" s="43"/>
      <c r="O318" s="201"/>
      <c r="P318" s="228"/>
      <c r="Q318" s="43"/>
      <c r="R318" s="41"/>
      <c r="S318" s="43"/>
      <c r="T318" s="46"/>
      <c r="U318" s="46"/>
      <c r="V318" s="43"/>
      <c r="W318" s="43"/>
      <c r="X318" s="47"/>
      <c r="Y318" s="48"/>
      <c r="Z318" s="48"/>
      <c r="AA318" s="48"/>
      <c r="AB318" s="2"/>
      <c r="AC318" s="49"/>
      <c r="AD318" s="43"/>
      <c r="AE318" s="43"/>
    </row>
    <row r="319" spans="1:31" ht="50.25" customHeight="1" x14ac:dyDescent="0.2">
      <c r="A319" s="41"/>
      <c r="B319" s="42"/>
      <c r="C319" s="42"/>
      <c r="D319" s="42"/>
      <c r="E319" s="43"/>
      <c r="F319" s="43"/>
      <c r="G319" s="43"/>
      <c r="H319" s="43"/>
      <c r="I319" s="43"/>
      <c r="J319" s="41"/>
      <c r="K319" s="43"/>
      <c r="L319" s="41"/>
      <c r="M319" s="43"/>
      <c r="N319" s="43"/>
      <c r="O319" s="201"/>
      <c r="P319" s="228"/>
      <c r="Q319" s="43"/>
      <c r="R319" s="41"/>
      <c r="S319" s="43"/>
      <c r="T319" s="46"/>
      <c r="U319" s="46"/>
      <c r="V319" s="43"/>
      <c r="W319" s="43"/>
      <c r="X319" s="47"/>
      <c r="Y319" s="48"/>
      <c r="Z319" s="48"/>
      <c r="AA319" s="48"/>
      <c r="AB319" s="2"/>
      <c r="AC319" s="49"/>
      <c r="AD319" s="43"/>
      <c r="AE319" s="43"/>
    </row>
    <row r="320" spans="1:31" ht="50.25" customHeight="1" x14ac:dyDescent="0.2">
      <c r="A320" s="41"/>
      <c r="B320" s="42"/>
      <c r="C320" s="42"/>
      <c r="D320" s="42"/>
      <c r="E320" s="43"/>
      <c r="F320" s="43"/>
      <c r="G320" s="43"/>
      <c r="H320" s="43"/>
      <c r="I320" s="43"/>
      <c r="J320" s="41"/>
      <c r="K320" s="43"/>
      <c r="L320" s="41"/>
      <c r="M320" s="43"/>
      <c r="N320" s="43"/>
      <c r="O320" s="201"/>
      <c r="P320" s="228"/>
      <c r="Q320" s="43"/>
      <c r="R320" s="43"/>
      <c r="S320" s="43"/>
      <c r="T320" s="45"/>
      <c r="U320" s="46"/>
      <c r="V320" s="43"/>
      <c r="W320" s="43"/>
      <c r="X320" s="47"/>
      <c r="Y320" s="48"/>
      <c r="Z320" s="48"/>
      <c r="AA320" s="48"/>
      <c r="AB320" s="2"/>
      <c r="AC320" s="49"/>
      <c r="AD320" s="9"/>
      <c r="AE320" s="10"/>
    </row>
    <row r="321" spans="1:31" ht="50.25" customHeight="1" x14ac:dyDescent="0.2">
      <c r="A321" s="41"/>
      <c r="B321" s="42"/>
      <c r="C321" s="42"/>
      <c r="D321" s="42"/>
      <c r="E321" s="43"/>
      <c r="F321" s="43"/>
      <c r="G321" s="43"/>
      <c r="H321" s="43"/>
      <c r="I321" s="43"/>
      <c r="J321" s="41"/>
      <c r="K321" s="43"/>
      <c r="L321" s="41"/>
      <c r="M321" s="43"/>
      <c r="N321" s="43"/>
      <c r="O321" s="201"/>
      <c r="P321" s="228"/>
      <c r="Q321" s="43"/>
      <c r="R321" s="41"/>
      <c r="S321" s="43"/>
      <c r="T321" s="46"/>
      <c r="U321" s="46"/>
      <c r="V321" s="43"/>
      <c r="W321" s="43"/>
      <c r="X321" s="47"/>
      <c r="Y321" s="48"/>
      <c r="Z321" s="48"/>
      <c r="AA321" s="48"/>
      <c r="AB321" s="2"/>
      <c r="AC321" s="49"/>
      <c r="AD321" s="43"/>
      <c r="AE321" s="43"/>
    </row>
    <row r="322" spans="1:31" ht="50.25" customHeight="1" x14ac:dyDescent="0.2">
      <c r="A322" s="41"/>
      <c r="B322" s="42"/>
      <c r="C322" s="42"/>
      <c r="D322" s="42"/>
      <c r="E322" s="43"/>
      <c r="F322" s="43"/>
      <c r="G322" s="43"/>
      <c r="H322" s="43"/>
      <c r="I322" s="43"/>
      <c r="J322" s="41"/>
      <c r="K322" s="43"/>
      <c r="L322" s="41"/>
      <c r="M322" s="43"/>
      <c r="N322" s="43"/>
      <c r="O322" s="201"/>
      <c r="P322" s="228"/>
      <c r="Q322" s="43"/>
      <c r="R322" s="41"/>
      <c r="S322" s="43"/>
      <c r="T322" s="46"/>
      <c r="U322" s="45"/>
      <c r="V322" s="43"/>
      <c r="W322" s="43"/>
      <c r="X322" s="47"/>
      <c r="Y322" s="48"/>
      <c r="Z322" s="48"/>
      <c r="AA322" s="48"/>
      <c r="AB322" s="2"/>
      <c r="AC322" s="49"/>
      <c r="AD322" s="9"/>
      <c r="AE322" s="10"/>
    </row>
    <row r="323" spans="1:31" ht="50.25" customHeight="1" x14ac:dyDescent="0.2">
      <c r="A323" s="41"/>
      <c r="B323" s="42"/>
      <c r="C323" s="42"/>
      <c r="D323" s="42"/>
      <c r="E323" s="43"/>
      <c r="F323" s="43"/>
      <c r="G323" s="43"/>
      <c r="H323" s="43"/>
      <c r="I323" s="43"/>
      <c r="J323" s="41"/>
      <c r="K323" s="43"/>
      <c r="L323" s="41"/>
      <c r="M323" s="43"/>
      <c r="N323" s="43"/>
      <c r="O323" s="201"/>
      <c r="P323" s="228"/>
      <c r="Q323" s="43"/>
      <c r="R323" s="43"/>
      <c r="S323" s="43"/>
      <c r="T323" s="45"/>
      <c r="U323" s="46"/>
      <c r="V323" s="43"/>
      <c r="W323" s="43"/>
      <c r="X323" s="52"/>
      <c r="Y323" s="48"/>
      <c r="Z323" s="48"/>
      <c r="AA323" s="48"/>
      <c r="AB323" s="2"/>
      <c r="AC323" s="49"/>
      <c r="AD323" s="9"/>
      <c r="AE323" s="43"/>
    </row>
    <row r="324" spans="1:31" ht="50.25" customHeight="1" x14ac:dyDescent="0.2">
      <c r="A324" s="41"/>
      <c r="B324" s="42"/>
      <c r="C324" s="42"/>
      <c r="D324" s="42"/>
      <c r="E324" s="43"/>
      <c r="F324" s="43"/>
      <c r="G324" s="43"/>
      <c r="H324" s="43"/>
      <c r="I324" s="43"/>
      <c r="J324" s="41"/>
      <c r="K324" s="43"/>
      <c r="L324" s="41"/>
      <c r="M324" s="43"/>
      <c r="N324" s="43"/>
      <c r="O324" s="201"/>
      <c r="P324" s="228"/>
      <c r="Q324" s="43"/>
      <c r="R324" s="41"/>
      <c r="S324" s="43"/>
      <c r="T324" s="45"/>
      <c r="U324" s="46"/>
      <c r="V324" s="43"/>
      <c r="W324" s="43"/>
      <c r="X324" s="47"/>
      <c r="Y324" s="48"/>
      <c r="Z324" s="48"/>
      <c r="AA324" s="48"/>
      <c r="AB324" s="2"/>
      <c r="AC324" s="49"/>
      <c r="AD324" s="43"/>
      <c r="AE324" s="43"/>
    </row>
    <row r="325" spans="1:31" ht="50.25" customHeight="1" x14ac:dyDescent="0.2">
      <c r="A325" s="41"/>
      <c r="B325" s="42"/>
      <c r="C325" s="42"/>
      <c r="D325" s="42"/>
      <c r="E325" s="43"/>
      <c r="F325" s="43"/>
      <c r="G325" s="43"/>
      <c r="H325" s="43"/>
      <c r="I325" s="43"/>
      <c r="J325" s="41"/>
      <c r="K325" s="43"/>
      <c r="L325" s="43"/>
      <c r="M325" s="43"/>
      <c r="N325" s="43"/>
      <c r="O325" s="201"/>
      <c r="P325" s="228"/>
      <c r="Q325" s="43"/>
      <c r="R325" s="51"/>
      <c r="S325" s="51"/>
      <c r="T325" s="45"/>
      <c r="U325" s="46"/>
      <c r="V325" s="43"/>
      <c r="W325" s="43"/>
      <c r="X325" s="52"/>
      <c r="Y325" s="48"/>
      <c r="Z325" s="48"/>
      <c r="AA325" s="48"/>
      <c r="AB325" s="2"/>
      <c r="AC325" s="49"/>
      <c r="AD325" s="9"/>
      <c r="AE325" s="43"/>
    </row>
    <row r="326" spans="1:31" ht="50.25" customHeight="1" x14ac:dyDescent="0.2">
      <c r="A326" s="41"/>
      <c r="B326" s="42"/>
      <c r="C326" s="42"/>
      <c r="D326" s="42"/>
      <c r="E326" s="43"/>
      <c r="F326" s="43"/>
      <c r="G326" s="43"/>
      <c r="H326" s="44"/>
      <c r="I326" s="43"/>
      <c r="J326" s="41"/>
      <c r="K326" s="43"/>
      <c r="L326" s="43"/>
      <c r="M326" s="43"/>
      <c r="N326" s="43"/>
      <c r="O326" s="201"/>
      <c r="P326" s="228"/>
      <c r="Q326" s="43"/>
      <c r="R326" s="51"/>
      <c r="S326" s="51"/>
      <c r="T326" s="45"/>
      <c r="U326" s="46"/>
      <c r="V326" s="43"/>
      <c r="W326" s="43"/>
      <c r="X326" s="47"/>
      <c r="Y326" s="48"/>
      <c r="Z326" s="48"/>
      <c r="AA326" s="48"/>
      <c r="AB326" s="2"/>
      <c r="AC326" s="49"/>
      <c r="AD326" s="50"/>
      <c r="AE326" s="43"/>
    </row>
    <row r="327" spans="1:31" ht="50.25" customHeight="1" x14ac:dyDescent="0.2">
      <c r="A327" s="41"/>
      <c r="B327" s="42"/>
      <c r="C327" s="42"/>
      <c r="D327" s="42"/>
      <c r="E327" s="43"/>
      <c r="F327" s="43"/>
      <c r="G327" s="43"/>
      <c r="H327" s="43"/>
      <c r="I327" s="43"/>
      <c r="J327" s="41"/>
      <c r="K327" s="43"/>
      <c r="L327" s="41"/>
      <c r="M327" s="43"/>
      <c r="N327" s="43"/>
      <c r="O327" s="201"/>
      <c r="P327" s="228"/>
      <c r="Q327" s="43"/>
      <c r="R327" s="43"/>
      <c r="S327" s="43"/>
      <c r="T327" s="45"/>
      <c r="U327" s="46"/>
      <c r="V327" s="43"/>
      <c r="W327" s="43"/>
      <c r="X327" s="47"/>
      <c r="Y327" s="48"/>
      <c r="Z327" s="48"/>
      <c r="AA327" s="48"/>
      <c r="AB327" s="2"/>
      <c r="AC327" s="49"/>
      <c r="AD327" s="9"/>
      <c r="AE327" s="10"/>
    </row>
    <row r="328" spans="1:31" ht="50.25" customHeight="1" x14ac:dyDescent="0.2">
      <c r="A328" s="41"/>
      <c r="B328" s="42"/>
      <c r="C328" s="42"/>
      <c r="D328" s="42"/>
      <c r="E328" s="43"/>
      <c r="F328" s="43"/>
      <c r="G328" s="43"/>
      <c r="H328" s="44"/>
      <c r="I328" s="43"/>
      <c r="J328" s="41"/>
      <c r="K328" s="43"/>
      <c r="L328" s="41"/>
      <c r="M328" s="43"/>
      <c r="N328" s="43"/>
      <c r="O328" s="201"/>
      <c r="P328" s="228"/>
      <c r="Q328" s="43"/>
      <c r="R328" s="43"/>
      <c r="S328" s="43"/>
      <c r="T328" s="45"/>
      <c r="U328" s="46"/>
      <c r="V328" s="43"/>
      <c r="W328" s="43"/>
      <c r="X328" s="47"/>
      <c r="Y328" s="48"/>
      <c r="Z328" s="48"/>
      <c r="AA328" s="48"/>
      <c r="AB328" s="2"/>
      <c r="AC328" s="49"/>
      <c r="AD328" s="50"/>
      <c r="AE328" s="43"/>
    </row>
    <row r="329" spans="1:31" ht="50.25" customHeight="1" x14ac:dyDescent="0.2">
      <c r="A329" s="41"/>
      <c r="B329" s="42"/>
      <c r="C329" s="42"/>
      <c r="D329" s="42"/>
      <c r="E329" s="43"/>
      <c r="F329" s="43"/>
      <c r="G329" s="43"/>
      <c r="H329" s="43"/>
      <c r="I329" s="43"/>
      <c r="J329" s="41"/>
      <c r="K329" s="43"/>
      <c r="L329" s="41"/>
      <c r="M329" s="43"/>
      <c r="N329" s="43"/>
      <c r="O329" s="201"/>
      <c r="P329" s="228"/>
      <c r="Q329" s="43"/>
      <c r="R329" s="41"/>
      <c r="S329" s="43"/>
      <c r="T329" s="45"/>
      <c r="U329" s="46"/>
      <c r="V329" s="43"/>
      <c r="W329" s="43"/>
      <c r="X329" s="47"/>
      <c r="Y329" s="48"/>
      <c r="Z329" s="48"/>
      <c r="AA329" s="48"/>
      <c r="AB329" s="2"/>
      <c r="AC329" s="49"/>
      <c r="AD329" s="9"/>
      <c r="AE329" s="10"/>
    </row>
    <row r="330" spans="1:31" ht="50.25" customHeight="1" x14ac:dyDescent="0.2">
      <c r="A330" s="41"/>
      <c r="B330" s="42"/>
      <c r="C330" s="42"/>
      <c r="D330" s="42"/>
      <c r="E330" s="43"/>
      <c r="F330" s="43"/>
      <c r="G330" s="43"/>
      <c r="H330" s="43"/>
      <c r="I330" s="43"/>
      <c r="J330" s="41"/>
      <c r="K330" s="43"/>
      <c r="L330" s="41"/>
      <c r="M330" s="43"/>
      <c r="N330" s="43"/>
      <c r="O330" s="201"/>
      <c r="P330" s="228"/>
      <c r="Q330" s="43"/>
      <c r="R330" s="41"/>
      <c r="S330" s="43"/>
      <c r="T330" s="45"/>
      <c r="U330" s="46"/>
      <c r="V330" s="43"/>
      <c r="W330" s="43"/>
      <c r="X330" s="47"/>
      <c r="Y330" s="48"/>
      <c r="Z330" s="48"/>
      <c r="AA330" s="48"/>
      <c r="AB330" s="2"/>
      <c r="AC330" s="49"/>
      <c r="AD330" s="9"/>
      <c r="AE330" s="10"/>
    </row>
    <row r="331" spans="1:31" ht="50.25" customHeight="1" x14ac:dyDescent="0.2">
      <c r="A331" s="41"/>
      <c r="B331" s="42"/>
      <c r="C331" s="42"/>
      <c r="D331" s="42"/>
      <c r="E331" s="43"/>
      <c r="F331" s="43"/>
      <c r="G331" s="43"/>
      <c r="H331" s="43"/>
      <c r="I331" s="43"/>
      <c r="J331" s="41"/>
      <c r="K331" s="43"/>
      <c r="L331" s="41"/>
      <c r="M331" s="43"/>
      <c r="N331" s="43"/>
      <c r="O331" s="201"/>
      <c r="P331" s="228"/>
      <c r="Q331" s="43"/>
      <c r="R331" s="41"/>
      <c r="S331" s="43"/>
      <c r="T331" s="45"/>
      <c r="U331" s="46"/>
      <c r="V331" s="43"/>
      <c r="W331" s="43"/>
      <c r="X331" s="47"/>
      <c r="Y331" s="48"/>
      <c r="Z331" s="48"/>
      <c r="AA331" s="48"/>
      <c r="AB331" s="2"/>
      <c r="AC331" s="49"/>
      <c r="AD331" s="9"/>
      <c r="AE331" s="10"/>
    </row>
    <row r="332" spans="1:31" ht="50.25" customHeight="1" x14ac:dyDescent="0.2">
      <c r="A332" s="41"/>
      <c r="B332" s="42"/>
      <c r="C332" s="42"/>
      <c r="D332" s="42"/>
      <c r="E332" s="43"/>
      <c r="F332" s="43"/>
      <c r="G332" s="43"/>
      <c r="H332" s="43"/>
      <c r="I332" s="43"/>
      <c r="J332" s="41"/>
      <c r="K332" s="43"/>
      <c r="L332" s="41"/>
      <c r="M332" s="43"/>
      <c r="N332" s="43"/>
      <c r="O332" s="41"/>
      <c r="P332" s="228"/>
      <c r="Q332" s="43"/>
      <c r="R332" s="41"/>
      <c r="S332" s="43"/>
      <c r="T332" s="45"/>
      <c r="U332" s="46"/>
      <c r="V332" s="43"/>
      <c r="W332" s="43"/>
      <c r="X332" s="47"/>
      <c r="Y332" s="48"/>
      <c r="Z332" s="48"/>
      <c r="AA332" s="48"/>
      <c r="AB332" s="2"/>
      <c r="AC332" s="49"/>
      <c r="AD332" s="43"/>
      <c r="AE332" s="43"/>
    </row>
    <row r="333" spans="1:31" ht="50.25" customHeight="1" x14ac:dyDescent="0.2">
      <c r="A333" s="41"/>
      <c r="B333" s="42"/>
      <c r="C333" s="42"/>
      <c r="D333" s="42"/>
      <c r="E333" s="43"/>
      <c r="F333" s="43"/>
      <c r="G333" s="43"/>
      <c r="H333" s="43"/>
      <c r="I333" s="43"/>
      <c r="J333" s="41"/>
      <c r="K333" s="43"/>
      <c r="L333" s="41"/>
      <c r="M333" s="43"/>
      <c r="N333" s="43"/>
      <c r="O333" s="41"/>
      <c r="P333" s="228"/>
      <c r="Q333" s="43"/>
      <c r="R333" s="41"/>
      <c r="S333" s="43"/>
      <c r="T333" s="45"/>
      <c r="U333" s="46"/>
      <c r="V333" s="43"/>
      <c r="W333" s="43"/>
      <c r="X333" s="47"/>
      <c r="Y333" s="48"/>
      <c r="Z333" s="48"/>
      <c r="AA333" s="48"/>
      <c r="AB333" s="2"/>
      <c r="AC333" s="49"/>
      <c r="AD333" s="9"/>
      <c r="AE333" s="10"/>
    </row>
    <row r="334" spans="1:31" ht="50.25" customHeight="1" x14ac:dyDescent="0.2">
      <c r="A334" s="41"/>
      <c r="B334" s="42"/>
      <c r="C334" s="42"/>
      <c r="D334" s="42"/>
      <c r="E334" s="43"/>
      <c r="F334" s="43"/>
      <c r="G334" s="43"/>
      <c r="H334" s="44"/>
      <c r="I334" s="43"/>
      <c r="J334" s="41"/>
      <c r="K334" s="43"/>
      <c r="L334" s="41"/>
      <c r="M334" s="43"/>
      <c r="N334" s="43"/>
      <c r="O334" s="41"/>
      <c r="P334" s="228"/>
      <c r="Q334" s="43"/>
      <c r="R334" s="43"/>
      <c r="S334" s="43"/>
      <c r="T334" s="45"/>
      <c r="U334" s="46"/>
      <c r="V334" s="43"/>
      <c r="W334" s="43"/>
      <c r="X334" s="47"/>
      <c r="Y334" s="48"/>
      <c r="Z334" s="48"/>
      <c r="AA334" s="48"/>
      <c r="AB334" s="2"/>
      <c r="AC334" s="49"/>
      <c r="AD334" s="50"/>
      <c r="AE334" s="43"/>
    </row>
    <row r="335" spans="1:31" ht="50.25" customHeight="1" x14ac:dyDescent="0.2">
      <c r="A335" s="41"/>
      <c r="B335" s="42"/>
      <c r="C335" s="42"/>
      <c r="D335" s="42"/>
      <c r="E335" s="43"/>
      <c r="F335" s="43"/>
      <c r="G335" s="43"/>
      <c r="H335" s="43"/>
      <c r="I335" s="43"/>
      <c r="J335" s="41"/>
      <c r="K335" s="43"/>
      <c r="L335" s="43"/>
      <c r="M335" s="43"/>
      <c r="N335" s="43"/>
      <c r="O335" s="43"/>
      <c r="P335" s="228"/>
      <c r="Q335" s="43"/>
      <c r="R335" s="51"/>
      <c r="S335" s="51"/>
      <c r="T335" s="45"/>
      <c r="U335" s="46"/>
      <c r="V335" s="43"/>
      <c r="W335" s="43"/>
      <c r="X335" s="52"/>
      <c r="Y335" s="48"/>
      <c r="Z335" s="48"/>
      <c r="AA335" s="48"/>
      <c r="AB335" s="2"/>
      <c r="AC335" s="49"/>
      <c r="AD335" s="9"/>
      <c r="AE335" s="43"/>
    </row>
    <row r="336" spans="1:31" ht="50.25" customHeight="1" x14ac:dyDescent="0.2">
      <c r="A336" s="41"/>
      <c r="B336" s="42"/>
      <c r="C336" s="42"/>
      <c r="D336" s="53"/>
      <c r="E336" s="54"/>
      <c r="F336" s="43"/>
      <c r="G336" s="43"/>
      <c r="H336" s="43"/>
      <c r="I336" s="42"/>
      <c r="J336" s="41"/>
      <c r="K336" s="43"/>
      <c r="L336" s="41"/>
      <c r="M336" s="43"/>
      <c r="N336" s="43"/>
      <c r="O336" s="41"/>
      <c r="P336" s="228"/>
      <c r="Q336" s="43"/>
      <c r="R336" s="41"/>
      <c r="S336" s="43"/>
      <c r="T336" s="45"/>
      <c r="U336" s="46"/>
      <c r="V336" s="43"/>
      <c r="W336" s="43"/>
      <c r="X336" s="47"/>
      <c r="Y336" s="48"/>
      <c r="Z336" s="48"/>
      <c r="AA336" s="48"/>
      <c r="AB336" s="2"/>
      <c r="AC336" s="49"/>
      <c r="AD336" s="50"/>
      <c r="AE336" s="50"/>
    </row>
    <row r="337" spans="1:31" ht="50.25" customHeight="1" x14ac:dyDescent="0.2">
      <c r="A337" s="41"/>
      <c r="B337" s="42"/>
      <c r="C337" s="42"/>
      <c r="D337" s="53"/>
      <c r="E337" s="54"/>
      <c r="F337" s="43"/>
      <c r="G337" s="43"/>
      <c r="H337" s="43"/>
      <c r="I337" s="42"/>
      <c r="J337" s="41"/>
      <c r="K337" s="43"/>
      <c r="L337" s="41"/>
      <c r="M337" s="43"/>
      <c r="N337" s="43"/>
      <c r="O337" s="41"/>
      <c r="P337" s="228"/>
      <c r="Q337" s="43"/>
      <c r="R337" s="41"/>
      <c r="S337" s="43"/>
      <c r="T337" s="45"/>
      <c r="U337" s="46"/>
      <c r="V337" s="43"/>
      <c r="W337" s="43"/>
      <c r="X337" s="47"/>
      <c r="Y337" s="48"/>
      <c r="Z337" s="48"/>
      <c r="AA337" s="48"/>
      <c r="AB337" s="2"/>
      <c r="AC337" s="49"/>
      <c r="AD337" s="50"/>
      <c r="AE337" s="50"/>
    </row>
    <row r="338" spans="1:31" ht="50.25" customHeight="1" x14ac:dyDescent="0.2">
      <c r="A338" s="41"/>
      <c r="B338" s="42"/>
      <c r="C338" s="42"/>
      <c r="D338" s="53"/>
      <c r="E338" s="54"/>
      <c r="F338" s="43"/>
      <c r="G338" s="43"/>
      <c r="H338" s="43"/>
      <c r="I338" s="42"/>
      <c r="J338" s="41"/>
      <c r="K338" s="43"/>
      <c r="L338" s="41"/>
      <c r="M338" s="43"/>
      <c r="N338" s="43"/>
      <c r="O338" s="41"/>
      <c r="P338" s="228"/>
      <c r="Q338" s="43"/>
      <c r="R338" s="41"/>
      <c r="S338" s="43"/>
      <c r="T338" s="45"/>
      <c r="U338" s="46"/>
      <c r="V338" s="43"/>
      <c r="W338" s="43"/>
      <c r="X338" s="47"/>
      <c r="Y338" s="48"/>
      <c r="Z338" s="48"/>
      <c r="AA338" s="48"/>
      <c r="AB338" s="2"/>
      <c r="AC338" s="49"/>
      <c r="AD338" s="50"/>
      <c r="AE338" s="50"/>
    </row>
    <row r="339" spans="1:31" ht="50.25" customHeight="1" x14ac:dyDescent="0.2">
      <c r="A339" s="41"/>
      <c r="B339" s="42"/>
      <c r="C339" s="42"/>
      <c r="D339" s="53"/>
      <c r="E339" s="54"/>
      <c r="F339" s="43"/>
      <c r="G339" s="43"/>
      <c r="H339" s="43"/>
      <c r="I339" s="42"/>
      <c r="J339" s="41"/>
      <c r="K339" s="43"/>
      <c r="L339" s="41"/>
      <c r="M339" s="43"/>
      <c r="N339" s="43"/>
      <c r="O339" s="41"/>
      <c r="P339" s="228"/>
      <c r="Q339" s="43"/>
      <c r="R339" s="41"/>
      <c r="S339" s="43"/>
      <c r="T339" s="45"/>
      <c r="U339" s="46"/>
      <c r="V339" s="43"/>
      <c r="W339" s="43"/>
      <c r="X339" s="47"/>
      <c r="Y339" s="48"/>
      <c r="Z339" s="48"/>
      <c r="AA339" s="48"/>
      <c r="AB339" s="2"/>
      <c r="AC339" s="49"/>
      <c r="AD339" s="50"/>
      <c r="AE339" s="50"/>
    </row>
    <row r="340" spans="1:31" ht="50.25" customHeight="1" x14ac:dyDescent="0.2">
      <c r="A340" s="41"/>
      <c r="B340" s="42"/>
      <c r="C340" s="42"/>
      <c r="D340" s="53"/>
      <c r="E340" s="54"/>
      <c r="F340" s="43"/>
      <c r="G340" s="43"/>
      <c r="H340" s="43"/>
      <c r="I340" s="42"/>
      <c r="J340" s="41"/>
      <c r="K340" s="43"/>
      <c r="L340" s="41"/>
      <c r="M340" s="43"/>
      <c r="N340" s="43"/>
      <c r="O340" s="41"/>
      <c r="P340" s="228"/>
      <c r="Q340" s="43"/>
      <c r="R340" s="41"/>
      <c r="S340" s="43"/>
      <c r="T340" s="45"/>
      <c r="U340" s="46"/>
      <c r="V340" s="43"/>
      <c r="W340" s="43"/>
      <c r="X340" s="47"/>
      <c r="Y340" s="48"/>
      <c r="Z340" s="48"/>
      <c r="AA340" s="48"/>
      <c r="AB340" s="2"/>
      <c r="AC340" s="49"/>
      <c r="AD340" s="50"/>
      <c r="AE340" s="50"/>
    </row>
    <row r="341" spans="1:31" ht="50.25" customHeight="1" x14ac:dyDescent="0.2">
      <c r="A341" s="41"/>
      <c r="B341" s="42"/>
      <c r="C341" s="42"/>
      <c r="D341" s="53"/>
      <c r="E341" s="54"/>
      <c r="F341" s="43"/>
      <c r="G341" s="43"/>
      <c r="H341" s="43"/>
      <c r="I341" s="42"/>
      <c r="J341" s="41"/>
      <c r="K341" s="43"/>
      <c r="L341" s="41"/>
      <c r="M341" s="43"/>
      <c r="N341" s="43"/>
      <c r="O341" s="41"/>
      <c r="P341" s="228"/>
      <c r="Q341" s="43"/>
      <c r="R341" s="41"/>
      <c r="S341" s="43"/>
      <c r="T341" s="45"/>
      <c r="U341" s="46"/>
      <c r="V341" s="43"/>
      <c r="W341" s="43"/>
      <c r="X341" s="47"/>
      <c r="Y341" s="48"/>
      <c r="Z341" s="48"/>
      <c r="AA341" s="48"/>
      <c r="AB341" s="2"/>
      <c r="AC341" s="49"/>
      <c r="AD341" s="50"/>
      <c r="AE341" s="50"/>
    </row>
    <row r="342" spans="1:31" ht="50.25" customHeight="1" x14ac:dyDescent="0.2">
      <c r="A342" s="41"/>
      <c r="B342" s="42"/>
      <c r="C342" s="42"/>
      <c r="D342" s="53"/>
      <c r="E342" s="54"/>
      <c r="F342" s="43"/>
      <c r="G342" s="43"/>
      <c r="H342" s="43"/>
      <c r="I342" s="42"/>
      <c r="J342" s="41"/>
      <c r="K342" s="43"/>
      <c r="L342" s="41"/>
      <c r="M342" s="43"/>
      <c r="N342" s="43"/>
      <c r="O342" s="41"/>
      <c r="P342" s="228"/>
      <c r="Q342" s="43"/>
      <c r="R342" s="41"/>
      <c r="S342" s="43"/>
      <c r="T342" s="45"/>
      <c r="U342" s="46"/>
      <c r="V342" s="43"/>
      <c r="W342" s="43"/>
      <c r="X342" s="47"/>
      <c r="Y342" s="48"/>
      <c r="Z342" s="48"/>
      <c r="AA342" s="48"/>
      <c r="AB342" s="2"/>
      <c r="AC342" s="49"/>
      <c r="AD342" s="50"/>
      <c r="AE342" s="50"/>
    </row>
    <row r="343" spans="1:31" ht="50.25" customHeight="1" x14ac:dyDescent="0.2">
      <c r="A343" s="41"/>
      <c r="B343" s="42"/>
      <c r="C343" s="42"/>
      <c r="D343" s="53"/>
      <c r="E343" s="54"/>
      <c r="F343" s="43"/>
      <c r="G343" s="43"/>
      <c r="H343" s="43"/>
      <c r="I343" s="42"/>
      <c r="J343" s="41"/>
      <c r="K343" s="43"/>
      <c r="L343" s="41"/>
      <c r="M343" s="43"/>
      <c r="N343" s="43"/>
      <c r="O343" s="41"/>
      <c r="P343" s="228"/>
      <c r="Q343" s="43"/>
      <c r="R343" s="41"/>
      <c r="S343" s="43"/>
      <c r="T343" s="45"/>
      <c r="U343" s="46"/>
      <c r="V343" s="43"/>
      <c r="W343" s="43"/>
      <c r="X343" s="47"/>
      <c r="Y343" s="48"/>
      <c r="Z343" s="48"/>
      <c r="AA343" s="48"/>
      <c r="AB343" s="2"/>
      <c r="AC343" s="49"/>
      <c r="AD343" s="50"/>
      <c r="AE343" s="50"/>
    </row>
    <row r="344" spans="1:31" ht="50.25" customHeight="1" x14ac:dyDescent="0.2">
      <c r="A344" s="41"/>
      <c r="B344" s="42"/>
      <c r="C344" s="42"/>
      <c r="D344" s="53"/>
      <c r="E344" s="54"/>
      <c r="F344" s="43"/>
      <c r="G344" s="43"/>
      <c r="H344" s="43"/>
      <c r="I344" s="42"/>
      <c r="J344" s="41"/>
      <c r="K344" s="43"/>
      <c r="L344" s="41"/>
      <c r="M344" s="43"/>
      <c r="N344" s="43"/>
      <c r="O344" s="41"/>
      <c r="P344" s="228"/>
      <c r="Q344" s="43"/>
      <c r="R344" s="41"/>
      <c r="S344" s="43"/>
      <c r="T344" s="45"/>
      <c r="U344" s="46"/>
      <c r="V344" s="43"/>
      <c r="W344" s="43"/>
      <c r="X344" s="47"/>
      <c r="Y344" s="48"/>
      <c r="Z344" s="48"/>
      <c r="AA344" s="48"/>
      <c r="AB344" s="2"/>
      <c r="AC344" s="49"/>
      <c r="AD344" s="50"/>
      <c r="AE344" s="50"/>
    </row>
    <row r="345" spans="1:31" ht="50.25" customHeight="1" x14ac:dyDescent="0.2">
      <c r="A345" s="41"/>
      <c r="B345" s="42"/>
      <c r="C345" s="42"/>
      <c r="D345" s="53"/>
      <c r="E345" s="54"/>
      <c r="F345" s="43"/>
      <c r="G345" s="43"/>
      <c r="H345" s="43"/>
      <c r="I345" s="42"/>
      <c r="J345" s="41"/>
      <c r="K345" s="43"/>
      <c r="L345" s="41"/>
      <c r="M345" s="43"/>
      <c r="N345" s="43"/>
      <c r="O345" s="41"/>
      <c r="P345" s="228"/>
      <c r="Q345" s="43"/>
      <c r="R345" s="41"/>
      <c r="S345" s="43"/>
      <c r="T345" s="45"/>
      <c r="U345" s="46"/>
      <c r="V345" s="43"/>
      <c r="W345" s="43"/>
      <c r="X345" s="47"/>
      <c r="Y345" s="48"/>
      <c r="Z345" s="48"/>
      <c r="AA345" s="48"/>
      <c r="AB345" s="2"/>
      <c r="AC345" s="49"/>
      <c r="AD345" s="50"/>
      <c r="AE345" s="50"/>
    </row>
    <row r="346" spans="1:31" ht="50.25" customHeight="1" x14ac:dyDescent="0.2">
      <c r="A346" s="41"/>
      <c r="B346" s="42"/>
      <c r="C346" s="42"/>
      <c r="D346" s="53"/>
      <c r="E346" s="54"/>
      <c r="F346" s="43"/>
      <c r="G346" s="43"/>
      <c r="H346" s="43"/>
      <c r="I346" s="42"/>
      <c r="J346" s="41"/>
      <c r="K346" s="43"/>
      <c r="L346" s="41"/>
      <c r="M346" s="43"/>
      <c r="N346" s="43"/>
      <c r="O346" s="41"/>
      <c r="P346" s="228"/>
      <c r="Q346" s="43"/>
      <c r="R346" s="41"/>
      <c r="S346" s="43"/>
      <c r="T346" s="45"/>
      <c r="U346" s="46"/>
      <c r="V346" s="43"/>
      <c r="W346" s="43"/>
      <c r="X346" s="47"/>
      <c r="Y346" s="48"/>
      <c r="Z346" s="48"/>
      <c r="AA346" s="48"/>
      <c r="AB346" s="2"/>
      <c r="AC346" s="49"/>
      <c r="AD346" s="50"/>
      <c r="AE346" s="50"/>
    </row>
    <row r="347" spans="1:31" ht="50.25" customHeight="1" x14ac:dyDescent="0.2">
      <c r="A347" s="41"/>
      <c r="B347" s="42"/>
      <c r="C347" s="42"/>
      <c r="D347" s="53"/>
      <c r="E347" s="54"/>
      <c r="F347" s="43"/>
      <c r="G347" s="43"/>
      <c r="H347" s="43"/>
      <c r="I347" s="42"/>
      <c r="J347" s="41"/>
      <c r="K347" s="43"/>
      <c r="L347" s="41"/>
      <c r="M347" s="43"/>
      <c r="N347" s="43"/>
      <c r="O347" s="41"/>
      <c r="P347" s="228"/>
      <c r="Q347" s="43"/>
      <c r="R347" s="43"/>
      <c r="S347" s="43"/>
      <c r="T347" s="45"/>
      <c r="U347" s="46"/>
      <c r="V347" s="43"/>
      <c r="W347" s="43"/>
      <c r="X347" s="47"/>
      <c r="Y347" s="48"/>
      <c r="Z347" s="48"/>
      <c r="AA347" s="48"/>
      <c r="AB347" s="2"/>
      <c r="AC347" s="49"/>
      <c r="AD347" s="50"/>
      <c r="AE347" s="50"/>
    </row>
    <row r="348" spans="1:31" ht="50.25" customHeight="1" x14ac:dyDescent="0.2">
      <c r="A348" s="41"/>
      <c r="B348" s="42"/>
      <c r="C348" s="42"/>
      <c r="D348" s="53"/>
      <c r="E348" s="54"/>
      <c r="F348" s="43"/>
      <c r="G348" s="43"/>
      <c r="H348" s="43"/>
      <c r="I348" s="42"/>
      <c r="J348" s="41"/>
      <c r="K348" s="43"/>
      <c r="L348" s="41"/>
      <c r="M348" s="43"/>
      <c r="N348" s="43"/>
      <c r="O348" s="41"/>
      <c r="P348" s="228"/>
      <c r="Q348" s="43"/>
      <c r="R348" s="43"/>
      <c r="S348" s="43"/>
      <c r="T348" s="45"/>
      <c r="U348" s="46"/>
      <c r="V348" s="43"/>
      <c r="W348" s="43"/>
      <c r="X348" s="47"/>
      <c r="Y348" s="48"/>
      <c r="Z348" s="48"/>
      <c r="AA348" s="48"/>
      <c r="AB348" s="2"/>
      <c r="AC348" s="49"/>
      <c r="AD348" s="50"/>
      <c r="AE348" s="50"/>
    </row>
    <row r="349" spans="1:31" ht="50.25" customHeight="1" x14ac:dyDescent="0.2">
      <c r="A349" s="41"/>
      <c r="B349" s="42"/>
      <c r="C349" s="42"/>
      <c r="D349" s="53"/>
      <c r="E349" s="54"/>
      <c r="F349" s="43"/>
      <c r="G349" s="43"/>
      <c r="H349" s="43"/>
      <c r="I349" s="42"/>
      <c r="J349" s="41"/>
      <c r="K349" s="43"/>
      <c r="L349" s="41"/>
      <c r="M349" s="43"/>
      <c r="N349" s="43"/>
      <c r="O349" s="41"/>
      <c r="P349" s="228"/>
      <c r="Q349" s="43"/>
      <c r="R349" s="43"/>
      <c r="S349" s="43"/>
      <c r="T349" s="45"/>
      <c r="U349" s="46"/>
      <c r="V349" s="43"/>
      <c r="W349" s="43"/>
      <c r="X349" s="47"/>
      <c r="Y349" s="48"/>
      <c r="Z349" s="48"/>
      <c r="AA349" s="48"/>
      <c r="AB349" s="2"/>
      <c r="AC349" s="49"/>
      <c r="AD349" s="50"/>
      <c r="AE349" s="50"/>
    </row>
    <row r="350" spans="1:31" ht="50.25" customHeight="1" x14ac:dyDescent="0.2">
      <c r="A350" s="41"/>
      <c r="B350" s="42"/>
      <c r="C350" s="42"/>
      <c r="D350" s="53"/>
      <c r="E350" s="54"/>
      <c r="F350" s="43"/>
      <c r="G350" s="43"/>
      <c r="H350" s="43"/>
      <c r="I350" s="42"/>
      <c r="J350" s="41"/>
      <c r="K350" s="43"/>
      <c r="L350" s="41"/>
      <c r="M350" s="43"/>
      <c r="N350" s="43"/>
      <c r="O350" s="41"/>
      <c r="P350" s="228"/>
      <c r="Q350" s="43"/>
      <c r="R350" s="43"/>
      <c r="S350" s="43"/>
      <c r="T350" s="45"/>
      <c r="U350" s="46"/>
      <c r="V350" s="43"/>
      <c r="W350" s="43"/>
      <c r="X350" s="47"/>
      <c r="Y350" s="48"/>
      <c r="Z350" s="48"/>
      <c r="AA350" s="48"/>
      <c r="AB350" s="2"/>
      <c r="AC350" s="49"/>
      <c r="AD350" s="50"/>
      <c r="AE350" s="50"/>
    </row>
    <row r="351" spans="1:31" ht="50.25" customHeight="1" x14ac:dyDescent="0.2">
      <c r="A351" s="41"/>
      <c r="B351" s="42"/>
      <c r="C351" s="42"/>
      <c r="D351" s="53"/>
      <c r="E351" s="54"/>
      <c r="F351" s="43"/>
      <c r="G351" s="43"/>
      <c r="H351" s="43"/>
      <c r="I351" s="42"/>
      <c r="J351" s="41"/>
      <c r="K351" s="43"/>
      <c r="L351" s="41"/>
      <c r="M351" s="43"/>
      <c r="N351" s="43"/>
      <c r="O351" s="41"/>
      <c r="P351" s="228"/>
      <c r="Q351" s="43"/>
      <c r="R351" s="43"/>
      <c r="S351" s="43"/>
      <c r="T351" s="45"/>
      <c r="U351" s="46"/>
      <c r="V351" s="43"/>
      <c r="W351" s="43"/>
      <c r="X351" s="47"/>
      <c r="Y351" s="48"/>
      <c r="Z351" s="48"/>
      <c r="AA351" s="48"/>
      <c r="AB351" s="2"/>
      <c r="AC351" s="49"/>
      <c r="AD351" s="50"/>
      <c r="AE351" s="50"/>
    </row>
    <row r="352" spans="1:31" ht="50.25" customHeight="1" x14ac:dyDescent="0.2">
      <c r="A352" s="41"/>
      <c r="B352" s="42"/>
      <c r="C352" s="42"/>
      <c r="D352" s="53"/>
      <c r="E352" s="54"/>
      <c r="F352" s="43"/>
      <c r="G352" s="43"/>
      <c r="H352" s="43"/>
      <c r="I352" s="42"/>
      <c r="J352" s="41"/>
      <c r="K352" s="43"/>
      <c r="L352" s="41"/>
      <c r="M352" s="43"/>
      <c r="N352" s="43"/>
      <c r="O352" s="41"/>
      <c r="P352" s="228"/>
      <c r="Q352" s="43"/>
      <c r="R352" s="43"/>
      <c r="S352" s="43"/>
      <c r="T352" s="45"/>
      <c r="U352" s="46"/>
      <c r="V352" s="43"/>
      <c r="W352" s="43"/>
      <c r="X352" s="47"/>
      <c r="Y352" s="48"/>
      <c r="Z352" s="48"/>
      <c r="AA352" s="48"/>
      <c r="AB352" s="2"/>
      <c r="AC352" s="49"/>
      <c r="AD352" s="50"/>
      <c r="AE352" s="50"/>
    </row>
    <row r="353" spans="1:31" ht="50.25" customHeight="1" x14ac:dyDescent="0.2">
      <c r="A353" s="41"/>
      <c r="B353" s="42"/>
      <c r="C353" s="42"/>
      <c r="D353" s="53"/>
      <c r="E353" s="54"/>
      <c r="F353" s="43"/>
      <c r="G353" s="43"/>
      <c r="H353" s="43"/>
      <c r="I353" s="42"/>
      <c r="J353" s="41"/>
      <c r="K353" s="43"/>
      <c r="L353" s="41"/>
      <c r="M353" s="43"/>
      <c r="N353" s="43"/>
      <c r="O353" s="41"/>
      <c r="P353" s="228"/>
      <c r="Q353" s="43"/>
      <c r="R353" s="43"/>
      <c r="S353" s="43"/>
      <c r="T353" s="45"/>
      <c r="U353" s="46"/>
      <c r="V353" s="43"/>
      <c r="W353" s="43"/>
      <c r="X353" s="47"/>
      <c r="Y353" s="48"/>
      <c r="Z353" s="48"/>
      <c r="AA353" s="48"/>
      <c r="AB353" s="2"/>
      <c r="AC353" s="49"/>
      <c r="AD353" s="50"/>
      <c r="AE353" s="50"/>
    </row>
    <row r="354" spans="1:31" ht="50.25" customHeight="1" x14ac:dyDescent="0.2">
      <c r="A354" s="41"/>
      <c r="B354" s="42"/>
      <c r="C354" s="42"/>
      <c r="D354" s="53"/>
      <c r="E354" s="54"/>
      <c r="F354" s="43"/>
      <c r="G354" s="43"/>
      <c r="H354" s="43"/>
      <c r="I354" s="42"/>
      <c r="J354" s="41"/>
      <c r="K354" s="43"/>
      <c r="L354" s="41"/>
      <c r="M354" s="43"/>
      <c r="N354" s="43"/>
      <c r="O354" s="41"/>
      <c r="P354" s="228"/>
      <c r="Q354" s="43"/>
      <c r="R354" s="43"/>
      <c r="S354" s="43"/>
      <c r="T354" s="45"/>
      <c r="U354" s="46"/>
      <c r="V354" s="43"/>
      <c r="W354" s="43"/>
      <c r="X354" s="47"/>
      <c r="Y354" s="48"/>
      <c r="Z354" s="48"/>
      <c r="AA354" s="48"/>
      <c r="AB354" s="2"/>
      <c r="AC354" s="49"/>
      <c r="AD354" s="50"/>
      <c r="AE354" s="50"/>
    </row>
    <row r="355" spans="1:31" ht="50.25" customHeight="1" x14ac:dyDescent="0.2">
      <c r="A355" s="41"/>
      <c r="B355" s="42"/>
      <c r="C355" s="42"/>
      <c r="D355" s="53"/>
      <c r="E355" s="54"/>
      <c r="F355" s="43"/>
      <c r="G355" s="43"/>
      <c r="H355" s="43"/>
      <c r="I355" s="42"/>
      <c r="J355" s="41"/>
      <c r="K355" s="43"/>
      <c r="L355" s="41"/>
      <c r="M355" s="43"/>
      <c r="N355" s="43"/>
      <c r="O355" s="41"/>
      <c r="P355" s="228"/>
      <c r="Q355" s="43"/>
      <c r="R355" s="43"/>
      <c r="S355" s="43"/>
      <c r="T355" s="45"/>
      <c r="U355" s="46"/>
      <c r="V355" s="43"/>
      <c r="W355" s="43"/>
      <c r="X355" s="47"/>
      <c r="Y355" s="48"/>
      <c r="Z355" s="48"/>
      <c r="AA355" s="48"/>
      <c r="AB355" s="2"/>
      <c r="AC355" s="49"/>
      <c r="AD355" s="50"/>
      <c r="AE355" s="50"/>
    </row>
    <row r="356" spans="1:31" ht="50.25" customHeight="1" x14ac:dyDescent="0.2">
      <c r="A356" s="41"/>
      <c r="B356" s="42"/>
      <c r="C356" s="42"/>
      <c r="D356" s="53"/>
      <c r="E356" s="54"/>
      <c r="F356" s="43"/>
      <c r="G356" s="43"/>
      <c r="H356" s="43"/>
      <c r="I356" s="42"/>
      <c r="J356" s="41"/>
      <c r="K356" s="43"/>
      <c r="L356" s="41"/>
      <c r="M356" s="43"/>
      <c r="N356" s="43"/>
      <c r="O356" s="41"/>
      <c r="P356" s="228"/>
      <c r="Q356" s="43"/>
      <c r="R356" s="43"/>
      <c r="S356" s="43"/>
      <c r="T356" s="45"/>
      <c r="U356" s="46"/>
      <c r="V356" s="43"/>
      <c r="W356" s="43"/>
      <c r="X356" s="47"/>
      <c r="Y356" s="48"/>
      <c r="Z356" s="48"/>
      <c r="AA356" s="48"/>
      <c r="AB356" s="2"/>
      <c r="AC356" s="49"/>
      <c r="AD356" s="50"/>
      <c r="AE356" s="50"/>
    </row>
    <row r="357" spans="1:31" ht="50.25" customHeight="1" x14ac:dyDescent="0.2">
      <c r="A357" s="41"/>
      <c r="B357" s="42"/>
      <c r="C357" s="42"/>
      <c r="D357" s="53"/>
      <c r="E357" s="54"/>
      <c r="F357" s="43"/>
      <c r="G357" s="43"/>
      <c r="H357" s="43"/>
      <c r="I357" s="42"/>
      <c r="J357" s="41"/>
      <c r="K357" s="43"/>
      <c r="L357" s="41"/>
      <c r="M357" s="43"/>
      <c r="N357" s="43"/>
      <c r="O357" s="41"/>
      <c r="P357" s="228"/>
      <c r="Q357" s="43"/>
      <c r="R357" s="41"/>
      <c r="S357" s="43"/>
      <c r="T357" s="45"/>
      <c r="U357" s="46"/>
      <c r="V357" s="43"/>
      <c r="W357" s="43"/>
      <c r="X357" s="47"/>
      <c r="Y357" s="48"/>
      <c r="Z357" s="48"/>
      <c r="AA357" s="48"/>
      <c r="AB357" s="2"/>
      <c r="AC357" s="49"/>
      <c r="AD357" s="50"/>
      <c r="AE357" s="50"/>
    </row>
    <row r="358" spans="1:31" ht="50.25" customHeight="1" x14ac:dyDescent="0.2">
      <c r="A358" s="41"/>
      <c r="B358" s="42"/>
      <c r="C358" s="42"/>
      <c r="D358" s="53"/>
      <c r="E358" s="54"/>
      <c r="F358" s="43"/>
      <c r="G358" s="43"/>
      <c r="H358" s="43"/>
      <c r="I358" s="42"/>
      <c r="J358" s="41"/>
      <c r="K358" s="43"/>
      <c r="L358" s="41"/>
      <c r="M358" s="43"/>
      <c r="N358" s="43"/>
      <c r="O358" s="41"/>
      <c r="P358" s="228"/>
      <c r="Q358" s="43"/>
      <c r="R358" s="41"/>
      <c r="S358" s="43"/>
      <c r="T358" s="45"/>
      <c r="U358" s="46"/>
      <c r="V358" s="43"/>
      <c r="W358" s="43"/>
      <c r="X358" s="47"/>
      <c r="Y358" s="48"/>
      <c r="Z358" s="48"/>
      <c r="AA358" s="48"/>
      <c r="AB358" s="2"/>
      <c r="AC358" s="49"/>
      <c r="AD358" s="50"/>
      <c r="AE358" s="50"/>
    </row>
    <row r="359" spans="1:31" ht="50.25" customHeight="1" x14ac:dyDescent="0.2">
      <c r="A359" s="41"/>
      <c r="B359" s="42"/>
      <c r="C359" s="42"/>
      <c r="D359" s="42"/>
      <c r="E359" s="43"/>
      <c r="F359" s="43"/>
      <c r="G359" s="43"/>
      <c r="H359" s="44"/>
      <c r="I359" s="43"/>
      <c r="J359" s="41"/>
      <c r="K359" s="43"/>
      <c r="L359" s="41"/>
      <c r="M359" s="43"/>
      <c r="N359" s="43"/>
      <c r="O359" s="41"/>
      <c r="P359" s="228"/>
      <c r="Q359" s="43"/>
      <c r="R359" s="43"/>
      <c r="S359" s="43"/>
      <c r="T359" s="45"/>
      <c r="U359" s="46"/>
      <c r="V359" s="43"/>
      <c r="W359" s="43"/>
      <c r="X359" s="47"/>
      <c r="Y359" s="48"/>
      <c r="Z359" s="48"/>
      <c r="AA359" s="48"/>
      <c r="AB359" s="2"/>
      <c r="AC359" s="49"/>
      <c r="AD359" s="50"/>
      <c r="AE359" s="43"/>
    </row>
    <row r="360" spans="1:31" ht="50.25" customHeight="1" x14ac:dyDescent="0.2">
      <c r="A360" s="41"/>
      <c r="B360" s="42"/>
      <c r="C360" s="42"/>
      <c r="D360" s="42"/>
      <c r="E360" s="54"/>
      <c r="F360" s="43"/>
      <c r="G360" s="43"/>
      <c r="H360" s="44"/>
      <c r="I360" s="43"/>
      <c r="J360" s="41"/>
      <c r="K360" s="43"/>
      <c r="L360" s="41"/>
      <c r="M360" s="43"/>
      <c r="N360" s="43"/>
      <c r="O360" s="41"/>
      <c r="P360" s="228"/>
      <c r="Q360" s="43"/>
      <c r="R360" s="43"/>
      <c r="S360" s="43"/>
      <c r="T360" s="45"/>
      <c r="U360" s="46"/>
      <c r="V360" s="43"/>
      <c r="W360" s="43"/>
      <c r="X360" s="47"/>
      <c r="Y360" s="48"/>
      <c r="Z360" s="48"/>
      <c r="AA360" s="48"/>
      <c r="AB360" s="2"/>
      <c r="AC360" s="49"/>
      <c r="AD360" s="50"/>
      <c r="AE360" s="10"/>
    </row>
    <row r="361" spans="1:31" ht="50.25" customHeight="1" x14ac:dyDescent="0.2">
      <c r="A361" s="41"/>
      <c r="B361" s="42"/>
      <c r="C361" s="42"/>
      <c r="D361" s="42"/>
      <c r="E361" s="43"/>
      <c r="F361" s="43"/>
      <c r="G361" s="43"/>
      <c r="H361" s="43"/>
      <c r="I361" s="43"/>
      <c r="J361" s="41"/>
      <c r="K361" s="43"/>
      <c r="L361" s="41"/>
      <c r="M361" s="43"/>
      <c r="N361" s="43"/>
      <c r="O361" s="41"/>
      <c r="P361" s="228"/>
      <c r="Q361" s="43"/>
      <c r="R361" s="41"/>
      <c r="S361" s="43"/>
      <c r="T361" s="46"/>
      <c r="U361" s="46"/>
      <c r="V361" s="43"/>
      <c r="W361" s="43"/>
      <c r="X361" s="47"/>
      <c r="Y361" s="48"/>
      <c r="Z361" s="48"/>
      <c r="AA361" s="48"/>
      <c r="AB361" s="2"/>
      <c r="AC361" s="49"/>
      <c r="AD361" s="43"/>
      <c r="AE361" s="43"/>
    </row>
    <row r="362" spans="1:31" ht="50.25" customHeight="1" x14ac:dyDescent="0.2">
      <c r="A362" s="41"/>
      <c r="B362" s="42"/>
      <c r="C362" s="42"/>
      <c r="D362" s="42"/>
      <c r="E362" s="43"/>
      <c r="F362" s="43"/>
      <c r="G362" s="43"/>
      <c r="H362" s="43"/>
      <c r="I362" s="43"/>
      <c r="J362" s="41"/>
      <c r="K362" s="43"/>
      <c r="L362" s="41"/>
      <c r="M362" s="43"/>
      <c r="N362" s="43"/>
      <c r="O362" s="41"/>
      <c r="P362" s="228"/>
      <c r="Q362" s="43"/>
      <c r="R362" s="41"/>
      <c r="S362" s="43"/>
      <c r="T362" s="46"/>
      <c r="U362" s="46"/>
      <c r="V362" s="43"/>
      <c r="W362" s="43"/>
      <c r="X362" s="47"/>
      <c r="Y362" s="48"/>
      <c r="Z362" s="48"/>
      <c r="AA362" s="48"/>
      <c r="AB362" s="2"/>
      <c r="AC362" s="49"/>
      <c r="AD362" s="43"/>
      <c r="AE362" s="43"/>
    </row>
    <row r="363" spans="1:31" ht="50.25" customHeight="1" x14ac:dyDescent="0.2">
      <c r="A363" s="41"/>
      <c r="B363" s="42"/>
      <c r="C363" s="42"/>
      <c r="D363" s="42"/>
      <c r="E363" s="43"/>
      <c r="F363" s="43"/>
      <c r="G363" s="43"/>
      <c r="H363" s="43"/>
      <c r="I363" s="43"/>
      <c r="J363" s="41"/>
      <c r="K363" s="43"/>
      <c r="L363" s="43"/>
      <c r="M363" s="43"/>
      <c r="N363" s="43"/>
      <c r="O363" s="43"/>
      <c r="P363" s="228"/>
      <c r="Q363" s="43"/>
      <c r="R363" s="51"/>
      <c r="S363" s="51"/>
      <c r="T363" s="46"/>
      <c r="U363" s="46"/>
      <c r="V363" s="43"/>
      <c r="W363" s="43"/>
      <c r="X363" s="47"/>
      <c r="Y363" s="48"/>
      <c r="Z363" s="48"/>
      <c r="AA363" s="48"/>
      <c r="AB363" s="2"/>
      <c r="AC363" s="49"/>
      <c r="AD363" s="10"/>
      <c r="AE363" s="10"/>
    </row>
    <row r="364" spans="1:31" ht="50.25" customHeight="1" x14ac:dyDescent="0.2">
      <c r="A364" s="41"/>
      <c r="B364" s="42"/>
      <c r="C364" s="42"/>
      <c r="D364" s="42"/>
      <c r="E364" s="43"/>
      <c r="F364" s="43"/>
      <c r="G364" s="43"/>
      <c r="H364" s="43"/>
      <c r="I364" s="43"/>
      <c r="J364" s="41"/>
      <c r="K364" s="43"/>
      <c r="L364" s="43"/>
      <c r="M364" s="43"/>
      <c r="N364" s="43"/>
      <c r="O364" s="43"/>
      <c r="P364" s="228"/>
      <c r="Q364" s="43"/>
      <c r="R364" s="51"/>
      <c r="S364" s="51"/>
      <c r="T364" s="46"/>
      <c r="U364" s="46"/>
      <c r="V364" s="43"/>
      <c r="W364" s="43"/>
      <c r="X364" s="47"/>
      <c r="Y364" s="48"/>
      <c r="Z364" s="48"/>
      <c r="AA364" s="48"/>
      <c r="AB364" s="2"/>
      <c r="AC364" s="49"/>
      <c r="AD364" s="9"/>
      <c r="AE364" s="10"/>
    </row>
    <row r="365" spans="1:31" ht="50.25" customHeight="1" x14ac:dyDescent="0.2">
      <c r="A365" s="41"/>
      <c r="B365" s="42"/>
      <c r="C365" s="42"/>
      <c r="D365" s="42"/>
      <c r="E365" s="43"/>
      <c r="F365" s="43"/>
      <c r="G365" s="43"/>
      <c r="H365" s="43"/>
      <c r="I365" s="43"/>
      <c r="J365" s="41"/>
      <c r="K365" s="43"/>
      <c r="L365" s="41"/>
      <c r="M365" s="43"/>
      <c r="N365" s="43"/>
      <c r="O365" s="41"/>
      <c r="P365" s="228"/>
      <c r="Q365" s="43"/>
      <c r="R365" s="41"/>
      <c r="S365" s="43"/>
      <c r="T365" s="46"/>
      <c r="U365" s="46"/>
      <c r="V365" s="43"/>
      <c r="W365" s="43"/>
      <c r="X365" s="47"/>
      <c r="Y365" s="48"/>
      <c r="Z365" s="48"/>
      <c r="AA365" s="48"/>
      <c r="AB365" s="2"/>
      <c r="AC365" s="49"/>
      <c r="AD365" s="43"/>
      <c r="AE365" s="43"/>
    </row>
    <row r="366" spans="1:31" ht="50.25" customHeight="1" x14ac:dyDescent="0.2">
      <c r="A366" s="41"/>
      <c r="B366" s="42"/>
      <c r="C366" s="42"/>
      <c r="D366" s="42"/>
      <c r="E366" s="43"/>
      <c r="F366" s="43"/>
      <c r="G366" s="43"/>
      <c r="H366" s="43"/>
      <c r="I366" s="43"/>
      <c r="J366" s="41"/>
      <c r="K366" s="43"/>
      <c r="L366" s="41"/>
      <c r="M366" s="43"/>
      <c r="N366" s="43"/>
      <c r="O366" s="41"/>
      <c r="P366" s="228"/>
      <c r="Q366" s="43"/>
      <c r="R366" s="43"/>
      <c r="S366" s="43"/>
      <c r="T366" s="45"/>
      <c r="U366" s="46"/>
      <c r="V366" s="43"/>
      <c r="W366" s="43"/>
      <c r="X366" s="47"/>
      <c r="Y366" s="48"/>
      <c r="Z366" s="48"/>
      <c r="AA366" s="48"/>
      <c r="AB366" s="2"/>
      <c r="AC366" s="49"/>
      <c r="AD366" s="9"/>
      <c r="AE366" s="10"/>
    </row>
    <row r="367" spans="1:31" ht="50.25" customHeight="1" x14ac:dyDescent="0.2">
      <c r="A367" s="41"/>
      <c r="B367" s="42"/>
      <c r="C367" s="42"/>
      <c r="D367" s="42"/>
      <c r="E367" s="43"/>
      <c r="F367" s="43"/>
      <c r="G367" s="43"/>
      <c r="H367" s="43"/>
      <c r="I367" s="43"/>
      <c r="J367" s="41"/>
      <c r="K367" s="43"/>
      <c r="L367" s="41"/>
      <c r="M367" s="43"/>
      <c r="N367" s="43"/>
      <c r="O367" s="41"/>
      <c r="P367" s="228"/>
      <c r="Q367" s="43"/>
      <c r="R367" s="43"/>
      <c r="S367" s="43"/>
      <c r="T367" s="45"/>
      <c r="U367" s="46"/>
      <c r="V367" s="43"/>
      <c r="W367" s="43"/>
      <c r="X367" s="47"/>
      <c r="Y367" s="48"/>
      <c r="Z367" s="48"/>
      <c r="AA367" s="48"/>
      <c r="AB367" s="2"/>
      <c r="AC367" s="49"/>
      <c r="AD367" s="9"/>
      <c r="AE367" s="10"/>
    </row>
    <row r="368" spans="1:31" ht="50.25" customHeight="1" x14ac:dyDescent="0.2">
      <c r="A368" s="41"/>
      <c r="B368" s="42"/>
      <c r="C368" s="42"/>
      <c r="D368" s="42"/>
      <c r="E368" s="43"/>
      <c r="F368" s="43"/>
      <c r="G368" s="43"/>
      <c r="H368" s="43"/>
      <c r="I368" s="43"/>
      <c r="J368" s="41"/>
      <c r="K368" s="43"/>
      <c r="L368" s="41"/>
      <c r="M368" s="43"/>
      <c r="N368" s="43"/>
      <c r="O368" s="41"/>
      <c r="P368" s="228"/>
      <c r="Q368" s="43"/>
      <c r="R368" s="41"/>
      <c r="S368" s="43"/>
      <c r="T368" s="46"/>
      <c r="U368" s="46"/>
      <c r="V368" s="43"/>
      <c r="W368" s="43"/>
      <c r="X368" s="47"/>
      <c r="Y368" s="48"/>
      <c r="Z368" s="48"/>
      <c r="AA368" s="48"/>
      <c r="AB368" s="2"/>
      <c r="AC368" s="49"/>
      <c r="AD368" s="43"/>
      <c r="AE368" s="43"/>
    </row>
    <row r="369" spans="1:31" ht="50.25" customHeight="1" x14ac:dyDescent="0.2">
      <c r="A369" s="41"/>
      <c r="B369" s="42"/>
      <c r="C369" s="42"/>
      <c r="D369" s="42"/>
      <c r="E369" s="43"/>
      <c r="F369" s="43"/>
      <c r="G369" s="43"/>
      <c r="H369" s="43"/>
      <c r="I369" s="43"/>
      <c r="J369" s="41"/>
      <c r="K369" s="43"/>
      <c r="L369" s="41"/>
      <c r="M369" s="43"/>
      <c r="N369" s="43"/>
      <c r="O369" s="41"/>
      <c r="P369" s="228"/>
      <c r="Q369" s="43"/>
      <c r="R369" s="41"/>
      <c r="S369" s="43"/>
      <c r="T369" s="45"/>
      <c r="U369" s="46"/>
      <c r="V369" s="43"/>
      <c r="W369" s="43"/>
      <c r="X369" s="47"/>
      <c r="Y369" s="48"/>
      <c r="Z369" s="48"/>
      <c r="AA369" s="48"/>
      <c r="AB369" s="2"/>
      <c r="AC369" s="49"/>
      <c r="AD369" s="43"/>
      <c r="AE369" s="43"/>
    </row>
    <row r="370" spans="1:31" ht="50.25" customHeight="1" x14ac:dyDescent="0.2">
      <c r="A370" s="41"/>
      <c r="B370" s="42"/>
      <c r="C370" s="42"/>
      <c r="D370" s="42"/>
      <c r="E370" s="43"/>
      <c r="F370" s="43"/>
      <c r="G370" s="43"/>
      <c r="H370" s="43"/>
      <c r="I370" s="43"/>
      <c r="J370" s="41"/>
      <c r="K370" s="43"/>
      <c r="L370" s="41"/>
      <c r="M370" s="43"/>
      <c r="N370" s="43"/>
      <c r="O370" s="41"/>
      <c r="P370" s="228"/>
      <c r="Q370" s="43"/>
      <c r="R370" s="41"/>
      <c r="S370" s="43"/>
      <c r="T370" s="46"/>
      <c r="U370" s="46"/>
      <c r="V370" s="43"/>
      <c r="W370" s="43"/>
      <c r="X370" s="47"/>
      <c r="Y370" s="48"/>
      <c r="Z370" s="48"/>
      <c r="AA370" s="48"/>
      <c r="AB370" s="2"/>
      <c r="AC370" s="49"/>
      <c r="AD370" s="43"/>
      <c r="AE370" s="43"/>
    </row>
    <row r="371" spans="1:31" ht="50.25" customHeight="1" x14ac:dyDescent="0.2">
      <c r="A371" s="41"/>
      <c r="B371" s="42"/>
      <c r="C371" s="42"/>
      <c r="D371" s="42"/>
      <c r="E371" s="43"/>
      <c r="F371" s="43"/>
      <c r="G371" s="43"/>
      <c r="H371" s="43"/>
      <c r="I371" s="43"/>
      <c r="J371" s="41"/>
      <c r="K371" s="43"/>
      <c r="L371" s="41"/>
      <c r="M371" s="43"/>
      <c r="N371" s="43"/>
      <c r="O371" s="41"/>
      <c r="P371" s="228"/>
      <c r="Q371" s="43"/>
      <c r="R371" s="41"/>
      <c r="S371" s="43"/>
      <c r="T371" s="46"/>
      <c r="U371" s="45"/>
      <c r="V371" s="43"/>
      <c r="W371" s="43"/>
      <c r="X371" s="47"/>
      <c r="Y371" s="48"/>
      <c r="Z371" s="48"/>
      <c r="AA371" s="48"/>
      <c r="AB371" s="2"/>
      <c r="AC371" s="49"/>
      <c r="AD371" s="9"/>
      <c r="AE371" s="10"/>
    </row>
    <row r="372" spans="1:31" ht="50.25" customHeight="1" x14ac:dyDescent="0.2">
      <c r="A372" s="41"/>
      <c r="B372" s="42"/>
      <c r="C372" s="42"/>
      <c r="D372" s="42"/>
      <c r="E372" s="43"/>
      <c r="F372" s="43"/>
      <c r="G372" s="43"/>
      <c r="H372" s="43"/>
      <c r="I372" s="43"/>
      <c r="J372" s="41"/>
      <c r="K372" s="43"/>
      <c r="L372" s="41"/>
      <c r="M372" s="43"/>
      <c r="N372" s="43"/>
      <c r="O372" s="41"/>
      <c r="P372" s="228"/>
      <c r="Q372" s="43"/>
      <c r="R372" s="41"/>
      <c r="S372" s="43"/>
      <c r="T372" s="46"/>
      <c r="U372" s="45"/>
      <c r="V372" s="50"/>
      <c r="W372" s="43"/>
      <c r="X372" s="52"/>
      <c r="Y372" s="48"/>
      <c r="Z372" s="48"/>
      <c r="AA372" s="48"/>
      <c r="AB372" s="2"/>
      <c r="AC372" s="49"/>
      <c r="AD372" s="9"/>
      <c r="AE372" s="43"/>
    </row>
    <row r="373" spans="1:31" ht="50.25" customHeight="1" x14ac:dyDescent="0.2">
      <c r="A373" s="41"/>
      <c r="B373" s="42"/>
      <c r="C373" s="42"/>
      <c r="D373" s="42"/>
      <c r="E373" s="43"/>
      <c r="F373" s="43"/>
      <c r="G373" s="43"/>
      <c r="H373" s="43"/>
      <c r="I373" s="43"/>
      <c r="J373" s="41"/>
      <c r="K373" s="43"/>
      <c r="L373" s="41"/>
      <c r="M373" s="43"/>
      <c r="N373" s="43"/>
      <c r="O373" s="41"/>
      <c r="P373" s="228"/>
      <c r="Q373" s="43"/>
      <c r="R373" s="41"/>
      <c r="S373" s="43"/>
      <c r="T373" s="46"/>
      <c r="U373" s="45"/>
      <c r="V373" s="43"/>
      <c r="W373" s="43"/>
      <c r="X373" s="52"/>
      <c r="Y373" s="48"/>
      <c r="Z373" s="48"/>
      <c r="AA373" s="48"/>
      <c r="AB373" s="2"/>
      <c r="AC373" s="49"/>
      <c r="AD373" s="9"/>
      <c r="AE373" s="43"/>
    </row>
    <row r="374" spans="1:31" ht="50.25" customHeight="1" x14ac:dyDescent="0.2">
      <c r="A374" s="41"/>
      <c r="B374" s="42"/>
      <c r="C374" s="42"/>
      <c r="D374" s="42"/>
      <c r="E374" s="43"/>
      <c r="F374" s="43"/>
      <c r="G374" s="43"/>
      <c r="H374" s="44"/>
      <c r="I374" s="43"/>
      <c r="J374" s="41"/>
      <c r="K374" s="43"/>
      <c r="L374" s="43"/>
      <c r="M374" s="43"/>
      <c r="N374" s="43"/>
      <c r="O374" s="43"/>
      <c r="P374" s="228"/>
      <c r="Q374" s="43"/>
      <c r="R374" s="51"/>
      <c r="S374" s="51"/>
      <c r="T374" s="45"/>
      <c r="U374" s="46"/>
      <c r="V374" s="43"/>
      <c r="W374" s="43"/>
      <c r="X374" s="47"/>
      <c r="Y374" s="48"/>
      <c r="Z374" s="48"/>
      <c r="AA374" s="48"/>
      <c r="AB374" s="2"/>
      <c r="AC374" s="49"/>
      <c r="AD374" s="50"/>
      <c r="AE374" s="43"/>
    </row>
    <row r="375" spans="1:31" ht="50.25" customHeight="1" x14ac:dyDescent="0.2">
      <c r="A375" s="41"/>
      <c r="B375" s="42"/>
      <c r="C375" s="42"/>
      <c r="D375" s="53"/>
      <c r="E375" s="54"/>
      <c r="F375" s="43"/>
      <c r="G375" s="43"/>
      <c r="H375" s="43"/>
      <c r="I375" s="43"/>
      <c r="J375" s="41"/>
      <c r="K375" s="43"/>
      <c r="L375" s="41"/>
      <c r="M375" s="43"/>
      <c r="N375" s="43"/>
      <c r="O375" s="41"/>
      <c r="P375" s="228"/>
      <c r="Q375" s="43"/>
      <c r="R375" s="41"/>
      <c r="S375" s="43"/>
      <c r="T375" s="46"/>
      <c r="U375" s="45"/>
      <c r="V375" s="43"/>
      <c r="W375" s="43"/>
      <c r="X375" s="47"/>
      <c r="Y375" s="48"/>
      <c r="Z375" s="48"/>
      <c r="AA375" s="48"/>
      <c r="AB375" s="2"/>
      <c r="AC375" s="49"/>
      <c r="AD375" s="50"/>
      <c r="AE375" s="50"/>
    </row>
    <row r="376" spans="1:31" ht="50.25" customHeight="1" x14ac:dyDescent="0.2">
      <c r="A376" s="41"/>
      <c r="B376" s="42"/>
      <c r="C376" s="42"/>
      <c r="D376" s="42"/>
      <c r="E376" s="43"/>
      <c r="F376" s="43"/>
      <c r="G376" s="43"/>
      <c r="H376" s="43"/>
      <c r="I376" s="43"/>
      <c r="J376" s="41"/>
      <c r="K376" s="43"/>
      <c r="L376" s="41"/>
      <c r="M376" s="43"/>
      <c r="N376" s="43"/>
      <c r="O376" s="41"/>
      <c r="P376" s="228"/>
      <c r="Q376" s="43"/>
      <c r="R376" s="41"/>
      <c r="S376" s="43"/>
      <c r="T376" s="45"/>
      <c r="U376" s="46"/>
      <c r="V376" s="43"/>
      <c r="W376" s="43"/>
      <c r="X376" s="47"/>
      <c r="Y376" s="48"/>
      <c r="Z376" s="48"/>
      <c r="AA376" s="48"/>
      <c r="AB376" s="2"/>
      <c r="AC376" s="49"/>
      <c r="AD376" s="9"/>
      <c r="AE376" s="10"/>
    </row>
    <row r="377" spans="1:31" ht="50.25" customHeight="1" x14ac:dyDescent="0.2">
      <c r="A377" s="41"/>
      <c r="B377" s="42"/>
      <c r="C377" s="42"/>
      <c r="D377" s="42"/>
      <c r="E377" s="43"/>
      <c r="F377" s="43"/>
      <c r="G377" s="43"/>
      <c r="H377" s="43"/>
      <c r="I377" s="43"/>
      <c r="J377" s="41"/>
      <c r="K377" s="43"/>
      <c r="L377" s="41"/>
      <c r="M377" s="43"/>
      <c r="N377" s="43"/>
      <c r="O377" s="41"/>
      <c r="P377" s="228"/>
      <c r="Q377" s="43"/>
      <c r="R377" s="41"/>
      <c r="S377" s="43"/>
      <c r="T377" s="46"/>
      <c r="U377" s="45"/>
      <c r="V377" s="43"/>
      <c r="W377" s="43"/>
      <c r="X377" s="47"/>
      <c r="Y377" s="48"/>
      <c r="Z377" s="48"/>
      <c r="AA377" s="48"/>
      <c r="AB377" s="2"/>
      <c r="AC377" s="49"/>
      <c r="AD377" s="9"/>
      <c r="AE377" s="10"/>
    </row>
    <row r="378" spans="1:31" ht="50.25" customHeight="1" x14ac:dyDescent="0.2">
      <c r="A378" s="41"/>
      <c r="B378" s="42"/>
      <c r="C378" s="42"/>
      <c r="D378" s="42"/>
      <c r="E378" s="43"/>
      <c r="F378" s="43"/>
      <c r="G378" s="43"/>
      <c r="H378" s="43"/>
      <c r="I378" s="43"/>
      <c r="J378" s="41"/>
      <c r="K378" s="43"/>
      <c r="L378" s="41"/>
      <c r="M378" s="43"/>
      <c r="N378" s="43"/>
      <c r="O378" s="41"/>
      <c r="P378" s="228"/>
      <c r="Q378" s="43"/>
      <c r="R378" s="43"/>
      <c r="S378" s="43"/>
      <c r="T378" s="45"/>
      <c r="U378" s="46"/>
      <c r="V378" s="43"/>
      <c r="W378" s="43"/>
      <c r="X378" s="47"/>
      <c r="Y378" s="48"/>
      <c r="Z378" s="48"/>
      <c r="AA378" s="48"/>
      <c r="AB378" s="2"/>
      <c r="AC378" s="49"/>
      <c r="AD378" s="9"/>
      <c r="AE378" s="10"/>
    </row>
    <row r="379" spans="1:31" ht="50.25" customHeight="1" x14ac:dyDescent="0.2">
      <c r="A379" s="41"/>
      <c r="B379" s="42"/>
      <c r="C379" s="42"/>
      <c r="D379" s="42"/>
      <c r="E379" s="43"/>
      <c r="F379" s="43"/>
      <c r="G379" s="43"/>
      <c r="H379" s="44"/>
      <c r="I379" s="43"/>
      <c r="J379" s="41"/>
      <c r="K379" s="43"/>
      <c r="L379" s="41"/>
      <c r="M379" s="43"/>
      <c r="N379" s="43"/>
      <c r="O379" s="41"/>
      <c r="P379" s="228"/>
      <c r="Q379" s="43"/>
      <c r="R379" s="43"/>
      <c r="S379" s="43"/>
      <c r="T379" s="45"/>
      <c r="U379" s="46"/>
      <c r="V379" s="43"/>
      <c r="W379" s="43"/>
      <c r="X379" s="47"/>
      <c r="Y379" s="48"/>
      <c r="Z379" s="48"/>
      <c r="AA379" s="48"/>
      <c r="AB379" s="2"/>
      <c r="AC379" s="49"/>
      <c r="AD379" s="50"/>
      <c r="AE379" s="43"/>
    </row>
    <row r="380" spans="1:31" ht="50.25" customHeight="1" x14ac:dyDescent="0.2">
      <c r="A380" s="41"/>
      <c r="B380" s="42"/>
      <c r="C380" s="42"/>
      <c r="D380" s="42"/>
      <c r="E380" s="43"/>
      <c r="F380" s="43"/>
      <c r="G380" s="43"/>
      <c r="H380" s="43"/>
      <c r="I380" s="43"/>
      <c r="J380" s="41"/>
      <c r="K380" s="43"/>
      <c r="L380" s="41"/>
      <c r="M380" s="43"/>
      <c r="N380" s="43"/>
      <c r="O380" s="41"/>
      <c r="P380" s="228"/>
      <c r="Q380" s="43"/>
      <c r="R380" s="43"/>
      <c r="S380" s="43"/>
      <c r="T380" s="45"/>
      <c r="U380" s="46"/>
      <c r="V380" s="43"/>
      <c r="W380" s="43"/>
      <c r="X380" s="52"/>
      <c r="Y380" s="48"/>
      <c r="Z380" s="48"/>
      <c r="AA380" s="48"/>
      <c r="AB380" s="2"/>
      <c r="AC380" s="49"/>
      <c r="AD380" s="9"/>
      <c r="AE380" s="43"/>
    </row>
    <row r="381" spans="1:31" ht="50.25" customHeight="1" x14ac:dyDescent="0.2">
      <c r="A381" s="41"/>
      <c r="B381" s="42"/>
      <c r="C381" s="42"/>
      <c r="D381" s="42"/>
      <c r="E381" s="43"/>
      <c r="F381" s="43"/>
      <c r="G381" s="43"/>
      <c r="H381" s="43"/>
      <c r="I381" s="43"/>
      <c r="J381" s="41"/>
      <c r="K381" s="43"/>
      <c r="L381" s="41"/>
      <c r="M381" s="43"/>
      <c r="N381" s="43"/>
      <c r="O381" s="41"/>
      <c r="P381" s="228"/>
      <c r="Q381" s="43"/>
      <c r="R381" s="41"/>
      <c r="S381" s="43"/>
      <c r="T381" s="45"/>
      <c r="U381" s="46"/>
      <c r="V381" s="43"/>
      <c r="W381" s="43"/>
      <c r="X381" s="47"/>
      <c r="Y381" s="48"/>
      <c r="Z381" s="48"/>
      <c r="AA381" s="48"/>
      <c r="AB381" s="2"/>
      <c r="AC381" s="49"/>
      <c r="AD381" s="43"/>
      <c r="AE381" s="43"/>
    </row>
    <row r="382" spans="1:31" ht="50.25" customHeight="1" x14ac:dyDescent="0.2">
      <c r="A382" s="41"/>
      <c r="B382" s="42"/>
      <c r="C382" s="42"/>
      <c r="D382" s="42"/>
      <c r="E382" s="43"/>
      <c r="F382" s="43"/>
      <c r="G382" s="43"/>
      <c r="H382" s="43"/>
      <c r="I382" s="43"/>
      <c r="J382" s="41"/>
      <c r="K382" s="43"/>
      <c r="L382" s="41"/>
      <c r="M382" s="43"/>
      <c r="N382" s="43"/>
      <c r="O382" s="41"/>
      <c r="P382" s="228"/>
      <c r="Q382" s="43"/>
      <c r="R382" s="43"/>
      <c r="S382" s="43"/>
      <c r="T382" s="45"/>
      <c r="U382" s="46"/>
      <c r="V382" s="43"/>
      <c r="W382" s="43"/>
      <c r="X382" s="52"/>
      <c r="Y382" s="48"/>
      <c r="Z382" s="48"/>
      <c r="AA382" s="48"/>
      <c r="AB382" s="2"/>
      <c r="AC382" s="49"/>
      <c r="AD382" s="9"/>
      <c r="AE382" s="43"/>
    </row>
    <row r="383" spans="1:31" ht="50.25" customHeight="1" x14ac:dyDescent="0.2">
      <c r="A383" s="41"/>
      <c r="B383" s="42"/>
      <c r="C383" s="42"/>
      <c r="D383" s="42"/>
      <c r="E383" s="43"/>
      <c r="F383" s="43"/>
      <c r="G383" s="43"/>
      <c r="H383" s="44"/>
      <c r="I383" s="43"/>
      <c r="J383" s="41"/>
      <c r="K383" s="43"/>
      <c r="L383" s="41"/>
      <c r="M383" s="43"/>
      <c r="N383" s="43"/>
      <c r="O383" s="41"/>
      <c r="P383" s="228"/>
      <c r="Q383" s="43"/>
      <c r="R383" s="41"/>
      <c r="S383" s="43"/>
      <c r="T383" s="45"/>
      <c r="U383" s="46"/>
      <c r="V383" s="43"/>
      <c r="W383" s="43"/>
      <c r="X383" s="47"/>
      <c r="Y383" s="48"/>
      <c r="Z383" s="48"/>
      <c r="AA383" s="48"/>
      <c r="AB383" s="2"/>
      <c r="AC383" s="49"/>
      <c r="AD383" s="50"/>
      <c r="AE383" s="43"/>
    </row>
    <row r="384" spans="1:31" ht="50.25" customHeight="1" x14ac:dyDescent="0.2">
      <c r="A384" s="41"/>
      <c r="B384" s="42"/>
      <c r="C384" s="42"/>
      <c r="D384" s="42"/>
      <c r="E384" s="43"/>
      <c r="F384" s="43"/>
      <c r="G384" s="43"/>
      <c r="H384" s="43"/>
      <c r="I384" s="43"/>
      <c r="J384" s="41"/>
      <c r="K384" s="43"/>
      <c r="L384" s="41"/>
      <c r="M384" s="43"/>
      <c r="N384" s="43"/>
      <c r="O384" s="41"/>
      <c r="P384" s="228"/>
      <c r="Q384" s="43"/>
      <c r="R384" s="43"/>
      <c r="S384" s="43"/>
      <c r="T384" s="45"/>
      <c r="U384" s="46"/>
      <c r="V384" s="43"/>
      <c r="W384" s="43"/>
      <c r="X384" s="52"/>
      <c r="Y384" s="48"/>
      <c r="Z384" s="48"/>
      <c r="AA384" s="48"/>
      <c r="AB384" s="2"/>
      <c r="AC384" s="49"/>
      <c r="AD384" s="55"/>
      <c r="AE384" s="56"/>
    </row>
    <row r="385" spans="1:31" ht="50.25" customHeight="1" x14ac:dyDescent="0.2">
      <c r="A385" s="41"/>
      <c r="B385" s="42"/>
      <c r="C385" s="42"/>
      <c r="D385" s="42"/>
      <c r="E385" s="43"/>
      <c r="F385" s="43"/>
      <c r="G385" s="43"/>
      <c r="H385" s="43"/>
      <c r="I385" s="43"/>
      <c r="J385" s="41"/>
      <c r="K385" s="43"/>
      <c r="L385" s="41"/>
      <c r="M385" s="43"/>
      <c r="N385" s="43"/>
      <c r="O385" s="41"/>
      <c r="P385" s="228"/>
      <c r="Q385" s="43"/>
      <c r="R385" s="41"/>
      <c r="S385" s="43"/>
      <c r="T385" s="46"/>
      <c r="U385" s="46"/>
      <c r="V385" s="43"/>
      <c r="W385" s="43"/>
      <c r="X385" s="47"/>
      <c r="Y385" s="48"/>
      <c r="Z385" s="48"/>
      <c r="AA385" s="48"/>
      <c r="AB385" s="2"/>
      <c r="AC385" s="49"/>
      <c r="AD385" s="43"/>
      <c r="AE385" s="43"/>
    </row>
    <row r="386" spans="1:31" ht="50.25" customHeight="1" x14ac:dyDescent="0.2">
      <c r="A386" s="41"/>
      <c r="B386" s="42"/>
      <c r="C386" s="42"/>
      <c r="D386" s="53"/>
      <c r="E386" s="54"/>
      <c r="F386" s="43"/>
      <c r="G386" s="43"/>
      <c r="H386" s="44"/>
      <c r="I386" s="43"/>
      <c r="J386" s="41"/>
      <c r="K386" s="43"/>
      <c r="L386" s="41"/>
      <c r="M386" s="43"/>
      <c r="N386" s="43"/>
      <c r="O386" s="41"/>
      <c r="P386" s="228"/>
      <c r="Q386" s="43"/>
      <c r="R386" s="43"/>
      <c r="S386" s="43"/>
      <c r="T386" s="45"/>
      <c r="U386" s="46"/>
      <c r="V386" s="43"/>
      <c r="W386" s="43"/>
      <c r="X386" s="47"/>
      <c r="Y386" s="48"/>
      <c r="Z386" s="48"/>
      <c r="AA386" s="48"/>
      <c r="AB386" s="2"/>
      <c r="AC386" s="49"/>
      <c r="AD386" s="50"/>
      <c r="AE386" s="43"/>
    </row>
    <row r="387" spans="1:31" ht="50.25" customHeight="1" x14ac:dyDescent="0.2">
      <c r="A387" s="41"/>
      <c r="B387" s="42"/>
      <c r="C387" s="42"/>
      <c r="D387" s="42"/>
      <c r="E387" s="43"/>
      <c r="F387" s="43"/>
      <c r="G387" s="43"/>
      <c r="H387" s="43"/>
      <c r="I387" s="43"/>
      <c r="J387" s="41"/>
      <c r="K387" s="43"/>
      <c r="L387" s="43"/>
      <c r="M387" s="43"/>
      <c r="N387" s="43"/>
      <c r="O387" s="43"/>
      <c r="P387" s="228"/>
      <c r="Q387" s="43"/>
      <c r="R387" s="51"/>
      <c r="S387" s="51"/>
      <c r="T387" s="46"/>
      <c r="U387" s="46"/>
      <c r="V387" s="43"/>
      <c r="W387" s="43"/>
      <c r="X387" s="47"/>
      <c r="Y387" s="48"/>
      <c r="Z387" s="48"/>
      <c r="AA387" s="48"/>
      <c r="AB387" s="2"/>
      <c r="AC387" s="49"/>
      <c r="AD387" s="10"/>
      <c r="AE387" s="10"/>
    </row>
    <row r="388" spans="1:31" ht="48.75" customHeight="1" x14ac:dyDescent="0.2">
      <c r="A388" s="41"/>
      <c r="B388" s="42"/>
      <c r="C388" s="42"/>
      <c r="D388" s="53"/>
      <c r="E388" s="54"/>
      <c r="F388" s="43"/>
      <c r="G388" s="43"/>
      <c r="H388" s="44"/>
      <c r="I388" s="43"/>
      <c r="J388" s="41"/>
      <c r="K388" s="43"/>
      <c r="L388" s="41"/>
      <c r="M388" s="43"/>
      <c r="N388" s="43"/>
      <c r="O388" s="41"/>
      <c r="P388" s="228"/>
      <c r="Q388" s="43"/>
      <c r="R388" s="43"/>
      <c r="S388" s="43"/>
      <c r="T388" s="45"/>
      <c r="U388" s="46"/>
      <c r="V388" s="43"/>
      <c r="W388" s="43"/>
      <c r="X388" s="47"/>
      <c r="Y388" s="48"/>
      <c r="Z388" s="48"/>
      <c r="AA388" s="48"/>
      <c r="AB388" s="2"/>
      <c r="AC388" s="49"/>
      <c r="AD388" s="50"/>
      <c r="AE388" s="43"/>
    </row>
    <row r="389" spans="1:31" ht="47.25" customHeight="1" x14ac:dyDescent="0.2">
      <c r="A389" s="41"/>
      <c r="B389" s="42"/>
      <c r="C389" s="42"/>
      <c r="D389" s="53"/>
      <c r="E389" s="54"/>
      <c r="F389" s="43"/>
      <c r="G389" s="43"/>
      <c r="H389" s="44"/>
      <c r="I389" s="43"/>
      <c r="J389" s="41"/>
      <c r="K389" s="43"/>
      <c r="L389" s="41"/>
      <c r="M389" s="43"/>
      <c r="N389" s="43"/>
      <c r="O389" s="41"/>
      <c r="P389" s="228"/>
      <c r="Q389" s="43"/>
      <c r="R389" s="43"/>
      <c r="S389" s="43"/>
      <c r="T389" s="45"/>
      <c r="U389" s="46"/>
      <c r="V389" s="43"/>
      <c r="W389" s="43"/>
      <c r="X389" s="47"/>
      <c r="Y389" s="48">
        <f>SUM(Y6:Y388)</f>
        <v>0</v>
      </c>
      <c r="Z389" s="48"/>
      <c r="AA389" s="48"/>
      <c r="AB389" s="2"/>
      <c r="AC389" s="49"/>
      <c r="AD389" s="50"/>
      <c r="AE389" s="43"/>
    </row>
    <row r="478" spans="12:12" x14ac:dyDescent="0.25">
      <c r="L478" s="57"/>
    </row>
    <row r="61550" spans="10:10" x14ac:dyDescent="0.25">
      <c r="J61550" s="59"/>
    </row>
    <row r="61557" spans="2:3" x14ac:dyDescent="0.25">
      <c r="B61557" s="60">
        <v>101</v>
      </c>
      <c r="C61557" s="61"/>
    </row>
    <row r="61944" spans="1:251" s="57" customFormat="1" x14ac:dyDescent="0.25">
      <c r="A61944" s="62"/>
      <c r="B61944" s="40"/>
      <c r="C61944" s="40"/>
      <c r="E61944" s="40"/>
      <c r="I61944" s="63"/>
      <c r="L61944" s="58"/>
      <c r="M61944" s="58"/>
      <c r="N61944" s="58"/>
      <c r="O61944" s="58"/>
      <c r="P61944" s="229"/>
      <c r="Q61944" s="58"/>
      <c r="R61944" s="58"/>
      <c r="S61944" s="58"/>
      <c r="V61944" s="58"/>
      <c r="W61944" s="58"/>
      <c r="X61944" s="58"/>
      <c r="Y61944" s="64"/>
      <c r="Z61944" s="222"/>
      <c r="AA61944" s="222"/>
      <c r="AB61944" s="65"/>
      <c r="AC61944" s="66"/>
      <c r="AD61944" s="225"/>
      <c r="AE61944"/>
      <c r="AF61944"/>
      <c r="AG61944"/>
      <c r="AH61944"/>
      <c r="AI61944"/>
      <c r="AJ61944"/>
      <c r="AK61944"/>
      <c r="AL61944"/>
      <c r="AM61944"/>
      <c r="AN61944"/>
      <c r="AO61944"/>
      <c r="AP61944"/>
      <c r="AQ61944"/>
      <c r="AR61944"/>
      <c r="AS61944"/>
      <c r="AT61944"/>
      <c r="AU61944"/>
      <c r="AV61944"/>
      <c r="AW61944"/>
      <c r="AX61944"/>
      <c r="AY61944"/>
      <c r="AZ61944"/>
      <c r="BA61944"/>
      <c r="BB61944"/>
      <c r="BC61944"/>
      <c r="BD61944"/>
      <c r="BE61944"/>
      <c r="BF61944"/>
      <c r="BG61944"/>
      <c r="BH61944"/>
      <c r="BI61944"/>
      <c r="BJ61944"/>
      <c r="BK61944"/>
      <c r="BL61944"/>
      <c r="BM61944"/>
      <c r="BN61944"/>
      <c r="BO61944"/>
      <c r="BP61944"/>
      <c r="BQ61944"/>
      <c r="BR61944"/>
      <c r="BS61944"/>
      <c r="BT61944"/>
      <c r="BU61944"/>
      <c r="BV61944"/>
      <c r="BW61944"/>
      <c r="BX61944"/>
      <c r="BY61944"/>
      <c r="BZ61944"/>
      <c r="CA61944"/>
      <c r="CB61944"/>
      <c r="CC61944"/>
      <c r="CD61944"/>
      <c r="CE61944"/>
      <c r="CF61944"/>
      <c r="CG61944"/>
      <c r="CH61944"/>
      <c r="CI61944"/>
      <c r="CJ61944"/>
      <c r="CK61944"/>
      <c r="CL61944"/>
      <c r="CM61944"/>
      <c r="CN61944"/>
      <c r="CO61944"/>
      <c r="CP61944"/>
      <c r="CQ61944"/>
      <c r="CR61944"/>
      <c r="CS61944"/>
      <c r="CT61944"/>
      <c r="CU61944"/>
      <c r="CV61944"/>
      <c r="CW61944"/>
      <c r="CX61944"/>
      <c r="CY61944"/>
      <c r="CZ61944"/>
      <c r="DA61944"/>
      <c r="DB61944"/>
      <c r="DC61944"/>
      <c r="DD61944"/>
      <c r="DE61944"/>
      <c r="DF61944"/>
      <c r="DG61944"/>
      <c r="DH61944"/>
      <c r="DI61944"/>
      <c r="DJ61944"/>
      <c r="DK61944"/>
      <c r="DL61944"/>
      <c r="DM61944"/>
      <c r="DN61944"/>
      <c r="DO61944"/>
      <c r="DP61944"/>
      <c r="DQ61944"/>
      <c r="DR61944"/>
      <c r="DS61944"/>
      <c r="DT61944"/>
      <c r="DU61944"/>
      <c r="DV61944"/>
      <c r="DW61944"/>
      <c r="DX61944"/>
      <c r="DY61944"/>
      <c r="DZ61944"/>
      <c r="EA61944"/>
      <c r="EB61944"/>
      <c r="EC61944"/>
      <c r="ED61944"/>
      <c r="EE61944"/>
      <c r="EF61944"/>
      <c r="EG61944"/>
      <c r="EH61944"/>
      <c r="EI61944"/>
      <c r="EJ61944"/>
      <c r="EK61944"/>
      <c r="EL61944"/>
      <c r="EM61944"/>
      <c r="EN61944"/>
      <c r="EO61944"/>
      <c r="EP61944"/>
      <c r="EQ61944"/>
      <c r="ER61944"/>
      <c r="ES61944"/>
      <c r="ET61944"/>
      <c r="EU61944"/>
      <c r="EV61944"/>
      <c r="EW61944"/>
      <c r="EX61944"/>
      <c r="EY61944"/>
      <c r="EZ61944"/>
      <c r="FA61944"/>
      <c r="FB61944"/>
      <c r="FC61944"/>
      <c r="FD61944"/>
      <c r="FE61944"/>
      <c r="FF61944"/>
      <c r="FG61944"/>
      <c r="FH61944"/>
      <c r="FI61944"/>
      <c r="FJ61944"/>
      <c r="FK61944"/>
      <c r="FL61944"/>
      <c r="FM61944"/>
      <c r="FN61944"/>
      <c r="FO61944"/>
      <c r="FP61944"/>
      <c r="FQ61944"/>
      <c r="FR61944"/>
      <c r="FS61944"/>
      <c r="FT61944"/>
      <c r="FU61944"/>
      <c r="FV61944"/>
      <c r="FW61944"/>
      <c r="FX61944"/>
      <c r="FY61944"/>
      <c r="FZ61944"/>
      <c r="GA61944"/>
      <c r="GB61944"/>
      <c r="GC61944"/>
      <c r="GD61944"/>
      <c r="GE61944"/>
      <c r="GF61944"/>
      <c r="GG61944"/>
      <c r="GH61944"/>
      <c r="GI61944"/>
      <c r="GJ61944"/>
      <c r="GK61944"/>
      <c r="GL61944"/>
      <c r="GM61944"/>
      <c r="GN61944"/>
      <c r="GO61944"/>
      <c r="GP61944"/>
      <c r="GQ61944"/>
      <c r="GR61944"/>
      <c r="GS61944"/>
      <c r="GT61944"/>
      <c r="GU61944"/>
      <c r="GV61944"/>
      <c r="GW61944"/>
      <c r="GX61944"/>
      <c r="GY61944"/>
      <c r="GZ61944"/>
      <c r="HA61944"/>
      <c r="HB61944"/>
      <c r="HC61944"/>
      <c r="HD61944"/>
      <c r="HE61944"/>
      <c r="HF61944"/>
      <c r="HG61944"/>
      <c r="HH61944"/>
      <c r="HI61944"/>
      <c r="HJ61944"/>
      <c r="HK61944"/>
      <c r="HL61944"/>
      <c r="HM61944"/>
      <c r="HN61944"/>
      <c r="HO61944"/>
      <c r="HP61944"/>
      <c r="HQ61944"/>
      <c r="HR61944"/>
      <c r="HS61944"/>
      <c r="HT61944"/>
      <c r="HU61944"/>
      <c r="HV61944"/>
      <c r="HW61944"/>
      <c r="HX61944"/>
      <c r="HY61944"/>
      <c r="HZ61944"/>
      <c r="IA61944"/>
      <c r="IB61944"/>
      <c r="IC61944"/>
      <c r="ID61944"/>
      <c r="IE61944"/>
      <c r="IF61944"/>
      <c r="IG61944"/>
      <c r="IH61944"/>
      <c r="II61944"/>
      <c r="IJ61944"/>
      <c r="IK61944"/>
      <c r="IL61944"/>
      <c r="IM61944"/>
      <c r="IN61944"/>
      <c r="IO61944"/>
      <c r="IP61944"/>
      <c r="IQ61944"/>
    </row>
    <row r="61945" spans="1:251" s="57" customFormat="1" x14ac:dyDescent="0.25">
      <c r="A61945" s="62"/>
      <c r="B61945" s="40"/>
      <c r="C61945" s="40"/>
      <c r="E61945" s="40"/>
      <c r="I61945" s="63"/>
      <c r="L61945" s="58"/>
      <c r="M61945" s="58"/>
      <c r="N61945" s="58"/>
      <c r="O61945" s="58"/>
      <c r="P61945" s="229"/>
      <c r="Q61945" s="58"/>
      <c r="R61945" s="58"/>
      <c r="S61945" s="58"/>
      <c r="V61945" s="58"/>
      <c r="W61945" s="58"/>
      <c r="X61945" s="58"/>
      <c r="Y61945" s="64"/>
      <c r="Z61945" s="222"/>
      <c r="AA61945" s="222"/>
      <c r="AB61945" s="65"/>
      <c r="AC61945" s="66"/>
      <c r="AD61945" s="225"/>
      <c r="AE61945"/>
      <c r="AF61945"/>
      <c r="AG61945"/>
      <c r="AH61945"/>
      <c r="AI61945"/>
      <c r="AJ61945"/>
      <c r="AK61945"/>
      <c r="AL61945"/>
      <c r="AM61945"/>
      <c r="AN61945"/>
      <c r="AO61945"/>
      <c r="AP61945"/>
      <c r="AQ61945"/>
      <c r="AR61945"/>
      <c r="AS61945"/>
      <c r="AT61945"/>
      <c r="AU61945"/>
      <c r="AV61945"/>
      <c r="AW61945"/>
      <c r="AX61945"/>
      <c r="AY61945"/>
      <c r="AZ61945"/>
      <c r="BA61945"/>
      <c r="BB61945"/>
      <c r="BC61945"/>
      <c r="BD61945"/>
      <c r="BE61945"/>
      <c r="BF61945"/>
      <c r="BG61945"/>
      <c r="BH61945"/>
      <c r="BI61945"/>
      <c r="BJ61945"/>
      <c r="BK61945"/>
      <c r="BL61945"/>
      <c r="BM61945"/>
      <c r="BN61945"/>
      <c r="BO61945"/>
      <c r="BP61945"/>
      <c r="BQ61945"/>
      <c r="BR61945"/>
      <c r="BS61945"/>
      <c r="BT61945"/>
      <c r="BU61945"/>
      <c r="BV61945"/>
      <c r="BW61945"/>
      <c r="BX61945"/>
      <c r="BY61945"/>
      <c r="BZ61945"/>
      <c r="CA61945"/>
      <c r="CB61945"/>
      <c r="CC61945"/>
      <c r="CD61945"/>
      <c r="CE61945"/>
      <c r="CF61945"/>
      <c r="CG61945"/>
      <c r="CH61945"/>
      <c r="CI61945"/>
      <c r="CJ61945"/>
      <c r="CK61945"/>
      <c r="CL61945"/>
      <c r="CM61945"/>
      <c r="CN61945"/>
      <c r="CO61945"/>
      <c r="CP61945"/>
      <c r="CQ61945"/>
      <c r="CR61945"/>
      <c r="CS61945"/>
      <c r="CT61945"/>
      <c r="CU61945"/>
      <c r="CV61945"/>
      <c r="CW61945"/>
      <c r="CX61945"/>
      <c r="CY61945"/>
      <c r="CZ61945"/>
      <c r="DA61945"/>
      <c r="DB61945"/>
      <c r="DC61945"/>
      <c r="DD61945"/>
      <c r="DE61945"/>
      <c r="DF61945"/>
      <c r="DG61945"/>
      <c r="DH61945"/>
      <c r="DI61945"/>
      <c r="DJ61945"/>
      <c r="DK61945"/>
      <c r="DL61945"/>
      <c r="DM61945"/>
      <c r="DN61945"/>
      <c r="DO61945"/>
      <c r="DP61945"/>
      <c r="DQ61945"/>
      <c r="DR61945"/>
      <c r="DS61945"/>
      <c r="DT61945"/>
      <c r="DU61945"/>
      <c r="DV61945"/>
      <c r="DW61945"/>
      <c r="DX61945"/>
      <c r="DY61945"/>
      <c r="DZ61945"/>
      <c r="EA61945"/>
      <c r="EB61945"/>
      <c r="EC61945"/>
      <c r="ED61945"/>
      <c r="EE61945"/>
      <c r="EF61945"/>
      <c r="EG61945"/>
      <c r="EH61945"/>
      <c r="EI61945"/>
      <c r="EJ61945"/>
      <c r="EK61945"/>
      <c r="EL61945"/>
      <c r="EM61945"/>
      <c r="EN61945"/>
      <c r="EO61945"/>
      <c r="EP61945"/>
      <c r="EQ61945"/>
      <c r="ER61945"/>
      <c r="ES61945"/>
      <c r="ET61945"/>
      <c r="EU61945"/>
      <c r="EV61945"/>
      <c r="EW61945"/>
      <c r="EX61945"/>
      <c r="EY61945"/>
      <c r="EZ61945"/>
      <c r="FA61945"/>
      <c r="FB61945"/>
      <c r="FC61945"/>
      <c r="FD61945"/>
      <c r="FE61945"/>
      <c r="FF61945"/>
      <c r="FG61945"/>
      <c r="FH61945"/>
      <c r="FI61945"/>
      <c r="FJ61945"/>
      <c r="FK61945"/>
      <c r="FL61945"/>
      <c r="FM61945"/>
      <c r="FN61945"/>
      <c r="FO61945"/>
      <c r="FP61945"/>
      <c r="FQ61945"/>
      <c r="FR61945"/>
      <c r="FS61945"/>
      <c r="FT61945"/>
      <c r="FU61945"/>
      <c r="FV61945"/>
      <c r="FW61945"/>
      <c r="FX61945"/>
      <c r="FY61945"/>
      <c r="FZ61945"/>
      <c r="GA61945"/>
      <c r="GB61945"/>
      <c r="GC61945"/>
      <c r="GD61945"/>
      <c r="GE61945"/>
      <c r="GF61945"/>
      <c r="GG61945"/>
      <c r="GH61945"/>
      <c r="GI61945"/>
      <c r="GJ61945"/>
      <c r="GK61945"/>
      <c r="GL61945"/>
      <c r="GM61945"/>
      <c r="GN61945"/>
      <c r="GO61945"/>
      <c r="GP61945"/>
      <c r="GQ61945"/>
      <c r="GR61945"/>
      <c r="GS61945"/>
      <c r="GT61945"/>
      <c r="GU61945"/>
      <c r="GV61945"/>
      <c r="GW61945"/>
      <c r="GX61945"/>
      <c r="GY61945"/>
      <c r="GZ61945"/>
      <c r="HA61945"/>
      <c r="HB61945"/>
      <c r="HC61945"/>
      <c r="HD61945"/>
      <c r="HE61945"/>
      <c r="HF61945"/>
      <c r="HG61945"/>
      <c r="HH61945"/>
      <c r="HI61945"/>
      <c r="HJ61945"/>
      <c r="HK61945"/>
      <c r="HL61945"/>
      <c r="HM61945"/>
      <c r="HN61945"/>
      <c r="HO61945"/>
      <c r="HP61945"/>
      <c r="HQ61945"/>
      <c r="HR61945"/>
      <c r="HS61945"/>
      <c r="HT61945"/>
      <c r="HU61945"/>
      <c r="HV61945"/>
      <c r="HW61945"/>
      <c r="HX61945"/>
      <c r="HY61945"/>
      <c r="HZ61945"/>
      <c r="IA61945"/>
      <c r="IB61945"/>
      <c r="IC61945"/>
      <c r="ID61945"/>
      <c r="IE61945"/>
      <c r="IF61945"/>
      <c r="IG61945"/>
      <c r="IH61945"/>
      <c r="II61945"/>
      <c r="IJ61945"/>
      <c r="IK61945"/>
      <c r="IL61945"/>
      <c r="IM61945"/>
      <c r="IN61945"/>
      <c r="IO61945"/>
      <c r="IP61945"/>
      <c r="IQ61945"/>
    </row>
    <row r="1048576" spans="1:1" x14ac:dyDescent="0.25">
      <c r="A1048576" s="68">
        <v>42620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W3"/>
    <mergeCell ref="E4:F4"/>
    <mergeCell ref="L4:M4"/>
    <mergeCell ref="O4:P4"/>
    <mergeCell ref="R4:S4"/>
  </mergeCells>
  <conditionalFormatting sqref="AC6:AC306">
    <cfRule type="containsText" dxfId="8" priority="1" operator="containsText" text="H">
      <formula>NOT(ISERROR(SEARCH("H",AC6)))</formula>
    </cfRule>
    <cfRule type="containsText" dxfId="7" priority="2" operator="containsText" text="O">
      <formula>NOT(ISERROR(SEARCH("O",AC6)))</formula>
    </cfRule>
    <cfRule type="containsText" dxfId="6" priority="3" operator="containsText" text="N">
      <formula>NOT(ISERROR(SEARCH("N",AC6)))</formula>
    </cfRule>
  </conditionalFormatting>
  <dataValidations count="3">
    <dataValidation type="list" allowBlank="1" showInputMessage="1" showErrorMessage="1" sqref="I203:I204 M130:M132 M125:M126 K130:K132 K125:K126 H89:H150 I90 H193:H280 H152:H182 H187:H188 M6:M77 I194 H151:I151 H183:I183 I154:I155 I145:I148 I130:I132 I125:I126 I110:I111 I168 H6:H87 H186:I186 H88:I88 I6:I79 I198:I201 H184:H185 H192:I192 H189:I189 I92:I107 H190:H191 K6:K77" xr:uid="{B129320E-2E7A-47A2-8652-B5EB7A8B0435}">
      <formula1>#REF!</formula1>
    </dataValidation>
    <dataValidation type="list" allowBlank="1" showInputMessage="1" showErrorMessage="1" sqref="H379 I122:I123 I109 I152 I164 I167 I169 I175 I162 I231 H383 H328 H302:H303 H386:H389 H326 I266 H312:H314 H284:H286 I81 I223 I235:I236 H298:H300 I280 H296 H281 I253 H320 H374 H363 H317 I226:I227 H359 H334 H292:H293 I239 I251 I259:I260 I262:I264 I271 I273:I275" xr:uid="{6CEA8843-300A-46D7-89FC-73503D8ECB2B}">
      <formula1>#REF!</formula1>
    </dataValidation>
    <dataValidation type="list" allowBlank="1" showInputMessage="1" showErrorMessage="1" sqref="F359 F164 AB125:AB126 F175 F363 F383 F298:F300 AB25 AB20 F328 AB12:AB13 F374 F387 AB28:AB30 F151:F152 F162 AB68 F302:F303 AB36 F379 F266 F226:F227 AB17 F284:F286 F223 AB130 F235:F236 F204 F292:F293 F271 F239 F253 F334 F312 F320 AB81 F326 F317 F314 AB32 F251 F259:F260 F262:F263 F274:F275 F280:F281" xr:uid="{6958675B-9684-4E37-BF22-429BC08CD56F}">
      <formula1>#REF!</formula1>
    </dataValidation>
  </dataValidations>
  <printOptions horizontalCentered="1"/>
  <pageMargins left="0" right="0" top="0" bottom="0" header="0" footer="0"/>
  <pageSetup paperSize="8" scale="10"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FE2-0754-4945-9C17-9E1172F9384F}">
  <sheetPr>
    <tabColor rgb="FF92D050"/>
    <pageSetUpPr fitToPage="1"/>
  </sheetPr>
  <dimension ref="A1:XEN1048576"/>
  <sheetViews>
    <sheetView showGridLines="0" view="pageBreakPreview" zoomScale="85" zoomScaleSheetLayoutView="85" workbookViewId="0">
      <selection activeCell="E8" sqref="E8"/>
    </sheetView>
  </sheetViews>
  <sheetFormatPr defaultRowHeight="15" x14ac:dyDescent="0.25"/>
  <cols>
    <col min="1" max="1" width="18" style="62" bestFit="1" customWidth="1"/>
    <col min="2" max="2" width="16.85546875" style="40" customWidth="1"/>
    <col min="3" max="3" width="19" style="40" bestFit="1" customWidth="1"/>
    <col min="4" max="4" width="27" style="57" bestFit="1" customWidth="1"/>
    <col min="5" max="5" width="29.7109375" style="40" customWidth="1"/>
    <col min="6" max="6" width="19.42578125" style="57" customWidth="1"/>
    <col min="7" max="7" width="30.42578125" style="57" bestFit="1" customWidth="1"/>
    <col min="8" max="8" width="17.7109375" style="57" customWidth="1"/>
    <col min="9" max="9" width="17.28515625" style="63" customWidth="1"/>
    <col min="10" max="10" width="17.28515625" style="57" bestFit="1" customWidth="1"/>
    <col min="11" max="11" width="15.5703125" style="57" customWidth="1"/>
    <col min="12" max="12" width="17" style="58" bestFit="1" customWidth="1"/>
    <col min="13" max="13" width="18.85546875" style="58" customWidth="1"/>
    <col min="14" max="14" width="17" style="58" bestFit="1" customWidth="1"/>
    <col min="15" max="15" width="16.42578125" style="58" bestFit="1" customWidth="1"/>
    <col min="16" max="16" width="14.140625" style="229" customWidth="1"/>
    <col min="17" max="17" width="15.7109375" style="58" bestFit="1" customWidth="1"/>
    <col min="18" max="18" width="17.140625" style="58" bestFit="1" customWidth="1"/>
    <col min="19" max="19" width="19.42578125" style="58" bestFit="1" customWidth="1"/>
    <col min="20" max="20" width="7.7109375" style="57" customWidth="1"/>
    <col min="21" max="21" width="5.85546875" style="57" customWidth="1"/>
    <col min="22" max="22" width="41.28515625" style="58" customWidth="1"/>
    <col min="23" max="23" width="20.7109375" style="58" bestFit="1" customWidth="1"/>
    <col min="24" max="24" width="37.42578125" style="58" customWidth="1"/>
    <col min="25" max="25" width="16.85546875" style="64" customWidth="1"/>
    <col min="26" max="27" width="16.85546875" style="222" customWidth="1"/>
    <col min="28" max="28" width="22.85546875" style="65" customWidth="1"/>
    <col min="29" max="29" width="12.7109375" style="66" customWidth="1"/>
    <col min="30" max="30" width="27" style="192" customWidth="1"/>
    <col min="31" max="31" width="30" customWidth="1"/>
    <col min="32" max="32" width="24" style="39" customWidth="1"/>
    <col min="33" max="34" width="10.42578125" customWidth="1"/>
    <col min="35" max="35" width="18.5703125" bestFit="1" customWidth="1"/>
    <col min="36" max="36" width="10.28515625" customWidth="1"/>
    <col min="38" max="38" width="12.140625" bestFit="1" customWidth="1"/>
    <col min="39" max="39" width="18" customWidth="1"/>
  </cols>
  <sheetData>
    <row r="1" spans="1:259" s="5" customFormat="1" ht="14.25" customHeight="1" x14ac:dyDescent="0.2">
      <c r="A1" s="303" t="s">
        <v>83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5"/>
      <c r="Q1" s="304"/>
      <c r="R1" s="304"/>
      <c r="S1" s="304"/>
      <c r="T1" s="304"/>
      <c r="U1" s="304"/>
      <c r="V1" s="304"/>
      <c r="W1" s="306"/>
      <c r="X1" s="266" t="s">
        <v>86</v>
      </c>
      <c r="Y1" s="267"/>
      <c r="Z1" s="267"/>
      <c r="AA1" s="267"/>
      <c r="AB1" s="267"/>
      <c r="AC1" s="267"/>
      <c r="AD1" s="268"/>
      <c r="AE1" s="269" t="s">
        <v>0</v>
      </c>
      <c r="AF1" s="6"/>
    </row>
    <row r="2" spans="1:259" s="5" customFormat="1" ht="12.75" customHeight="1" x14ac:dyDescent="0.2">
      <c r="A2" s="307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9"/>
      <c r="Q2" s="308"/>
      <c r="R2" s="308"/>
      <c r="S2" s="308"/>
      <c r="T2" s="308"/>
      <c r="U2" s="308"/>
      <c r="V2" s="308"/>
      <c r="W2" s="284"/>
      <c r="X2" s="252" t="s">
        <v>87</v>
      </c>
      <c r="Y2" s="253"/>
      <c r="Z2" s="253"/>
      <c r="AA2" s="253"/>
      <c r="AB2" s="253"/>
      <c r="AC2" s="253"/>
      <c r="AD2" s="254"/>
      <c r="AE2" s="270" t="s">
        <v>89</v>
      </c>
      <c r="AF2" s="6"/>
    </row>
    <row r="3" spans="1:259" s="5" customFormat="1" ht="15" customHeight="1" thickBot="1" x14ac:dyDescent="0.25">
      <c r="A3" s="310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311"/>
      <c r="Q3" s="285"/>
      <c r="R3" s="285"/>
      <c r="S3" s="285"/>
      <c r="T3" s="285"/>
      <c r="U3" s="285"/>
      <c r="V3" s="285"/>
      <c r="W3" s="286"/>
      <c r="X3" s="272" t="s">
        <v>88</v>
      </c>
      <c r="Y3" s="273"/>
      <c r="Z3" s="273"/>
      <c r="AA3" s="273"/>
      <c r="AB3" s="273"/>
      <c r="AC3" s="273"/>
      <c r="AD3" s="274"/>
      <c r="AE3" s="275" t="s">
        <v>90</v>
      </c>
      <c r="AF3" s="6"/>
    </row>
    <row r="4" spans="1:259" s="5" customFormat="1" ht="37.5" customHeight="1" thickBot="1" x14ac:dyDescent="0.25">
      <c r="A4" s="12"/>
      <c r="B4" s="12"/>
      <c r="C4" s="13"/>
      <c r="D4" s="14"/>
      <c r="E4" s="312" t="s">
        <v>1</v>
      </c>
      <c r="F4" s="313"/>
      <c r="G4" s="190"/>
      <c r="H4" s="190"/>
      <c r="I4" s="255"/>
      <c r="J4" s="256" t="s">
        <v>2</v>
      </c>
      <c r="K4" s="18"/>
      <c r="L4" s="314" t="s">
        <v>3</v>
      </c>
      <c r="M4" s="315"/>
      <c r="N4" s="259"/>
      <c r="O4" s="316" t="s">
        <v>4</v>
      </c>
      <c r="P4" s="317"/>
      <c r="Q4" s="191"/>
      <c r="R4" s="318" t="s">
        <v>5</v>
      </c>
      <c r="S4" s="319"/>
      <c r="T4" s="21"/>
      <c r="U4" s="21"/>
      <c r="V4" s="21"/>
      <c r="W4" s="21"/>
      <c r="X4" s="22" t="s">
        <v>6</v>
      </c>
      <c r="Y4" s="261"/>
      <c r="Z4" s="261"/>
      <c r="AA4" s="261"/>
      <c r="AB4" s="262"/>
      <c r="AC4" s="263"/>
      <c r="AD4" s="264"/>
      <c r="AE4" s="265"/>
      <c r="AF4" s="6"/>
    </row>
    <row r="5" spans="1:259" s="5" customFormat="1" ht="70.5" customHeight="1" x14ac:dyDescent="0.2">
      <c r="A5" s="25" t="s">
        <v>7</v>
      </c>
      <c r="B5" s="25" t="s">
        <v>8</v>
      </c>
      <c r="C5" s="26" t="s">
        <v>9</v>
      </c>
      <c r="D5" s="27" t="s">
        <v>10</v>
      </c>
      <c r="E5" s="27" t="s">
        <v>11</v>
      </c>
      <c r="F5" s="28" t="s">
        <v>12</v>
      </c>
      <c r="G5" s="29" t="s">
        <v>13</v>
      </c>
      <c r="H5" s="29" t="s">
        <v>14</v>
      </c>
      <c r="I5" s="30" t="s">
        <v>15</v>
      </c>
      <c r="J5" s="31" t="s">
        <v>16</v>
      </c>
      <c r="K5" s="30" t="s">
        <v>17</v>
      </c>
      <c r="L5" s="31" t="s">
        <v>18</v>
      </c>
      <c r="M5" s="31" t="s">
        <v>19</v>
      </c>
      <c r="N5" s="31" t="s">
        <v>20</v>
      </c>
      <c r="O5" s="31" t="s">
        <v>21</v>
      </c>
      <c r="P5" s="227" t="s">
        <v>22</v>
      </c>
      <c r="Q5" s="32" t="s">
        <v>23</v>
      </c>
      <c r="R5" s="32" t="s">
        <v>24</v>
      </c>
      <c r="S5" s="31" t="s">
        <v>25</v>
      </c>
      <c r="T5" s="33" t="s">
        <v>26</v>
      </c>
      <c r="U5" s="34" t="s">
        <v>27</v>
      </c>
      <c r="V5" s="32" t="s">
        <v>28</v>
      </c>
      <c r="W5" s="32" t="s">
        <v>29</v>
      </c>
      <c r="X5" s="35" t="s">
        <v>30</v>
      </c>
      <c r="Y5" s="167" t="s">
        <v>373</v>
      </c>
      <c r="Z5" s="165" t="s">
        <v>374</v>
      </c>
      <c r="AA5" s="166" t="s">
        <v>375</v>
      </c>
      <c r="AB5" s="37" t="s">
        <v>32</v>
      </c>
      <c r="AC5" s="37" t="s">
        <v>33</v>
      </c>
      <c r="AD5" s="37" t="s">
        <v>34</v>
      </c>
      <c r="AE5" s="80" t="s">
        <v>35</v>
      </c>
      <c r="AF5" s="6"/>
    </row>
    <row r="6" spans="1:259" s="40" customFormat="1" ht="47.25" customHeight="1" x14ac:dyDescent="0.2">
      <c r="A6" s="231">
        <v>44567</v>
      </c>
      <c r="B6" s="232" t="s">
        <v>103</v>
      </c>
      <c r="C6" s="232" t="s">
        <v>143</v>
      </c>
      <c r="D6" s="232" t="s">
        <v>92</v>
      </c>
      <c r="E6" s="232" t="s">
        <v>98</v>
      </c>
      <c r="F6" s="232" t="s">
        <v>536</v>
      </c>
      <c r="G6" s="232" t="s">
        <v>287</v>
      </c>
      <c r="H6" s="232" t="s">
        <v>36</v>
      </c>
      <c r="I6" s="232">
        <v>2</v>
      </c>
      <c r="J6" s="231">
        <v>44567</v>
      </c>
      <c r="K6" s="232">
        <v>2</v>
      </c>
      <c r="L6" s="231">
        <v>44567</v>
      </c>
      <c r="M6" s="232">
        <v>2</v>
      </c>
      <c r="N6" s="232" t="s">
        <v>376</v>
      </c>
      <c r="O6" s="231">
        <v>44567</v>
      </c>
      <c r="P6" s="230">
        <v>2</v>
      </c>
      <c r="Q6" s="232">
        <f>M6-P6</f>
        <v>0</v>
      </c>
      <c r="R6" s="231">
        <v>44567</v>
      </c>
      <c r="S6" s="232"/>
      <c r="T6" s="233"/>
      <c r="U6" s="234"/>
      <c r="V6" s="232"/>
      <c r="W6" s="232">
        <v>172.31</v>
      </c>
      <c r="X6" s="235"/>
      <c r="Y6" s="236">
        <f>I6*W6</f>
        <v>344.62</v>
      </c>
      <c r="Z6" s="236">
        <f>P6*W6</f>
        <v>344.62</v>
      </c>
      <c r="AA6" s="236">
        <f>Q6*W6</f>
        <v>0</v>
      </c>
      <c r="AB6" s="232" t="s">
        <v>165</v>
      </c>
      <c r="AC6" s="237"/>
      <c r="AD6" s="238" t="s">
        <v>538</v>
      </c>
      <c r="AE6" s="238" t="s">
        <v>539</v>
      </c>
      <c r="AF6" s="39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</row>
    <row r="7" spans="1:259" s="40" customFormat="1" ht="47.25" customHeight="1" x14ac:dyDescent="0.2">
      <c r="A7" s="241">
        <v>44567</v>
      </c>
      <c r="B7" s="242" t="s">
        <v>104</v>
      </c>
      <c r="C7" s="242" t="s">
        <v>144</v>
      </c>
      <c r="D7" s="242" t="s">
        <v>129</v>
      </c>
      <c r="E7" s="242" t="s">
        <v>130</v>
      </c>
      <c r="F7" s="242" t="s">
        <v>536</v>
      </c>
      <c r="G7" s="242" t="s">
        <v>287</v>
      </c>
      <c r="H7" s="242" t="s">
        <v>36</v>
      </c>
      <c r="I7" s="242">
        <v>1</v>
      </c>
      <c r="J7" s="241">
        <v>44567</v>
      </c>
      <c r="K7" s="242">
        <v>1</v>
      </c>
      <c r="L7" s="241">
        <v>44567</v>
      </c>
      <c r="M7" s="242">
        <v>1</v>
      </c>
      <c r="N7" s="242" t="s">
        <v>372</v>
      </c>
      <c r="O7" s="241">
        <v>44567</v>
      </c>
      <c r="P7" s="243"/>
      <c r="Q7" s="242">
        <f t="shared" ref="Q7:Q70" si="0">M7-P7</f>
        <v>1</v>
      </c>
      <c r="R7" s="241">
        <v>44567</v>
      </c>
      <c r="S7" s="242"/>
      <c r="T7" s="244"/>
      <c r="U7" s="245"/>
      <c r="V7" s="242"/>
      <c r="W7" s="242">
        <v>251.53</v>
      </c>
      <c r="X7" s="246"/>
      <c r="Y7" s="247">
        <f t="shared" ref="Y7:Y70" si="1">I7*W7</f>
        <v>251.53</v>
      </c>
      <c r="Z7" s="247">
        <f t="shared" ref="Z7:Z70" si="2">P7*W7</f>
        <v>0</v>
      </c>
      <c r="AA7" s="247">
        <f t="shared" ref="AA7:AA70" si="3">Q7*W7</f>
        <v>251.53</v>
      </c>
      <c r="AB7" s="242" t="s">
        <v>165</v>
      </c>
      <c r="AC7" s="75"/>
      <c r="AD7" s="248"/>
      <c r="AE7" s="242"/>
      <c r="AF7" s="39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</row>
    <row r="8" spans="1:259" s="40" customFormat="1" ht="47.25" customHeight="1" x14ac:dyDescent="0.2">
      <c r="A8" s="241">
        <v>44567</v>
      </c>
      <c r="B8" s="242" t="s">
        <v>105</v>
      </c>
      <c r="C8" s="242" t="s">
        <v>145</v>
      </c>
      <c r="D8" s="242" t="s">
        <v>131</v>
      </c>
      <c r="E8" s="242" t="s">
        <v>132</v>
      </c>
      <c r="F8" s="242" t="s">
        <v>536</v>
      </c>
      <c r="G8" s="242" t="s">
        <v>287</v>
      </c>
      <c r="H8" s="242" t="s">
        <v>36</v>
      </c>
      <c r="I8" s="242">
        <v>2</v>
      </c>
      <c r="J8" s="241">
        <v>44567</v>
      </c>
      <c r="K8" s="242">
        <v>2</v>
      </c>
      <c r="L8" s="241">
        <v>44567</v>
      </c>
      <c r="M8" s="242">
        <v>2</v>
      </c>
      <c r="N8" s="242" t="s">
        <v>376</v>
      </c>
      <c r="O8" s="241">
        <v>44567</v>
      </c>
      <c r="P8" s="243"/>
      <c r="Q8" s="242">
        <f t="shared" si="0"/>
        <v>2</v>
      </c>
      <c r="R8" s="241">
        <v>44567</v>
      </c>
      <c r="S8" s="242"/>
      <c r="T8" s="244"/>
      <c r="U8" s="245"/>
      <c r="V8" s="242"/>
      <c r="W8" s="242">
        <v>194.9</v>
      </c>
      <c r="X8" s="246"/>
      <c r="Y8" s="247">
        <f t="shared" si="1"/>
        <v>389.8</v>
      </c>
      <c r="Z8" s="247">
        <f t="shared" si="2"/>
        <v>0</v>
      </c>
      <c r="AA8" s="247">
        <f t="shared" si="3"/>
        <v>389.8</v>
      </c>
      <c r="AB8" s="242" t="s">
        <v>165</v>
      </c>
      <c r="AC8" s="75"/>
      <c r="AD8" s="248"/>
      <c r="AE8" s="248"/>
      <c r="AF8" s="39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</row>
    <row r="9" spans="1:259" s="40" customFormat="1" ht="47.25" customHeight="1" x14ac:dyDescent="0.2">
      <c r="A9" s="231">
        <v>44567</v>
      </c>
      <c r="B9" s="232" t="s">
        <v>106</v>
      </c>
      <c r="C9" s="232" t="s">
        <v>146</v>
      </c>
      <c r="D9" s="232" t="s">
        <v>95</v>
      </c>
      <c r="E9" s="232" t="s">
        <v>101</v>
      </c>
      <c r="F9" s="232" t="s">
        <v>536</v>
      </c>
      <c r="G9" s="232" t="s">
        <v>287</v>
      </c>
      <c r="H9" s="232" t="s">
        <v>36</v>
      </c>
      <c r="I9" s="232">
        <v>2</v>
      </c>
      <c r="J9" s="231">
        <v>44567</v>
      </c>
      <c r="K9" s="232">
        <v>2</v>
      </c>
      <c r="L9" s="231">
        <v>44567</v>
      </c>
      <c r="M9" s="232">
        <v>2</v>
      </c>
      <c r="N9" s="232" t="s">
        <v>376</v>
      </c>
      <c r="O9" s="231">
        <v>44567</v>
      </c>
      <c r="P9" s="230">
        <v>2</v>
      </c>
      <c r="Q9" s="232">
        <f t="shared" si="0"/>
        <v>0</v>
      </c>
      <c r="R9" s="231">
        <v>44567</v>
      </c>
      <c r="S9" s="232"/>
      <c r="T9" s="234"/>
      <c r="U9" s="234"/>
      <c r="V9" s="238"/>
      <c r="W9" s="232">
        <v>274.06</v>
      </c>
      <c r="X9" s="235"/>
      <c r="Y9" s="236">
        <f t="shared" si="1"/>
        <v>548.12</v>
      </c>
      <c r="Z9" s="236">
        <f t="shared" si="2"/>
        <v>548.12</v>
      </c>
      <c r="AA9" s="236">
        <f t="shared" si="3"/>
        <v>0</v>
      </c>
      <c r="AB9" s="232" t="s">
        <v>165</v>
      </c>
      <c r="AC9" s="237"/>
      <c r="AD9" s="238" t="s">
        <v>538</v>
      </c>
      <c r="AE9" s="238" t="s">
        <v>539</v>
      </c>
      <c r="AF9" s="3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</row>
    <row r="10" spans="1:259" s="40" customFormat="1" ht="47.25" customHeight="1" x14ac:dyDescent="0.2">
      <c r="A10" s="231">
        <v>44567</v>
      </c>
      <c r="B10" s="232" t="s">
        <v>107</v>
      </c>
      <c r="C10" s="232" t="s">
        <v>147</v>
      </c>
      <c r="D10" s="232" t="s">
        <v>133</v>
      </c>
      <c r="E10" s="232" t="s">
        <v>134</v>
      </c>
      <c r="F10" s="232" t="s">
        <v>536</v>
      </c>
      <c r="G10" s="232" t="s">
        <v>287</v>
      </c>
      <c r="H10" s="232" t="s">
        <v>36</v>
      </c>
      <c r="I10" s="232">
        <v>5</v>
      </c>
      <c r="J10" s="231">
        <v>44567</v>
      </c>
      <c r="K10" s="232">
        <v>5</v>
      </c>
      <c r="L10" s="231">
        <v>44567</v>
      </c>
      <c r="M10" s="232">
        <v>5</v>
      </c>
      <c r="N10" s="232" t="s">
        <v>372</v>
      </c>
      <c r="O10" s="231">
        <v>44567</v>
      </c>
      <c r="P10" s="230">
        <v>5</v>
      </c>
      <c r="Q10" s="232">
        <f t="shared" si="0"/>
        <v>0</v>
      </c>
      <c r="R10" s="231">
        <v>44567</v>
      </c>
      <c r="S10" s="232"/>
      <c r="T10" s="233"/>
      <c r="U10" s="234"/>
      <c r="V10" s="232"/>
      <c r="W10" s="232">
        <v>313.18</v>
      </c>
      <c r="X10" s="235"/>
      <c r="Y10" s="236">
        <f t="shared" si="1"/>
        <v>1565.9</v>
      </c>
      <c r="Z10" s="236">
        <f t="shared" si="2"/>
        <v>1565.9</v>
      </c>
      <c r="AA10" s="236">
        <f t="shared" si="3"/>
        <v>0</v>
      </c>
      <c r="AB10" s="232" t="s">
        <v>165</v>
      </c>
      <c r="AC10" s="237"/>
      <c r="AD10" s="238" t="s">
        <v>538</v>
      </c>
      <c r="AE10" s="238" t="s">
        <v>539</v>
      </c>
      <c r="AF10" s="39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</row>
    <row r="11" spans="1:259" s="40" customFormat="1" ht="47.25" customHeight="1" x14ac:dyDescent="0.2">
      <c r="A11" s="241">
        <v>44567</v>
      </c>
      <c r="B11" s="242" t="s">
        <v>108</v>
      </c>
      <c r="C11" s="242" t="s">
        <v>148</v>
      </c>
      <c r="D11" s="242" t="s">
        <v>135</v>
      </c>
      <c r="E11" s="242" t="s">
        <v>136</v>
      </c>
      <c r="F11" s="242" t="s">
        <v>536</v>
      </c>
      <c r="G11" s="242" t="s">
        <v>287</v>
      </c>
      <c r="H11" s="242" t="s">
        <v>36</v>
      </c>
      <c r="I11" s="242">
        <v>2</v>
      </c>
      <c r="J11" s="241">
        <v>44567</v>
      </c>
      <c r="K11" s="242">
        <v>2</v>
      </c>
      <c r="L11" s="241">
        <v>44567</v>
      </c>
      <c r="M11" s="242">
        <v>2</v>
      </c>
      <c r="N11" s="242" t="s">
        <v>372</v>
      </c>
      <c r="O11" s="241">
        <v>44567</v>
      </c>
      <c r="P11" s="243"/>
      <c r="Q11" s="242">
        <f t="shared" si="0"/>
        <v>2</v>
      </c>
      <c r="R11" s="241">
        <v>44567</v>
      </c>
      <c r="S11" s="242"/>
      <c r="T11" s="245"/>
      <c r="U11" s="245"/>
      <c r="V11" s="248"/>
      <c r="W11" s="242">
        <v>525.53</v>
      </c>
      <c r="X11" s="246"/>
      <c r="Y11" s="247">
        <f t="shared" si="1"/>
        <v>1051.06</v>
      </c>
      <c r="Z11" s="247">
        <f t="shared" si="2"/>
        <v>0</v>
      </c>
      <c r="AA11" s="247">
        <f t="shared" si="3"/>
        <v>1051.06</v>
      </c>
      <c r="AB11" s="242" t="s">
        <v>165</v>
      </c>
      <c r="AC11" s="75"/>
      <c r="AD11" s="242"/>
      <c r="AE11" s="242"/>
      <c r="AF11" s="39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</row>
    <row r="12" spans="1:259" s="40" customFormat="1" ht="47.25" customHeight="1" x14ac:dyDescent="0.2">
      <c r="A12" s="241">
        <v>44567</v>
      </c>
      <c r="B12" s="242" t="s">
        <v>109</v>
      </c>
      <c r="C12" s="242" t="s">
        <v>148</v>
      </c>
      <c r="D12" s="242" t="s">
        <v>135</v>
      </c>
      <c r="E12" s="242" t="s">
        <v>136</v>
      </c>
      <c r="F12" s="242" t="s">
        <v>536</v>
      </c>
      <c r="G12" s="242" t="s">
        <v>287</v>
      </c>
      <c r="H12" s="242" t="s">
        <v>36</v>
      </c>
      <c r="I12" s="242">
        <v>5</v>
      </c>
      <c r="J12" s="241">
        <v>44567</v>
      </c>
      <c r="K12" s="242">
        <v>5</v>
      </c>
      <c r="L12" s="241">
        <v>44567</v>
      </c>
      <c r="M12" s="242">
        <v>5</v>
      </c>
      <c r="N12" s="242" t="s">
        <v>372</v>
      </c>
      <c r="O12" s="241">
        <v>44567</v>
      </c>
      <c r="P12" s="243"/>
      <c r="Q12" s="242">
        <f t="shared" si="0"/>
        <v>5</v>
      </c>
      <c r="R12" s="241">
        <v>44567</v>
      </c>
      <c r="S12" s="242"/>
      <c r="T12" s="244"/>
      <c r="U12" s="245"/>
      <c r="V12" s="242"/>
      <c r="W12" s="242">
        <v>525.53</v>
      </c>
      <c r="X12" s="246"/>
      <c r="Y12" s="247">
        <f t="shared" si="1"/>
        <v>2627.6499999999996</v>
      </c>
      <c r="Z12" s="247">
        <f t="shared" si="2"/>
        <v>0</v>
      </c>
      <c r="AA12" s="247">
        <f t="shared" si="3"/>
        <v>2627.6499999999996</v>
      </c>
      <c r="AB12" s="242" t="s">
        <v>165</v>
      </c>
      <c r="AC12" s="75"/>
      <c r="AD12" s="248"/>
      <c r="AE12" s="242"/>
      <c r="AF12" s="39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</row>
    <row r="13" spans="1:259" s="40" customFormat="1" ht="47.25" customHeight="1" x14ac:dyDescent="0.2">
      <c r="A13" s="241">
        <v>44567</v>
      </c>
      <c r="B13" s="242" t="s">
        <v>110</v>
      </c>
      <c r="C13" s="242" t="s">
        <v>149</v>
      </c>
      <c r="D13" s="242" t="s">
        <v>137</v>
      </c>
      <c r="E13" s="242" t="s">
        <v>138</v>
      </c>
      <c r="F13" s="242" t="s">
        <v>536</v>
      </c>
      <c r="G13" s="242" t="s">
        <v>287</v>
      </c>
      <c r="H13" s="242" t="s">
        <v>36</v>
      </c>
      <c r="I13" s="242">
        <v>5</v>
      </c>
      <c r="J13" s="241">
        <v>44567</v>
      </c>
      <c r="K13" s="242">
        <v>5</v>
      </c>
      <c r="L13" s="241">
        <v>44567</v>
      </c>
      <c r="M13" s="242">
        <v>5</v>
      </c>
      <c r="N13" s="242" t="s">
        <v>372</v>
      </c>
      <c r="O13" s="241">
        <v>44567</v>
      </c>
      <c r="P13" s="243"/>
      <c r="Q13" s="242">
        <f t="shared" si="0"/>
        <v>5</v>
      </c>
      <c r="R13" s="241">
        <v>44567</v>
      </c>
      <c r="S13" s="242"/>
      <c r="T13" s="245"/>
      <c r="U13" s="245"/>
      <c r="V13" s="248"/>
      <c r="W13" s="242">
        <v>634.69000000000005</v>
      </c>
      <c r="X13" s="246"/>
      <c r="Y13" s="247">
        <f t="shared" si="1"/>
        <v>3173.4500000000003</v>
      </c>
      <c r="Z13" s="247">
        <f t="shared" si="2"/>
        <v>0</v>
      </c>
      <c r="AA13" s="247">
        <f t="shared" si="3"/>
        <v>3173.4500000000003</v>
      </c>
      <c r="AB13" s="242" t="s">
        <v>165</v>
      </c>
      <c r="AC13" s="75"/>
      <c r="AD13" s="242"/>
      <c r="AE13" s="242"/>
      <c r="AF13" s="39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</row>
    <row r="14" spans="1:259" s="40" customFormat="1" ht="47.25" customHeight="1" x14ac:dyDescent="0.2">
      <c r="A14" s="241">
        <v>44567</v>
      </c>
      <c r="B14" s="242" t="s">
        <v>111</v>
      </c>
      <c r="C14" s="242" t="s">
        <v>149</v>
      </c>
      <c r="D14" s="242" t="s">
        <v>137</v>
      </c>
      <c r="E14" s="242" t="s">
        <v>138</v>
      </c>
      <c r="F14" s="242" t="s">
        <v>536</v>
      </c>
      <c r="G14" s="242" t="s">
        <v>287</v>
      </c>
      <c r="H14" s="242" t="s">
        <v>36</v>
      </c>
      <c r="I14" s="242">
        <v>3</v>
      </c>
      <c r="J14" s="241">
        <v>44567</v>
      </c>
      <c r="K14" s="242">
        <v>3</v>
      </c>
      <c r="L14" s="241">
        <v>44567</v>
      </c>
      <c r="M14" s="242">
        <v>3</v>
      </c>
      <c r="N14" s="242" t="s">
        <v>372</v>
      </c>
      <c r="O14" s="241">
        <v>44567</v>
      </c>
      <c r="P14" s="243"/>
      <c r="Q14" s="242">
        <f t="shared" si="0"/>
        <v>3</v>
      </c>
      <c r="R14" s="241">
        <v>44567</v>
      </c>
      <c r="S14" s="242"/>
      <c r="T14" s="245"/>
      <c r="U14" s="245"/>
      <c r="V14" s="248"/>
      <c r="W14" s="242">
        <v>634.69000000000005</v>
      </c>
      <c r="X14" s="246"/>
      <c r="Y14" s="247">
        <f t="shared" si="1"/>
        <v>1904.0700000000002</v>
      </c>
      <c r="Z14" s="247">
        <f t="shared" si="2"/>
        <v>0</v>
      </c>
      <c r="AA14" s="247">
        <f t="shared" si="3"/>
        <v>1904.0700000000002</v>
      </c>
      <c r="AB14" s="242" t="s">
        <v>165</v>
      </c>
      <c r="AC14" s="75"/>
      <c r="AD14" s="242"/>
      <c r="AE14" s="242"/>
      <c r="AF14" s="39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</row>
    <row r="15" spans="1:259" s="40" customFormat="1" ht="47.25" customHeight="1" x14ac:dyDescent="0.2">
      <c r="A15" s="241">
        <v>44567</v>
      </c>
      <c r="B15" s="242" t="s">
        <v>112</v>
      </c>
      <c r="C15" s="242" t="s">
        <v>150</v>
      </c>
      <c r="D15" s="242" t="s">
        <v>129</v>
      </c>
      <c r="E15" s="242" t="s">
        <v>130</v>
      </c>
      <c r="F15" s="242" t="s">
        <v>536</v>
      </c>
      <c r="G15" s="242" t="s">
        <v>287</v>
      </c>
      <c r="H15" s="242" t="s">
        <v>36</v>
      </c>
      <c r="I15" s="242">
        <v>3</v>
      </c>
      <c r="J15" s="241">
        <v>44567</v>
      </c>
      <c r="K15" s="242">
        <v>3</v>
      </c>
      <c r="L15" s="241">
        <v>44567</v>
      </c>
      <c r="M15" s="242">
        <v>3</v>
      </c>
      <c r="N15" s="242" t="s">
        <v>372</v>
      </c>
      <c r="O15" s="241">
        <v>44567</v>
      </c>
      <c r="P15" s="243"/>
      <c r="Q15" s="242">
        <f t="shared" si="0"/>
        <v>3</v>
      </c>
      <c r="R15" s="241">
        <v>44567</v>
      </c>
      <c r="S15" s="242"/>
      <c r="T15" s="244"/>
      <c r="U15" s="245"/>
      <c r="V15" s="242"/>
      <c r="W15" s="242">
        <v>251.53</v>
      </c>
      <c r="X15" s="246"/>
      <c r="Y15" s="247">
        <f t="shared" si="1"/>
        <v>754.59</v>
      </c>
      <c r="Z15" s="247">
        <f t="shared" si="2"/>
        <v>0</v>
      </c>
      <c r="AA15" s="247">
        <f t="shared" si="3"/>
        <v>754.59</v>
      </c>
      <c r="AB15" s="242" t="s">
        <v>165</v>
      </c>
      <c r="AC15" s="75"/>
      <c r="AD15" s="248"/>
      <c r="AE15" s="248"/>
      <c r="AF15" s="39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</row>
    <row r="16" spans="1:259" s="40" customFormat="1" ht="47.25" customHeight="1" x14ac:dyDescent="0.2">
      <c r="A16" s="231">
        <v>44567</v>
      </c>
      <c r="B16" s="232" t="s">
        <v>113</v>
      </c>
      <c r="C16" s="232" t="s">
        <v>147</v>
      </c>
      <c r="D16" s="232" t="s">
        <v>133</v>
      </c>
      <c r="E16" s="232" t="s">
        <v>134</v>
      </c>
      <c r="F16" s="232" t="s">
        <v>536</v>
      </c>
      <c r="G16" s="232" t="s">
        <v>287</v>
      </c>
      <c r="H16" s="232" t="s">
        <v>36</v>
      </c>
      <c r="I16" s="232">
        <v>1</v>
      </c>
      <c r="J16" s="231">
        <v>44567</v>
      </c>
      <c r="K16" s="232">
        <v>1</v>
      </c>
      <c r="L16" s="231">
        <v>44567</v>
      </c>
      <c r="M16" s="232">
        <v>1</v>
      </c>
      <c r="N16" s="232" t="s">
        <v>372</v>
      </c>
      <c r="O16" s="231">
        <v>44567</v>
      </c>
      <c r="P16" s="230">
        <v>1</v>
      </c>
      <c r="Q16" s="232">
        <f t="shared" si="0"/>
        <v>0</v>
      </c>
      <c r="R16" s="231">
        <v>44567</v>
      </c>
      <c r="S16" s="232"/>
      <c r="T16" s="234"/>
      <c r="U16" s="234"/>
      <c r="V16" s="238"/>
      <c r="W16" s="232">
        <v>313.18</v>
      </c>
      <c r="X16" s="235"/>
      <c r="Y16" s="236">
        <f t="shared" si="1"/>
        <v>313.18</v>
      </c>
      <c r="Z16" s="236">
        <f t="shared" si="2"/>
        <v>313.18</v>
      </c>
      <c r="AA16" s="236">
        <f t="shared" si="3"/>
        <v>0</v>
      </c>
      <c r="AB16" s="232" t="s">
        <v>165</v>
      </c>
      <c r="AC16" s="237"/>
      <c r="AD16" s="238" t="s">
        <v>538</v>
      </c>
      <c r="AE16" s="238" t="s">
        <v>539</v>
      </c>
      <c r="AF16" s="39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</row>
    <row r="17" spans="1:16368" s="40" customFormat="1" ht="47.25" customHeight="1" x14ac:dyDescent="0.2">
      <c r="A17" s="200">
        <v>44567</v>
      </c>
      <c r="B17" s="43" t="s">
        <v>114</v>
      </c>
      <c r="C17" s="43" t="s">
        <v>151</v>
      </c>
      <c r="D17" s="43" t="s">
        <v>93</v>
      </c>
      <c r="E17" s="43" t="s">
        <v>99</v>
      </c>
      <c r="F17" s="43" t="s">
        <v>536</v>
      </c>
      <c r="G17" s="43" t="s">
        <v>287</v>
      </c>
      <c r="H17" s="43" t="s">
        <v>36</v>
      </c>
      <c r="I17" s="43">
        <v>5</v>
      </c>
      <c r="J17" s="200">
        <v>44567</v>
      </c>
      <c r="K17" s="43">
        <v>5</v>
      </c>
      <c r="L17" s="200">
        <v>44567</v>
      </c>
      <c r="M17" s="43">
        <v>5</v>
      </c>
      <c r="N17" s="43" t="s">
        <v>376</v>
      </c>
      <c r="O17" s="200">
        <v>44567</v>
      </c>
      <c r="P17" s="230">
        <v>4</v>
      </c>
      <c r="Q17" s="43">
        <f t="shared" si="0"/>
        <v>1</v>
      </c>
      <c r="R17" s="200">
        <v>44567</v>
      </c>
      <c r="S17" s="43"/>
      <c r="T17" s="45"/>
      <c r="U17" s="46"/>
      <c r="V17" s="43"/>
      <c r="W17" s="43">
        <v>315.97000000000003</v>
      </c>
      <c r="X17" s="47"/>
      <c r="Y17" s="48">
        <f t="shared" si="1"/>
        <v>1579.8500000000001</v>
      </c>
      <c r="Z17" s="48">
        <f t="shared" si="2"/>
        <v>1263.8800000000001</v>
      </c>
      <c r="AA17" s="48">
        <f t="shared" si="3"/>
        <v>315.97000000000003</v>
      </c>
      <c r="AB17" s="43" t="s">
        <v>165</v>
      </c>
      <c r="AC17" s="49"/>
      <c r="AD17" s="50" t="s">
        <v>538</v>
      </c>
      <c r="AE17" s="50" t="s">
        <v>539</v>
      </c>
      <c r="AF17" s="39" t="s">
        <v>38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</row>
    <row r="18" spans="1:16368" s="40" customFormat="1" ht="47.25" customHeight="1" x14ac:dyDescent="0.2">
      <c r="A18" s="241">
        <v>44567</v>
      </c>
      <c r="B18" s="242" t="s">
        <v>115</v>
      </c>
      <c r="C18" s="242" t="s">
        <v>152</v>
      </c>
      <c r="D18" s="242" t="s">
        <v>139</v>
      </c>
      <c r="E18" s="242" t="s">
        <v>140</v>
      </c>
      <c r="F18" s="242" t="s">
        <v>536</v>
      </c>
      <c r="G18" s="242" t="s">
        <v>287</v>
      </c>
      <c r="H18" s="242" t="s">
        <v>36</v>
      </c>
      <c r="I18" s="242">
        <v>3</v>
      </c>
      <c r="J18" s="241">
        <v>44567</v>
      </c>
      <c r="K18" s="242">
        <v>3</v>
      </c>
      <c r="L18" s="241">
        <v>44567</v>
      </c>
      <c r="M18" s="242">
        <v>3</v>
      </c>
      <c r="N18" s="242" t="s">
        <v>376</v>
      </c>
      <c r="O18" s="241">
        <v>44567</v>
      </c>
      <c r="P18" s="243"/>
      <c r="Q18" s="242">
        <f t="shared" si="0"/>
        <v>3</v>
      </c>
      <c r="R18" s="241">
        <v>44567</v>
      </c>
      <c r="S18" s="242"/>
      <c r="T18" s="244"/>
      <c r="U18" s="245"/>
      <c r="V18" s="242"/>
      <c r="W18" s="242">
        <v>93.12</v>
      </c>
      <c r="X18" s="246"/>
      <c r="Y18" s="247">
        <f t="shared" si="1"/>
        <v>279.36</v>
      </c>
      <c r="Z18" s="247">
        <f t="shared" si="2"/>
        <v>0</v>
      </c>
      <c r="AA18" s="247">
        <f t="shared" si="3"/>
        <v>279.36</v>
      </c>
      <c r="AB18" s="242" t="s">
        <v>165</v>
      </c>
      <c r="AC18" s="75"/>
      <c r="AD18" s="242"/>
      <c r="AE18" s="242"/>
      <c r="AF18" s="39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</row>
    <row r="19" spans="1:16368" s="40" customFormat="1" ht="47.25" customHeight="1" x14ac:dyDescent="0.2">
      <c r="A19" s="241">
        <v>44567</v>
      </c>
      <c r="B19" s="242" t="s">
        <v>116</v>
      </c>
      <c r="C19" s="242" t="s">
        <v>153</v>
      </c>
      <c r="D19" s="242" t="s">
        <v>141</v>
      </c>
      <c r="E19" s="242" t="s">
        <v>142</v>
      </c>
      <c r="F19" s="242" t="s">
        <v>536</v>
      </c>
      <c r="G19" s="242" t="s">
        <v>287</v>
      </c>
      <c r="H19" s="242" t="s">
        <v>36</v>
      </c>
      <c r="I19" s="242">
        <v>2</v>
      </c>
      <c r="J19" s="241">
        <v>44567</v>
      </c>
      <c r="K19" s="242">
        <v>2</v>
      </c>
      <c r="L19" s="241">
        <v>44567</v>
      </c>
      <c r="M19" s="242">
        <v>2</v>
      </c>
      <c r="N19" s="242" t="s">
        <v>376</v>
      </c>
      <c r="O19" s="241">
        <v>44567</v>
      </c>
      <c r="P19" s="243"/>
      <c r="Q19" s="242">
        <f t="shared" si="0"/>
        <v>2</v>
      </c>
      <c r="R19" s="241">
        <v>44567</v>
      </c>
      <c r="S19" s="242"/>
      <c r="T19" s="244"/>
      <c r="U19" s="245"/>
      <c r="V19" s="242"/>
      <c r="W19" s="242">
        <v>95.84</v>
      </c>
      <c r="X19" s="246"/>
      <c r="Y19" s="247">
        <f t="shared" si="1"/>
        <v>191.68</v>
      </c>
      <c r="Z19" s="247">
        <f t="shared" si="2"/>
        <v>0</v>
      </c>
      <c r="AA19" s="247">
        <f t="shared" si="3"/>
        <v>191.68</v>
      </c>
      <c r="AB19" s="242" t="s">
        <v>165</v>
      </c>
      <c r="AC19" s="75"/>
      <c r="AD19" s="242"/>
      <c r="AE19" s="242"/>
      <c r="AF19" s="3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</row>
    <row r="20" spans="1:16368" s="40" customFormat="1" ht="47.25" customHeight="1" x14ac:dyDescent="0.2">
      <c r="A20" s="241">
        <v>44567</v>
      </c>
      <c r="B20" s="242" t="s">
        <v>117</v>
      </c>
      <c r="C20" s="242" t="s">
        <v>148</v>
      </c>
      <c r="D20" s="242" t="s">
        <v>135</v>
      </c>
      <c r="E20" s="242" t="s">
        <v>136</v>
      </c>
      <c r="F20" s="242" t="s">
        <v>536</v>
      </c>
      <c r="G20" s="242" t="s">
        <v>287</v>
      </c>
      <c r="H20" s="242" t="s">
        <v>36</v>
      </c>
      <c r="I20" s="242">
        <v>1</v>
      </c>
      <c r="J20" s="241">
        <v>44567</v>
      </c>
      <c r="K20" s="242">
        <v>1</v>
      </c>
      <c r="L20" s="241">
        <v>44567</v>
      </c>
      <c r="M20" s="242">
        <v>1</v>
      </c>
      <c r="N20" s="242" t="s">
        <v>372</v>
      </c>
      <c r="O20" s="241">
        <v>44567</v>
      </c>
      <c r="P20" s="243"/>
      <c r="Q20" s="242">
        <f t="shared" si="0"/>
        <v>1</v>
      </c>
      <c r="R20" s="241">
        <v>44567</v>
      </c>
      <c r="S20" s="242"/>
      <c r="T20" s="245"/>
      <c r="U20" s="245"/>
      <c r="V20" s="248"/>
      <c r="W20" s="242">
        <v>525.53</v>
      </c>
      <c r="X20" s="246"/>
      <c r="Y20" s="247">
        <f t="shared" si="1"/>
        <v>525.53</v>
      </c>
      <c r="Z20" s="247">
        <f t="shared" si="2"/>
        <v>0</v>
      </c>
      <c r="AA20" s="247">
        <f t="shared" si="3"/>
        <v>525.53</v>
      </c>
      <c r="AB20" s="242" t="s">
        <v>165</v>
      </c>
      <c r="AC20" s="75"/>
      <c r="AD20" s="248"/>
      <c r="AE20" s="248"/>
      <c r="AF20" s="39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</row>
    <row r="21" spans="1:16368" s="40" customFormat="1" ht="47.25" customHeight="1" x14ac:dyDescent="0.2">
      <c r="A21" s="241">
        <v>44567</v>
      </c>
      <c r="B21" s="242" t="s">
        <v>118</v>
      </c>
      <c r="C21" s="242" t="s">
        <v>154</v>
      </c>
      <c r="D21" s="242" t="s">
        <v>91</v>
      </c>
      <c r="E21" s="242" t="s">
        <v>97</v>
      </c>
      <c r="F21" s="242" t="s">
        <v>536</v>
      </c>
      <c r="G21" s="242" t="s">
        <v>287</v>
      </c>
      <c r="H21" s="242" t="s">
        <v>36</v>
      </c>
      <c r="I21" s="242">
        <v>1</v>
      </c>
      <c r="J21" s="241">
        <v>44567</v>
      </c>
      <c r="K21" s="242">
        <v>1</v>
      </c>
      <c r="L21" s="241">
        <v>44567</v>
      </c>
      <c r="M21" s="242">
        <v>1</v>
      </c>
      <c r="N21" s="242" t="s">
        <v>288</v>
      </c>
      <c r="O21" s="241">
        <v>44567</v>
      </c>
      <c r="P21" s="243"/>
      <c r="Q21" s="242">
        <f t="shared" si="0"/>
        <v>1</v>
      </c>
      <c r="R21" s="241">
        <v>44567</v>
      </c>
      <c r="S21" s="242"/>
      <c r="T21" s="245"/>
      <c r="U21" s="245"/>
      <c r="V21" s="248"/>
      <c r="W21" s="242">
        <v>740.83</v>
      </c>
      <c r="X21" s="246"/>
      <c r="Y21" s="247">
        <f t="shared" si="1"/>
        <v>740.83</v>
      </c>
      <c r="Z21" s="247">
        <f t="shared" si="2"/>
        <v>0</v>
      </c>
      <c r="AA21" s="247">
        <f t="shared" si="3"/>
        <v>740.83</v>
      </c>
      <c r="AB21" s="242" t="s">
        <v>165</v>
      </c>
      <c r="AC21" s="75"/>
      <c r="AD21" s="242"/>
      <c r="AE21" s="242"/>
      <c r="AF21" s="39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</row>
    <row r="22" spans="1:16368" s="40" customFormat="1" ht="47.25" customHeight="1" x14ac:dyDescent="0.2">
      <c r="A22" s="241">
        <v>44567</v>
      </c>
      <c r="B22" s="242" t="s">
        <v>119</v>
      </c>
      <c r="C22" s="242" t="s">
        <v>155</v>
      </c>
      <c r="D22" s="242" t="s">
        <v>135</v>
      </c>
      <c r="E22" s="242" t="s">
        <v>136</v>
      </c>
      <c r="F22" s="242" t="s">
        <v>536</v>
      </c>
      <c r="G22" s="242" t="s">
        <v>287</v>
      </c>
      <c r="H22" s="242" t="s">
        <v>36</v>
      </c>
      <c r="I22" s="242">
        <v>3</v>
      </c>
      <c r="J22" s="241">
        <v>44567</v>
      </c>
      <c r="K22" s="242">
        <v>3</v>
      </c>
      <c r="L22" s="241">
        <v>44567</v>
      </c>
      <c r="M22" s="242">
        <v>3</v>
      </c>
      <c r="N22" s="242" t="s">
        <v>372</v>
      </c>
      <c r="O22" s="241">
        <v>44567</v>
      </c>
      <c r="P22" s="243"/>
      <c r="Q22" s="242">
        <f t="shared" si="0"/>
        <v>3</v>
      </c>
      <c r="R22" s="241">
        <v>44567</v>
      </c>
      <c r="S22" s="242"/>
      <c r="T22" s="245"/>
      <c r="U22" s="245"/>
      <c r="V22" s="248"/>
      <c r="W22" s="242">
        <v>526.74</v>
      </c>
      <c r="X22" s="246"/>
      <c r="Y22" s="247">
        <f t="shared" si="1"/>
        <v>1580.22</v>
      </c>
      <c r="Z22" s="247">
        <f t="shared" si="2"/>
        <v>0</v>
      </c>
      <c r="AA22" s="247">
        <f t="shared" si="3"/>
        <v>1580.22</v>
      </c>
      <c r="AB22" s="242" t="s">
        <v>165</v>
      </c>
      <c r="AC22" s="75"/>
      <c r="AD22" s="242"/>
      <c r="AE22" s="242"/>
      <c r="AF22" s="39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</row>
    <row r="23" spans="1:16368" s="40" customFormat="1" ht="47.25" customHeight="1" x14ac:dyDescent="0.2">
      <c r="A23" s="241">
        <v>44567</v>
      </c>
      <c r="B23" s="242" t="s">
        <v>120</v>
      </c>
      <c r="C23" s="242" t="s">
        <v>156</v>
      </c>
      <c r="D23" s="242" t="s">
        <v>94</v>
      </c>
      <c r="E23" s="242" t="s">
        <v>100</v>
      </c>
      <c r="F23" s="242" t="s">
        <v>536</v>
      </c>
      <c r="G23" s="242" t="s">
        <v>287</v>
      </c>
      <c r="H23" s="242" t="s">
        <v>36</v>
      </c>
      <c r="I23" s="242">
        <v>1</v>
      </c>
      <c r="J23" s="241">
        <v>44567</v>
      </c>
      <c r="K23" s="242">
        <v>1</v>
      </c>
      <c r="L23" s="241">
        <v>44567</v>
      </c>
      <c r="M23" s="242">
        <v>1</v>
      </c>
      <c r="N23" s="242" t="s">
        <v>288</v>
      </c>
      <c r="O23" s="241">
        <v>44567</v>
      </c>
      <c r="P23" s="243"/>
      <c r="Q23" s="242">
        <f t="shared" si="0"/>
        <v>1</v>
      </c>
      <c r="R23" s="241">
        <v>44567</v>
      </c>
      <c r="S23" s="242"/>
      <c r="T23" s="244"/>
      <c r="U23" s="245"/>
      <c r="V23" s="242"/>
      <c r="W23" s="242">
        <v>244.43</v>
      </c>
      <c r="X23" s="246"/>
      <c r="Y23" s="247">
        <f t="shared" si="1"/>
        <v>244.43</v>
      </c>
      <c r="Z23" s="247">
        <f t="shared" si="2"/>
        <v>0</v>
      </c>
      <c r="AA23" s="247">
        <f t="shared" si="3"/>
        <v>244.43</v>
      </c>
      <c r="AB23" s="242" t="s">
        <v>165</v>
      </c>
      <c r="AC23" s="75"/>
      <c r="AD23" s="248"/>
      <c r="AE23" s="248"/>
      <c r="AF23" s="39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</row>
    <row r="24" spans="1:16368" s="40" customFormat="1" ht="47.25" customHeight="1" x14ac:dyDescent="0.2">
      <c r="A24" s="241">
        <v>44567</v>
      </c>
      <c r="B24" s="242" t="s">
        <v>121</v>
      </c>
      <c r="C24" s="242" t="s">
        <v>157</v>
      </c>
      <c r="D24" s="242" t="s">
        <v>137</v>
      </c>
      <c r="E24" s="242" t="s">
        <v>138</v>
      </c>
      <c r="F24" s="242" t="s">
        <v>536</v>
      </c>
      <c r="G24" s="242" t="s">
        <v>287</v>
      </c>
      <c r="H24" s="242" t="s">
        <v>36</v>
      </c>
      <c r="I24" s="242">
        <v>2</v>
      </c>
      <c r="J24" s="241">
        <v>44567</v>
      </c>
      <c r="K24" s="242">
        <v>2</v>
      </c>
      <c r="L24" s="241">
        <v>44567</v>
      </c>
      <c r="M24" s="242">
        <v>2</v>
      </c>
      <c r="N24" s="242" t="s">
        <v>372</v>
      </c>
      <c r="O24" s="241">
        <v>44567</v>
      </c>
      <c r="P24" s="243"/>
      <c r="Q24" s="242">
        <f t="shared" si="0"/>
        <v>2</v>
      </c>
      <c r="R24" s="241">
        <v>44567</v>
      </c>
      <c r="S24" s="242"/>
      <c r="T24" s="245"/>
      <c r="U24" s="245"/>
      <c r="V24" s="248"/>
      <c r="W24" s="242">
        <v>636.92999999999995</v>
      </c>
      <c r="X24" s="246"/>
      <c r="Y24" s="247">
        <f t="shared" si="1"/>
        <v>1273.8599999999999</v>
      </c>
      <c r="Z24" s="247">
        <f t="shared" si="2"/>
        <v>0</v>
      </c>
      <c r="AA24" s="247">
        <f t="shared" si="3"/>
        <v>1273.8599999999999</v>
      </c>
      <c r="AB24" s="242" t="s">
        <v>165</v>
      </c>
      <c r="AC24" s="75"/>
      <c r="AD24" s="248"/>
      <c r="AE24" s="248"/>
      <c r="AF24" s="39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</row>
    <row r="25" spans="1:16368" s="40" customFormat="1" ht="47.25" customHeight="1" x14ac:dyDescent="0.2">
      <c r="A25" s="241">
        <v>44567</v>
      </c>
      <c r="B25" s="242" t="s">
        <v>122</v>
      </c>
      <c r="C25" s="242" t="s">
        <v>158</v>
      </c>
      <c r="D25" s="242" t="s">
        <v>95</v>
      </c>
      <c r="E25" s="242" t="s">
        <v>101</v>
      </c>
      <c r="F25" s="242" t="s">
        <v>536</v>
      </c>
      <c r="G25" s="242" t="s">
        <v>287</v>
      </c>
      <c r="H25" s="242" t="s">
        <v>36</v>
      </c>
      <c r="I25" s="242">
        <v>1</v>
      </c>
      <c r="J25" s="241">
        <v>44567</v>
      </c>
      <c r="K25" s="242">
        <v>1</v>
      </c>
      <c r="L25" s="241">
        <v>44567</v>
      </c>
      <c r="M25" s="242">
        <v>1</v>
      </c>
      <c r="N25" s="242" t="s">
        <v>376</v>
      </c>
      <c r="O25" s="241">
        <v>44567</v>
      </c>
      <c r="P25" s="243"/>
      <c r="Q25" s="242">
        <f t="shared" si="0"/>
        <v>1</v>
      </c>
      <c r="R25" s="241">
        <v>44567</v>
      </c>
      <c r="S25" s="242"/>
      <c r="T25" s="245"/>
      <c r="U25" s="245"/>
      <c r="V25" s="248"/>
      <c r="W25" s="242">
        <v>274.97000000000003</v>
      </c>
      <c r="X25" s="246"/>
      <c r="Y25" s="247">
        <f t="shared" si="1"/>
        <v>274.97000000000003</v>
      </c>
      <c r="Z25" s="247">
        <f t="shared" si="2"/>
        <v>0</v>
      </c>
      <c r="AA25" s="247">
        <f t="shared" si="3"/>
        <v>274.97000000000003</v>
      </c>
      <c r="AB25" s="242" t="s">
        <v>165</v>
      </c>
      <c r="AC25" s="75"/>
      <c r="AD25" s="242"/>
      <c r="AE25" s="242"/>
      <c r="AF25" s="39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</row>
    <row r="26" spans="1:16368" s="40" customFormat="1" ht="47.25" customHeight="1" x14ac:dyDescent="0.2">
      <c r="A26" s="241">
        <v>44567</v>
      </c>
      <c r="B26" s="242" t="s">
        <v>123</v>
      </c>
      <c r="C26" s="242" t="s">
        <v>159</v>
      </c>
      <c r="D26" s="242" t="s">
        <v>95</v>
      </c>
      <c r="E26" s="242" t="s">
        <v>101</v>
      </c>
      <c r="F26" s="242" t="s">
        <v>536</v>
      </c>
      <c r="G26" s="242" t="s">
        <v>287</v>
      </c>
      <c r="H26" s="242" t="s">
        <v>36</v>
      </c>
      <c r="I26" s="242">
        <v>1</v>
      </c>
      <c r="J26" s="241">
        <v>44567</v>
      </c>
      <c r="K26" s="242">
        <v>1</v>
      </c>
      <c r="L26" s="241">
        <v>44567</v>
      </c>
      <c r="M26" s="242">
        <v>1</v>
      </c>
      <c r="N26" s="242" t="s">
        <v>376</v>
      </c>
      <c r="O26" s="241">
        <v>44567</v>
      </c>
      <c r="P26" s="243"/>
      <c r="Q26" s="242">
        <f t="shared" si="0"/>
        <v>1</v>
      </c>
      <c r="R26" s="241">
        <v>44567</v>
      </c>
      <c r="S26" s="242"/>
      <c r="T26" s="245"/>
      <c r="U26" s="245"/>
      <c r="V26" s="248"/>
      <c r="W26" s="242">
        <v>274.97000000000003</v>
      </c>
      <c r="X26" s="246"/>
      <c r="Y26" s="247">
        <f t="shared" si="1"/>
        <v>274.97000000000003</v>
      </c>
      <c r="Z26" s="247">
        <f t="shared" si="2"/>
        <v>0</v>
      </c>
      <c r="AA26" s="247">
        <f t="shared" si="3"/>
        <v>274.97000000000003</v>
      </c>
      <c r="AB26" s="242" t="s">
        <v>165</v>
      </c>
      <c r="AC26" s="75"/>
      <c r="AD26" s="242"/>
      <c r="AE26" s="242"/>
      <c r="AF26" s="39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</row>
    <row r="27" spans="1:16368" s="40" customFormat="1" ht="47.25" customHeight="1" x14ac:dyDescent="0.2">
      <c r="A27" s="241">
        <v>44567</v>
      </c>
      <c r="B27" s="242" t="s">
        <v>124</v>
      </c>
      <c r="C27" s="242" t="s">
        <v>160</v>
      </c>
      <c r="D27" s="242" t="s">
        <v>131</v>
      </c>
      <c r="E27" s="242" t="s">
        <v>132</v>
      </c>
      <c r="F27" s="242" t="s">
        <v>536</v>
      </c>
      <c r="G27" s="242" t="s">
        <v>287</v>
      </c>
      <c r="H27" s="242" t="s">
        <v>36</v>
      </c>
      <c r="I27" s="242">
        <v>1</v>
      </c>
      <c r="J27" s="241">
        <v>44567</v>
      </c>
      <c r="K27" s="242">
        <v>1</v>
      </c>
      <c r="L27" s="241">
        <v>44567</v>
      </c>
      <c r="M27" s="242">
        <v>1</v>
      </c>
      <c r="N27" s="242" t="s">
        <v>376</v>
      </c>
      <c r="O27" s="241">
        <v>44567</v>
      </c>
      <c r="P27" s="243"/>
      <c r="Q27" s="242">
        <f t="shared" si="0"/>
        <v>1</v>
      </c>
      <c r="R27" s="241">
        <v>44567</v>
      </c>
      <c r="S27" s="242"/>
      <c r="T27" s="245"/>
      <c r="U27" s="245"/>
      <c r="V27" s="248"/>
      <c r="W27" s="242">
        <v>194.9</v>
      </c>
      <c r="X27" s="246"/>
      <c r="Y27" s="247">
        <f t="shared" si="1"/>
        <v>194.9</v>
      </c>
      <c r="Z27" s="247">
        <f t="shared" si="2"/>
        <v>0</v>
      </c>
      <c r="AA27" s="247">
        <f t="shared" si="3"/>
        <v>194.9</v>
      </c>
      <c r="AB27" s="242" t="s">
        <v>165</v>
      </c>
      <c r="AC27" s="75"/>
      <c r="AD27" s="242"/>
      <c r="AE27" s="242"/>
      <c r="AF27" s="39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</row>
    <row r="28" spans="1:16368" s="40" customFormat="1" ht="47.25" customHeight="1" x14ac:dyDescent="0.2">
      <c r="A28" s="231">
        <v>44567</v>
      </c>
      <c r="B28" s="232" t="s">
        <v>125</v>
      </c>
      <c r="C28" s="232" t="s">
        <v>161</v>
      </c>
      <c r="D28" s="232" t="s">
        <v>96</v>
      </c>
      <c r="E28" s="232" t="s">
        <v>102</v>
      </c>
      <c r="F28" s="232" t="s">
        <v>536</v>
      </c>
      <c r="G28" s="232" t="s">
        <v>287</v>
      </c>
      <c r="H28" s="232" t="s">
        <v>36</v>
      </c>
      <c r="I28" s="232">
        <v>1</v>
      </c>
      <c r="J28" s="231">
        <v>44567</v>
      </c>
      <c r="K28" s="232">
        <v>1</v>
      </c>
      <c r="L28" s="231">
        <v>44567</v>
      </c>
      <c r="M28" s="232">
        <v>1</v>
      </c>
      <c r="N28" s="232" t="s">
        <v>372</v>
      </c>
      <c r="O28" s="231">
        <v>44567</v>
      </c>
      <c r="P28" s="230">
        <v>1</v>
      </c>
      <c r="Q28" s="232">
        <f t="shared" si="0"/>
        <v>0</v>
      </c>
      <c r="R28" s="231">
        <v>44567</v>
      </c>
      <c r="S28" s="232"/>
      <c r="T28" s="233"/>
      <c r="U28" s="234"/>
      <c r="V28" s="232"/>
      <c r="W28" s="232">
        <v>300.22000000000003</v>
      </c>
      <c r="X28" s="235"/>
      <c r="Y28" s="236">
        <f t="shared" si="1"/>
        <v>300.22000000000003</v>
      </c>
      <c r="Z28" s="236">
        <f t="shared" si="2"/>
        <v>300.22000000000003</v>
      </c>
      <c r="AA28" s="236">
        <f t="shared" si="3"/>
        <v>0</v>
      </c>
      <c r="AB28" s="232" t="s">
        <v>165</v>
      </c>
      <c r="AC28" s="237"/>
      <c r="AD28" s="238" t="s">
        <v>538</v>
      </c>
      <c r="AE28" s="238" t="s">
        <v>539</v>
      </c>
      <c r="AF28" s="39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</row>
    <row r="29" spans="1:16368" s="40" customFormat="1" ht="47.25" customHeight="1" x14ac:dyDescent="0.2">
      <c r="A29" s="231">
        <v>44567</v>
      </c>
      <c r="B29" s="232" t="s">
        <v>126</v>
      </c>
      <c r="C29" s="232" t="s">
        <v>162</v>
      </c>
      <c r="D29" s="232" t="s">
        <v>92</v>
      </c>
      <c r="E29" s="232" t="s">
        <v>98</v>
      </c>
      <c r="F29" s="232" t="s">
        <v>536</v>
      </c>
      <c r="G29" s="232" t="s">
        <v>287</v>
      </c>
      <c r="H29" s="232" t="s">
        <v>36</v>
      </c>
      <c r="I29" s="232">
        <v>2</v>
      </c>
      <c r="J29" s="231">
        <v>44567</v>
      </c>
      <c r="K29" s="232">
        <v>2</v>
      </c>
      <c r="L29" s="231">
        <v>44567</v>
      </c>
      <c r="M29" s="232">
        <v>2</v>
      </c>
      <c r="N29" s="232" t="s">
        <v>376</v>
      </c>
      <c r="O29" s="231">
        <v>44567</v>
      </c>
      <c r="P29" s="230">
        <v>2</v>
      </c>
      <c r="Q29" s="232">
        <f t="shared" si="0"/>
        <v>0</v>
      </c>
      <c r="R29" s="231">
        <v>44567</v>
      </c>
      <c r="S29" s="232"/>
      <c r="T29" s="233"/>
      <c r="U29" s="234"/>
      <c r="V29" s="232"/>
      <c r="W29" s="232">
        <v>172.31</v>
      </c>
      <c r="X29" s="235"/>
      <c r="Y29" s="236">
        <f t="shared" si="1"/>
        <v>344.62</v>
      </c>
      <c r="Z29" s="236">
        <f t="shared" si="2"/>
        <v>344.62</v>
      </c>
      <c r="AA29" s="236">
        <f t="shared" si="3"/>
        <v>0</v>
      </c>
      <c r="AB29" s="232" t="s">
        <v>165</v>
      </c>
      <c r="AC29" s="237"/>
      <c r="AD29" s="238" t="s">
        <v>538</v>
      </c>
      <c r="AE29" s="238" t="s">
        <v>539</v>
      </c>
      <c r="AF29" s="3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</row>
    <row r="30" spans="1:16368" s="40" customFormat="1" ht="47.25" customHeight="1" x14ac:dyDescent="0.2">
      <c r="A30" s="241">
        <v>44567</v>
      </c>
      <c r="B30" s="242" t="s">
        <v>127</v>
      </c>
      <c r="C30" s="242" t="s">
        <v>163</v>
      </c>
      <c r="D30" s="242" t="s">
        <v>131</v>
      </c>
      <c r="E30" s="242" t="s">
        <v>132</v>
      </c>
      <c r="F30" s="242" t="s">
        <v>536</v>
      </c>
      <c r="G30" s="242" t="s">
        <v>287</v>
      </c>
      <c r="H30" s="242" t="s">
        <v>36</v>
      </c>
      <c r="I30" s="242">
        <v>380</v>
      </c>
      <c r="J30" s="241">
        <v>44567</v>
      </c>
      <c r="K30" s="242">
        <v>380</v>
      </c>
      <c r="L30" s="241">
        <v>44567</v>
      </c>
      <c r="M30" s="242">
        <v>380</v>
      </c>
      <c r="N30" s="242" t="s">
        <v>376</v>
      </c>
      <c r="O30" s="241">
        <v>44567</v>
      </c>
      <c r="P30" s="243"/>
      <c r="Q30" s="242">
        <f t="shared" si="0"/>
        <v>380</v>
      </c>
      <c r="R30" s="241">
        <v>44567</v>
      </c>
      <c r="S30" s="242"/>
      <c r="T30" s="244"/>
      <c r="U30" s="245"/>
      <c r="V30" s="242"/>
      <c r="W30" s="242">
        <v>194.9</v>
      </c>
      <c r="X30" s="246"/>
      <c r="Y30" s="247">
        <f t="shared" si="1"/>
        <v>74062</v>
      </c>
      <c r="Z30" s="247">
        <f t="shared" si="2"/>
        <v>0</v>
      </c>
      <c r="AA30" s="247">
        <f t="shared" si="3"/>
        <v>74062</v>
      </c>
      <c r="AB30" s="242" t="s">
        <v>165</v>
      </c>
      <c r="AC30" s="75"/>
      <c r="AD30" s="242"/>
      <c r="AE30" s="242"/>
      <c r="AF30" s="39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</row>
    <row r="31" spans="1:16368" s="40" customFormat="1" ht="47.25" customHeight="1" x14ac:dyDescent="0.2">
      <c r="A31" s="241">
        <v>44567</v>
      </c>
      <c r="B31" s="242" t="s">
        <v>128</v>
      </c>
      <c r="C31" s="242" t="s">
        <v>164</v>
      </c>
      <c r="D31" s="242" t="s">
        <v>131</v>
      </c>
      <c r="E31" s="242" t="s">
        <v>132</v>
      </c>
      <c r="F31" s="242" t="s">
        <v>536</v>
      </c>
      <c r="G31" s="242" t="s">
        <v>287</v>
      </c>
      <c r="H31" s="242" t="s">
        <v>36</v>
      </c>
      <c r="I31" s="242">
        <v>960</v>
      </c>
      <c r="J31" s="241">
        <v>44567</v>
      </c>
      <c r="K31" s="242">
        <v>960</v>
      </c>
      <c r="L31" s="241">
        <v>44567</v>
      </c>
      <c r="M31" s="242">
        <v>960</v>
      </c>
      <c r="N31" s="242" t="s">
        <v>376</v>
      </c>
      <c r="O31" s="241">
        <v>44567</v>
      </c>
      <c r="P31" s="243"/>
      <c r="Q31" s="242">
        <f t="shared" si="0"/>
        <v>960</v>
      </c>
      <c r="R31" s="241">
        <v>44567</v>
      </c>
      <c r="S31" s="242"/>
      <c r="T31" s="244"/>
      <c r="U31" s="245"/>
      <c r="V31" s="242"/>
      <c r="W31" s="242">
        <v>194.9</v>
      </c>
      <c r="X31" s="246"/>
      <c r="Y31" s="247">
        <f t="shared" si="1"/>
        <v>187104</v>
      </c>
      <c r="Z31" s="247">
        <f t="shared" si="2"/>
        <v>0</v>
      </c>
      <c r="AA31" s="247">
        <f t="shared" si="3"/>
        <v>187104</v>
      </c>
      <c r="AB31" s="242" t="s">
        <v>165</v>
      </c>
      <c r="AC31" s="75"/>
      <c r="AD31" s="242"/>
      <c r="AE31" s="242"/>
      <c r="AF31" s="39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</row>
    <row r="32" spans="1:16368" s="40" customFormat="1" ht="47.25" customHeight="1" x14ac:dyDescent="0.2">
      <c r="A32" s="231">
        <v>44572</v>
      </c>
      <c r="B32" s="232" t="s">
        <v>166</v>
      </c>
      <c r="C32" s="232" t="s">
        <v>151</v>
      </c>
      <c r="D32" s="232" t="s">
        <v>93</v>
      </c>
      <c r="E32" s="232" t="s">
        <v>99</v>
      </c>
      <c r="F32" s="232" t="s">
        <v>536</v>
      </c>
      <c r="G32" s="232" t="s">
        <v>287</v>
      </c>
      <c r="H32" s="232" t="s">
        <v>36</v>
      </c>
      <c r="I32" s="232">
        <v>1</v>
      </c>
      <c r="J32" s="231">
        <v>44572</v>
      </c>
      <c r="K32" s="232">
        <v>1</v>
      </c>
      <c r="L32" s="231">
        <v>44572</v>
      </c>
      <c r="M32" s="232">
        <v>1</v>
      </c>
      <c r="N32" s="232" t="s">
        <v>376</v>
      </c>
      <c r="O32" s="231">
        <v>44572</v>
      </c>
      <c r="P32" s="230">
        <v>1</v>
      </c>
      <c r="Q32" s="232">
        <f t="shared" si="0"/>
        <v>0</v>
      </c>
      <c r="R32" s="231">
        <v>44572</v>
      </c>
      <c r="S32" s="232"/>
      <c r="T32" s="233"/>
      <c r="U32" s="234"/>
      <c r="V32" s="238"/>
      <c r="W32" s="232">
        <v>317.67</v>
      </c>
      <c r="X32" s="235"/>
      <c r="Y32" s="236">
        <f t="shared" si="1"/>
        <v>317.67</v>
      </c>
      <c r="Z32" s="236">
        <f t="shared" si="2"/>
        <v>317.67</v>
      </c>
      <c r="AA32" s="236">
        <f t="shared" si="3"/>
        <v>0</v>
      </c>
      <c r="AB32" s="232" t="s">
        <v>165</v>
      </c>
      <c r="AC32" s="237"/>
      <c r="AD32" s="238" t="s">
        <v>538</v>
      </c>
      <c r="AE32" s="238" t="s">
        <v>539</v>
      </c>
      <c r="AF32" s="39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</row>
    <row r="33" spans="1:233" s="40" customFormat="1" ht="47.25" customHeight="1" x14ac:dyDescent="0.2">
      <c r="A33" s="241">
        <v>44572</v>
      </c>
      <c r="B33" s="242" t="s">
        <v>167</v>
      </c>
      <c r="C33" s="242" t="s">
        <v>190</v>
      </c>
      <c r="D33" s="242" t="s">
        <v>207</v>
      </c>
      <c r="E33" s="242" t="s">
        <v>208</v>
      </c>
      <c r="F33" s="242" t="s">
        <v>536</v>
      </c>
      <c r="G33" s="242" t="s">
        <v>287</v>
      </c>
      <c r="H33" s="242" t="s">
        <v>36</v>
      </c>
      <c r="I33" s="242">
        <v>2</v>
      </c>
      <c r="J33" s="241">
        <v>44572</v>
      </c>
      <c r="K33" s="242">
        <v>2</v>
      </c>
      <c r="L33" s="241">
        <v>44572</v>
      </c>
      <c r="M33" s="242">
        <v>2</v>
      </c>
      <c r="N33" s="242" t="s">
        <v>372</v>
      </c>
      <c r="O33" s="241">
        <v>44572</v>
      </c>
      <c r="P33" s="243"/>
      <c r="Q33" s="242">
        <f t="shared" si="0"/>
        <v>2</v>
      </c>
      <c r="R33" s="241">
        <v>44572</v>
      </c>
      <c r="S33" s="242"/>
      <c r="T33" s="245"/>
      <c r="U33" s="245"/>
      <c r="V33" s="248"/>
      <c r="W33" s="242">
        <v>290.98</v>
      </c>
      <c r="X33" s="246"/>
      <c r="Y33" s="247">
        <f t="shared" si="1"/>
        <v>581.96</v>
      </c>
      <c r="Z33" s="247">
        <f t="shared" si="2"/>
        <v>0</v>
      </c>
      <c r="AA33" s="247">
        <f t="shared" si="3"/>
        <v>581.96</v>
      </c>
      <c r="AB33" s="242" t="s">
        <v>165</v>
      </c>
      <c r="AC33" s="75"/>
      <c r="AD33" s="242"/>
      <c r="AE33" s="242"/>
      <c r="AF33" s="39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</row>
    <row r="34" spans="1:233" s="40" customFormat="1" ht="47.25" customHeight="1" x14ac:dyDescent="0.2">
      <c r="A34" s="231">
        <v>44572</v>
      </c>
      <c r="B34" s="232" t="s">
        <v>168</v>
      </c>
      <c r="C34" s="232" t="s">
        <v>191</v>
      </c>
      <c r="D34" s="232" t="s">
        <v>133</v>
      </c>
      <c r="E34" s="232" t="s">
        <v>134</v>
      </c>
      <c r="F34" s="232" t="s">
        <v>536</v>
      </c>
      <c r="G34" s="232" t="s">
        <v>287</v>
      </c>
      <c r="H34" s="232" t="s">
        <v>36</v>
      </c>
      <c r="I34" s="232">
        <v>2</v>
      </c>
      <c r="J34" s="231">
        <v>44572</v>
      </c>
      <c r="K34" s="232">
        <v>2</v>
      </c>
      <c r="L34" s="231">
        <v>44572</v>
      </c>
      <c r="M34" s="232">
        <v>2</v>
      </c>
      <c r="N34" s="232" t="s">
        <v>372</v>
      </c>
      <c r="O34" s="231">
        <v>44572</v>
      </c>
      <c r="P34" s="230">
        <v>2</v>
      </c>
      <c r="Q34" s="232">
        <f t="shared" si="0"/>
        <v>0</v>
      </c>
      <c r="R34" s="231">
        <v>44572</v>
      </c>
      <c r="S34" s="232"/>
      <c r="T34" s="233"/>
      <c r="U34" s="234"/>
      <c r="V34" s="232"/>
      <c r="W34" s="232">
        <v>314.95</v>
      </c>
      <c r="X34" s="235"/>
      <c r="Y34" s="236">
        <f t="shared" si="1"/>
        <v>629.9</v>
      </c>
      <c r="Z34" s="236">
        <f t="shared" si="2"/>
        <v>629.9</v>
      </c>
      <c r="AA34" s="236">
        <f t="shared" si="3"/>
        <v>0</v>
      </c>
      <c r="AB34" s="232" t="s">
        <v>165</v>
      </c>
      <c r="AC34" s="237"/>
      <c r="AD34" s="238" t="s">
        <v>538</v>
      </c>
      <c r="AE34" s="238" t="s">
        <v>539</v>
      </c>
      <c r="AF34" s="39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</row>
    <row r="35" spans="1:233" s="40" customFormat="1" ht="47.25" customHeight="1" x14ac:dyDescent="0.2">
      <c r="A35" s="241">
        <v>44572</v>
      </c>
      <c r="B35" s="242" t="s">
        <v>169</v>
      </c>
      <c r="C35" s="242" t="s">
        <v>192</v>
      </c>
      <c r="D35" s="242" t="s">
        <v>139</v>
      </c>
      <c r="E35" s="242" t="s">
        <v>140</v>
      </c>
      <c r="F35" s="242" t="s">
        <v>536</v>
      </c>
      <c r="G35" s="242" t="s">
        <v>287</v>
      </c>
      <c r="H35" s="242" t="s">
        <v>36</v>
      </c>
      <c r="I35" s="242">
        <v>4</v>
      </c>
      <c r="J35" s="241">
        <v>44572</v>
      </c>
      <c r="K35" s="242">
        <v>4</v>
      </c>
      <c r="L35" s="241">
        <v>44572</v>
      </c>
      <c r="M35" s="242">
        <v>4</v>
      </c>
      <c r="N35" s="242" t="s">
        <v>376</v>
      </c>
      <c r="O35" s="241">
        <v>44572</v>
      </c>
      <c r="P35" s="243"/>
      <c r="Q35" s="242">
        <f t="shared" si="0"/>
        <v>4</v>
      </c>
      <c r="R35" s="241">
        <v>44572</v>
      </c>
      <c r="S35" s="242"/>
      <c r="T35" s="244"/>
      <c r="U35" s="245"/>
      <c r="V35" s="242"/>
      <c r="W35" s="242">
        <v>93.48</v>
      </c>
      <c r="X35" s="246"/>
      <c r="Y35" s="247">
        <f t="shared" si="1"/>
        <v>373.92</v>
      </c>
      <c r="Z35" s="247">
        <f t="shared" si="2"/>
        <v>0</v>
      </c>
      <c r="AA35" s="247">
        <f t="shared" si="3"/>
        <v>373.92</v>
      </c>
      <c r="AB35" s="242" t="s">
        <v>165</v>
      </c>
      <c r="AC35" s="75"/>
      <c r="AD35" s="242"/>
      <c r="AE35" s="242"/>
      <c r="AF35" s="39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</row>
    <row r="36" spans="1:233" s="40" customFormat="1" ht="47.25" customHeight="1" x14ac:dyDescent="0.2">
      <c r="A36" s="241">
        <v>44572</v>
      </c>
      <c r="B36" s="242" t="s">
        <v>170</v>
      </c>
      <c r="C36" s="242" t="s">
        <v>193</v>
      </c>
      <c r="D36" s="242" t="s">
        <v>209</v>
      </c>
      <c r="E36" s="242" t="s">
        <v>210</v>
      </c>
      <c r="F36" s="242" t="s">
        <v>536</v>
      </c>
      <c r="G36" s="242" t="s">
        <v>287</v>
      </c>
      <c r="H36" s="242" t="s">
        <v>36</v>
      </c>
      <c r="I36" s="242">
        <v>4</v>
      </c>
      <c r="J36" s="241">
        <v>44572</v>
      </c>
      <c r="K36" s="242">
        <v>4</v>
      </c>
      <c r="L36" s="241">
        <v>44572</v>
      </c>
      <c r="M36" s="242">
        <v>4</v>
      </c>
      <c r="N36" s="242" t="s">
        <v>372</v>
      </c>
      <c r="O36" s="241">
        <v>44572</v>
      </c>
      <c r="P36" s="243"/>
      <c r="Q36" s="242">
        <f t="shared" si="0"/>
        <v>4</v>
      </c>
      <c r="R36" s="241">
        <v>44572</v>
      </c>
      <c r="S36" s="242"/>
      <c r="T36" s="245"/>
      <c r="U36" s="245"/>
      <c r="V36" s="248"/>
      <c r="W36" s="242">
        <v>273.74</v>
      </c>
      <c r="X36" s="246"/>
      <c r="Y36" s="247">
        <f t="shared" si="1"/>
        <v>1094.96</v>
      </c>
      <c r="Z36" s="247">
        <f t="shared" si="2"/>
        <v>0</v>
      </c>
      <c r="AA36" s="247">
        <f t="shared" si="3"/>
        <v>1094.96</v>
      </c>
      <c r="AB36" s="242" t="s">
        <v>165</v>
      </c>
      <c r="AC36" s="75"/>
      <c r="AD36" s="242"/>
      <c r="AE36" s="242"/>
      <c r="AF36" s="39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</row>
    <row r="37" spans="1:233" ht="44.25" customHeight="1" x14ac:dyDescent="0.2">
      <c r="A37" s="241">
        <v>44572</v>
      </c>
      <c r="B37" s="242" t="s">
        <v>171</v>
      </c>
      <c r="C37" s="242" t="s">
        <v>194</v>
      </c>
      <c r="D37" s="242" t="s">
        <v>211</v>
      </c>
      <c r="E37" s="242" t="s">
        <v>212</v>
      </c>
      <c r="F37" s="242" t="s">
        <v>536</v>
      </c>
      <c r="G37" s="242" t="s">
        <v>287</v>
      </c>
      <c r="H37" s="242" t="s">
        <v>36</v>
      </c>
      <c r="I37" s="242">
        <v>1</v>
      </c>
      <c r="J37" s="241">
        <v>44572</v>
      </c>
      <c r="K37" s="242">
        <v>1</v>
      </c>
      <c r="L37" s="241">
        <v>44572</v>
      </c>
      <c r="M37" s="242">
        <v>1</v>
      </c>
      <c r="N37" s="242" t="s">
        <v>372</v>
      </c>
      <c r="O37" s="241">
        <v>44572</v>
      </c>
      <c r="P37" s="243"/>
      <c r="Q37" s="242">
        <f t="shared" si="0"/>
        <v>1</v>
      </c>
      <c r="R37" s="241">
        <v>44572</v>
      </c>
      <c r="S37" s="242"/>
      <c r="T37" s="244"/>
      <c r="U37" s="245"/>
      <c r="V37" s="248"/>
      <c r="W37" s="242">
        <v>300.22000000000003</v>
      </c>
      <c r="X37" s="246"/>
      <c r="Y37" s="247">
        <f t="shared" si="1"/>
        <v>300.22000000000003</v>
      </c>
      <c r="Z37" s="247">
        <f t="shared" si="2"/>
        <v>0</v>
      </c>
      <c r="AA37" s="247">
        <f t="shared" si="3"/>
        <v>300.22000000000003</v>
      </c>
      <c r="AB37" s="242" t="s">
        <v>165</v>
      </c>
      <c r="AC37" s="75"/>
      <c r="AD37" s="72"/>
      <c r="AE37" s="76"/>
    </row>
    <row r="38" spans="1:233" ht="47.25" customHeight="1" x14ac:dyDescent="0.2">
      <c r="A38" s="241">
        <v>44572</v>
      </c>
      <c r="B38" s="242" t="s">
        <v>172</v>
      </c>
      <c r="C38" s="242" t="s">
        <v>157</v>
      </c>
      <c r="D38" s="242" t="s">
        <v>137</v>
      </c>
      <c r="E38" s="242" t="s">
        <v>138</v>
      </c>
      <c r="F38" s="242" t="s">
        <v>536</v>
      </c>
      <c r="G38" s="242" t="s">
        <v>287</v>
      </c>
      <c r="H38" s="242" t="s">
        <v>36</v>
      </c>
      <c r="I38" s="242">
        <v>2</v>
      </c>
      <c r="J38" s="241">
        <v>44572</v>
      </c>
      <c r="K38" s="242">
        <v>2</v>
      </c>
      <c r="L38" s="241">
        <v>44572</v>
      </c>
      <c r="M38" s="242">
        <v>2</v>
      </c>
      <c r="N38" s="242" t="s">
        <v>372</v>
      </c>
      <c r="O38" s="241">
        <v>44572</v>
      </c>
      <c r="P38" s="243"/>
      <c r="Q38" s="242">
        <f t="shared" si="0"/>
        <v>2</v>
      </c>
      <c r="R38" s="241">
        <v>44572</v>
      </c>
      <c r="S38" s="242"/>
      <c r="T38" s="245"/>
      <c r="U38" s="245"/>
      <c r="V38" s="248"/>
      <c r="W38" s="242">
        <v>636.92999999999995</v>
      </c>
      <c r="X38" s="246"/>
      <c r="Y38" s="247">
        <f t="shared" si="1"/>
        <v>1273.8599999999999</v>
      </c>
      <c r="Z38" s="247">
        <f t="shared" si="2"/>
        <v>0</v>
      </c>
      <c r="AA38" s="247">
        <f t="shared" si="3"/>
        <v>1273.8599999999999</v>
      </c>
      <c r="AB38" s="242" t="s">
        <v>165</v>
      </c>
      <c r="AC38" s="75"/>
      <c r="AD38" s="242"/>
      <c r="AE38" s="242"/>
    </row>
    <row r="39" spans="1:233" ht="47.25" customHeight="1" x14ac:dyDescent="0.2">
      <c r="A39" s="241">
        <v>44572</v>
      </c>
      <c r="B39" s="242" t="s">
        <v>173</v>
      </c>
      <c r="C39" s="242" t="s">
        <v>157</v>
      </c>
      <c r="D39" s="242" t="s">
        <v>137</v>
      </c>
      <c r="E39" s="242" t="s">
        <v>138</v>
      </c>
      <c r="F39" s="242" t="s">
        <v>536</v>
      </c>
      <c r="G39" s="242" t="s">
        <v>287</v>
      </c>
      <c r="H39" s="242" t="s">
        <v>36</v>
      </c>
      <c r="I39" s="242">
        <v>10</v>
      </c>
      <c r="J39" s="241">
        <v>44572</v>
      </c>
      <c r="K39" s="242">
        <v>10</v>
      </c>
      <c r="L39" s="241">
        <v>44572</v>
      </c>
      <c r="M39" s="242">
        <v>10</v>
      </c>
      <c r="N39" s="242" t="s">
        <v>372</v>
      </c>
      <c r="O39" s="241">
        <v>44572</v>
      </c>
      <c r="P39" s="243"/>
      <c r="Q39" s="242">
        <f t="shared" si="0"/>
        <v>10</v>
      </c>
      <c r="R39" s="241">
        <v>44572</v>
      </c>
      <c r="S39" s="242"/>
      <c r="T39" s="245"/>
      <c r="U39" s="245"/>
      <c r="V39" s="248"/>
      <c r="W39" s="242">
        <v>636.92999999999995</v>
      </c>
      <c r="X39" s="246"/>
      <c r="Y39" s="247">
        <f t="shared" si="1"/>
        <v>6369.2999999999993</v>
      </c>
      <c r="Z39" s="247">
        <f t="shared" si="2"/>
        <v>0</v>
      </c>
      <c r="AA39" s="247">
        <f t="shared" si="3"/>
        <v>6369.2999999999993</v>
      </c>
      <c r="AB39" s="242" t="s">
        <v>165</v>
      </c>
      <c r="AC39" s="75"/>
      <c r="AD39" s="242"/>
      <c r="AE39" s="242"/>
    </row>
    <row r="40" spans="1:233" ht="47.25" customHeight="1" x14ac:dyDescent="0.2">
      <c r="A40" s="241">
        <v>44572</v>
      </c>
      <c r="B40" s="242" t="s">
        <v>174</v>
      </c>
      <c r="C40" s="242" t="s">
        <v>195</v>
      </c>
      <c r="D40" s="242" t="s">
        <v>129</v>
      </c>
      <c r="E40" s="242" t="s">
        <v>130</v>
      </c>
      <c r="F40" s="242" t="s">
        <v>536</v>
      </c>
      <c r="G40" s="242" t="s">
        <v>287</v>
      </c>
      <c r="H40" s="242" t="s">
        <v>36</v>
      </c>
      <c r="I40" s="242">
        <v>3</v>
      </c>
      <c r="J40" s="241">
        <v>44572</v>
      </c>
      <c r="K40" s="242">
        <v>3</v>
      </c>
      <c r="L40" s="241">
        <v>44572</v>
      </c>
      <c r="M40" s="242">
        <v>3</v>
      </c>
      <c r="N40" s="242" t="s">
        <v>372</v>
      </c>
      <c r="O40" s="241">
        <v>44572</v>
      </c>
      <c r="P40" s="243"/>
      <c r="Q40" s="242">
        <f t="shared" si="0"/>
        <v>3</v>
      </c>
      <c r="R40" s="241">
        <v>44572</v>
      </c>
      <c r="S40" s="242"/>
      <c r="T40" s="244"/>
      <c r="U40" s="245"/>
      <c r="V40" s="242"/>
      <c r="W40" s="242">
        <v>252.74</v>
      </c>
      <c r="X40" s="246"/>
      <c r="Y40" s="247">
        <f t="shared" si="1"/>
        <v>758.22</v>
      </c>
      <c r="Z40" s="247">
        <f t="shared" si="2"/>
        <v>0</v>
      </c>
      <c r="AA40" s="247">
        <f t="shared" si="3"/>
        <v>758.22</v>
      </c>
      <c r="AB40" s="242" t="s">
        <v>165</v>
      </c>
      <c r="AC40" s="75"/>
      <c r="AD40" s="248"/>
      <c r="AE40" s="248"/>
    </row>
    <row r="41" spans="1:233" ht="47.25" customHeight="1" x14ac:dyDescent="0.2">
      <c r="A41" s="241">
        <v>44572</v>
      </c>
      <c r="B41" s="242" t="s">
        <v>175</v>
      </c>
      <c r="C41" s="242" t="s">
        <v>192</v>
      </c>
      <c r="D41" s="242" t="s">
        <v>139</v>
      </c>
      <c r="E41" s="242" t="s">
        <v>140</v>
      </c>
      <c r="F41" s="242" t="s">
        <v>536</v>
      </c>
      <c r="G41" s="242" t="s">
        <v>287</v>
      </c>
      <c r="H41" s="242" t="s">
        <v>36</v>
      </c>
      <c r="I41" s="242">
        <v>5</v>
      </c>
      <c r="J41" s="241">
        <v>44572</v>
      </c>
      <c r="K41" s="242">
        <v>5</v>
      </c>
      <c r="L41" s="241">
        <v>44572</v>
      </c>
      <c r="M41" s="242">
        <v>5</v>
      </c>
      <c r="N41" s="242" t="s">
        <v>376</v>
      </c>
      <c r="O41" s="241">
        <v>44572</v>
      </c>
      <c r="P41" s="243"/>
      <c r="Q41" s="242">
        <f t="shared" si="0"/>
        <v>5</v>
      </c>
      <c r="R41" s="241">
        <v>44572</v>
      </c>
      <c r="S41" s="242"/>
      <c r="T41" s="244"/>
      <c r="U41" s="245"/>
      <c r="V41" s="242"/>
      <c r="W41" s="242">
        <v>93.48</v>
      </c>
      <c r="X41" s="246"/>
      <c r="Y41" s="247">
        <f t="shared" si="1"/>
        <v>467.40000000000003</v>
      </c>
      <c r="Z41" s="247">
        <f t="shared" si="2"/>
        <v>0</v>
      </c>
      <c r="AA41" s="247">
        <f t="shared" si="3"/>
        <v>467.40000000000003</v>
      </c>
      <c r="AB41" s="242" t="s">
        <v>165</v>
      </c>
      <c r="AC41" s="75"/>
      <c r="AD41" s="248"/>
      <c r="AE41" s="248"/>
    </row>
    <row r="42" spans="1:233" ht="47.25" customHeight="1" x14ac:dyDescent="0.2">
      <c r="A42" s="241">
        <v>44572</v>
      </c>
      <c r="B42" s="242" t="s">
        <v>176</v>
      </c>
      <c r="C42" s="242" t="s">
        <v>155</v>
      </c>
      <c r="D42" s="242" t="s">
        <v>135</v>
      </c>
      <c r="E42" s="242" t="s">
        <v>136</v>
      </c>
      <c r="F42" s="242" t="s">
        <v>536</v>
      </c>
      <c r="G42" s="242" t="s">
        <v>287</v>
      </c>
      <c r="H42" s="242" t="s">
        <v>36</v>
      </c>
      <c r="I42" s="242">
        <v>1</v>
      </c>
      <c r="J42" s="241">
        <v>44572</v>
      </c>
      <c r="K42" s="242">
        <v>1</v>
      </c>
      <c r="L42" s="241">
        <v>44572</v>
      </c>
      <c r="M42" s="242">
        <v>1</v>
      </c>
      <c r="N42" s="242" t="s">
        <v>372</v>
      </c>
      <c r="O42" s="241">
        <v>44572</v>
      </c>
      <c r="P42" s="243"/>
      <c r="Q42" s="242">
        <f t="shared" si="0"/>
        <v>1</v>
      </c>
      <c r="R42" s="241">
        <v>44572</v>
      </c>
      <c r="S42" s="242"/>
      <c r="T42" s="244"/>
      <c r="U42" s="245"/>
      <c r="V42" s="242"/>
      <c r="W42" s="242">
        <v>526.74</v>
      </c>
      <c r="X42" s="242"/>
      <c r="Y42" s="247">
        <f t="shared" si="1"/>
        <v>526.74</v>
      </c>
      <c r="Z42" s="247">
        <f t="shared" si="2"/>
        <v>0</v>
      </c>
      <c r="AA42" s="247">
        <f t="shared" si="3"/>
        <v>526.74</v>
      </c>
      <c r="AB42" s="242" t="s">
        <v>165</v>
      </c>
      <c r="AC42" s="75"/>
      <c r="AD42" s="242"/>
      <c r="AE42" s="242"/>
    </row>
    <row r="43" spans="1:233" ht="47.25" customHeight="1" x14ac:dyDescent="0.2">
      <c r="A43" s="231">
        <v>44572</v>
      </c>
      <c r="B43" s="232" t="s">
        <v>177</v>
      </c>
      <c r="C43" s="232" t="s">
        <v>196</v>
      </c>
      <c r="D43" s="232" t="s">
        <v>133</v>
      </c>
      <c r="E43" s="232" t="s">
        <v>134</v>
      </c>
      <c r="F43" s="232" t="s">
        <v>536</v>
      </c>
      <c r="G43" s="232" t="s">
        <v>287</v>
      </c>
      <c r="H43" s="232" t="s">
        <v>36</v>
      </c>
      <c r="I43" s="232">
        <v>6</v>
      </c>
      <c r="J43" s="231">
        <v>44572</v>
      </c>
      <c r="K43" s="232">
        <v>6</v>
      </c>
      <c r="L43" s="231">
        <v>44572</v>
      </c>
      <c r="M43" s="232">
        <v>6</v>
      </c>
      <c r="N43" s="232" t="s">
        <v>372</v>
      </c>
      <c r="O43" s="231">
        <v>44572</v>
      </c>
      <c r="P43" s="230">
        <v>6</v>
      </c>
      <c r="Q43" s="232">
        <f t="shared" si="0"/>
        <v>0</v>
      </c>
      <c r="R43" s="231">
        <v>44572</v>
      </c>
      <c r="S43" s="232"/>
      <c r="T43" s="233"/>
      <c r="U43" s="234"/>
      <c r="V43" s="232"/>
      <c r="W43" s="232">
        <v>314.95</v>
      </c>
      <c r="X43" s="235"/>
      <c r="Y43" s="236">
        <f t="shared" si="1"/>
        <v>1889.6999999999998</v>
      </c>
      <c r="Z43" s="236">
        <f t="shared" si="2"/>
        <v>1889.6999999999998</v>
      </c>
      <c r="AA43" s="236">
        <f t="shared" si="3"/>
        <v>0</v>
      </c>
      <c r="AB43" s="232" t="s">
        <v>165</v>
      </c>
      <c r="AC43" s="237"/>
      <c r="AD43" s="238" t="s">
        <v>538</v>
      </c>
      <c r="AE43" s="238" t="s">
        <v>539</v>
      </c>
    </row>
    <row r="44" spans="1:233" s="40" customFormat="1" ht="47.25" customHeight="1" x14ac:dyDescent="0.2">
      <c r="A44" s="241">
        <v>44572</v>
      </c>
      <c r="B44" s="242" t="s">
        <v>178</v>
      </c>
      <c r="C44" s="242" t="s">
        <v>197</v>
      </c>
      <c r="D44" s="242" t="s">
        <v>213</v>
      </c>
      <c r="E44" s="242" t="s">
        <v>214</v>
      </c>
      <c r="F44" s="242" t="s">
        <v>536</v>
      </c>
      <c r="G44" s="242" t="s">
        <v>287</v>
      </c>
      <c r="H44" s="242" t="s">
        <v>36</v>
      </c>
      <c r="I44" s="242">
        <v>1</v>
      </c>
      <c r="J44" s="241">
        <v>44572</v>
      </c>
      <c r="K44" s="242">
        <v>1</v>
      </c>
      <c r="L44" s="241">
        <v>44572</v>
      </c>
      <c r="M44" s="242">
        <v>1</v>
      </c>
      <c r="N44" s="242" t="s">
        <v>372</v>
      </c>
      <c r="O44" s="241">
        <v>44572</v>
      </c>
      <c r="P44" s="243"/>
      <c r="Q44" s="242">
        <f t="shared" si="0"/>
        <v>1</v>
      </c>
      <c r="R44" s="241">
        <v>44572</v>
      </c>
      <c r="S44" s="242"/>
      <c r="T44" s="245"/>
      <c r="U44" s="245"/>
      <c r="V44" s="248"/>
      <c r="W44" s="242">
        <v>357.62</v>
      </c>
      <c r="X44" s="246"/>
      <c r="Y44" s="247">
        <f t="shared" si="1"/>
        <v>357.62</v>
      </c>
      <c r="Z44" s="247">
        <f t="shared" si="2"/>
        <v>0</v>
      </c>
      <c r="AA44" s="247">
        <f t="shared" si="3"/>
        <v>357.62</v>
      </c>
      <c r="AB44" s="242" t="s">
        <v>165</v>
      </c>
      <c r="AC44" s="75"/>
      <c r="AD44" s="242"/>
      <c r="AE44" s="242"/>
      <c r="AF44" s="39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</row>
    <row r="45" spans="1:233" s="40" customFormat="1" ht="47.25" customHeight="1" x14ac:dyDescent="0.2">
      <c r="A45" s="241">
        <v>44572</v>
      </c>
      <c r="B45" s="242" t="s">
        <v>179</v>
      </c>
      <c r="C45" s="242" t="s">
        <v>198</v>
      </c>
      <c r="D45" s="242" t="s">
        <v>135</v>
      </c>
      <c r="E45" s="242" t="s">
        <v>136</v>
      </c>
      <c r="F45" s="242" t="s">
        <v>536</v>
      </c>
      <c r="G45" s="242" t="s">
        <v>287</v>
      </c>
      <c r="H45" s="242" t="s">
        <v>36</v>
      </c>
      <c r="I45" s="242">
        <v>14</v>
      </c>
      <c r="J45" s="241">
        <v>44572</v>
      </c>
      <c r="K45" s="242">
        <v>14</v>
      </c>
      <c r="L45" s="241">
        <v>44572</v>
      </c>
      <c r="M45" s="242">
        <v>14</v>
      </c>
      <c r="N45" s="242" t="s">
        <v>372</v>
      </c>
      <c r="O45" s="241">
        <v>44572</v>
      </c>
      <c r="P45" s="243"/>
      <c r="Q45" s="242">
        <f t="shared" si="0"/>
        <v>14</v>
      </c>
      <c r="R45" s="241">
        <v>44572</v>
      </c>
      <c r="S45" s="242"/>
      <c r="T45" s="245"/>
      <c r="U45" s="245"/>
      <c r="V45" s="248"/>
      <c r="W45" s="242">
        <v>526.74</v>
      </c>
      <c r="X45" s="249"/>
      <c r="Y45" s="247">
        <f t="shared" si="1"/>
        <v>7374.3600000000006</v>
      </c>
      <c r="Z45" s="247">
        <f t="shared" si="2"/>
        <v>0</v>
      </c>
      <c r="AA45" s="247">
        <f t="shared" si="3"/>
        <v>7374.3600000000006</v>
      </c>
      <c r="AB45" s="242" t="s">
        <v>165</v>
      </c>
      <c r="AC45" s="75"/>
      <c r="AD45" s="242"/>
      <c r="AE45" s="242"/>
      <c r="AF45" s="39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</row>
    <row r="46" spans="1:233" s="40" customFormat="1" ht="47.25" customHeight="1" x14ac:dyDescent="0.2">
      <c r="A46" s="241">
        <v>44572</v>
      </c>
      <c r="B46" s="242" t="s">
        <v>180</v>
      </c>
      <c r="C46" s="242" t="s">
        <v>199</v>
      </c>
      <c r="D46" s="242" t="s">
        <v>137</v>
      </c>
      <c r="E46" s="242" t="s">
        <v>138</v>
      </c>
      <c r="F46" s="242" t="s">
        <v>536</v>
      </c>
      <c r="G46" s="242" t="s">
        <v>287</v>
      </c>
      <c r="H46" s="242" t="s">
        <v>36</v>
      </c>
      <c r="I46" s="242">
        <v>1</v>
      </c>
      <c r="J46" s="241">
        <v>44572</v>
      </c>
      <c r="K46" s="242">
        <v>1</v>
      </c>
      <c r="L46" s="241">
        <v>44572</v>
      </c>
      <c r="M46" s="242">
        <v>1</v>
      </c>
      <c r="N46" s="242" t="s">
        <v>372</v>
      </c>
      <c r="O46" s="241">
        <v>44572</v>
      </c>
      <c r="P46" s="243"/>
      <c r="Q46" s="242">
        <f t="shared" si="0"/>
        <v>1</v>
      </c>
      <c r="R46" s="241">
        <v>44572</v>
      </c>
      <c r="S46" s="242"/>
      <c r="T46" s="245"/>
      <c r="U46" s="245"/>
      <c r="V46" s="248"/>
      <c r="W46" s="242">
        <v>636.92999999999995</v>
      </c>
      <c r="X46" s="246"/>
      <c r="Y46" s="247">
        <f t="shared" si="1"/>
        <v>636.92999999999995</v>
      </c>
      <c r="Z46" s="247">
        <f t="shared" si="2"/>
        <v>0</v>
      </c>
      <c r="AA46" s="247">
        <f t="shared" si="3"/>
        <v>636.92999999999995</v>
      </c>
      <c r="AB46" s="242" t="s">
        <v>165</v>
      </c>
      <c r="AC46" s="75"/>
      <c r="AD46" s="242"/>
      <c r="AE46" s="242"/>
      <c r="AF46" s="39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</row>
    <row r="47" spans="1:233" s="40" customFormat="1" ht="47.25" customHeight="1" x14ac:dyDescent="0.2">
      <c r="A47" s="241">
        <v>44572</v>
      </c>
      <c r="B47" s="242" t="s">
        <v>181</v>
      </c>
      <c r="C47" s="242" t="s">
        <v>200</v>
      </c>
      <c r="D47" s="242" t="s">
        <v>209</v>
      </c>
      <c r="E47" s="242" t="s">
        <v>210</v>
      </c>
      <c r="F47" s="242" t="s">
        <v>536</v>
      </c>
      <c r="G47" s="242" t="s">
        <v>287</v>
      </c>
      <c r="H47" s="242" t="s">
        <v>36</v>
      </c>
      <c r="I47" s="242">
        <v>3</v>
      </c>
      <c r="J47" s="241">
        <v>44572</v>
      </c>
      <c r="K47" s="242">
        <v>3</v>
      </c>
      <c r="L47" s="241">
        <v>44572</v>
      </c>
      <c r="M47" s="242">
        <v>3</v>
      </c>
      <c r="N47" s="242" t="s">
        <v>372</v>
      </c>
      <c r="O47" s="241">
        <v>44572</v>
      </c>
      <c r="P47" s="243"/>
      <c r="Q47" s="242">
        <f t="shared" si="0"/>
        <v>3</v>
      </c>
      <c r="R47" s="241">
        <v>44572</v>
      </c>
      <c r="S47" s="242"/>
      <c r="T47" s="245"/>
      <c r="U47" s="245"/>
      <c r="V47" s="248"/>
      <c r="W47" s="242">
        <v>273.74</v>
      </c>
      <c r="X47" s="246"/>
      <c r="Y47" s="247">
        <f t="shared" si="1"/>
        <v>821.22</v>
      </c>
      <c r="Z47" s="247">
        <f t="shared" si="2"/>
        <v>0</v>
      </c>
      <c r="AA47" s="247">
        <f t="shared" si="3"/>
        <v>821.22</v>
      </c>
      <c r="AB47" s="242" t="s">
        <v>165</v>
      </c>
      <c r="AC47" s="75"/>
      <c r="AD47" s="242"/>
      <c r="AE47" s="242"/>
      <c r="AF47" s="39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</row>
    <row r="48" spans="1:233" s="40" customFormat="1" ht="47.25" customHeight="1" x14ac:dyDescent="0.2">
      <c r="A48" s="241">
        <v>44572</v>
      </c>
      <c r="B48" s="242" t="s">
        <v>182</v>
      </c>
      <c r="C48" s="242" t="s">
        <v>201</v>
      </c>
      <c r="D48" s="242" t="s">
        <v>129</v>
      </c>
      <c r="E48" s="242" t="s">
        <v>130</v>
      </c>
      <c r="F48" s="242" t="s">
        <v>536</v>
      </c>
      <c r="G48" s="242" t="s">
        <v>287</v>
      </c>
      <c r="H48" s="242" t="s">
        <v>36</v>
      </c>
      <c r="I48" s="242">
        <v>9</v>
      </c>
      <c r="J48" s="241">
        <v>44572</v>
      </c>
      <c r="K48" s="242">
        <v>9</v>
      </c>
      <c r="L48" s="241">
        <v>44572</v>
      </c>
      <c r="M48" s="242">
        <v>9</v>
      </c>
      <c r="N48" s="242" t="s">
        <v>372</v>
      </c>
      <c r="O48" s="241">
        <v>44572</v>
      </c>
      <c r="P48" s="243"/>
      <c r="Q48" s="242">
        <f t="shared" si="0"/>
        <v>9</v>
      </c>
      <c r="R48" s="241">
        <v>44572</v>
      </c>
      <c r="S48" s="242"/>
      <c r="T48" s="245"/>
      <c r="U48" s="245"/>
      <c r="V48" s="248"/>
      <c r="W48" s="242">
        <v>252.74</v>
      </c>
      <c r="X48" s="246"/>
      <c r="Y48" s="247">
        <f t="shared" si="1"/>
        <v>2274.66</v>
      </c>
      <c r="Z48" s="247">
        <f t="shared" si="2"/>
        <v>0</v>
      </c>
      <c r="AA48" s="247">
        <f t="shared" si="3"/>
        <v>2274.66</v>
      </c>
      <c r="AB48" s="242" t="s">
        <v>165</v>
      </c>
      <c r="AC48" s="75"/>
      <c r="AD48" s="242"/>
      <c r="AE48" s="242"/>
      <c r="AF48" s="39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</row>
    <row r="49" spans="1:259" s="40" customFormat="1" ht="47.25" customHeight="1" x14ac:dyDescent="0.2">
      <c r="A49" s="241">
        <v>44572</v>
      </c>
      <c r="B49" s="242" t="s">
        <v>183</v>
      </c>
      <c r="C49" s="242" t="s">
        <v>202</v>
      </c>
      <c r="D49" s="242" t="s">
        <v>215</v>
      </c>
      <c r="E49" s="242" t="s">
        <v>216</v>
      </c>
      <c r="F49" s="242" t="s">
        <v>536</v>
      </c>
      <c r="G49" s="242" t="s">
        <v>287</v>
      </c>
      <c r="H49" s="242" t="s">
        <v>36</v>
      </c>
      <c r="I49" s="242">
        <v>4</v>
      </c>
      <c r="J49" s="241">
        <v>44572</v>
      </c>
      <c r="K49" s="242">
        <v>4</v>
      </c>
      <c r="L49" s="241">
        <v>44572</v>
      </c>
      <c r="M49" s="242">
        <v>4</v>
      </c>
      <c r="N49" s="242" t="s">
        <v>372</v>
      </c>
      <c r="O49" s="241">
        <v>44572</v>
      </c>
      <c r="P49" s="243"/>
      <c r="Q49" s="242">
        <f t="shared" si="0"/>
        <v>4</v>
      </c>
      <c r="R49" s="241">
        <v>44572</v>
      </c>
      <c r="S49" s="242"/>
      <c r="T49" s="245"/>
      <c r="U49" s="245"/>
      <c r="V49" s="248"/>
      <c r="W49" s="242">
        <v>460.84</v>
      </c>
      <c r="X49" s="246"/>
      <c r="Y49" s="247">
        <f t="shared" si="1"/>
        <v>1843.36</v>
      </c>
      <c r="Z49" s="247">
        <f t="shared" si="2"/>
        <v>0</v>
      </c>
      <c r="AA49" s="247">
        <f t="shared" si="3"/>
        <v>1843.36</v>
      </c>
      <c r="AB49" s="242" t="s">
        <v>165</v>
      </c>
      <c r="AC49" s="75"/>
      <c r="AD49" s="242"/>
      <c r="AE49" s="242"/>
      <c r="AF49" s="3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</row>
    <row r="50" spans="1:259" s="40" customFormat="1" ht="47.25" customHeight="1" x14ac:dyDescent="0.2">
      <c r="A50" s="241">
        <v>44572</v>
      </c>
      <c r="B50" s="242" t="s">
        <v>184</v>
      </c>
      <c r="C50" s="242" t="s">
        <v>203</v>
      </c>
      <c r="D50" s="242" t="s">
        <v>217</v>
      </c>
      <c r="E50" s="242" t="s">
        <v>218</v>
      </c>
      <c r="F50" s="242" t="s">
        <v>536</v>
      </c>
      <c r="G50" s="242" t="s">
        <v>287</v>
      </c>
      <c r="H50" s="242" t="s">
        <v>36</v>
      </c>
      <c r="I50" s="242">
        <v>2</v>
      </c>
      <c r="J50" s="241">
        <v>44572</v>
      </c>
      <c r="K50" s="242">
        <v>2</v>
      </c>
      <c r="L50" s="241">
        <v>44572</v>
      </c>
      <c r="M50" s="242">
        <v>2</v>
      </c>
      <c r="N50" s="242" t="s">
        <v>288</v>
      </c>
      <c r="O50" s="241">
        <v>44572</v>
      </c>
      <c r="P50" s="243"/>
      <c r="Q50" s="242">
        <f t="shared" si="0"/>
        <v>2</v>
      </c>
      <c r="R50" s="241">
        <v>44572</v>
      </c>
      <c r="S50" s="242"/>
      <c r="T50" s="245"/>
      <c r="U50" s="245"/>
      <c r="V50" s="248"/>
      <c r="W50" s="242">
        <v>300.74</v>
      </c>
      <c r="X50" s="246"/>
      <c r="Y50" s="247">
        <f t="shared" si="1"/>
        <v>601.48</v>
      </c>
      <c r="Z50" s="247">
        <f t="shared" si="2"/>
        <v>0</v>
      </c>
      <c r="AA50" s="247">
        <f t="shared" si="3"/>
        <v>601.48</v>
      </c>
      <c r="AB50" s="242" t="s">
        <v>165</v>
      </c>
      <c r="AC50" s="75"/>
      <c r="AD50" s="242"/>
      <c r="AE50" s="242"/>
      <c r="AF50" s="39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</row>
    <row r="51" spans="1:259" s="40" customFormat="1" ht="47.25" customHeight="1" x14ac:dyDescent="0.2">
      <c r="A51" s="241">
        <v>44572</v>
      </c>
      <c r="B51" s="242" t="s">
        <v>185</v>
      </c>
      <c r="C51" s="242" t="s">
        <v>199</v>
      </c>
      <c r="D51" s="242" t="s">
        <v>137</v>
      </c>
      <c r="E51" s="242" t="s">
        <v>138</v>
      </c>
      <c r="F51" s="242" t="s">
        <v>536</v>
      </c>
      <c r="G51" s="242" t="s">
        <v>287</v>
      </c>
      <c r="H51" s="242" t="s">
        <v>36</v>
      </c>
      <c r="I51" s="242">
        <v>6</v>
      </c>
      <c r="J51" s="241">
        <v>44572</v>
      </c>
      <c r="K51" s="242">
        <v>6</v>
      </c>
      <c r="L51" s="241">
        <v>44572</v>
      </c>
      <c r="M51" s="242">
        <v>6</v>
      </c>
      <c r="N51" s="242" t="s">
        <v>372</v>
      </c>
      <c r="O51" s="241">
        <v>44572</v>
      </c>
      <c r="P51" s="243"/>
      <c r="Q51" s="242">
        <f t="shared" si="0"/>
        <v>6</v>
      </c>
      <c r="R51" s="241">
        <v>44572</v>
      </c>
      <c r="S51" s="242"/>
      <c r="T51" s="245"/>
      <c r="U51" s="245"/>
      <c r="V51" s="248"/>
      <c r="W51" s="242">
        <v>636.92999999999995</v>
      </c>
      <c r="X51" s="246"/>
      <c r="Y51" s="247">
        <f t="shared" si="1"/>
        <v>3821.58</v>
      </c>
      <c r="Z51" s="247">
        <f t="shared" si="2"/>
        <v>0</v>
      </c>
      <c r="AA51" s="247">
        <f t="shared" si="3"/>
        <v>3821.58</v>
      </c>
      <c r="AB51" s="242" t="s">
        <v>165</v>
      </c>
      <c r="AC51" s="75"/>
      <c r="AD51" s="242"/>
      <c r="AE51" s="242"/>
      <c r="AF51" s="39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</row>
    <row r="52" spans="1:259" s="40" customFormat="1" ht="47.25" customHeight="1" x14ac:dyDescent="0.2">
      <c r="A52" s="241">
        <v>44572</v>
      </c>
      <c r="B52" s="242" t="s">
        <v>186</v>
      </c>
      <c r="C52" s="242" t="s">
        <v>204</v>
      </c>
      <c r="D52" s="242" t="s">
        <v>219</v>
      </c>
      <c r="E52" s="242" t="s">
        <v>220</v>
      </c>
      <c r="F52" s="242" t="s">
        <v>536</v>
      </c>
      <c r="G52" s="242" t="s">
        <v>287</v>
      </c>
      <c r="H52" s="242" t="s">
        <v>36</v>
      </c>
      <c r="I52" s="242">
        <v>3</v>
      </c>
      <c r="J52" s="241">
        <v>44572</v>
      </c>
      <c r="K52" s="242">
        <v>3</v>
      </c>
      <c r="L52" s="241">
        <v>44572</v>
      </c>
      <c r="M52" s="242">
        <v>3</v>
      </c>
      <c r="N52" s="242" t="s">
        <v>288</v>
      </c>
      <c r="O52" s="241">
        <v>44572</v>
      </c>
      <c r="P52" s="243"/>
      <c r="Q52" s="242">
        <f t="shared" si="0"/>
        <v>3</v>
      </c>
      <c r="R52" s="241">
        <v>44572</v>
      </c>
      <c r="S52" s="242"/>
      <c r="T52" s="245"/>
      <c r="U52" s="245"/>
      <c r="V52" s="248"/>
      <c r="W52" s="242">
        <v>195.42</v>
      </c>
      <c r="X52" s="246"/>
      <c r="Y52" s="247">
        <f t="shared" si="1"/>
        <v>586.26</v>
      </c>
      <c r="Z52" s="247">
        <f t="shared" si="2"/>
        <v>0</v>
      </c>
      <c r="AA52" s="247">
        <f t="shared" si="3"/>
        <v>586.26</v>
      </c>
      <c r="AB52" s="242" t="s">
        <v>165</v>
      </c>
      <c r="AC52" s="75"/>
      <c r="AD52" s="242"/>
      <c r="AE52" s="242"/>
      <c r="AF52" s="39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</row>
    <row r="53" spans="1:259" s="40" customFormat="1" ht="47.25" customHeight="1" x14ac:dyDescent="0.2">
      <c r="A53" s="231">
        <v>44572</v>
      </c>
      <c r="B53" s="232" t="s">
        <v>187</v>
      </c>
      <c r="C53" s="232" t="s">
        <v>196</v>
      </c>
      <c r="D53" s="232" t="s">
        <v>133</v>
      </c>
      <c r="E53" s="232" t="s">
        <v>134</v>
      </c>
      <c r="F53" s="232" t="s">
        <v>536</v>
      </c>
      <c r="G53" s="232" t="s">
        <v>287</v>
      </c>
      <c r="H53" s="232" t="s">
        <v>36</v>
      </c>
      <c r="I53" s="232">
        <v>2</v>
      </c>
      <c r="J53" s="231">
        <v>44572</v>
      </c>
      <c r="K53" s="232">
        <v>2</v>
      </c>
      <c r="L53" s="231">
        <v>44572</v>
      </c>
      <c r="M53" s="232">
        <v>2</v>
      </c>
      <c r="N53" s="232" t="s">
        <v>372</v>
      </c>
      <c r="O53" s="231">
        <v>44572</v>
      </c>
      <c r="P53" s="230">
        <v>2</v>
      </c>
      <c r="Q53" s="232">
        <f t="shared" si="0"/>
        <v>0</v>
      </c>
      <c r="R53" s="231">
        <v>44572</v>
      </c>
      <c r="S53" s="232"/>
      <c r="T53" s="234"/>
      <c r="U53" s="234"/>
      <c r="V53" s="238"/>
      <c r="W53" s="232">
        <v>314.95</v>
      </c>
      <c r="X53" s="235"/>
      <c r="Y53" s="236">
        <f t="shared" si="1"/>
        <v>629.9</v>
      </c>
      <c r="Z53" s="236">
        <f t="shared" si="2"/>
        <v>629.9</v>
      </c>
      <c r="AA53" s="236">
        <f t="shared" si="3"/>
        <v>0</v>
      </c>
      <c r="AB53" s="232" t="s">
        <v>165</v>
      </c>
      <c r="AC53" s="237"/>
      <c r="AD53" s="238" t="s">
        <v>538</v>
      </c>
      <c r="AE53" s="238" t="s">
        <v>539</v>
      </c>
      <c r="AF53" s="39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</row>
    <row r="54" spans="1:259" s="40" customFormat="1" ht="47.25" customHeight="1" x14ac:dyDescent="0.2">
      <c r="A54" s="241">
        <v>44572</v>
      </c>
      <c r="B54" s="242" t="s">
        <v>188</v>
      </c>
      <c r="C54" s="242" t="s">
        <v>205</v>
      </c>
      <c r="D54" s="242" t="s">
        <v>221</v>
      </c>
      <c r="E54" s="242" t="s">
        <v>222</v>
      </c>
      <c r="F54" s="242" t="s">
        <v>536</v>
      </c>
      <c r="G54" s="242" t="s">
        <v>287</v>
      </c>
      <c r="H54" s="242" t="s">
        <v>36</v>
      </c>
      <c r="I54" s="242">
        <v>1</v>
      </c>
      <c r="J54" s="241">
        <v>44572</v>
      </c>
      <c r="K54" s="242">
        <v>1</v>
      </c>
      <c r="L54" s="241">
        <v>44572</v>
      </c>
      <c r="M54" s="242">
        <v>1</v>
      </c>
      <c r="N54" s="242" t="s">
        <v>288</v>
      </c>
      <c r="O54" s="241">
        <v>44572</v>
      </c>
      <c r="P54" s="243"/>
      <c r="Q54" s="242">
        <f t="shared" si="0"/>
        <v>1</v>
      </c>
      <c r="R54" s="241">
        <v>44572</v>
      </c>
      <c r="S54" s="242"/>
      <c r="T54" s="245"/>
      <c r="U54" s="245"/>
      <c r="V54" s="248"/>
      <c r="W54" s="242">
        <v>221.95</v>
      </c>
      <c r="X54" s="246"/>
      <c r="Y54" s="247">
        <f t="shared" si="1"/>
        <v>221.95</v>
      </c>
      <c r="Z54" s="247">
        <f t="shared" si="2"/>
        <v>0</v>
      </c>
      <c r="AA54" s="247">
        <f t="shared" si="3"/>
        <v>221.95</v>
      </c>
      <c r="AB54" s="242" t="s">
        <v>165</v>
      </c>
      <c r="AC54" s="75"/>
      <c r="AD54" s="242"/>
      <c r="AE54" s="242"/>
      <c r="AF54" s="39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</row>
    <row r="55" spans="1:259" s="40" customFormat="1" ht="47.25" customHeight="1" x14ac:dyDescent="0.2">
      <c r="A55" s="241">
        <v>44572</v>
      </c>
      <c r="B55" s="242" t="s">
        <v>189</v>
      </c>
      <c r="C55" s="242" t="s">
        <v>206</v>
      </c>
      <c r="D55" s="242" t="s">
        <v>91</v>
      </c>
      <c r="E55" s="242" t="s">
        <v>97</v>
      </c>
      <c r="F55" s="242" t="s">
        <v>536</v>
      </c>
      <c r="G55" s="242" t="s">
        <v>287</v>
      </c>
      <c r="H55" s="242" t="s">
        <v>36</v>
      </c>
      <c r="I55" s="242">
        <v>1</v>
      </c>
      <c r="J55" s="241">
        <v>44572</v>
      </c>
      <c r="K55" s="242">
        <v>1</v>
      </c>
      <c r="L55" s="241">
        <v>44572</v>
      </c>
      <c r="M55" s="242">
        <v>1</v>
      </c>
      <c r="N55" s="242" t="s">
        <v>288</v>
      </c>
      <c r="O55" s="241">
        <v>44572</v>
      </c>
      <c r="P55" s="243"/>
      <c r="Q55" s="242">
        <f t="shared" si="0"/>
        <v>1</v>
      </c>
      <c r="R55" s="241">
        <v>44572</v>
      </c>
      <c r="S55" s="242"/>
      <c r="T55" s="244"/>
      <c r="U55" s="245"/>
      <c r="V55" s="242"/>
      <c r="W55" s="242">
        <v>742.98</v>
      </c>
      <c r="X55" s="246"/>
      <c r="Y55" s="247">
        <f t="shared" si="1"/>
        <v>742.98</v>
      </c>
      <c r="Z55" s="247">
        <f t="shared" si="2"/>
        <v>0</v>
      </c>
      <c r="AA55" s="247">
        <f t="shared" si="3"/>
        <v>742.98</v>
      </c>
      <c r="AB55" s="242" t="s">
        <v>165</v>
      </c>
      <c r="AC55" s="75"/>
      <c r="AD55" s="248"/>
      <c r="AE55" s="248"/>
      <c r="AF55" s="39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</row>
    <row r="56" spans="1:259" s="40" customFormat="1" ht="47.25" customHeight="1" x14ac:dyDescent="0.2">
      <c r="A56" s="241">
        <v>44578</v>
      </c>
      <c r="B56" s="242" t="s">
        <v>223</v>
      </c>
      <c r="C56" s="242" t="s">
        <v>245</v>
      </c>
      <c r="D56" s="242" t="s">
        <v>135</v>
      </c>
      <c r="E56" s="242" t="s">
        <v>136</v>
      </c>
      <c r="F56" s="242" t="s">
        <v>536</v>
      </c>
      <c r="G56" s="242" t="s">
        <v>287</v>
      </c>
      <c r="H56" s="242" t="s">
        <v>36</v>
      </c>
      <c r="I56" s="242">
        <v>1</v>
      </c>
      <c r="J56" s="241">
        <v>44578</v>
      </c>
      <c r="K56" s="242">
        <v>1</v>
      </c>
      <c r="L56" s="241">
        <v>44578</v>
      </c>
      <c r="M56" s="242">
        <v>1</v>
      </c>
      <c r="N56" s="242" t="s">
        <v>372</v>
      </c>
      <c r="O56" s="241">
        <v>44578</v>
      </c>
      <c r="P56" s="243"/>
      <c r="Q56" s="242">
        <f t="shared" si="0"/>
        <v>1</v>
      </c>
      <c r="R56" s="241">
        <v>44578</v>
      </c>
      <c r="S56" s="242"/>
      <c r="T56" s="244"/>
      <c r="U56" s="245"/>
      <c r="V56" s="242"/>
      <c r="W56" s="242">
        <v>526.74</v>
      </c>
      <c r="X56" s="246"/>
      <c r="Y56" s="247">
        <f t="shared" si="1"/>
        <v>526.74</v>
      </c>
      <c r="Z56" s="247">
        <f t="shared" si="2"/>
        <v>0</v>
      </c>
      <c r="AA56" s="247">
        <f t="shared" si="3"/>
        <v>526.74</v>
      </c>
      <c r="AB56" s="242" t="s">
        <v>165</v>
      </c>
      <c r="AC56" s="75"/>
      <c r="AD56" s="248"/>
      <c r="AE56" s="248"/>
      <c r="AF56" s="39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</row>
    <row r="57" spans="1:259" s="40" customFormat="1" ht="47.25" customHeight="1" x14ac:dyDescent="0.2">
      <c r="A57" s="241">
        <v>44578</v>
      </c>
      <c r="B57" s="242" t="s">
        <v>224</v>
      </c>
      <c r="C57" s="242" t="s">
        <v>246</v>
      </c>
      <c r="D57" s="242" t="s">
        <v>137</v>
      </c>
      <c r="E57" s="242" t="s">
        <v>138</v>
      </c>
      <c r="F57" s="242" t="s">
        <v>536</v>
      </c>
      <c r="G57" s="242" t="s">
        <v>287</v>
      </c>
      <c r="H57" s="242" t="s">
        <v>36</v>
      </c>
      <c r="I57" s="242">
        <v>1</v>
      </c>
      <c r="J57" s="241">
        <v>44578</v>
      </c>
      <c r="K57" s="242">
        <v>1</v>
      </c>
      <c r="L57" s="241">
        <v>44578</v>
      </c>
      <c r="M57" s="242">
        <v>1</v>
      </c>
      <c r="N57" s="242" t="s">
        <v>372</v>
      </c>
      <c r="O57" s="241">
        <v>44578</v>
      </c>
      <c r="P57" s="243"/>
      <c r="Q57" s="242">
        <f t="shared" si="0"/>
        <v>1</v>
      </c>
      <c r="R57" s="241">
        <v>44578</v>
      </c>
      <c r="S57" s="242"/>
      <c r="T57" s="244"/>
      <c r="U57" s="245"/>
      <c r="V57" s="242"/>
      <c r="W57" s="242">
        <v>636.92999999999995</v>
      </c>
      <c r="X57" s="246"/>
      <c r="Y57" s="247">
        <f t="shared" si="1"/>
        <v>636.92999999999995</v>
      </c>
      <c r="Z57" s="247">
        <f t="shared" si="2"/>
        <v>0</v>
      </c>
      <c r="AA57" s="247">
        <f t="shared" si="3"/>
        <v>636.92999999999995</v>
      </c>
      <c r="AB57" s="242" t="s">
        <v>165</v>
      </c>
      <c r="AC57" s="75"/>
      <c r="AD57" s="242"/>
      <c r="AE57" s="242"/>
      <c r="AF57" s="39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</row>
    <row r="58" spans="1:259" s="40" customFormat="1" ht="47.25" customHeight="1" x14ac:dyDescent="0.2">
      <c r="A58" s="241">
        <v>44578</v>
      </c>
      <c r="B58" s="242" t="s">
        <v>225</v>
      </c>
      <c r="C58" s="242" t="s">
        <v>195</v>
      </c>
      <c r="D58" s="242" t="s">
        <v>129</v>
      </c>
      <c r="E58" s="242" t="s">
        <v>130</v>
      </c>
      <c r="F58" s="242" t="s">
        <v>536</v>
      </c>
      <c r="G58" s="242" t="s">
        <v>287</v>
      </c>
      <c r="H58" s="242" t="s">
        <v>36</v>
      </c>
      <c r="I58" s="242">
        <v>4</v>
      </c>
      <c r="J58" s="241">
        <v>44578</v>
      </c>
      <c r="K58" s="242">
        <v>4</v>
      </c>
      <c r="L58" s="241">
        <v>44578</v>
      </c>
      <c r="M58" s="242">
        <v>4</v>
      </c>
      <c r="N58" s="242" t="s">
        <v>372</v>
      </c>
      <c r="O58" s="241">
        <v>44578</v>
      </c>
      <c r="P58" s="243"/>
      <c r="Q58" s="242">
        <f t="shared" si="0"/>
        <v>4</v>
      </c>
      <c r="R58" s="241">
        <v>44578</v>
      </c>
      <c r="S58" s="242"/>
      <c r="T58" s="244"/>
      <c r="U58" s="245"/>
      <c r="V58" s="242"/>
      <c r="W58" s="242">
        <v>252.74</v>
      </c>
      <c r="X58" s="246"/>
      <c r="Y58" s="247">
        <f t="shared" si="1"/>
        <v>1010.96</v>
      </c>
      <c r="Z58" s="247">
        <f t="shared" si="2"/>
        <v>0</v>
      </c>
      <c r="AA58" s="247">
        <f t="shared" si="3"/>
        <v>1010.96</v>
      </c>
      <c r="AB58" s="242" t="s">
        <v>165</v>
      </c>
      <c r="AC58" s="75"/>
      <c r="AD58" s="242"/>
      <c r="AE58" s="242"/>
      <c r="AF58" s="39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</row>
    <row r="59" spans="1:259" s="40" customFormat="1" ht="47.25" customHeight="1" x14ac:dyDescent="0.2">
      <c r="A59" s="241">
        <v>44578</v>
      </c>
      <c r="B59" s="242" t="s">
        <v>226</v>
      </c>
      <c r="C59" s="242" t="s">
        <v>245</v>
      </c>
      <c r="D59" s="242" t="s">
        <v>135</v>
      </c>
      <c r="E59" s="242" t="s">
        <v>136</v>
      </c>
      <c r="F59" s="242" t="s">
        <v>536</v>
      </c>
      <c r="G59" s="242" t="s">
        <v>287</v>
      </c>
      <c r="H59" s="242" t="s">
        <v>36</v>
      </c>
      <c r="I59" s="242">
        <v>2</v>
      </c>
      <c r="J59" s="241">
        <v>44578</v>
      </c>
      <c r="K59" s="242">
        <v>2</v>
      </c>
      <c r="L59" s="241">
        <v>44578</v>
      </c>
      <c r="M59" s="242">
        <v>2</v>
      </c>
      <c r="N59" s="242" t="s">
        <v>372</v>
      </c>
      <c r="O59" s="241">
        <v>44578</v>
      </c>
      <c r="P59" s="243"/>
      <c r="Q59" s="242">
        <f t="shared" si="0"/>
        <v>2</v>
      </c>
      <c r="R59" s="241">
        <v>44578</v>
      </c>
      <c r="S59" s="242"/>
      <c r="T59" s="244"/>
      <c r="U59" s="245"/>
      <c r="V59" s="242"/>
      <c r="W59" s="242">
        <v>526.74</v>
      </c>
      <c r="X59" s="246"/>
      <c r="Y59" s="247">
        <f t="shared" si="1"/>
        <v>1053.48</v>
      </c>
      <c r="Z59" s="247">
        <f t="shared" si="2"/>
        <v>0</v>
      </c>
      <c r="AA59" s="247">
        <f t="shared" si="3"/>
        <v>1053.48</v>
      </c>
      <c r="AB59" s="242" t="s">
        <v>165</v>
      </c>
      <c r="AC59" s="75"/>
      <c r="AD59" s="242"/>
      <c r="AE59" s="242"/>
      <c r="AF59" s="3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</row>
    <row r="60" spans="1:259" s="40" customFormat="1" ht="47.25" customHeight="1" x14ac:dyDescent="0.2">
      <c r="A60" s="231">
        <v>44578</v>
      </c>
      <c r="B60" s="232" t="s">
        <v>227</v>
      </c>
      <c r="C60" s="232" t="s">
        <v>247</v>
      </c>
      <c r="D60" s="232" t="s">
        <v>133</v>
      </c>
      <c r="E60" s="232" t="s">
        <v>134</v>
      </c>
      <c r="F60" s="232" t="s">
        <v>536</v>
      </c>
      <c r="G60" s="232" t="s">
        <v>287</v>
      </c>
      <c r="H60" s="232" t="s">
        <v>36</v>
      </c>
      <c r="I60" s="232">
        <v>9</v>
      </c>
      <c r="J60" s="231">
        <v>44578</v>
      </c>
      <c r="K60" s="232">
        <v>9</v>
      </c>
      <c r="L60" s="231">
        <v>44578</v>
      </c>
      <c r="M60" s="232">
        <v>9</v>
      </c>
      <c r="N60" s="232" t="s">
        <v>372</v>
      </c>
      <c r="O60" s="231">
        <v>44578</v>
      </c>
      <c r="P60" s="230">
        <v>9</v>
      </c>
      <c r="Q60" s="232">
        <f t="shared" si="0"/>
        <v>0</v>
      </c>
      <c r="R60" s="231">
        <v>44578</v>
      </c>
      <c r="S60" s="232"/>
      <c r="T60" s="233"/>
      <c r="U60" s="234"/>
      <c r="V60" s="232"/>
      <c r="W60" s="232">
        <v>314.95</v>
      </c>
      <c r="X60" s="235"/>
      <c r="Y60" s="236">
        <f t="shared" si="1"/>
        <v>2834.5499999999997</v>
      </c>
      <c r="Z60" s="236">
        <f t="shared" si="2"/>
        <v>2834.5499999999997</v>
      </c>
      <c r="AA60" s="236">
        <f t="shared" si="3"/>
        <v>0</v>
      </c>
      <c r="AB60" s="232" t="s">
        <v>165</v>
      </c>
      <c r="AC60" s="237"/>
      <c r="AD60" s="238" t="s">
        <v>538</v>
      </c>
      <c r="AE60" s="238" t="s">
        <v>539</v>
      </c>
      <c r="AF60" s="39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</row>
    <row r="61" spans="1:259" s="40" customFormat="1" ht="47.25" customHeight="1" x14ac:dyDescent="0.2">
      <c r="A61" s="241">
        <v>44578</v>
      </c>
      <c r="B61" s="242" t="s">
        <v>228</v>
      </c>
      <c r="C61" s="242" t="s">
        <v>190</v>
      </c>
      <c r="D61" s="242" t="s">
        <v>207</v>
      </c>
      <c r="E61" s="242" t="s">
        <v>208</v>
      </c>
      <c r="F61" s="242" t="s">
        <v>536</v>
      </c>
      <c r="G61" s="242" t="s">
        <v>287</v>
      </c>
      <c r="H61" s="242" t="s">
        <v>36</v>
      </c>
      <c r="I61" s="242">
        <v>3</v>
      </c>
      <c r="J61" s="241">
        <v>44578</v>
      </c>
      <c r="K61" s="242">
        <v>3</v>
      </c>
      <c r="L61" s="241">
        <v>44578</v>
      </c>
      <c r="M61" s="242">
        <v>3</v>
      </c>
      <c r="N61" s="242" t="s">
        <v>372</v>
      </c>
      <c r="O61" s="241">
        <v>44578</v>
      </c>
      <c r="P61" s="243"/>
      <c r="Q61" s="242">
        <f t="shared" si="0"/>
        <v>3</v>
      </c>
      <c r="R61" s="241">
        <v>44578</v>
      </c>
      <c r="S61" s="242"/>
      <c r="T61" s="244"/>
      <c r="U61" s="245"/>
      <c r="V61" s="242"/>
      <c r="W61" s="242">
        <v>290.98</v>
      </c>
      <c r="X61" s="246"/>
      <c r="Y61" s="247">
        <f t="shared" si="1"/>
        <v>872.94</v>
      </c>
      <c r="Z61" s="247">
        <f t="shared" si="2"/>
        <v>0</v>
      </c>
      <c r="AA61" s="247">
        <f t="shared" si="3"/>
        <v>872.94</v>
      </c>
      <c r="AB61" s="242" t="s">
        <v>165</v>
      </c>
      <c r="AC61" s="75"/>
      <c r="AD61" s="248"/>
      <c r="AE61" s="248"/>
      <c r="AF61" s="39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</row>
    <row r="62" spans="1:259" s="40" customFormat="1" ht="47.25" customHeight="1" x14ac:dyDescent="0.2">
      <c r="A62" s="241">
        <v>44578</v>
      </c>
      <c r="B62" s="242" t="s">
        <v>229</v>
      </c>
      <c r="C62" s="242" t="s">
        <v>246</v>
      </c>
      <c r="D62" s="242" t="s">
        <v>137</v>
      </c>
      <c r="E62" s="242" t="s">
        <v>138</v>
      </c>
      <c r="F62" s="242" t="s">
        <v>536</v>
      </c>
      <c r="G62" s="242" t="s">
        <v>287</v>
      </c>
      <c r="H62" s="242" t="s">
        <v>36</v>
      </c>
      <c r="I62" s="242">
        <v>2</v>
      </c>
      <c r="J62" s="241">
        <v>44578</v>
      </c>
      <c r="K62" s="242">
        <v>2</v>
      </c>
      <c r="L62" s="241">
        <v>44578</v>
      </c>
      <c r="M62" s="242">
        <v>2</v>
      </c>
      <c r="N62" s="242" t="s">
        <v>372</v>
      </c>
      <c r="O62" s="241">
        <v>44578</v>
      </c>
      <c r="P62" s="243"/>
      <c r="Q62" s="242">
        <f t="shared" si="0"/>
        <v>2</v>
      </c>
      <c r="R62" s="241">
        <v>44578</v>
      </c>
      <c r="S62" s="242"/>
      <c r="T62" s="244"/>
      <c r="U62" s="245"/>
      <c r="V62" s="242"/>
      <c r="W62" s="242">
        <v>636.92999999999995</v>
      </c>
      <c r="X62" s="246"/>
      <c r="Y62" s="247">
        <f t="shared" si="1"/>
        <v>1273.8599999999999</v>
      </c>
      <c r="Z62" s="247">
        <f t="shared" si="2"/>
        <v>0</v>
      </c>
      <c r="AA62" s="247">
        <f t="shared" si="3"/>
        <v>1273.8599999999999</v>
      </c>
      <c r="AB62" s="242" t="s">
        <v>165</v>
      </c>
      <c r="AC62" s="75"/>
      <c r="AD62" s="248"/>
      <c r="AE62" s="248"/>
      <c r="AF62" s="39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</row>
    <row r="63" spans="1:259" s="40" customFormat="1" ht="47.25" customHeight="1" x14ac:dyDescent="0.2">
      <c r="A63" s="241">
        <v>44578</v>
      </c>
      <c r="B63" s="242" t="s">
        <v>230</v>
      </c>
      <c r="C63" s="242" t="s">
        <v>248</v>
      </c>
      <c r="D63" s="242" t="s">
        <v>215</v>
      </c>
      <c r="E63" s="242" t="s">
        <v>216</v>
      </c>
      <c r="F63" s="242" t="s">
        <v>536</v>
      </c>
      <c r="G63" s="242" t="s">
        <v>287</v>
      </c>
      <c r="H63" s="242" t="s">
        <v>36</v>
      </c>
      <c r="I63" s="242">
        <v>3</v>
      </c>
      <c r="J63" s="241">
        <v>44578</v>
      </c>
      <c r="K63" s="242">
        <v>3</v>
      </c>
      <c r="L63" s="241">
        <v>44578</v>
      </c>
      <c r="M63" s="242">
        <v>3</v>
      </c>
      <c r="N63" s="242" t="s">
        <v>372</v>
      </c>
      <c r="O63" s="241">
        <v>44578</v>
      </c>
      <c r="P63" s="243"/>
      <c r="Q63" s="242">
        <f t="shared" si="0"/>
        <v>3</v>
      </c>
      <c r="R63" s="241">
        <v>44578</v>
      </c>
      <c r="S63" s="242"/>
      <c r="T63" s="244"/>
      <c r="U63" s="245"/>
      <c r="V63" s="242"/>
      <c r="W63" s="242">
        <v>460.84</v>
      </c>
      <c r="X63" s="246"/>
      <c r="Y63" s="247">
        <f t="shared" si="1"/>
        <v>1382.52</v>
      </c>
      <c r="Z63" s="247">
        <f t="shared" si="2"/>
        <v>0</v>
      </c>
      <c r="AA63" s="247">
        <f t="shared" si="3"/>
        <v>1382.52</v>
      </c>
      <c r="AB63" s="242" t="s">
        <v>165</v>
      </c>
      <c r="AC63" s="75"/>
      <c r="AD63" s="242"/>
      <c r="AE63" s="242"/>
      <c r="AF63" s="39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</row>
    <row r="64" spans="1:259" s="40" customFormat="1" ht="47.25" customHeight="1" x14ac:dyDescent="0.2">
      <c r="A64" s="200">
        <v>44578</v>
      </c>
      <c r="B64" s="43" t="s">
        <v>231</v>
      </c>
      <c r="C64" s="43" t="s">
        <v>249</v>
      </c>
      <c r="D64" s="43" t="s">
        <v>133</v>
      </c>
      <c r="E64" s="43" t="s">
        <v>134</v>
      </c>
      <c r="F64" s="43" t="s">
        <v>536</v>
      </c>
      <c r="G64" s="43" t="s">
        <v>287</v>
      </c>
      <c r="H64" s="43" t="s">
        <v>36</v>
      </c>
      <c r="I64" s="43">
        <v>24</v>
      </c>
      <c r="J64" s="200">
        <v>44578</v>
      </c>
      <c r="K64" s="43">
        <v>24</v>
      </c>
      <c r="L64" s="200">
        <v>44578</v>
      </c>
      <c r="M64" s="43">
        <v>24</v>
      </c>
      <c r="N64" s="43" t="s">
        <v>372</v>
      </c>
      <c r="O64" s="200">
        <v>44578</v>
      </c>
      <c r="P64" s="230">
        <v>20</v>
      </c>
      <c r="Q64" s="43">
        <f t="shared" si="0"/>
        <v>4</v>
      </c>
      <c r="R64" s="200">
        <v>44578</v>
      </c>
      <c r="S64" s="43"/>
      <c r="T64" s="46"/>
      <c r="U64" s="46"/>
      <c r="V64" s="50"/>
      <c r="W64" s="43">
        <v>314.95</v>
      </c>
      <c r="X64" s="47"/>
      <c r="Y64" s="48">
        <f t="shared" si="1"/>
        <v>7558.7999999999993</v>
      </c>
      <c r="Z64" s="48">
        <f t="shared" si="2"/>
        <v>6299</v>
      </c>
      <c r="AA64" s="48">
        <f t="shared" si="3"/>
        <v>1259.8</v>
      </c>
      <c r="AB64" s="43" t="s">
        <v>165</v>
      </c>
      <c r="AC64" s="49"/>
      <c r="AD64" s="50" t="s">
        <v>538</v>
      </c>
      <c r="AE64" s="50" t="s">
        <v>539</v>
      </c>
      <c r="AF64" s="39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</row>
    <row r="65" spans="1:259" s="40" customFormat="1" ht="47.25" customHeight="1" x14ac:dyDescent="0.2">
      <c r="A65" s="231">
        <v>44578</v>
      </c>
      <c r="B65" s="232" t="s">
        <v>232</v>
      </c>
      <c r="C65" s="232" t="s">
        <v>250</v>
      </c>
      <c r="D65" s="232" t="s">
        <v>93</v>
      </c>
      <c r="E65" s="232" t="s">
        <v>99</v>
      </c>
      <c r="F65" s="232" t="s">
        <v>536</v>
      </c>
      <c r="G65" s="232" t="s">
        <v>287</v>
      </c>
      <c r="H65" s="232" t="s">
        <v>36</v>
      </c>
      <c r="I65" s="232">
        <v>10</v>
      </c>
      <c r="J65" s="231">
        <v>44578</v>
      </c>
      <c r="K65" s="232">
        <v>10</v>
      </c>
      <c r="L65" s="231">
        <v>44578</v>
      </c>
      <c r="M65" s="232">
        <v>10</v>
      </c>
      <c r="N65" s="232" t="s">
        <v>376</v>
      </c>
      <c r="O65" s="231">
        <v>44578</v>
      </c>
      <c r="P65" s="230">
        <v>10</v>
      </c>
      <c r="Q65" s="232">
        <f t="shared" si="0"/>
        <v>0</v>
      </c>
      <c r="R65" s="231">
        <v>44578</v>
      </c>
      <c r="S65" s="232"/>
      <c r="T65" s="234"/>
      <c r="U65" s="234"/>
      <c r="V65" s="238"/>
      <c r="W65" s="232">
        <v>317.67</v>
      </c>
      <c r="X65" s="235"/>
      <c r="Y65" s="236">
        <f t="shared" si="1"/>
        <v>3176.7000000000003</v>
      </c>
      <c r="Z65" s="236">
        <f t="shared" si="2"/>
        <v>3176.7000000000003</v>
      </c>
      <c r="AA65" s="236">
        <f t="shared" si="3"/>
        <v>0</v>
      </c>
      <c r="AB65" s="232" t="s">
        <v>165</v>
      </c>
      <c r="AC65" s="237"/>
      <c r="AD65" s="238" t="s">
        <v>538</v>
      </c>
      <c r="AE65" s="238" t="s">
        <v>539</v>
      </c>
      <c r="AF65" s="39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</row>
    <row r="66" spans="1:259" s="40" customFormat="1" ht="47.25" customHeight="1" x14ac:dyDescent="0.2">
      <c r="A66" s="241">
        <v>44578</v>
      </c>
      <c r="B66" s="242" t="s">
        <v>233</v>
      </c>
      <c r="C66" s="242" t="s">
        <v>251</v>
      </c>
      <c r="D66" s="242" t="s">
        <v>221</v>
      </c>
      <c r="E66" s="242" t="s">
        <v>222</v>
      </c>
      <c r="F66" s="242" t="s">
        <v>536</v>
      </c>
      <c r="G66" s="242" t="s">
        <v>287</v>
      </c>
      <c r="H66" s="242" t="s">
        <v>36</v>
      </c>
      <c r="I66" s="242">
        <v>1</v>
      </c>
      <c r="J66" s="241">
        <v>44578</v>
      </c>
      <c r="K66" s="242">
        <v>1</v>
      </c>
      <c r="L66" s="241">
        <v>44578</v>
      </c>
      <c r="M66" s="242">
        <v>1</v>
      </c>
      <c r="N66" s="242" t="s">
        <v>288</v>
      </c>
      <c r="O66" s="241">
        <v>44578</v>
      </c>
      <c r="P66" s="243"/>
      <c r="Q66" s="242">
        <f t="shared" si="0"/>
        <v>1</v>
      </c>
      <c r="R66" s="241">
        <v>44578</v>
      </c>
      <c r="S66" s="242"/>
      <c r="T66" s="245"/>
      <c r="U66" s="245"/>
      <c r="V66" s="248"/>
      <c r="W66" s="242">
        <v>221.95</v>
      </c>
      <c r="X66" s="246"/>
      <c r="Y66" s="247">
        <f t="shared" si="1"/>
        <v>221.95</v>
      </c>
      <c r="Z66" s="247">
        <f t="shared" si="2"/>
        <v>0</v>
      </c>
      <c r="AA66" s="247">
        <f t="shared" si="3"/>
        <v>221.95</v>
      </c>
      <c r="AB66" s="242" t="s">
        <v>165</v>
      </c>
      <c r="AC66" s="75"/>
      <c r="AD66" s="242"/>
      <c r="AE66" s="242"/>
      <c r="AF66" s="39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</row>
    <row r="67" spans="1:259" s="40" customFormat="1" ht="47.25" customHeight="1" x14ac:dyDescent="0.2">
      <c r="A67" s="241">
        <v>44578</v>
      </c>
      <c r="B67" s="242" t="s">
        <v>234</v>
      </c>
      <c r="C67" s="242" t="s">
        <v>252</v>
      </c>
      <c r="D67" s="242" t="s">
        <v>129</v>
      </c>
      <c r="E67" s="242" t="s">
        <v>130</v>
      </c>
      <c r="F67" s="242" t="s">
        <v>536</v>
      </c>
      <c r="G67" s="242" t="s">
        <v>287</v>
      </c>
      <c r="H67" s="242" t="s">
        <v>36</v>
      </c>
      <c r="I67" s="242">
        <v>2</v>
      </c>
      <c r="J67" s="241">
        <v>44578</v>
      </c>
      <c r="K67" s="242">
        <v>2</v>
      </c>
      <c r="L67" s="241">
        <v>44578</v>
      </c>
      <c r="M67" s="242">
        <v>2</v>
      </c>
      <c r="N67" s="242" t="s">
        <v>372</v>
      </c>
      <c r="O67" s="241">
        <v>44578</v>
      </c>
      <c r="P67" s="243"/>
      <c r="Q67" s="242">
        <f t="shared" si="0"/>
        <v>2</v>
      </c>
      <c r="R67" s="241">
        <v>44578</v>
      </c>
      <c r="S67" s="242"/>
      <c r="T67" s="245"/>
      <c r="U67" s="245"/>
      <c r="V67" s="248"/>
      <c r="W67" s="242">
        <v>252.74</v>
      </c>
      <c r="X67" s="246"/>
      <c r="Y67" s="247">
        <f t="shared" si="1"/>
        <v>505.48</v>
      </c>
      <c r="Z67" s="247">
        <f t="shared" si="2"/>
        <v>0</v>
      </c>
      <c r="AA67" s="247">
        <f t="shared" si="3"/>
        <v>505.48</v>
      </c>
      <c r="AB67" s="242" t="s">
        <v>165</v>
      </c>
      <c r="AC67" s="75"/>
      <c r="AD67" s="242"/>
      <c r="AE67" s="242"/>
      <c r="AF67" s="39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</row>
    <row r="68" spans="1:259" s="40" customFormat="1" ht="47.25" customHeight="1" x14ac:dyDescent="0.2">
      <c r="A68" s="231">
        <v>44578</v>
      </c>
      <c r="B68" s="232" t="s">
        <v>235</v>
      </c>
      <c r="C68" s="232" t="s">
        <v>253</v>
      </c>
      <c r="D68" s="232" t="s">
        <v>262</v>
      </c>
      <c r="E68" s="232" t="s">
        <v>263</v>
      </c>
      <c r="F68" s="232" t="s">
        <v>536</v>
      </c>
      <c r="G68" s="232" t="s">
        <v>287</v>
      </c>
      <c r="H68" s="232" t="s">
        <v>36</v>
      </c>
      <c r="I68" s="232">
        <v>3</v>
      </c>
      <c r="J68" s="231">
        <v>44578</v>
      </c>
      <c r="K68" s="232">
        <v>3</v>
      </c>
      <c r="L68" s="231">
        <v>44578</v>
      </c>
      <c r="M68" s="226">
        <v>3</v>
      </c>
      <c r="N68" s="232" t="s">
        <v>376</v>
      </c>
      <c r="O68" s="231">
        <v>44578</v>
      </c>
      <c r="P68" s="230">
        <v>3</v>
      </c>
      <c r="Q68" s="232">
        <f t="shared" si="0"/>
        <v>0</v>
      </c>
      <c r="R68" s="231">
        <v>44578</v>
      </c>
      <c r="S68" s="232"/>
      <c r="T68" s="233"/>
      <c r="U68" s="234"/>
      <c r="V68" s="232"/>
      <c r="W68" s="232">
        <v>176.84</v>
      </c>
      <c r="X68" s="235"/>
      <c r="Y68" s="236">
        <f t="shared" si="1"/>
        <v>530.52</v>
      </c>
      <c r="Z68" s="236">
        <f t="shared" si="2"/>
        <v>530.52</v>
      </c>
      <c r="AA68" s="236">
        <f t="shared" si="3"/>
        <v>0</v>
      </c>
      <c r="AB68" s="232" t="s">
        <v>165</v>
      </c>
      <c r="AC68" s="237"/>
      <c r="AD68" s="238" t="s">
        <v>538</v>
      </c>
      <c r="AE68" s="238" t="s">
        <v>539</v>
      </c>
      <c r="AF68" s="39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</row>
    <row r="69" spans="1:259" s="40" customFormat="1" ht="47.25" customHeight="1" x14ac:dyDescent="0.2">
      <c r="A69" s="231">
        <v>44578</v>
      </c>
      <c r="B69" s="232" t="s">
        <v>236</v>
      </c>
      <c r="C69" s="232" t="s">
        <v>249</v>
      </c>
      <c r="D69" s="232" t="s">
        <v>133</v>
      </c>
      <c r="E69" s="232" t="s">
        <v>134</v>
      </c>
      <c r="F69" s="232" t="s">
        <v>536</v>
      </c>
      <c r="G69" s="232" t="s">
        <v>287</v>
      </c>
      <c r="H69" s="232" t="s">
        <v>36</v>
      </c>
      <c r="I69" s="232">
        <v>4</v>
      </c>
      <c r="J69" s="231">
        <v>44578</v>
      </c>
      <c r="K69" s="232">
        <v>4</v>
      </c>
      <c r="L69" s="231">
        <v>44578</v>
      </c>
      <c r="M69" s="232">
        <v>4</v>
      </c>
      <c r="N69" s="232" t="s">
        <v>372</v>
      </c>
      <c r="O69" s="231">
        <v>44578</v>
      </c>
      <c r="P69" s="230">
        <v>4</v>
      </c>
      <c r="Q69" s="232">
        <f t="shared" si="0"/>
        <v>0</v>
      </c>
      <c r="R69" s="231">
        <v>44578</v>
      </c>
      <c r="S69" s="232"/>
      <c r="T69" s="234"/>
      <c r="U69" s="234"/>
      <c r="V69" s="238"/>
      <c r="W69" s="232">
        <v>314.95</v>
      </c>
      <c r="X69" s="235"/>
      <c r="Y69" s="236">
        <f t="shared" si="1"/>
        <v>1259.8</v>
      </c>
      <c r="Z69" s="236">
        <f t="shared" si="2"/>
        <v>1259.8</v>
      </c>
      <c r="AA69" s="236">
        <f t="shared" si="3"/>
        <v>0</v>
      </c>
      <c r="AB69" s="232" t="s">
        <v>165</v>
      </c>
      <c r="AC69" s="237"/>
      <c r="AD69" s="238" t="s">
        <v>538</v>
      </c>
      <c r="AE69" s="238" t="s">
        <v>539</v>
      </c>
      <c r="AF69" s="3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</row>
    <row r="70" spans="1:259" s="40" customFormat="1" ht="47.25" customHeight="1" x14ac:dyDescent="0.2">
      <c r="A70" s="241">
        <v>44578</v>
      </c>
      <c r="B70" s="242" t="s">
        <v>237</v>
      </c>
      <c r="C70" s="242" t="s">
        <v>254</v>
      </c>
      <c r="D70" s="242" t="s">
        <v>137</v>
      </c>
      <c r="E70" s="242" t="s">
        <v>138</v>
      </c>
      <c r="F70" s="242" t="s">
        <v>536</v>
      </c>
      <c r="G70" s="242" t="s">
        <v>287</v>
      </c>
      <c r="H70" s="242" t="s">
        <v>36</v>
      </c>
      <c r="I70" s="242">
        <v>3</v>
      </c>
      <c r="J70" s="241">
        <v>44578</v>
      </c>
      <c r="K70" s="242">
        <v>3</v>
      </c>
      <c r="L70" s="241">
        <v>44578</v>
      </c>
      <c r="M70" s="242">
        <v>3</v>
      </c>
      <c r="N70" s="242" t="s">
        <v>372</v>
      </c>
      <c r="O70" s="241">
        <v>44578</v>
      </c>
      <c r="P70" s="243"/>
      <c r="Q70" s="242">
        <f t="shared" si="0"/>
        <v>3</v>
      </c>
      <c r="R70" s="241">
        <v>44578</v>
      </c>
      <c r="S70" s="242"/>
      <c r="T70" s="244"/>
      <c r="U70" s="245"/>
      <c r="V70" s="242"/>
      <c r="W70" s="242">
        <v>636.92999999999995</v>
      </c>
      <c r="X70" s="246"/>
      <c r="Y70" s="247">
        <f t="shared" si="1"/>
        <v>1910.79</v>
      </c>
      <c r="Z70" s="247">
        <f t="shared" si="2"/>
        <v>0</v>
      </c>
      <c r="AA70" s="247">
        <f t="shared" si="3"/>
        <v>1910.79</v>
      </c>
      <c r="AB70" s="242" t="s">
        <v>165</v>
      </c>
      <c r="AC70" s="75"/>
      <c r="AD70" s="72"/>
      <c r="AE70" s="76"/>
      <c r="AF70" s="39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</row>
    <row r="71" spans="1:259" s="40" customFormat="1" ht="47.25" customHeight="1" x14ac:dyDescent="0.2">
      <c r="A71" s="241">
        <v>44578</v>
      </c>
      <c r="B71" s="242" t="s">
        <v>238</v>
      </c>
      <c r="C71" s="242" t="s">
        <v>255</v>
      </c>
      <c r="D71" s="242" t="s">
        <v>264</v>
      </c>
      <c r="E71" s="242" t="s">
        <v>265</v>
      </c>
      <c r="F71" s="242" t="s">
        <v>536</v>
      </c>
      <c r="G71" s="242" t="s">
        <v>287</v>
      </c>
      <c r="H71" s="242" t="s">
        <v>36</v>
      </c>
      <c r="I71" s="242">
        <v>3</v>
      </c>
      <c r="J71" s="241">
        <v>44578</v>
      </c>
      <c r="K71" s="242">
        <v>3</v>
      </c>
      <c r="L71" s="241">
        <v>44578</v>
      </c>
      <c r="M71" s="242">
        <v>3</v>
      </c>
      <c r="N71" s="242" t="s">
        <v>288</v>
      </c>
      <c r="O71" s="241">
        <v>44578</v>
      </c>
      <c r="P71" s="243"/>
      <c r="Q71" s="242">
        <f t="shared" ref="Q71:Q134" si="4">M71-P71</f>
        <v>3</v>
      </c>
      <c r="R71" s="241">
        <v>44578</v>
      </c>
      <c r="S71" s="242"/>
      <c r="T71" s="244"/>
      <c r="U71" s="245"/>
      <c r="V71" s="242"/>
      <c r="W71" s="242">
        <v>100.37</v>
      </c>
      <c r="X71" s="246"/>
      <c r="Y71" s="247">
        <f t="shared" ref="Y71:Y129" si="5">I71*W71</f>
        <v>301.11</v>
      </c>
      <c r="Z71" s="247">
        <f t="shared" ref="Z71:Z134" si="6">P71*W71</f>
        <v>0</v>
      </c>
      <c r="AA71" s="247">
        <f t="shared" ref="AA71:AA134" si="7">Q71*W71</f>
        <v>301.11</v>
      </c>
      <c r="AB71" s="242" t="s">
        <v>165</v>
      </c>
      <c r="AC71" s="75"/>
      <c r="AD71" s="242"/>
      <c r="AE71" s="242"/>
      <c r="AF71" s="39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</row>
    <row r="72" spans="1:259" s="40" customFormat="1" ht="47.25" customHeight="1" x14ac:dyDescent="0.2">
      <c r="A72" s="231">
        <v>44578</v>
      </c>
      <c r="B72" s="232" t="s">
        <v>239</v>
      </c>
      <c r="C72" s="232" t="s">
        <v>256</v>
      </c>
      <c r="D72" s="232" t="s">
        <v>92</v>
      </c>
      <c r="E72" s="232" t="s">
        <v>98</v>
      </c>
      <c r="F72" s="232" t="s">
        <v>536</v>
      </c>
      <c r="G72" s="232" t="s">
        <v>287</v>
      </c>
      <c r="H72" s="232" t="s">
        <v>36</v>
      </c>
      <c r="I72" s="232">
        <v>3</v>
      </c>
      <c r="J72" s="231">
        <v>44578</v>
      </c>
      <c r="K72" s="232">
        <v>3</v>
      </c>
      <c r="L72" s="231">
        <v>44578</v>
      </c>
      <c r="M72" s="232">
        <v>3</v>
      </c>
      <c r="N72" s="232" t="s">
        <v>376</v>
      </c>
      <c r="O72" s="231">
        <v>44578</v>
      </c>
      <c r="P72" s="230">
        <v>3</v>
      </c>
      <c r="Q72" s="232">
        <f t="shared" si="4"/>
        <v>0</v>
      </c>
      <c r="R72" s="231">
        <v>44578</v>
      </c>
      <c r="S72" s="232"/>
      <c r="T72" s="233"/>
      <c r="U72" s="234"/>
      <c r="V72" s="232"/>
      <c r="W72" s="232">
        <v>173.32</v>
      </c>
      <c r="X72" s="235"/>
      <c r="Y72" s="236">
        <f t="shared" si="5"/>
        <v>519.96</v>
      </c>
      <c r="Z72" s="236">
        <f t="shared" si="6"/>
        <v>519.96</v>
      </c>
      <c r="AA72" s="236">
        <f t="shared" si="7"/>
        <v>0</v>
      </c>
      <c r="AB72" s="232" t="s">
        <v>165</v>
      </c>
      <c r="AC72" s="237"/>
      <c r="AD72" s="238" t="s">
        <v>538</v>
      </c>
      <c r="AE72" s="238" t="s">
        <v>539</v>
      </c>
      <c r="AF72" s="39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</row>
    <row r="73" spans="1:259" s="40" customFormat="1" ht="47.25" customHeight="1" x14ac:dyDescent="0.2">
      <c r="A73" s="241">
        <v>44578</v>
      </c>
      <c r="B73" s="242" t="s">
        <v>240</v>
      </c>
      <c r="C73" s="242" t="s">
        <v>257</v>
      </c>
      <c r="D73" s="242" t="s">
        <v>95</v>
      </c>
      <c r="E73" s="242" t="s">
        <v>101</v>
      </c>
      <c r="F73" s="242" t="s">
        <v>536</v>
      </c>
      <c r="G73" s="242" t="s">
        <v>287</v>
      </c>
      <c r="H73" s="242" t="s">
        <v>36</v>
      </c>
      <c r="I73" s="242">
        <v>2</v>
      </c>
      <c r="J73" s="241">
        <v>44578</v>
      </c>
      <c r="K73" s="242">
        <v>2</v>
      </c>
      <c r="L73" s="241">
        <v>44578</v>
      </c>
      <c r="M73" s="242">
        <v>2</v>
      </c>
      <c r="N73" s="242" t="s">
        <v>376</v>
      </c>
      <c r="O73" s="241">
        <v>44578</v>
      </c>
      <c r="P73" s="243"/>
      <c r="Q73" s="242">
        <f t="shared" si="4"/>
        <v>2</v>
      </c>
      <c r="R73" s="241">
        <v>44578</v>
      </c>
      <c r="S73" s="242"/>
      <c r="T73" s="244"/>
      <c r="U73" s="245"/>
      <c r="V73" s="242"/>
      <c r="W73" s="242">
        <v>274.97000000000003</v>
      </c>
      <c r="X73" s="246"/>
      <c r="Y73" s="247">
        <f t="shared" si="5"/>
        <v>549.94000000000005</v>
      </c>
      <c r="Z73" s="247">
        <f t="shared" si="6"/>
        <v>0</v>
      </c>
      <c r="AA73" s="247">
        <f t="shared" si="7"/>
        <v>549.94000000000005</v>
      </c>
      <c r="AB73" s="242" t="s">
        <v>165</v>
      </c>
      <c r="AC73" s="75"/>
      <c r="AD73" s="242"/>
      <c r="AE73" s="242"/>
      <c r="AF73" s="39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</row>
    <row r="74" spans="1:259" s="40" customFormat="1" ht="47.25" customHeight="1" x14ac:dyDescent="0.2">
      <c r="A74" s="241">
        <v>44578</v>
      </c>
      <c r="B74" s="242" t="s">
        <v>241</v>
      </c>
      <c r="C74" s="242" t="s">
        <v>258</v>
      </c>
      <c r="D74" s="242" t="s">
        <v>135</v>
      </c>
      <c r="E74" s="242" t="s">
        <v>136</v>
      </c>
      <c r="F74" s="242" t="s">
        <v>536</v>
      </c>
      <c r="G74" s="242" t="s">
        <v>287</v>
      </c>
      <c r="H74" s="242" t="s">
        <v>36</v>
      </c>
      <c r="I74" s="242">
        <v>2</v>
      </c>
      <c r="J74" s="241">
        <v>44578</v>
      </c>
      <c r="K74" s="242">
        <v>2</v>
      </c>
      <c r="L74" s="241">
        <v>44578</v>
      </c>
      <c r="M74" s="242">
        <v>2</v>
      </c>
      <c r="N74" s="242" t="s">
        <v>372</v>
      </c>
      <c r="O74" s="241">
        <v>44578</v>
      </c>
      <c r="P74" s="243"/>
      <c r="Q74" s="242">
        <f t="shared" si="4"/>
        <v>2</v>
      </c>
      <c r="R74" s="241">
        <v>44578</v>
      </c>
      <c r="S74" s="242"/>
      <c r="T74" s="245"/>
      <c r="U74" s="245"/>
      <c r="V74" s="248"/>
      <c r="W74" s="242">
        <v>526.74</v>
      </c>
      <c r="X74" s="246"/>
      <c r="Y74" s="247">
        <f t="shared" si="5"/>
        <v>1053.48</v>
      </c>
      <c r="Z74" s="247">
        <f t="shared" si="6"/>
        <v>0</v>
      </c>
      <c r="AA74" s="247">
        <f t="shared" si="7"/>
        <v>1053.48</v>
      </c>
      <c r="AB74" s="242" t="s">
        <v>165</v>
      </c>
      <c r="AC74" s="75"/>
      <c r="AD74" s="242"/>
      <c r="AE74" s="242"/>
      <c r="AF74" s="39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</row>
    <row r="75" spans="1:259" s="40" customFormat="1" ht="47.25" customHeight="1" x14ac:dyDescent="0.2">
      <c r="A75" s="241">
        <v>44578</v>
      </c>
      <c r="B75" s="242" t="s">
        <v>242</v>
      </c>
      <c r="C75" s="242" t="s">
        <v>259</v>
      </c>
      <c r="D75" s="242" t="s">
        <v>131</v>
      </c>
      <c r="E75" s="242" t="s">
        <v>132</v>
      </c>
      <c r="F75" s="242" t="s">
        <v>536</v>
      </c>
      <c r="G75" s="242" t="s">
        <v>287</v>
      </c>
      <c r="H75" s="242" t="s">
        <v>36</v>
      </c>
      <c r="I75" s="242">
        <v>4</v>
      </c>
      <c r="J75" s="241">
        <v>44578</v>
      </c>
      <c r="K75" s="242">
        <v>4</v>
      </c>
      <c r="L75" s="241">
        <v>44578</v>
      </c>
      <c r="M75" s="242">
        <v>4</v>
      </c>
      <c r="N75" s="242" t="s">
        <v>376</v>
      </c>
      <c r="O75" s="241">
        <v>44578</v>
      </c>
      <c r="P75" s="243"/>
      <c r="Q75" s="242">
        <f t="shared" si="4"/>
        <v>4</v>
      </c>
      <c r="R75" s="241">
        <v>44578</v>
      </c>
      <c r="S75" s="242"/>
      <c r="T75" s="245"/>
      <c r="U75" s="245"/>
      <c r="V75" s="248"/>
      <c r="W75" s="242">
        <v>195.52</v>
      </c>
      <c r="X75" s="246"/>
      <c r="Y75" s="247">
        <f t="shared" si="5"/>
        <v>782.08</v>
      </c>
      <c r="Z75" s="247">
        <f t="shared" si="6"/>
        <v>0</v>
      </c>
      <c r="AA75" s="247">
        <f t="shared" si="7"/>
        <v>782.08</v>
      </c>
      <c r="AB75" s="242" t="s">
        <v>165</v>
      </c>
      <c r="AC75" s="75"/>
      <c r="AD75" s="248"/>
      <c r="AE75" s="248"/>
      <c r="AF75" s="39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</row>
    <row r="76" spans="1:259" s="40" customFormat="1" ht="47.25" customHeight="1" x14ac:dyDescent="0.2">
      <c r="A76" s="241">
        <v>44578</v>
      </c>
      <c r="B76" s="242" t="s">
        <v>243</v>
      </c>
      <c r="C76" s="242" t="s">
        <v>260</v>
      </c>
      <c r="D76" s="242" t="s">
        <v>211</v>
      </c>
      <c r="E76" s="242" t="s">
        <v>212</v>
      </c>
      <c r="F76" s="242" t="s">
        <v>536</v>
      </c>
      <c r="G76" s="242" t="s">
        <v>287</v>
      </c>
      <c r="H76" s="242" t="s">
        <v>36</v>
      </c>
      <c r="I76" s="242">
        <v>7</v>
      </c>
      <c r="J76" s="241">
        <v>44578</v>
      </c>
      <c r="K76" s="242">
        <v>7</v>
      </c>
      <c r="L76" s="241">
        <v>44578</v>
      </c>
      <c r="M76" s="242">
        <v>7</v>
      </c>
      <c r="N76" s="242" t="s">
        <v>372</v>
      </c>
      <c r="O76" s="241">
        <v>44578</v>
      </c>
      <c r="P76" s="243"/>
      <c r="Q76" s="242">
        <f t="shared" si="4"/>
        <v>7</v>
      </c>
      <c r="R76" s="241">
        <v>44578</v>
      </c>
      <c r="S76" s="242"/>
      <c r="T76" s="244"/>
      <c r="U76" s="245"/>
      <c r="V76" s="242"/>
      <c r="W76" s="242">
        <v>300.22000000000003</v>
      </c>
      <c r="X76" s="246"/>
      <c r="Y76" s="247">
        <f t="shared" si="5"/>
        <v>2101.54</v>
      </c>
      <c r="Z76" s="247">
        <f t="shared" si="6"/>
        <v>0</v>
      </c>
      <c r="AA76" s="247">
        <f t="shared" si="7"/>
        <v>2101.54</v>
      </c>
      <c r="AB76" s="242" t="s">
        <v>165</v>
      </c>
      <c r="AC76" s="75"/>
      <c r="AD76" s="242"/>
      <c r="AE76" s="242"/>
      <c r="AF76" s="39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</row>
    <row r="77" spans="1:259" s="40" customFormat="1" ht="47.25" customHeight="1" x14ac:dyDescent="0.2">
      <c r="A77" s="231">
        <v>44578</v>
      </c>
      <c r="B77" s="232" t="s">
        <v>244</v>
      </c>
      <c r="C77" s="232" t="s">
        <v>261</v>
      </c>
      <c r="D77" s="232" t="s">
        <v>262</v>
      </c>
      <c r="E77" s="232" t="s">
        <v>263</v>
      </c>
      <c r="F77" s="232" t="s">
        <v>536</v>
      </c>
      <c r="G77" s="232" t="s">
        <v>287</v>
      </c>
      <c r="H77" s="232" t="s">
        <v>36</v>
      </c>
      <c r="I77" s="232">
        <v>6</v>
      </c>
      <c r="J77" s="231">
        <v>44578</v>
      </c>
      <c r="K77" s="232">
        <v>6</v>
      </c>
      <c r="L77" s="231">
        <v>44578</v>
      </c>
      <c r="M77" s="226">
        <v>6</v>
      </c>
      <c r="N77" s="232" t="s">
        <v>376</v>
      </c>
      <c r="O77" s="231">
        <v>44578</v>
      </c>
      <c r="P77" s="230">
        <v>6</v>
      </c>
      <c r="Q77" s="232">
        <f t="shared" si="4"/>
        <v>0</v>
      </c>
      <c r="R77" s="231">
        <v>44578</v>
      </c>
      <c r="S77" s="232"/>
      <c r="T77" s="233"/>
      <c r="U77" s="234"/>
      <c r="V77" s="232"/>
      <c r="W77" s="232">
        <v>176.84</v>
      </c>
      <c r="X77" s="235"/>
      <c r="Y77" s="236">
        <f t="shared" si="5"/>
        <v>1061.04</v>
      </c>
      <c r="Z77" s="236">
        <f t="shared" si="6"/>
        <v>1061.04</v>
      </c>
      <c r="AA77" s="236">
        <f t="shared" si="7"/>
        <v>0</v>
      </c>
      <c r="AB77" s="232" t="s">
        <v>165</v>
      </c>
      <c r="AC77" s="237"/>
      <c r="AD77" s="238" t="s">
        <v>538</v>
      </c>
      <c r="AE77" s="238" t="s">
        <v>539</v>
      </c>
      <c r="AF77" s="39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</row>
    <row r="78" spans="1:259" s="40" customFormat="1" ht="47.25" customHeight="1" x14ac:dyDescent="0.2">
      <c r="A78" s="241">
        <v>44579</v>
      </c>
      <c r="B78" s="242" t="s">
        <v>266</v>
      </c>
      <c r="C78" s="242" t="s">
        <v>279</v>
      </c>
      <c r="D78" s="242" t="s">
        <v>137</v>
      </c>
      <c r="E78" s="242" t="s">
        <v>138</v>
      </c>
      <c r="F78" s="242" t="s">
        <v>536</v>
      </c>
      <c r="G78" s="242" t="s">
        <v>287</v>
      </c>
      <c r="H78" s="242" t="s">
        <v>36</v>
      </c>
      <c r="I78" s="242">
        <v>20</v>
      </c>
      <c r="J78" s="250">
        <v>44579</v>
      </c>
      <c r="K78" s="242">
        <v>20</v>
      </c>
      <c r="L78" s="241">
        <v>44579</v>
      </c>
      <c r="M78" s="242">
        <v>20</v>
      </c>
      <c r="N78" s="242" t="s">
        <v>372</v>
      </c>
      <c r="O78" s="241">
        <v>44579</v>
      </c>
      <c r="P78" s="243"/>
      <c r="Q78" s="242">
        <f t="shared" si="4"/>
        <v>20</v>
      </c>
      <c r="R78" s="241">
        <v>44579</v>
      </c>
      <c r="S78" s="242"/>
      <c r="T78" s="245"/>
      <c r="U78" s="245"/>
      <c r="V78" s="248"/>
      <c r="W78" s="242">
        <v>636.92999999999995</v>
      </c>
      <c r="X78" s="246"/>
      <c r="Y78" s="247">
        <f t="shared" si="5"/>
        <v>12738.599999999999</v>
      </c>
      <c r="Z78" s="247">
        <f t="shared" si="6"/>
        <v>0</v>
      </c>
      <c r="AA78" s="247">
        <f t="shared" si="7"/>
        <v>12738.599999999999</v>
      </c>
      <c r="AB78" s="242" t="s">
        <v>165</v>
      </c>
      <c r="AC78" s="75"/>
      <c r="AD78" s="248"/>
      <c r="AE78" s="248"/>
      <c r="AF78" s="39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</row>
    <row r="79" spans="1:259" s="40" customFormat="1" ht="47.25" customHeight="1" x14ac:dyDescent="0.2">
      <c r="A79" s="241">
        <v>44579</v>
      </c>
      <c r="B79" s="242" t="s">
        <v>267</v>
      </c>
      <c r="C79" s="242" t="s">
        <v>280</v>
      </c>
      <c r="D79" s="242" t="s">
        <v>139</v>
      </c>
      <c r="E79" s="242" t="s">
        <v>140</v>
      </c>
      <c r="F79" s="242" t="s">
        <v>536</v>
      </c>
      <c r="G79" s="242" t="s">
        <v>287</v>
      </c>
      <c r="H79" s="242" t="s">
        <v>36</v>
      </c>
      <c r="I79" s="242">
        <v>4</v>
      </c>
      <c r="J79" s="250">
        <v>44579</v>
      </c>
      <c r="K79" s="242">
        <v>4</v>
      </c>
      <c r="L79" s="241">
        <v>44579</v>
      </c>
      <c r="M79" s="242">
        <v>4</v>
      </c>
      <c r="N79" s="242" t="s">
        <v>376</v>
      </c>
      <c r="O79" s="241">
        <v>44579</v>
      </c>
      <c r="P79" s="243"/>
      <c r="Q79" s="242">
        <f t="shared" si="4"/>
        <v>4</v>
      </c>
      <c r="R79" s="241">
        <v>44579</v>
      </c>
      <c r="S79" s="242"/>
      <c r="T79" s="245"/>
      <c r="U79" s="245"/>
      <c r="V79" s="248"/>
      <c r="W79" s="242">
        <v>93.48</v>
      </c>
      <c r="X79" s="246"/>
      <c r="Y79" s="247">
        <f t="shared" si="5"/>
        <v>373.92</v>
      </c>
      <c r="Z79" s="247">
        <f t="shared" si="6"/>
        <v>0</v>
      </c>
      <c r="AA79" s="247">
        <f t="shared" si="7"/>
        <v>373.92</v>
      </c>
      <c r="AB79" s="242" t="s">
        <v>165</v>
      </c>
      <c r="AC79" s="75"/>
      <c r="AD79" s="248"/>
      <c r="AE79" s="248"/>
      <c r="AF79" s="3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</row>
    <row r="80" spans="1:259" s="40" customFormat="1" ht="47.25" customHeight="1" x14ac:dyDescent="0.2">
      <c r="A80" s="241">
        <v>44579</v>
      </c>
      <c r="B80" s="250" t="s">
        <v>268</v>
      </c>
      <c r="C80" s="250" t="s">
        <v>281</v>
      </c>
      <c r="D80" s="250" t="s">
        <v>129</v>
      </c>
      <c r="E80" s="250" t="s">
        <v>130</v>
      </c>
      <c r="F80" s="242" t="s">
        <v>536</v>
      </c>
      <c r="G80" s="242" t="s">
        <v>287</v>
      </c>
      <c r="H80" s="242" t="s">
        <v>36</v>
      </c>
      <c r="I80" s="242">
        <v>2</v>
      </c>
      <c r="J80" s="250">
        <v>44579</v>
      </c>
      <c r="K80" s="242">
        <v>2</v>
      </c>
      <c r="L80" s="241">
        <v>44579</v>
      </c>
      <c r="M80" s="242">
        <v>2</v>
      </c>
      <c r="N80" s="242" t="s">
        <v>372</v>
      </c>
      <c r="O80" s="241">
        <v>44579</v>
      </c>
      <c r="P80" s="243"/>
      <c r="Q80" s="242">
        <f t="shared" si="4"/>
        <v>2</v>
      </c>
      <c r="R80" s="241">
        <v>44579</v>
      </c>
      <c r="S80" s="242"/>
      <c r="T80" s="245"/>
      <c r="U80" s="245"/>
      <c r="V80" s="248"/>
      <c r="W80" s="242">
        <v>252.74</v>
      </c>
      <c r="X80" s="242"/>
      <c r="Y80" s="247">
        <f t="shared" si="5"/>
        <v>505.48</v>
      </c>
      <c r="Z80" s="247">
        <f t="shared" si="6"/>
        <v>0</v>
      </c>
      <c r="AA80" s="247">
        <f t="shared" si="7"/>
        <v>505.48</v>
      </c>
      <c r="AB80" s="250" t="s">
        <v>165</v>
      </c>
      <c r="AC80" s="75"/>
      <c r="AD80" s="242"/>
      <c r="AE80" s="242"/>
      <c r="AF80" s="39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</row>
    <row r="81" spans="1:259" s="40" customFormat="1" ht="47.25" customHeight="1" x14ac:dyDescent="0.2">
      <c r="A81" s="241">
        <v>44579</v>
      </c>
      <c r="B81" s="250" t="s">
        <v>269</v>
      </c>
      <c r="C81" s="250" t="s">
        <v>281</v>
      </c>
      <c r="D81" s="250" t="s">
        <v>129</v>
      </c>
      <c r="E81" s="250" t="s">
        <v>130</v>
      </c>
      <c r="F81" s="242" t="s">
        <v>536</v>
      </c>
      <c r="G81" s="242" t="s">
        <v>287</v>
      </c>
      <c r="H81" s="242" t="s">
        <v>36</v>
      </c>
      <c r="I81" s="242">
        <v>3</v>
      </c>
      <c r="J81" s="250">
        <v>44579</v>
      </c>
      <c r="K81" s="242">
        <v>3</v>
      </c>
      <c r="L81" s="241">
        <v>44579</v>
      </c>
      <c r="M81" s="242">
        <v>3</v>
      </c>
      <c r="N81" s="242" t="s">
        <v>372</v>
      </c>
      <c r="O81" s="241">
        <v>44579</v>
      </c>
      <c r="P81" s="243"/>
      <c r="Q81" s="242">
        <f t="shared" si="4"/>
        <v>3</v>
      </c>
      <c r="R81" s="241">
        <v>44579</v>
      </c>
      <c r="S81" s="242"/>
      <c r="T81" s="245"/>
      <c r="U81" s="245"/>
      <c r="V81" s="248"/>
      <c r="W81" s="242">
        <v>252.74</v>
      </c>
      <c r="X81" s="246"/>
      <c r="Y81" s="247">
        <f t="shared" si="5"/>
        <v>758.22</v>
      </c>
      <c r="Z81" s="247">
        <f t="shared" si="6"/>
        <v>0</v>
      </c>
      <c r="AA81" s="247">
        <f t="shared" si="7"/>
        <v>758.22</v>
      </c>
      <c r="AB81" s="250" t="s">
        <v>165</v>
      </c>
      <c r="AC81" s="75"/>
      <c r="AD81" s="248"/>
      <c r="AE81" s="248"/>
      <c r="AF81" s="39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</row>
    <row r="82" spans="1:259" s="40" customFormat="1" ht="47.25" customHeight="1" x14ac:dyDescent="0.2">
      <c r="A82" s="241">
        <v>44579</v>
      </c>
      <c r="B82" s="250" t="s">
        <v>270</v>
      </c>
      <c r="C82" s="250" t="s">
        <v>282</v>
      </c>
      <c r="D82" s="250" t="s">
        <v>219</v>
      </c>
      <c r="E82" s="250" t="s">
        <v>220</v>
      </c>
      <c r="F82" s="242" t="s">
        <v>536</v>
      </c>
      <c r="G82" s="242" t="s">
        <v>287</v>
      </c>
      <c r="H82" s="242" t="s">
        <v>36</v>
      </c>
      <c r="I82" s="242">
        <v>2</v>
      </c>
      <c r="J82" s="250">
        <v>44579</v>
      </c>
      <c r="K82" s="242">
        <v>2</v>
      </c>
      <c r="L82" s="241">
        <v>44579</v>
      </c>
      <c r="M82" s="242">
        <v>2</v>
      </c>
      <c r="N82" s="242" t="s">
        <v>288</v>
      </c>
      <c r="O82" s="241">
        <v>44579</v>
      </c>
      <c r="P82" s="243"/>
      <c r="Q82" s="242">
        <f t="shared" si="4"/>
        <v>2</v>
      </c>
      <c r="R82" s="241">
        <v>44579</v>
      </c>
      <c r="S82" s="242"/>
      <c r="T82" s="244"/>
      <c r="U82" s="245"/>
      <c r="V82" s="242"/>
      <c r="W82" s="242">
        <v>195.42</v>
      </c>
      <c r="X82" s="246"/>
      <c r="Y82" s="247">
        <f t="shared" si="5"/>
        <v>390.84</v>
      </c>
      <c r="Z82" s="247">
        <f t="shared" si="6"/>
        <v>0</v>
      </c>
      <c r="AA82" s="247">
        <f t="shared" si="7"/>
        <v>390.84</v>
      </c>
      <c r="AB82" s="250" t="s">
        <v>165</v>
      </c>
      <c r="AC82" s="75"/>
      <c r="AD82" s="242"/>
      <c r="AE82" s="242"/>
      <c r="AF82" s="39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</row>
    <row r="83" spans="1:259" s="40" customFormat="1" ht="47.25" customHeight="1" x14ac:dyDescent="0.2">
      <c r="A83" s="241">
        <v>44579</v>
      </c>
      <c r="B83" s="250" t="s">
        <v>271</v>
      </c>
      <c r="C83" s="250" t="s">
        <v>279</v>
      </c>
      <c r="D83" s="250" t="s">
        <v>137</v>
      </c>
      <c r="E83" s="250" t="s">
        <v>138</v>
      </c>
      <c r="F83" s="242" t="s">
        <v>536</v>
      </c>
      <c r="G83" s="242" t="s">
        <v>287</v>
      </c>
      <c r="H83" s="242" t="s">
        <v>36</v>
      </c>
      <c r="I83" s="242">
        <v>10</v>
      </c>
      <c r="J83" s="250">
        <v>44579</v>
      </c>
      <c r="K83" s="242">
        <v>10</v>
      </c>
      <c r="L83" s="241">
        <v>44579</v>
      </c>
      <c r="M83" s="242">
        <v>10</v>
      </c>
      <c r="N83" s="242" t="s">
        <v>372</v>
      </c>
      <c r="O83" s="241">
        <v>44579</v>
      </c>
      <c r="P83" s="243"/>
      <c r="Q83" s="242">
        <f t="shared" si="4"/>
        <v>10</v>
      </c>
      <c r="R83" s="241">
        <v>44579</v>
      </c>
      <c r="S83" s="242"/>
      <c r="T83" s="244"/>
      <c r="U83" s="245"/>
      <c r="V83" s="242"/>
      <c r="W83" s="242">
        <v>636.92999999999995</v>
      </c>
      <c r="X83" s="246"/>
      <c r="Y83" s="247">
        <f t="shared" si="5"/>
        <v>6369.2999999999993</v>
      </c>
      <c r="Z83" s="247">
        <f t="shared" si="6"/>
        <v>0</v>
      </c>
      <c r="AA83" s="247">
        <f t="shared" si="7"/>
        <v>6369.2999999999993</v>
      </c>
      <c r="AB83" s="250" t="s">
        <v>165</v>
      </c>
      <c r="AC83" s="75"/>
      <c r="AD83" s="248"/>
      <c r="AE83" s="248"/>
      <c r="AF83" s="39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</row>
    <row r="84" spans="1:259" s="40" customFormat="1" ht="47.25" customHeight="1" x14ac:dyDescent="0.2">
      <c r="A84" s="241">
        <v>44579</v>
      </c>
      <c r="B84" s="250" t="s">
        <v>272</v>
      </c>
      <c r="C84" s="250" t="s">
        <v>279</v>
      </c>
      <c r="D84" s="250" t="s">
        <v>137</v>
      </c>
      <c r="E84" s="250" t="s">
        <v>138</v>
      </c>
      <c r="F84" s="242" t="s">
        <v>536</v>
      </c>
      <c r="G84" s="242" t="s">
        <v>287</v>
      </c>
      <c r="H84" s="242" t="s">
        <v>36</v>
      </c>
      <c r="I84" s="242">
        <v>3</v>
      </c>
      <c r="J84" s="250">
        <v>44579</v>
      </c>
      <c r="K84" s="242">
        <v>3</v>
      </c>
      <c r="L84" s="241">
        <v>44579</v>
      </c>
      <c r="M84" s="242">
        <v>3</v>
      </c>
      <c r="N84" s="242" t="s">
        <v>372</v>
      </c>
      <c r="O84" s="241">
        <v>44579</v>
      </c>
      <c r="P84" s="243"/>
      <c r="Q84" s="242">
        <f t="shared" si="4"/>
        <v>3</v>
      </c>
      <c r="R84" s="241">
        <v>44579</v>
      </c>
      <c r="S84" s="242"/>
      <c r="T84" s="245"/>
      <c r="U84" s="245"/>
      <c r="V84" s="248"/>
      <c r="W84" s="242">
        <v>636.92999999999995</v>
      </c>
      <c r="X84" s="246"/>
      <c r="Y84" s="247">
        <f t="shared" si="5"/>
        <v>1910.79</v>
      </c>
      <c r="Z84" s="247">
        <f t="shared" si="6"/>
        <v>0</v>
      </c>
      <c r="AA84" s="247">
        <f t="shared" si="7"/>
        <v>1910.79</v>
      </c>
      <c r="AB84" s="250" t="s">
        <v>165</v>
      </c>
      <c r="AC84" s="75"/>
      <c r="AD84" s="242"/>
      <c r="AE84" s="242"/>
      <c r="AF84" s="39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</row>
    <row r="85" spans="1:259" s="40" customFormat="1" ht="47.25" customHeight="1" x14ac:dyDescent="0.2">
      <c r="A85" s="241">
        <v>44579</v>
      </c>
      <c r="B85" s="250" t="s">
        <v>273</v>
      </c>
      <c r="C85" s="250" t="s">
        <v>283</v>
      </c>
      <c r="D85" s="250" t="s">
        <v>215</v>
      </c>
      <c r="E85" s="250" t="s">
        <v>216</v>
      </c>
      <c r="F85" s="242" t="s">
        <v>536</v>
      </c>
      <c r="G85" s="242" t="s">
        <v>287</v>
      </c>
      <c r="H85" s="242" t="s">
        <v>36</v>
      </c>
      <c r="I85" s="242">
        <v>3</v>
      </c>
      <c r="J85" s="250">
        <v>44579</v>
      </c>
      <c r="K85" s="242">
        <v>3</v>
      </c>
      <c r="L85" s="241">
        <v>44579</v>
      </c>
      <c r="M85" s="242">
        <v>3</v>
      </c>
      <c r="N85" s="242" t="s">
        <v>372</v>
      </c>
      <c r="O85" s="241">
        <v>44579</v>
      </c>
      <c r="P85" s="243"/>
      <c r="Q85" s="242">
        <f t="shared" si="4"/>
        <v>3</v>
      </c>
      <c r="R85" s="241">
        <v>44579</v>
      </c>
      <c r="S85" s="242"/>
      <c r="T85" s="245"/>
      <c r="U85" s="245"/>
      <c r="V85" s="248"/>
      <c r="W85" s="242">
        <v>460.84</v>
      </c>
      <c r="X85" s="246"/>
      <c r="Y85" s="247">
        <f t="shared" si="5"/>
        <v>1382.52</v>
      </c>
      <c r="Z85" s="247">
        <f t="shared" si="6"/>
        <v>0</v>
      </c>
      <c r="AA85" s="247">
        <f t="shared" si="7"/>
        <v>1382.52</v>
      </c>
      <c r="AB85" s="250" t="s">
        <v>165</v>
      </c>
      <c r="AC85" s="75"/>
      <c r="AD85" s="242"/>
      <c r="AE85" s="242"/>
      <c r="AF85" s="39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</row>
    <row r="86" spans="1:259" s="40" customFormat="1" ht="47.25" customHeight="1" x14ac:dyDescent="0.2">
      <c r="A86" s="241">
        <v>44579</v>
      </c>
      <c r="B86" s="250" t="s">
        <v>274</v>
      </c>
      <c r="C86" s="250" t="s">
        <v>284</v>
      </c>
      <c r="D86" s="250" t="s">
        <v>221</v>
      </c>
      <c r="E86" s="250" t="s">
        <v>222</v>
      </c>
      <c r="F86" s="242" t="s">
        <v>536</v>
      </c>
      <c r="G86" s="242" t="s">
        <v>287</v>
      </c>
      <c r="H86" s="242" t="s">
        <v>36</v>
      </c>
      <c r="I86" s="242">
        <v>8</v>
      </c>
      <c r="J86" s="250">
        <v>44579</v>
      </c>
      <c r="K86" s="242">
        <v>8</v>
      </c>
      <c r="L86" s="241">
        <v>44579</v>
      </c>
      <c r="M86" s="242">
        <v>8</v>
      </c>
      <c r="N86" s="242" t="s">
        <v>288</v>
      </c>
      <c r="O86" s="241">
        <v>44579</v>
      </c>
      <c r="P86" s="243"/>
      <c r="Q86" s="242">
        <f t="shared" si="4"/>
        <v>8</v>
      </c>
      <c r="R86" s="241">
        <v>44579</v>
      </c>
      <c r="S86" s="242"/>
      <c r="T86" s="244"/>
      <c r="U86" s="245"/>
      <c r="V86" s="242"/>
      <c r="W86" s="242">
        <v>221.95</v>
      </c>
      <c r="X86" s="246"/>
      <c r="Y86" s="247">
        <f t="shared" si="5"/>
        <v>1775.6</v>
      </c>
      <c r="Z86" s="247">
        <f t="shared" si="6"/>
        <v>0</v>
      </c>
      <c r="AA86" s="247">
        <f t="shared" si="7"/>
        <v>1775.6</v>
      </c>
      <c r="AB86" s="250" t="s">
        <v>165</v>
      </c>
      <c r="AC86" s="75"/>
      <c r="AD86" s="242"/>
      <c r="AE86" s="242"/>
      <c r="AF86" s="39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</row>
    <row r="87" spans="1:259" s="40" customFormat="1" ht="47.25" customHeight="1" x14ac:dyDescent="0.2">
      <c r="A87" s="231">
        <v>44579</v>
      </c>
      <c r="B87" s="239" t="s">
        <v>275</v>
      </c>
      <c r="C87" s="239" t="s">
        <v>285</v>
      </c>
      <c r="D87" s="239" t="s">
        <v>133</v>
      </c>
      <c r="E87" s="239" t="s">
        <v>134</v>
      </c>
      <c r="F87" s="232" t="s">
        <v>536</v>
      </c>
      <c r="G87" s="232" t="s">
        <v>287</v>
      </c>
      <c r="H87" s="232" t="s">
        <v>36</v>
      </c>
      <c r="I87" s="232">
        <v>9</v>
      </c>
      <c r="J87" s="239">
        <v>44579</v>
      </c>
      <c r="K87" s="232">
        <v>9</v>
      </c>
      <c r="L87" s="231">
        <v>44579</v>
      </c>
      <c r="M87" s="232">
        <v>9</v>
      </c>
      <c r="N87" s="232" t="s">
        <v>372</v>
      </c>
      <c r="O87" s="231">
        <v>44579</v>
      </c>
      <c r="P87" s="230">
        <v>9</v>
      </c>
      <c r="Q87" s="232">
        <f t="shared" si="4"/>
        <v>0</v>
      </c>
      <c r="R87" s="231">
        <v>44579</v>
      </c>
      <c r="S87" s="232"/>
      <c r="T87" s="234"/>
      <c r="U87" s="234"/>
      <c r="V87" s="238"/>
      <c r="W87" s="232">
        <v>314.95</v>
      </c>
      <c r="X87" s="235"/>
      <c r="Y87" s="236">
        <f t="shared" si="5"/>
        <v>2834.5499999999997</v>
      </c>
      <c r="Z87" s="236">
        <f t="shared" si="6"/>
        <v>2834.5499999999997</v>
      </c>
      <c r="AA87" s="236">
        <f t="shared" si="7"/>
        <v>0</v>
      </c>
      <c r="AB87" s="239" t="s">
        <v>165</v>
      </c>
      <c r="AC87" s="237"/>
      <c r="AD87" s="238" t="s">
        <v>538</v>
      </c>
      <c r="AE87" s="238" t="s">
        <v>539</v>
      </c>
      <c r="AF87" s="39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</row>
    <row r="88" spans="1:259" s="40" customFormat="1" ht="47.25" customHeight="1" x14ac:dyDescent="0.2">
      <c r="A88" s="241">
        <v>44579</v>
      </c>
      <c r="B88" s="250" t="s">
        <v>276</v>
      </c>
      <c r="C88" s="250" t="s">
        <v>190</v>
      </c>
      <c r="D88" s="250" t="s">
        <v>207</v>
      </c>
      <c r="E88" s="250" t="s">
        <v>208</v>
      </c>
      <c r="F88" s="242" t="s">
        <v>536</v>
      </c>
      <c r="G88" s="242" t="s">
        <v>287</v>
      </c>
      <c r="H88" s="242" t="s">
        <v>36</v>
      </c>
      <c r="I88" s="242">
        <v>3</v>
      </c>
      <c r="J88" s="250">
        <v>44579</v>
      </c>
      <c r="K88" s="242">
        <v>3</v>
      </c>
      <c r="L88" s="241">
        <v>44579</v>
      </c>
      <c r="M88" s="242">
        <v>3</v>
      </c>
      <c r="N88" s="242" t="s">
        <v>372</v>
      </c>
      <c r="O88" s="241">
        <v>44579</v>
      </c>
      <c r="P88" s="243"/>
      <c r="Q88" s="242">
        <f t="shared" si="4"/>
        <v>3</v>
      </c>
      <c r="R88" s="241">
        <v>44579</v>
      </c>
      <c r="S88" s="242"/>
      <c r="T88" s="244"/>
      <c r="U88" s="245"/>
      <c r="V88" s="242"/>
      <c r="W88" s="242">
        <v>290.98</v>
      </c>
      <c r="X88" s="246"/>
      <c r="Y88" s="247">
        <f t="shared" si="5"/>
        <v>872.94</v>
      </c>
      <c r="Z88" s="247">
        <f t="shared" si="6"/>
        <v>0</v>
      </c>
      <c r="AA88" s="247">
        <f t="shared" si="7"/>
        <v>872.94</v>
      </c>
      <c r="AB88" s="250" t="s">
        <v>165</v>
      </c>
      <c r="AC88" s="75"/>
      <c r="AD88" s="242"/>
      <c r="AE88" s="242"/>
      <c r="AF88" s="39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</row>
    <row r="89" spans="1:259" s="40" customFormat="1" ht="47.25" customHeight="1" x14ac:dyDescent="0.2">
      <c r="A89" s="231">
        <v>44579</v>
      </c>
      <c r="B89" s="239" t="s">
        <v>277</v>
      </c>
      <c r="C89" s="239" t="s">
        <v>249</v>
      </c>
      <c r="D89" s="239" t="s">
        <v>133</v>
      </c>
      <c r="E89" s="239" t="s">
        <v>134</v>
      </c>
      <c r="F89" s="232" t="s">
        <v>536</v>
      </c>
      <c r="G89" s="232" t="s">
        <v>287</v>
      </c>
      <c r="H89" s="232" t="s">
        <v>36</v>
      </c>
      <c r="I89" s="232">
        <v>4</v>
      </c>
      <c r="J89" s="239">
        <v>44579</v>
      </c>
      <c r="K89" s="232">
        <v>4</v>
      </c>
      <c r="L89" s="231">
        <v>44579</v>
      </c>
      <c r="M89" s="232">
        <v>4</v>
      </c>
      <c r="N89" s="232" t="s">
        <v>372</v>
      </c>
      <c r="O89" s="231">
        <v>44579</v>
      </c>
      <c r="P89" s="230">
        <v>4</v>
      </c>
      <c r="Q89" s="232">
        <f t="shared" si="4"/>
        <v>0</v>
      </c>
      <c r="R89" s="231">
        <v>44579</v>
      </c>
      <c r="S89" s="232"/>
      <c r="T89" s="233"/>
      <c r="U89" s="234"/>
      <c r="V89" s="232"/>
      <c r="W89" s="232">
        <v>314.95</v>
      </c>
      <c r="X89" s="235"/>
      <c r="Y89" s="236">
        <f t="shared" si="5"/>
        <v>1259.8</v>
      </c>
      <c r="Z89" s="236">
        <f t="shared" si="6"/>
        <v>1259.8</v>
      </c>
      <c r="AA89" s="236">
        <f t="shared" si="7"/>
        <v>0</v>
      </c>
      <c r="AB89" s="239" t="s">
        <v>165</v>
      </c>
      <c r="AC89" s="237"/>
      <c r="AD89" s="238" t="s">
        <v>538</v>
      </c>
      <c r="AE89" s="238" t="s">
        <v>539</v>
      </c>
      <c r="AF89" s="3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</row>
    <row r="90" spans="1:259" ht="47.25" customHeight="1" x14ac:dyDescent="0.2">
      <c r="A90" s="241">
        <v>44579</v>
      </c>
      <c r="B90" s="250" t="s">
        <v>278</v>
      </c>
      <c r="C90" s="250" t="s">
        <v>286</v>
      </c>
      <c r="D90" s="250" t="s">
        <v>135</v>
      </c>
      <c r="E90" s="250" t="s">
        <v>136</v>
      </c>
      <c r="F90" s="242" t="s">
        <v>536</v>
      </c>
      <c r="G90" s="242" t="s">
        <v>287</v>
      </c>
      <c r="H90" s="242" t="s">
        <v>36</v>
      </c>
      <c r="I90" s="242">
        <v>17</v>
      </c>
      <c r="J90" s="250">
        <v>44579</v>
      </c>
      <c r="K90" s="242">
        <v>17</v>
      </c>
      <c r="L90" s="241">
        <v>44579</v>
      </c>
      <c r="M90" s="242">
        <v>17</v>
      </c>
      <c r="N90" s="242" t="s">
        <v>372</v>
      </c>
      <c r="O90" s="241">
        <v>44579</v>
      </c>
      <c r="P90" s="243"/>
      <c r="Q90" s="242">
        <f t="shared" si="4"/>
        <v>17</v>
      </c>
      <c r="R90" s="241">
        <v>44579</v>
      </c>
      <c r="S90" s="242"/>
      <c r="T90" s="244"/>
      <c r="U90" s="245"/>
      <c r="V90" s="242"/>
      <c r="W90" s="242">
        <v>526.74</v>
      </c>
      <c r="X90" s="246"/>
      <c r="Y90" s="247">
        <f t="shared" si="5"/>
        <v>8954.58</v>
      </c>
      <c r="Z90" s="247">
        <f t="shared" si="6"/>
        <v>0</v>
      </c>
      <c r="AA90" s="247">
        <f t="shared" si="7"/>
        <v>8954.58</v>
      </c>
      <c r="AB90" s="250" t="s">
        <v>165</v>
      </c>
      <c r="AC90" s="75"/>
      <c r="AD90" s="242"/>
      <c r="AE90" s="242"/>
    </row>
    <row r="91" spans="1:259" ht="47.25" customHeight="1" x14ac:dyDescent="0.2">
      <c r="A91" s="231">
        <v>44583</v>
      </c>
      <c r="B91" s="239" t="s">
        <v>295</v>
      </c>
      <c r="C91" s="239" t="s">
        <v>190</v>
      </c>
      <c r="D91" s="239" t="s">
        <v>289</v>
      </c>
      <c r="E91" s="239" t="s">
        <v>290</v>
      </c>
      <c r="F91" s="232" t="s">
        <v>536</v>
      </c>
      <c r="G91" s="232" t="s">
        <v>287</v>
      </c>
      <c r="H91" s="232" t="s">
        <v>36</v>
      </c>
      <c r="I91" s="232">
        <v>5</v>
      </c>
      <c r="J91" s="231">
        <v>44583</v>
      </c>
      <c r="K91" s="232">
        <v>5</v>
      </c>
      <c r="L91" s="231">
        <v>44583</v>
      </c>
      <c r="M91" s="232">
        <v>5</v>
      </c>
      <c r="N91" s="232" t="s">
        <v>376</v>
      </c>
      <c r="O91" s="231">
        <v>44583</v>
      </c>
      <c r="P91" s="230">
        <v>5</v>
      </c>
      <c r="Q91" s="232">
        <f t="shared" si="4"/>
        <v>0</v>
      </c>
      <c r="R91" s="231">
        <v>44583</v>
      </c>
      <c r="S91" s="232"/>
      <c r="T91" s="233"/>
      <c r="U91" s="234"/>
      <c r="V91" s="232"/>
      <c r="W91" s="232">
        <v>173.3</v>
      </c>
      <c r="X91" s="235"/>
      <c r="Y91" s="236">
        <f t="shared" si="5"/>
        <v>866.5</v>
      </c>
      <c r="Z91" s="236">
        <f t="shared" si="6"/>
        <v>866.5</v>
      </c>
      <c r="AA91" s="236">
        <f t="shared" si="7"/>
        <v>0</v>
      </c>
      <c r="AB91" s="239" t="s">
        <v>165</v>
      </c>
      <c r="AC91" s="237"/>
      <c r="AD91" s="238" t="s">
        <v>538</v>
      </c>
      <c r="AE91" s="238" t="s">
        <v>539</v>
      </c>
    </row>
    <row r="92" spans="1:259" ht="47.25" customHeight="1" x14ac:dyDescent="0.2">
      <c r="A92" s="241">
        <v>44583</v>
      </c>
      <c r="B92" s="250" t="s">
        <v>296</v>
      </c>
      <c r="C92" s="250" t="s">
        <v>329</v>
      </c>
      <c r="D92" s="250" t="s">
        <v>135</v>
      </c>
      <c r="E92" s="250" t="s">
        <v>136</v>
      </c>
      <c r="F92" s="242" t="s">
        <v>536</v>
      </c>
      <c r="G92" s="242" t="s">
        <v>287</v>
      </c>
      <c r="H92" s="242" t="s">
        <v>36</v>
      </c>
      <c r="I92" s="242">
        <v>2</v>
      </c>
      <c r="J92" s="241">
        <v>44583</v>
      </c>
      <c r="K92" s="242">
        <v>2</v>
      </c>
      <c r="L92" s="241">
        <v>44583</v>
      </c>
      <c r="M92" s="242">
        <v>2</v>
      </c>
      <c r="N92" s="242" t="s">
        <v>372</v>
      </c>
      <c r="O92" s="241">
        <v>44583</v>
      </c>
      <c r="P92" s="243"/>
      <c r="Q92" s="242">
        <f t="shared" si="4"/>
        <v>2</v>
      </c>
      <c r="R92" s="241">
        <v>44583</v>
      </c>
      <c r="S92" s="242"/>
      <c r="T92" s="244"/>
      <c r="U92" s="245"/>
      <c r="V92" s="242"/>
      <c r="W92" s="242">
        <v>526.74</v>
      </c>
      <c r="X92" s="246"/>
      <c r="Y92" s="247">
        <f t="shared" si="5"/>
        <v>1053.48</v>
      </c>
      <c r="Z92" s="247">
        <f t="shared" si="6"/>
        <v>0</v>
      </c>
      <c r="AA92" s="247">
        <f t="shared" si="7"/>
        <v>1053.48</v>
      </c>
      <c r="AB92" s="250" t="s">
        <v>165</v>
      </c>
      <c r="AC92" s="75"/>
      <c r="AD92" s="248"/>
      <c r="AE92" s="248"/>
    </row>
    <row r="93" spans="1:259" s="40" customFormat="1" ht="47.25" customHeight="1" x14ac:dyDescent="0.2">
      <c r="A93" s="231">
        <v>44583</v>
      </c>
      <c r="B93" s="239" t="s">
        <v>297</v>
      </c>
      <c r="C93" s="239" t="s">
        <v>330</v>
      </c>
      <c r="D93" s="239" t="s">
        <v>133</v>
      </c>
      <c r="E93" s="239" t="s">
        <v>134</v>
      </c>
      <c r="F93" s="232" t="s">
        <v>536</v>
      </c>
      <c r="G93" s="232" t="s">
        <v>287</v>
      </c>
      <c r="H93" s="232" t="s">
        <v>36</v>
      </c>
      <c r="I93" s="232">
        <v>2</v>
      </c>
      <c r="J93" s="231">
        <v>44583</v>
      </c>
      <c r="K93" s="232">
        <v>2</v>
      </c>
      <c r="L93" s="231">
        <v>44583</v>
      </c>
      <c r="M93" s="232">
        <v>2</v>
      </c>
      <c r="N93" s="232" t="s">
        <v>372</v>
      </c>
      <c r="O93" s="231">
        <v>44583</v>
      </c>
      <c r="P93" s="230">
        <v>2</v>
      </c>
      <c r="Q93" s="232">
        <f t="shared" si="4"/>
        <v>0</v>
      </c>
      <c r="R93" s="231">
        <v>44583</v>
      </c>
      <c r="S93" s="232"/>
      <c r="T93" s="233"/>
      <c r="U93" s="234"/>
      <c r="V93" s="232"/>
      <c r="W93" s="232">
        <v>314.95</v>
      </c>
      <c r="X93" s="235"/>
      <c r="Y93" s="236">
        <f t="shared" si="5"/>
        <v>629.9</v>
      </c>
      <c r="Z93" s="236">
        <f t="shared" si="6"/>
        <v>629.9</v>
      </c>
      <c r="AA93" s="236">
        <f t="shared" si="7"/>
        <v>0</v>
      </c>
      <c r="AB93" s="239" t="s">
        <v>165</v>
      </c>
      <c r="AC93" s="237"/>
      <c r="AD93" s="238" t="s">
        <v>538</v>
      </c>
      <c r="AE93" s="238" t="s">
        <v>539</v>
      </c>
      <c r="AF93" s="39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</row>
    <row r="94" spans="1:259" s="40" customFormat="1" ht="47.25" customHeight="1" x14ac:dyDescent="0.2">
      <c r="A94" s="241">
        <v>44583</v>
      </c>
      <c r="B94" s="250" t="s">
        <v>298</v>
      </c>
      <c r="C94" s="250" t="s">
        <v>331</v>
      </c>
      <c r="D94" s="250" t="s">
        <v>219</v>
      </c>
      <c r="E94" s="250" t="s">
        <v>220</v>
      </c>
      <c r="F94" s="242" t="s">
        <v>536</v>
      </c>
      <c r="G94" s="242" t="s">
        <v>287</v>
      </c>
      <c r="H94" s="242" t="s">
        <v>36</v>
      </c>
      <c r="I94" s="242">
        <v>5</v>
      </c>
      <c r="J94" s="241">
        <v>44583</v>
      </c>
      <c r="K94" s="242">
        <v>5</v>
      </c>
      <c r="L94" s="241">
        <v>44583</v>
      </c>
      <c r="M94" s="242">
        <v>5</v>
      </c>
      <c r="N94" s="242" t="s">
        <v>288</v>
      </c>
      <c r="O94" s="241">
        <v>44583</v>
      </c>
      <c r="P94" s="243"/>
      <c r="Q94" s="242">
        <f t="shared" si="4"/>
        <v>5</v>
      </c>
      <c r="R94" s="241">
        <v>44583</v>
      </c>
      <c r="S94" s="242"/>
      <c r="T94" s="244"/>
      <c r="U94" s="245"/>
      <c r="V94" s="242"/>
      <c r="W94" s="242">
        <v>195.42</v>
      </c>
      <c r="X94" s="246"/>
      <c r="Y94" s="247">
        <f t="shared" si="5"/>
        <v>977.09999999999991</v>
      </c>
      <c r="Z94" s="247">
        <f t="shared" si="6"/>
        <v>0</v>
      </c>
      <c r="AA94" s="247">
        <f t="shared" si="7"/>
        <v>977.09999999999991</v>
      </c>
      <c r="AB94" s="250" t="s">
        <v>165</v>
      </c>
      <c r="AC94" s="75"/>
      <c r="AD94" s="248"/>
      <c r="AE94" s="248"/>
      <c r="AF94" s="39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</row>
    <row r="95" spans="1:259" s="40" customFormat="1" ht="47.25" customHeight="1" x14ac:dyDescent="0.2">
      <c r="A95" s="200">
        <v>44583</v>
      </c>
      <c r="B95" s="41" t="s">
        <v>299</v>
      </c>
      <c r="C95" s="41" t="s">
        <v>282</v>
      </c>
      <c r="D95" s="41" t="s">
        <v>133</v>
      </c>
      <c r="E95" s="41" t="s">
        <v>134</v>
      </c>
      <c r="F95" s="43" t="s">
        <v>536</v>
      </c>
      <c r="G95" s="43" t="s">
        <v>287</v>
      </c>
      <c r="H95" s="43" t="s">
        <v>36</v>
      </c>
      <c r="I95" s="43">
        <v>3</v>
      </c>
      <c r="J95" s="200">
        <v>44583</v>
      </c>
      <c r="K95" s="43">
        <v>3</v>
      </c>
      <c r="L95" s="200">
        <v>44583</v>
      </c>
      <c r="M95" s="43">
        <v>3</v>
      </c>
      <c r="N95" s="43" t="s">
        <v>372</v>
      </c>
      <c r="O95" s="200">
        <v>44583</v>
      </c>
      <c r="P95" s="230">
        <v>2</v>
      </c>
      <c r="Q95" s="43">
        <f t="shared" si="4"/>
        <v>1</v>
      </c>
      <c r="R95" s="200">
        <v>44583</v>
      </c>
      <c r="S95" s="43"/>
      <c r="T95" s="46"/>
      <c r="U95" s="46"/>
      <c r="V95" s="50"/>
      <c r="W95" s="43">
        <v>314.95</v>
      </c>
      <c r="X95" s="47"/>
      <c r="Y95" s="48">
        <f t="shared" si="5"/>
        <v>944.84999999999991</v>
      </c>
      <c r="Z95" s="48">
        <f t="shared" si="6"/>
        <v>629.9</v>
      </c>
      <c r="AA95" s="48">
        <f t="shared" si="7"/>
        <v>314.95</v>
      </c>
      <c r="AB95" s="41" t="s">
        <v>165</v>
      </c>
      <c r="AC95" s="49"/>
      <c r="AD95" s="50" t="s">
        <v>538</v>
      </c>
      <c r="AE95" s="50" t="s">
        <v>539</v>
      </c>
      <c r="AF95" s="39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</row>
    <row r="96" spans="1:259" s="40" customFormat="1" ht="47.25" customHeight="1" x14ac:dyDescent="0.2">
      <c r="A96" s="241">
        <v>44583</v>
      </c>
      <c r="B96" s="250" t="s">
        <v>300</v>
      </c>
      <c r="C96" s="250" t="s">
        <v>329</v>
      </c>
      <c r="D96" s="250" t="s">
        <v>131</v>
      </c>
      <c r="E96" s="250" t="s">
        <v>132</v>
      </c>
      <c r="F96" s="242" t="s">
        <v>536</v>
      </c>
      <c r="G96" s="242" t="s">
        <v>287</v>
      </c>
      <c r="H96" s="242" t="s">
        <v>36</v>
      </c>
      <c r="I96" s="242">
        <v>4</v>
      </c>
      <c r="J96" s="241">
        <v>44583</v>
      </c>
      <c r="K96" s="242">
        <v>4</v>
      </c>
      <c r="L96" s="241">
        <v>44583</v>
      </c>
      <c r="M96" s="242">
        <v>4</v>
      </c>
      <c r="N96" s="242" t="s">
        <v>376</v>
      </c>
      <c r="O96" s="241">
        <v>44583</v>
      </c>
      <c r="P96" s="243"/>
      <c r="Q96" s="242">
        <f t="shared" si="4"/>
        <v>4</v>
      </c>
      <c r="R96" s="241">
        <v>44583</v>
      </c>
      <c r="S96" s="242"/>
      <c r="T96" s="244"/>
      <c r="U96" s="245"/>
      <c r="V96" s="242"/>
      <c r="W96" s="242">
        <v>195.52</v>
      </c>
      <c r="X96" s="246"/>
      <c r="Y96" s="247">
        <f t="shared" si="5"/>
        <v>782.08</v>
      </c>
      <c r="Z96" s="247">
        <f t="shared" si="6"/>
        <v>0</v>
      </c>
      <c r="AA96" s="247">
        <f t="shared" si="7"/>
        <v>782.08</v>
      </c>
      <c r="AB96" s="250" t="s">
        <v>165</v>
      </c>
      <c r="AC96" s="75"/>
      <c r="AD96" s="248"/>
      <c r="AE96" s="248"/>
      <c r="AF96" s="39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</row>
    <row r="97" spans="1:259" ht="51" customHeight="1" x14ac:dyDescent="0.2">
      <c r="A97" s="241">
        <v>44583</v>
      </c>
      <c r="B97" s="250" t="s">
        <v>301</v>
      </c>
      <c r="C97" s="250" t="s">
        <v>332</v>
      </c>
      <c r="D97" s="250" t="s">
        <v>131</v>
      </c>
      <c r="E97" s="250" t="s">
        <v>132</v>
      </c>
      <c r="F97" s="242" t="s">
        <v>536</v>
      </c>
      <c r="G97" s="242" t="s">
        <v>287</v>
      </c>
      <c r="H97" s="242" t="s">
        <v>36</v>
      </c>
      <c r="I97" s="242">
        <v>1</v>
      </c>
      <c r="J97" s="241">
        <v>44583</v>
      </c>
      <c r="K97" s="242">
        <v>1</v>
      </c>
      <c r="L97" s="241">
        <v>44583</v>
      </c>
      <c r="M97" s="242">
        <v>1</v>
      </c>
      <c r="N97" s="242" t="s">
        <v>376</v>
      </c>
      <c r="O97" s="241">
        <v>44583</v>
      </c>
      <c r="P97" s="243"/>
      <c r="Q97" s="242">
        <f t="shared" si="4"/>
        <v>1</v>
      </c>
      <c r="R97" s="241">
        <v>44583</v>
      </c>
      <c r="S97" s="242"/>
      <c r="T97" s="245"/>
      <c r="U97" s="245"/>
      <c r="V97" s="248"/>
      <c r="W97" s="242">
        <v>195.52</v>
      </c>
      <c r="X97" s="246"/>
      <c r="Y97" s="247">
        <f t="shared" si="5"/>
        <v>195.52</v>
      </c>
      <c r="Z97" s="247">
        <f t="shared" si="6"/>
        <v>0</v>
      </c>
      <c r="AA97" s="247">
        <f t="shared" si="7"/>
        <v>195.52</v>
      </c>
      <c r="AB97" s="250" t="s">
        <v>165</v>
      </c>
      <c r="AC97" s="75"/>
      <c r="AD97" s="242"/>
      <c r="AE97" s="242"/>
    </row>
    <row r="98" spans="1:259" ht="51" customHeight="1" x14ac:dyDescent="0.2">
      <c r="A98" s="241">
        <v>44583</v>
      </c>
      <c r="B98" s="250" t="s">
        <v>302</v>
      </c>
      <c r="C98" s="250" t="s">
        <v>333</v>
      </c>
      <c r="D98" s="250" t="s">
        <v>291</v>
      </c>
      <c r="E98" s="250" t="s">
        <v>292</v>
      </c>
      <c r="F98" s="242" t="s">
        <v>536</v>
      </c>
      <c r="G98" s="242" t="s">
        <v>287</v>
      </c>
      <c r="H98" s="242" t="s">
        <v>36</v>
      </c>
      <c r="I98" s="242">
        <v>5</v>
      </c>
      <c r="J98" s="241">
        <v>44583</v>
      </c>
      <c r="K98" s="242">
        <v>5</v>
      </c>
      <c r="L98" s="241">
        <v>44583</v>
      </c>
      <c r="M98" s="242">
        <v>5</v>
      </c>
      <c r="N98" s="242" t="s">
        <v>376</v>
      </c>
      <c r="O98" s="241">
        <v>44583</v>
      </c>
      <c r="P98" s="243"/>
      <c r="Q98" s="242">
        <f t="shared" si="4"/>
        <v>5</v>
      </c>
      <c r="R98" s="241">
        <v>44583</v>
      </c>
      <c r="S98" s="242"/>
      <c r="T98" s="245"/>
      <c r="U98" s="245"/>
      <c r="V98" s="248"/>
      <c r="W98" s="242">
        <v>272.76</v>
      </c>
      <c r="X98" s="246"/>
      <c r="Y98" s="247">
        <f t="shared" si="5"/>
        <v>1363.8</v>
      </c>
      <c r="Z98" s="247">
        <f t="shared" si="6"/>
        <v>0</v>
      </c>
      <c r="AA98" s="247">
        <f t="shared" si="7"/>
        <v>1363.8</v>
      </c>
      <c r="AB98" s="250" t="s">
        <v>165</v>
      </c>
      <c r="AC98" s="75"/>
      <c r="AD98" s="71"/>
      <c r="AE98" s="71"/>
    </row>
    <row r="99" spans="1:259" s="40" customFormat="1" ht="47.25" customHeight="1" x14ac:dyDescent="0.2">
      <c r="A99" s="241">
        <v>44583</v>
      </c>
      <c r="B99" s="250" t="s">
        <v>303</v>
      </c>
      <c r="C99" s="250" t="s">
        <v>334</v>
      </c>
      <c r="D99" s="250" t="s">
        <v>139</v>
      </c>
      <c r="E99" s="250" t="s">
        <v>140</v>
      </c>
      <c r="F99" s="242" t="s">
        <v>536</v>
      </c>
      <c r="G99" s="242" t="s">
        <v>287</v>
      </c>
      <c r="H99" s="242" t="s">
        <v>36</v>
      </c>
      <c r="I99" s="242">
        <v>2</v>
      </c>
      <c r="J99" s="241">
        <v>44583</v>
      </c>
      <c r="K99" s="242">
        <v>2</v>
      </c>
      <c r="L99" s="241">
        <v>44583</v>
      </c>
      <c r="M99" s="242">
        <v>2</v>
      </c>
      <c r="N99" s="242" t="s">
        <v>376</v>
      </c>
      <c r="O99" s="241">
        <v>44583</v>
      </c>
      <c r="P99" s="243"/>
      <c r="Q99" s="242">
        <f t="shared" si="4"/>
        <v>2</v>
      </c>
      <c r="R99" s="241">
        <v>44583</v>
      </c>
      <c r="S99" s="242"/>
      <c r="T99" s="245"/>
      <c r="U99" s="245"/>
      <c r="V99" s="248"/>
      <c r="W99" s="242">
        <v>93.48</v>
      </c>
      <c r="X99" s="242"/>
      <c r="Y99" s="247">
        <f t="shared" si="5"/>
        <v>186.96</v>
      </c>
      <c r="Z99" s="247">
        <f t="shared" si="6"/>
        <v>0</v>
      </c>
      <c r="AA99" s="247">
        <f t="shared" si="7"/>
        <v>186.96</v>
      </c>
      <c r="AB99" s="250" t="s">
        <v>165</v>
      </c>
      <c r="AC99" s="75"/>
      <c r="AD99" s="248"/>
      <c r="AE99" s="242"/>
      <c r="AF99" s="3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</row>
    <row r="100" spans="1:259" ht="51" customHeight="1" x14ac:dyDescent="0.2">
      <c r="A100" s="241">
        <v>44583</v>
      </c>
      <c r="B100" s="250" t="s">
        <v>304</v>
      </c>
      <c r="C100" s="250" t="s">
        <v>335</v>
      </c>
      <c r="D100" s="250" t="s">
        <v>135</v>
      </c>
      <c r="E100" s="250" t="s">
        <v>136</v>
      </c>
      <c r="F100" s="242" t="s">
        <v>536</v>
      </c>
      <c r="G100" s="242" t="s">
        <v>287</v>
      </c>
      <c r="H100" s="242" t="s">
        <v>36</v>
      </c>
      <c r="I100" s="242">
        <v>10</v>
      </c>
      <c r="J100" s="241">
        <v>44583</v>
      </c>
      <c r="K100" s="242">
        <v>10</v>
      </c>
      <c r="L100" s="241">
        <v>44583</v>
      </c>
      <c r="M100" s="242">
        <v>10</v>
      </c>
      <c r="N100" s="242" t="s">
        <v>372</v>
      </c>
      <c r="O100" s="241">
        <v>44583</v>
      </c>
      <c r="P100" s="243"/>
      <c r="Q100" s="242">
        <f t="shared" si="4"/>
        <v>10</v>
      </c>
      <c r="R100" s="241">
        <v>44583</v>
      </c>
      <c r="S100" s="242"/>
      <c r="T100" s="244"/>
      <c r="U100" s="245"/>
      <c r="V100" s="242"/>
      <c r="W100" s="242">
        <v>526.74</v>
      </c>
      <c r="X100" s="246"/>
      <c r="Y100" s="247">
        <f t="shared" si="5"/>
        <v>5267.4</v>
      </c>
      <c r="Z100" s="247">
        <f t="shared" si="6"/>
        <v>0</v>
      </c>
      <c r="AA100" s="247">
        <f t="shared" si="7"/>
        <v>5267.4</v>
      </c>
      <c r="AB100" s="250" t="s">
        <v>165</v>
      </c>
      <c r="AC100" s="75"/>
      <c r="AD100" s="242"/>
      <c r="AE100" s="242"/>
    </row>
    <row r="101" spans="1:259" ht="51" customHeight="1" x14ac:dyDescent="0.2">
      <c r="A101" s="241">
        <v>44583</v>
      </c>
      <c r="B101" s="250" t="s">
        <v>305</v>
      </c>
      <c r="C101" s="250" t="s">
        <v>286</v>
      </c>
      <c r="D101" s="250" t="s">
        <v>209</v>
      </c>
      <c r="E101" s="250" t="s">
        <v>210</v>
      </c>
      <c r="F101" s="242" t="s">
        <v>536</v>
      </c>
      <c r="G101" s="242" t="s">
        <v>287</v>
      </c>
      <c r="H101" s="242" t="s">
        <v>36</v>
      </c>
      <c r="I101" s="242">
        <v>5</v>
      </c>
      <c r="J101" s="241">
        <v>44583</v>
      </c>
      <c r="K101" s="242">
        <v>5</v>
      </c>
      <c r="L101" s="241">
        <v>44583</v>
      </c>
      <c r="M101" s="242">
        <v>5</v>
      </c>
      <c r="N101" s="242" t="s">
        <v>372</v>
      </c>
      <c r="O101" s="241">
        <v>44583</v>
      </c>
      <c r="P101" s="243"/>
      <c r="Q101" s="242">
        <f t="shared" si="4"/>
        <v>5</v>
      </c>
      <c r="R101" s="241">
        <v>44583</v>
      </c>
      <c r="S101" s="242"/>
      <c r="T101" s="244"/>
      <c r="U101" s="245"/>
      <c r="V101" s="242"/>
      <c r="W101" s="242">
        <v>273.74</v>
      </c>
      <c r="X101" s="246"/>
      <c r="Y101" s="247">
        <f t="shared" si="5"/>
        <v>1368.7</v>
      </c>
      <c r="Z101" s="247">
        <f t="shared" si="6"/>
        <v>0</v>
      </c>
      <c r="AA101" s="247">
        <f t="shared" si="7"/>
        <v>1368.7</v>
      </c>
      <c r="AB101" s="250" t="s">
        <v>165</v>
      </c>
      <c r="AC101" s="75"/>
      <c r="AD101" s="242"/>
      <c r="AE101" s="242"/>
    </row>
    <row r="102" spans="1:259" s="40" customFormat="1" ht="47.25" customHeight="1" x14ac:dyDescent="0.2">
      <c r="A102" s="241">
        <v>44583</v>
      </c>
      <c r="B102" s="250" t="s">
        <v>306</v>
      </c>
      <c r="C102" s="250" t="s">
        <v>336</v>
      </c>
      <c r="D102" s="250" t="s">
        <v>217</v>
      </c>
      <c r="E102" s="250" t="s">
        <v>218</v>
      </c>
      <c r="F102" s="242" t="s">
        <v>536</v>
      </c>
      <c r="G102" s="242" t="s">
        <v>287</v>
      </c>
      <c r="H102" s="242" t="s">
        <v>36</v>
      </c>
      <c r="I102" s="242">
        <v>1</v>
      </c>
      <c r="J102" s="241">
        <v>44583</v>
      </c>
      <c r="K102" s="242">
        <v>1</v>
      </c>
      <c r="L102" s="241">
        <v>44583</v>
      </c>
      <c r="M102" s="242">
        <v>1</v>
      </c>
      <c r="N102" s="242" t="s">
        <v>288</v>
      </c>
      <c r="O102" s="241">
        <v>44583</v>
      </c>
      <c r="P102" s="243"/>
      <c r="Q102" s="242">
        <f t="shared" si="4"/>
        <v>1</v>
      </c>
      <c r="R102" s="241">
        <v>44583</v>
      </c>
      <c r="S102" s="242"/>
      <c r="T102" s="244"/>
      <c r="U102" s="245"/>
      <c r="V102" s="242"/>
      <c r="W102" s="242">
        <v>300.74</v>
      </c>
      <c r="X102" s="246"/>
      <c r="Y102" s="247">
        <f t="shared" si="5"/>
        <v>300.74</v>
      </c>
      <c r="Z102" s="247">
        <f t="shared" si="6"/>
        <v>0</v>
      </c>
      <c r="AA102" s="247">
        <f t="shared" si="7"/>
        <v>300.74</v>
      </c>
      <c r="AB102" s="250" t="s">
        <v>165</v>
      </c>
      <c r="AC102" s="75"/>
      <c r="AD102" s="248"/>
      <c r="AE102" s="248"/>
      <c r="AF102" s="39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</row>
    <row r="103" spans="1:259" s="40" customFormat="1" ht="47.25" customHeight="1" x14ac:dyDescent="0.2">
      <c r="A103" s="241">
        <v>44583</v>
      </c>
      <c r="B103" s="250" t="s">
        <v>307</v>
      </c>
      <c r="C103" s="250" t="s">
        <v>203</v>
      </c>
      <c r="D103" s="250" t="s">
        <v>137</v>
      </c>
      <c r="E103" s="250" t="s">
        <v>138</v>
      </c>
      <c r="F103" s="242" t="s">
        <v>536</v>
      </c>
      <c r="G103" s="242" t="s">
        <v>287</v>
      </c>
      <c r="H103" s="242" t="s">
        <v>36</v>
      </c>
      <c r="I103" s="242">
        <v>1</v>
      </c>
      <c r="J103" s="241">
        <v>44583</v>
      </c>
      <c r="K103" s="242">
        <v>1</v>
      </c>
      <c r="L103" s="241">
        <v>44583</v>
      </c>
      <c r="M103" s="242">
        <v>1</v>
      </c>
      <c r="N103" s="242" t="s">
        <v>372</v>
      </c>
      <c r="O103" s="241">
        <v>44583</v>
      </c>
      <c r="P103" s="243"/>
      <c r="Q103" s="242">
        <f t="shared" si="4"/>
        <v>1</v>
      </c>
      <c r="R103" s="241">
        <v>44583</v>
      </c>
      <c r="S103" s="242"/>
      <c r="T103" s="244"/>
      <c r="U103" s="245"/>
      <c r="V103" s="242"/>
      <c r="W103" s="242">
        <v>636.92999999999995</v>
      </c>
      <c r="X103" s="246"/>
      <c r="Y103" s="247">
        <f t="shared" si="5"/>
        <v>636.92999999999995</v>
      </c>
      <c r="Z103" s="247">
        <f t="shared" si="6"/>
        <v>0</v>
      </c>
      <c r="AA103" s="247">
        <f t="shared" si="7"/>
        <v>636.92999999999995</v>
      </c>
      <c r="AB103" s="250" t="s">
        <v>165</v>
      </c>
      <c r="AC103" s="75"/>
      <c r="AD103" s="242"/>
      <c r="AE103" s="242"/>
      <c r="AF103" s="39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</row>
    <row r="104" spans="1:259" s="40" customFormat="1" ht="47.25" customHeight="1" x14ac:dyDescent="0.2">
      <c r="A104" s="241">
        <v>44583</v>
      </c>
      <c r="B104" s="250" t="s">
        <v>308</v>
      </c>
      <c r="C104" s="250" t="s">
        <v>337</v>
      </c>
      <c r="D104" s="250" t="s">
        <v>215</v>
      </c>
      <c r="E104" s="250" t="s">
        <v>216</v>
      </c>
      <c r="F104" s="242" t="s">
        <v>536</v>
      </c>
      <c r="G104" s="242" t="s">
        <v>287</v>
      </c>
      <c r="H104" s="242" t="s">
        <v>36</v>
      </c>
      <c r="I104" s="242">
        <v>13</v>
      </c>
      <c r="J104" s="241">
        <v>44583</v>
      </c>
      <c r="K104" s="242">
        <v>13</v>
      </c>
      <c r="L104" s="241">
        <v>44583</v>
      </c>
      <c r="M104" s="242">
        <v>13</v>
      </c>
      <c r="N104" s="242" t="s">
        <v>372</v>
      </c>
      <c r="O104" s="241">
        <v>44583</v>
      </c>
      <c r="P104" s="243"/>
      <c r="Q104" s="242">
        <f t="shared" si="4"/>
        <v>13</v>
      </c>
      <c r="R104" s="241">
        <v>44583</v>
      </c>
      <c r="S104" s="242"/>
      <c r="T104" s="244"/>
      <c r="U104" s="245"/>
      <c r="V104" s="242"/>
      <c r="W104" s="242">
        <v>460.84</v>
      </c>
      <c r="X104" s="246"/>
      <c r="Y104" s="247">
        <f t="shared" si="5"/>
        <v>5990.92</v>
      </c>
      <c r="Z104" s="247">
        <f t="shared" si="6"/>
        <v>0</v>
      </c>
      <c r="AA104" s="247">
        <f t="shared" si="7"/>
        <v>5990.92</v>
      </c>
      <c r="AB104" s="250" t="s">
        <v>165</v>
      </c>
      <c r="AC104" s="75"/>
      <c r="AD104" s="242"/>
      <c r="AE104" s="242"/>
      <c r="AF104" s="39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</row>
    <row r="105" spans="1:259" ht="51" customHeight="1" x14ac:dyDescent="0.2">
      <c r="A105" s="241">
        <v>44583</v>
      </c>
      <c r="B105" s="250" t="s">
        <v>309</v>
      </c>
      <c r="C105" s="250" t="s">
        <v>338</v>
      </c>
      <c r="D105" s="250" t="s">
        <v>137</v>
      </c>
      <c r="E105" s="250" t="s">
        <v>138</v>
      </c>
      <c r="F105" s="242" t="s">
        <v>536</v>
      </c>
      <c r="G105" s="242" t="s">
        <v>287</v>
      </c>
      <c r="H105" s="242" t="s">
        <v>36</v>
      </c>
      <c r="I105" s="242">
        <v>8</v>
      </c>
      <c r="J105" s="241">
        <v>44583</v>
      </c>
      <c r="K105" s="242">
        <v>8</v>
      </c>
      <c r="L105" s="241">
        <v>44583</v>
      </c>
      <c r="M105" s="242">
        <v>8</v>
      </c>
      <c r="N105" s="242" t="s">
        <v>372</v>
      </c>
      <c r="O105" s="241">
        <v>44583</v>
      </c>
      <c r="P105" s="243"/>
      <c r="Q105" s="242">
        <f t="shared" si="4"/>
        <v>8</v>
      </c>
      <c r="R105" s="241">
        <v>44583</v>
      </c>
      <c r="S105" s="242"/>
      <c r="T105" s="244"/>
      <c r="U105" s="245"/>
      <c r="V105" s="242"/>
      <c r="W105" s="242">
        <v>636.92999999999995</v>
      </c>
      <c r="X105" s="246"/>
      <c r="Y105" s="247">
        <f t="shared" si="5"/>
        <v>5095.4399999999996</v>
      </c>
      <c r="Z105" s="247">
        <f t="shared" si="6"/>
        <v>0</v>
      </c>
      <c r="AA105" s="247">
        <f t="shared" si="7"/>
        <v>5095.4399999999996</v>
      </c>
      <c r="AB105" s="250" t="s">
        <v>165</v>
      </c>
      <c r="AC105" s="75"/>
      <c r="AD105" s="242"/>
      <c r="AE105" s="242"/>
    </row>
    <row r="106" spans="1:259" s="40" customFormat="1" ht="47.25" customHeight="1" x14ac:dyDescent="0.2">
      <c r="A106" s="241">
        <v>44583</v>
      </c>
      <c r="B106" s="250" t="s">
        <v>310</v>
      </c>
      <c r="C106" s="250" t="s">
        <v>337</v>
      </c>
      <c r="D106" s="250" t="s">
        <v>213</v>
      </c>
      <c r="E106" s="250" t="s">
        <v>214</v>
      </c>
      <c r="F106" s="242" t="s">
        <v>536</v>
      </c>
      <c r="G106" s="242" t="s">
        <v>287</v>
      </c>
      <c r="H106" s="242" t="s">
        <v>36</v>
      </c>
      <c r="I106" s="242">
        <v>13</v>
      </c>
      <c r="J106" s="241">
        <v>44583</v>
      </c>
      <c r="K106" s="242">
        <v>13</v>
      </c>
      <c r="L106" s="241">
        <v>44583</v>
      </c>
      <c r="M106" s="242">
        <v>13</v>
      </c>
      <c r="N106" s="242" t="s">
        <v>372</v>
      </c>
      <c r="O106" s="241">
        <v>44583</v>
      </c>
      <c r="P106" s="243"/>
      <c r="Q106" s="242">
        <f t="shared" si="4"/>
        <v>13</v>
      </c>
      <c r="R106" s="241">
        <v>44583</v>
      </c>
      <c r="S106" s="242"/>
      <c r="T106" s="245"/>
      <c r="U106" s="245"/>
      <c r="V106" s="248"/>
      <c r="W106" s="242">
        <v>357.62</v>
      </c>
      <c r="X106" s="246"/>
      <c r="Y106" s="247">
        <f t="shared" si="5"/>
        <v>4649.0600000000004</v>
      </c>
      <c r="Z106" s="247">
        <f t="shared" si="6"/>
        <v>0</v>
      </c>
      <c r="AA106" s="247">
        <f t="shared" si="7"/>
        <v>4649.0600000000004</v>
      </c>
      <c r="AB106" s="250" t="s">
        <v>165</v>
      </c>
      <c r="AC106" s="75"/>
      <c r="AD106" s="242"/>
      <c r="AE106" s="242"/>
      <c r="AF106" s="39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</row>
    <row r="107" spans="1:259" ht="51" customHeight="1" x14ac:dyDescent="0.2">
      <c r="A107" s="241">
        <v>44583</v>
      </c>
      <c r="B107" s="250" t="s">
        <v>311</v>
      </c>
      <c r="C107" s="250" t="s">
        <v>339</v>
      </c>
      <c r="D107" s="250" t="s">
        <v>135</v>
      </c>
      <c r="E107" s="250" t="s">
        <v>136</v>
      </c>
      <c r="F107" s="242" t="s">
        <v>536</v>
      </c>
      <c r="G107" s="242" t="s">
        <v>287</v>
      </c>
      <c r="H107" s="242" t="s">
        <v>36</v>
      </c>
      <c r="I107" s="242">
        <v>1</v>
      </c>
      <c r="J107" s="241">
        <v>44583</v>
      </c>
      <c r="K107" s="242">
        <v>1</v>
      </c>
      <c r="L107" s="241">
        <v>44583</v>
      </c>
      <c r="M107" s="242">
        <v>1</v>
      </c>
      <c r="N107" s="242" t="s">
        <v>372</v>
      </c>
      <c r="O107" s="241">
        <v>44583</v>
      </c>
      <c r="P107" s="243"/>
      <c r="Q107" s="242">
        <f t="shared" si="4"/>
        <v>1</v>
      </c>
      <c r="R107" s="241">
        <v>44583</v>
      </c>
      <c r="S107" s="242"/>
      <c r="T107" s="244"/>
      <c r="U107" s="245"/>
      <c r="V107" s="242"/>
      <c r="W107" s="242">
        <v>526.74</v>
      </c>
      <c r="X107" s="246"/>
      <c r="Y107" s="247">
        <f t="shared" si="5"/>
        <v>526.74</v>
      </c>
      <c r="Z107" s="247">
        <f t="shared" si="6"/>
        <v>0</v>
      </c>
      <c r="AA107" s="247">
        <f t="shared" si="7"/>
        <v>526.74</v>
      </c>
      <c r="AB107" s="250" t="s">
        <v>165</v>
      </c>
      <c r="AC107" s="75"/>
      <c r="AD107" s="248"/>
      <c r="AE107" s="248"/>
    </row>
    <row r="108" spans="1:259" ht="47.25" customHeight="1" x14ac:dyDescent="0.2">
      <c r="A108" s="241">
        <v>44583</v>
      </c>
      <c r="B108" s="250" t="s">
        <v>312</v>
      </c>
      <c r="C108" s="250" t="s">
        <v>286</v>
      </c>
      <c r="D108" s="250" t="s">
        <v>91</v>
      </c>
      <c r="E108" s="250" t="s">
        <v>97</v>
      </c>
      <c r="F108" s="242" t="s">
        <v>536</v>
      </c>
      <c r="G108" s="242" t="s">
        <v>287</v>
      </c>
      <c r="H108" s="242" t="s">
        <v>36</v>
      </c>
      <c r="I108" s="242">
        <v>1</v>
      </c>
      <c r="J108" s="241">
        <v>44583</v>
      </c>
      <c r="K108" s="242">
        <v>1</v>
      </c>
      <c r="L108" s="241">
        <v>44583</v>
      </c>
      <c r="M108" s="242">
        <v>1</v>
      </c>
      <c r="N108" s="242" t="s">
        <v>288</v>
      </c>
      <c r="O108" s="241">
        <v>44583</v>
      </c>
      <c r="P108" s="243"/>
      <c r="Q108" s="242">
        <f t="shared" si="4"/>
        <v>1</v>
      </c>
      <c r="R108" s="241">
        <v>44583</v>
      </c>
      <c r="S108" s="242"/>
      <c r="T108" s="245"/>
      <c r="U108" s="245"/>
      <c r="V108" s="248"/>
      <c r="W108" s="242">
        <v>742.98</v>
      </c>
      <c r="X108" s="246"/>
      <c r="Y108" s="247">
        <f t="shared" si="5"/>
        <v>742.98</v>
      </c>
      <c r="Z108" s="247">
        <f t="shared" si="6"/>
        <v>0</v>
      </c>
      <c r="AA108" s="247">
        <f t="shared" si="7"/>
        <v>742.98</v>
      </c>
      <c r="AB108" s="250" t="s">
        <v>165</v>
      </c>
      <c r="AC108" s="75"/>
      <c r="AD108" s="242"/>
      <c r="AE108" s="242"/>
    </row>
    <row r="109" spans="1:259" s="40" customFormat="1" ht="47.25" customHeight="1" x14ac:dyDescent="0.2">
      <c r="A109" s="241">
        <v>44583</v>
      </c>
      <c r="B109" s="250" t="s">
        <v>313</v>
      </c>
      <c r="C109" s="250" t="s">
        <v>340</v>
      </c>
      <c r="D109" s="250" t="s">
        <v>129</v>
      </c>
      <c r="E109" s="250" t="s">
        <v>130</v>
      </c>
      <c r="F109" s="242" t="s">
        <v>536</v>
      </c>
      <c r="G109" s="242" t="s">
        <v>287</v>
      </c>
      <c r="H109" s="242" t="s">
        <v>36</v>
      </c>
      <c r="I109" s="251">
        <v>1</v>
      </c>
      <c r="J109" s="241">
        <v>44583</v>
      </c>
      <c r="K109" s="242">
        <v>1</v>
      </c>
      <c r="L109" s="241">
        <v>44583</v>
      </c>
      <c r="M109" s="242">
        <v>1</v>
      </c>
      <c r="N109" s="242" t="s">
        <v>372</v>
      </c>
      <c r="O109" s="241">
        <v>44583</v>
      </c>
      <c r="P109" s="243"/>
      <c r="Q109" s="242">
        <f t="shared" si="4"/>
        <v>1</v>
      </c>
      <c r="R109" s="241">
        <v>44583</v>
      </c>
      <c r="S109" s="242"/>
      <c r="T109" s="245"/>
      <c r="U109" s="245"/>
      <c r="V109" s="248"/>
      <c r="W109" s="242">
        <v>252.74</v>
      </c>
      <c r="X109" s="246"/>
      <c r="Y109" s="247">
        <f t="shared" si="5"/>
        <v>252.74</v>
      </c>
      <c r="Z109" s="247">
        <f t="shared" si="6"/>
        <v>0</v>
      </c>
      <c r="AA109" s="247">
        <f t="shared" si="7"/>
        <v>252.74</v>
      </c>
      <c r="AB109" s="250" t="s">
        <v>165</v>
      </c>
      <c r="AC109" s="75"/>
      <c r="AD109" s="242"/>
      <c r="AE109" s="242"/>
      <c r="AF109" s="3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</row>
    <row r="110" spans="1:259" s="40" customFormat="1" ht="47.25" customHeight="1" x14ac:dyDescent="0.2">
      <c r="A110" s="241">
        <v>44583</v>
      </c>
      <c r="B110" s="250" t="s">
        <v>314</v>
      </c>
      <c r="C110" s="250" t="s">
        <v>195</v>
      </c>
      <c r="D110" s="250" t="s">
        <v>129</v>
      </c>
      <c r="E110" s="250" t="s">
        <v>130</v>
      </c>
      <c r="F110" s="242" t="s">
        <v>536</v>
      </c>
      <c r="G110" s="242" t="s">
        <v>287</v>
      </c>
      <c r="H110" s="242" t="s">
        <v>36</v>
      </c>
      <c r="I110" s="251">
        <v>4</v>
      </c>
      <c r="J110" s="241">
        <v>44583</v>
      </c>
      <c r="K110" s="242">
        <v>4</v>
      </c>
      <c r="L110" s="241">
        <v>44583</v>
      </c>
      <c r="M110" s="242">
        <v>4</v>
      </c>
      <c r="N110" s="242" t="s">
        <v>372</v>
      </c>
      <c r="O110" s="241">
        <v>44583</v>
      </c>
      <c r="P110" s="243"/>
      <c r="Q110" s="242">
        <f t="shared" si="4"/>
        <v>4</v>
      </c>
      <c r="R110" s="241">
        <v>44583</v>
      </c>
      <c r="S110" s="242"/>
      <c r="T110" s="245"/>
      <c r="U110" s="245"/>
      <c r="V110" s="248"/>
      <c r="W110" s="242">
        <v>252.74</v>
      </c>
      <c r="X110" s="246"/>
      <c r="Y110" s="247">
        <f t="shared" si="5"/>
        <v>1010.96</v>
      </c>
      <c r="Z110" s="247">
        <f t="shared" si="6"/>
        <v>0</v>
      </c>
      <c r="AA110" s="247">
        <f t="shared" si="7"/>
        <v>1010.96</v>
      </c>
      <c r="AB110" s="250" t="s">
        <v>165</v>
      </c>
      <c r="AC110" s="75"/>
      <c r="AD110" s="242"/>
      <c r="AE110" s="242"/>
      <c r="AF110" s="39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</row>
    <row r="111" spans="1:259" s="40" customFormat="1" ht="47.25" customHeight="1" x14ac:dyDescent="0.2">
      <c r="A111" s="231">
        <v>44583</v>
      </c>
      <c r="B111" s="239" t="s">
        <v>315</v>
      </c>
      <c r="C111" s="239" t="s">
        <v>195</v>
      </c>
      <c r="D111" s="239" t="s">
        <v>133</v>
      </c>
      <c r="E111" s="239" t="s">
        <v>134</v>
      </c>
      <c r="F111" s="232" t="s">
        <v>536</v>
      </c>
      <c r="G111" s="232" t="s">
        <v>287</v>
      </c>
      <c r="H111" s="232" t="s">
        <v>36</v>
      </c>
      <c r="I111" s="240">
        <v>8</v>
      </c>
      <c r="J111" s="231">
        <v>44583</v>
      </c>
      <c r="K111" s="232">
        <v>8</v>
      </c>
      <c r="L111" s="231">
        <v>44583</v>
      </c>
      <c r="M111" s="232">
        <v>8</v>
      </c>
      <c r="N111" s="232" t="s">
        <v>372</v>
      </c>
      <c r="O111" s="231">
        <v>44583</v>
      </c>
      <c r="P111" s="230">
        <v>8</v>
      </c>
      <c r="Q111" s="232">
        <f t="shared" si="4"/>
        <v>0</v>
      </c>
      <c r="R111" s="231">
        <v>44583</v>
      </c>
      <c r="S111" s="232"/>
      <c r="T111" s="234"/>
      <c r="U111" s="234"/>
      <c r="V111" s="238"/>
      <c r="W111" s="232">
        <v>314.95</v>
      </c>
      <c r="X111" s="235"/>
      <c r="Y111" s="236">
        <f t="shared" si="5"/>
        <v>2519.6</v>
      </c>
      <c r="Z111" s="236">
        <f t="shared" si="6"/>
        <v>2519.6</v>
      </c>
      <c r="AA111" s="236">
        <f t="shared" si="7"/>
        <v>0</v>
      </c>
      <c r="AB111" s="239" t="s">
        <v>165</v>
      </c>
      <c r="AC111" s="237"/>
      <c r="AD111" s="238" t="s">
        <v>538</v>
      </c>
      <c r="AE111" s="238" t="s">
        <v>539</v>
      </c>
      <c r="AF111" s="39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</row>
    <row r="112" spans="1:259" s="40" customFormat="1" ht="47.25" customHeight="1" x14ac:dyDescent="0.2">
      <c r="A112" s="241">
        <v>44583</v>
      </c>
      <c r="B112" s="250" t="s">
        <v>316</v>
      </c>
      <c r="C112" s="250" t="s">
        <v>341</v>
      </c>
      <c r="D112" s="250" t="s">
        <v>139</v>
      </c>
      <c r="E112" s="250" t="s">
        <v>140</v>
      </c>
      <c r="F112" s="242" t="s">
        <v>536</v>
      </c>
      <c r="G112" s="242" t="s">
        <v>287</v>
      </c>
      <c r="H112" s="242" t="s">
        <v>36</v>
      </c>
      <c r="I112" s="242">
        <v>3</v>
      </c>
      <c r="J112" s="241">
        <v>44583</v>
      </c>
      <c r="K112" s="242">
        <v>3</v>
      </c>
      <c r="L112" s="241">
        <v>44583</v>
      </c>
      <c r="M112" s="242">
        <v>3</v>
      </c>
      <c r="N112" s="242" t="s">
        <v>376</v>
      </c>
      <c r="O112" s="241">
        <v>44583</v>
      </c>
      <c r="P112" s="243"/>
      <c r="Q112" s="242">
        <f t="shared" si="4"/>
        <v>3</v>
      </c>
      <c r="R112" s="241">
        <v>44583</v>
      </c>
      <c r="S112" s="242"/>
      <c r="T112" s="245"/>
      <c r="U112" s="245"/>
      <c r="V112" s="248"/>
      <c r="W112" s="242">
        <v>93.48</v>
      </c>
      <c r="X112" s="246"/>
      <c r="Y112" s="247">
        <f t="shared" si="5"/>
        <v>280.44</v>
      </c>
      <c r="Z112" s="247">
        <f t="shared" si="6"/>
        <v>0</v>
      </c>
      <c r="AA112" s="247">
        <f t="shared" si="7"/>
        <v>280.44</v>
      </c>
      <c r="AB112" s="250" t="s">
        <v>165</v>
      </c>
      <c r="AC112" s="75"/>
      <c r="AD112" s="242"/>
      <c r="AE112" s="242"/>
      <c r="AF112" s="39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</row>
    <row r="113" spans="1:259" ht="47.25" customHeight="1" x14ac:dyDescent="0.2">
      <c r="A113" s="241">
        <v>44583</v>
      </c>
      <c r="B113" s="250" t="s">
        <v>317</v>
      </c>
      <c r="C113" s="250" t="s">
        <v>335</v>
      </c>
      <c r="D113" s="250" t="s">
        <v>91</v>
      </c>
      <c r="E113" s="250" t="s">
        <v>97</v>
      </c>
      <c r="F113" s="242" t="s">
        <v>536</v>
      </c>
      <c r="G113" s="242" t="s">
        <v>287</v>
      </c>
      <c r="H113" s="242" t="s">
        <v>36</v>
      </c>
      <c r="I113" s="242">
        <v>1</v>
      </c>
      <c r="J113" s="241">
        <v>44583</v>
      </c>
      <c r="K113" s="242">
        <v>1</v>
      </c>
      <c r="L113" s="241">
        <v>44583</v>
      </c>
      <c r="M113" s="242">
        <v>1</v>
      </c>
      <c r="N113" s="242" t="s">
        <v>288</v>
      </c>
      <c r="O113" s="241">
        <v>44583</v>
      </c>
      <c r="P113" s="243"/>
      <c r="Q113" s="242">
        <f t="shared" si="4"/>
        <v>1</v>
      </c>
      <c r="R113" s="241">
        <v>44583</v>
      </c>
      <c r="S113" s="242"/>
      <c r="T113" s="244"/>
      <c r="U113" s="245"/>
      <c r="V113" s="242"/>
      <c r="W113" s="242">
        <v>742.98</v>
      </c>
      <c r="X113" s="246"/>
      <c r="Y113" s="247">
        <f t="shared" si="5"/>
        <v>742.98</v>
      </c>
      <c r="Z113" s="247">
        <f t="shared" si="6"/>
        <v>0</v>
      </c>
      <c r="AA113" s="247">
        <f t="shared" si="7"/>
        <v>742.98</v>
      </c>
      <c r="AB113" s="250" t="s">
        <v>165</v>
      </c>
      <c r="AC113" s="75"/>
      <c r="AD113" s="242"/>
      <c r="AE113" s="242"/>
    </row>
    <row r="114" spans="1:259" ht="47.25" customHeight="1" x14ac:dyDescent="0.2">
      <c r="A114" s="231">
        <v>44583</v>
      </c>
      <c r="B114" s="239" t="s">
        <v>318</v>
      </c>
      <c r="C114" s="239" t="s">
        <v>340</v>
      </c>
      <c r="D114" s="239" t="s">
        <v>133</v>
      </c>
      <c r="E114" s="239" t="s">
        <v>134</v>
      </c>
      <c r="F114" s="232" t="s">
        <v>536</v>
      </c>
      <c r="G114" s="232" t="s">
        <v>287</v>
      </c>
      <c r="H114" s="232" t="s">
        <v>36</v>
      </c>
      <c r="I114" s="232">
        <v>8</v>
      </c>
      <c r="J114" s="231">
        <v>44583</v>
      </c>
      <c r="K114" s="232">
        <v>8</v>
      </c>
      <c r="L114" s="231">
        <v>44583</v>
      </c>
      <c r="M114" s="232">
        <v>8</v>
      </c>
      <c r="N114" s="232" t="s">
        <v>372</v>
      </c>
      <c r="O114" s="231">
        <v>44583</v>
      </c>
      <c r="P114" s="230">
        <v>8</v>
      </c>
      <c r="Q114" s="232">
        <f t="shared" si="4"/>
        <v>0</v>
      </c>
      <c r="R114" s="231">
        <v>44583</v>
      </c>
      <c r="S114" s="232"/>
      <c r="T114" s="234"/>
      <c r="U114" s="234"/>
      <c r="V114" s="238"/>
      <c r="W114" s="232">
        <v>314.95</v>
      </c>
      <c r="X114" s="235"/>
      <c r="Y114" s="236">
        <f t="shared" si="5"/>
        <v>2519.6</v>
      </c>
      <c r="Z114" s="236">
        <f t="shared" si="6"/>
        <v>2519.6</v>
      </c>
      <c r="AA114" s="236">
        <f t="shared" si="7"/>
        <v>0</v>
      </c>
      <c r="AB114" s="239" t="s">
        <v>165</v>
      </c>
      <c r="AC114" s="237"/>
      <c r="AD114" s="238" t="s">
        <v>538</v>
      </c>
      <c r="AE114" s="238" t="s">
        <v>539</v>
      </c>
    </row>
    <row r="115" spans="1:259" ht="47.25" customHeight="1" x14ac:dyDescent="0.2">
      <c r="A115" s="241">
        <v>44583</v>
      </c>
      <c r="B115" s="250" t="s">
        <v>319</v>
      </c>
      <c r="C115" s="250" t="s">
        <v>341</v>
      </c>
      <c r="D115" s="250" t="s">
        <v>129</v>
      </c>
      <c r="E115" s="250" t="s">
        <v>130</v>
      </c>
      <c r="F115" s="242" t="s">
        <v>536</v>
      </c>
      <c r="G115" s="242" t="s">
        <v>287</v>
      </c>
      <c r="H115" s="242" t="s">
        <v>36</v>
      </c>
      <c r="I115" s="242">
        <v>1</v>
      </c>
      <c r="J115" s="241">
        <v>44583</v>
      </c>
      <c r="K115" s="242">
        <v>1</v>
      </c>
      <c r="L115" s="241">
        <v>44583</v>
      </c>
      <c r="M115" s="242">
        <v>1</v>
      </c>
      <c r="N115" s="242" t="s">
        <v>372</v>
      </c>
      <c r="O115" s="241">
        <v>44583</v>
      </c>
      <c r="P115" s="243"/>
      <c r="Q115" s="242">
        <f t="shared" si="4"/>
        <v>1</v>
      </c>
      <c r="R115" s="241">
        <v>44583</v>
      </c>
      <c r="S115" s="242"/>
      <c r="T115" s="244"/>
      <c r="U115" s="245"/>
      <c r="V115" s="242"/>
      <c r="W115" s="242">
        <v>252.74</v>
      </c>
      <c r="X115" s="246"/>
      <c r="Y115" s="247">
        <f t="shared" si="5"/>
        <v>252.74</v>
      </c>
      <c r="Z115" s="247">
        <f t="shared" si="6"/>
        <v>0</v>
      </c>
      <c r="AA115" s="247">
        <f t="shared" si="7"/>
        <v>252.74</v>
      </c>
      <c r="AB115" s="250" t="s">
        <v>165</v>
      </c>
      <c r="AC115" s="75"/>
      <c r="AD115" s="242"/>
      <c r="AE115" s="242"/>
    </row>
    <row r="116" spans="1:259" s="40" customFormat="1" ht="47.25" customHeight="1" x14ac:dyDescent="0.2">
      <c r="A116" s="241">
        <v>44583</v>
      </c>
      <c r="B116" s="250" t="s">
        <v>320</v>
      </c>
      <c r="C116" s="250" t="s">
        <v>342</v>
      </c>
      <c r="D116" s="250" t="s">
        <v>135</v>
      </c>
      <c r="E116" s="250" t="s">
        <v>136</v>
      </c>
      <c r="F116" s="242" t="s">
        <v>536</v>
      </c>
      <c r="G116" s="242" t="s">
        <v>287</v>
      </c>
      <c r="H116" s="242" t="s">
        <v>36</v>
      </c>
      <c r="I116" s="242">
        <v>2</v>
      </c>
      <c r="J116" s="241">
        <v>44583</v>
      </c>
      <c r="K116" s="242">
        <v>2</v>
      </c>
      <c r="L116" s="241">
        <v>44583</v>
      </c>
      <c r="M116" s="242">
        <v>2</v>
      </c>
      <c r="N116" s="242" t="s">
        <v>372</v>
      </c>
      <c r="O116" s="241">
        <v>44583</v>
      </c>
      <c r="P116" s="243"/>
      <c r="Q116" s="242">
        <f t="shared" si="4"/>
        <v>2</v>
      </c>
      <c r="R116" s="241">
        <v>44583</v>
      </c>
      <c r="S116" s="242"/>
      <c r="T116" s="244"/>
      <c r="U116" s="245"/>
      <c r="V116" s="242"/>
      <c r="W116" s="242">
        <v>526.74</v>
      </c>
      <c r="X116" s="246"/>
      <c r="Y116" s="247">
        <f t="shared" si="5"/>
        <v>1053.48</v>
      </c>
      <c r="Z116" s="247">
        <f t="shared" si="6"/>
        <v>0</v>
      </c>
      <c r="AA116" s="247">
        <f t="shared" si="7"/>
        <v>1053.48</v>
      </c>
      <c r="AB116" s="250" t="s">
        <v>165</v>
      </c>
      <c r="AC116" s="75"/>
      <c r="AD116" s="242"/>
      <c r="AE116" s="242"/>
      <c r="AF116" s="39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</row>
    <row r="117" spans="1:259" ht="47.25" customHeight="1" x14ac:dyDescent="0.2">
      <c r="A117" s="241">
        <v>44583</v>
      </c>
      <c r="B117" s="250" t="s">
        <v>321</v>
      </c>
      <c r="C117" s="250" t="s">
        <v>258</v>
      </c>
      <c r="D117" s="250" t="s">
        <v>137</v>
      </c>
      <c r="E117" s="250" t="s">
        <v>138</v>
      </c>
      <c r="F117" s="242" t="s">
        <v>536</v>
      </c>
      <c r="G117" s="242" t="s">
        <v>287</v>
      </c>
      <c r="H117" s="242" t="s">
        <v>36</v>
      </c>
      <c r="I117" s="242">
        <v>2</v>
      </c>
      <c r="J117" s="241">
        <v>44583</v>
      </c>
      <c r="K117" s="242">
        <v>2</v>
      </c>
      <c r="L117" s="241">
        <v>44583</v>
      </c>
      <c r="M117" s="242">
        <v>2</v>
      </c>
      <c r="N117" s="242" t="s">
        <v>372</v>
      </c>
      <c r="O117" s="241">
        <v>44583</v>
      </c>
      <c r="P117" s="243"/>
      <c r="Q117" s="242">
        <f t="shared" si="4"/>
        <v>2</v>
      </c>
      <c r="R117" s="241">
        <v>44583</v>
      </c>
      <c r="S117" s="242"/>
      <c r="T117" s="244"/>
      <c r="U117" s="245"/>
      <c r="V117" s="242"/>
      <c r="W117" s="242">
        <v>636.92999999999995</v>
      </c>
      <c r="X117" s="246"/>
      <c r="Y117" s="247">
        <f t="shared" si="5"/>
        <v>1273.8599999999999</v>
      </c>
      <c r="Z117" s="247">
        <f t="shared" si="6"/>
        <v>0</v>
      </c>
      <c r="AA117" s="247">
        <f t="shared" si="7"/>
        <v>1273.8599999999999</v>
      </c>
      <c r="AB117" s="250" t="s">
        <v>165</v>
      </c>
      <c r="AC117" s="75"/>
      <c r="AD117" s="248"/>
      <c r="AE117" s="248"/>
    </row>
    <row r="118" spans="1:259" s="40" customFormat="1" ht="47.25" customHeight="1" x14ac:dyDescent="0.2">
      <c r="A118" s="231">
        <v>44583</v>
      </c>
      <c r="B118" s="239" t="s">
        <v>322</v>
      </c>
      <c r="C118" s="239" t="s">
        <v>254</v>
      </c>
      <c r="D118" s="239" t="s">
        <v>262</v>
      </c>
      <c r="E118" s="239" t="s">
        <v>263</v>
      </c>
      <c r="F118" s="232" t="s">
        <v>536</v>
      </c>
      <c r="G118" s="232" t="s">
        <v>287</v>
      </c>
      <c r="H118" s="232" t="s">
        <v>36</v>
      </c>
      <c r="I118" s="232">
        <v>1</v>
      </c>
      <c r="J118" s="231">
        <v>44583</v>
      </c>
      <c r="K118" s="232">
        <v>1</v>
      </c>
      <c r="L118" s="231">
        <v>44583</v>
      </c>
      <c r="M118" s="226">
        <v>1</v>
      </c>
      <c r="N118" s="232" t="s">
        <v>376</v>
      </c>
      <c r="O118" s="231">
        <v>44583</v>
      </c>
      <c r="P118" s="230">
        <v>1</v>
      </c>
      <c r="Q118" s="232">
        <f t="shared" si="4"/>
        <v>0</v>
      </c>
      <c r="R118" s="231">
        <v>44583</v>
      </c>
      <c r="S118" s="232"/>
      <c r="T118" s="233"/>
      <c r="U118" s="234"/>
      <c r="V118" s="232"/>
      <c r="W118" s="232">
        <v>176.84</v>
      </c>
      <c r="X118" s="235"/>
      <c r="Y118" s="236">
        <f t="shared" si="5"/>
        <v>176.84</v>
      </c>
      <c r="Z118" s="236">
        <f t="shared" si="6"/>
        <v>176.84</v>
      </c>
      <c r="AA118" s="236">
        <f t="shared" si="7"/>
        <v>0</v>
      </c>
      <c r="AB118" s="239" t="s">
        <v>165</v>
      </c>
      <c r="AC118" s="237"/>
      <c r="AD118" s="238" t="s">
        <v>538</v>
      </c>
      <c r="AE118" s="238" t="s">
        <v>539</v>
      </c>
      <c r="AF118" s="39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</row>
    <row r="119" spans="1:259" ht="47.25" customHeight="1" x14ac:dyDescent="0.2">
      <c r="A119" s="231">
        <v>44583</v>
      </c>
      <c r="B119" s="239" t="s">
        <v>323</v>
      </c>
      <c r="C119" s="239" t="s">
        <v>343</v>
      </c>
      <c r="D119" s="239" t="s">
        <v>92</v>
      </c>
      <c r="E119" s="239" t="s">
        <v>98</v>
      </c>
      <c r="F119" s="232" t="s">
        <v>536</v>
      </c>
      <c r="G119" s="232" t="s">
        <v>287</v>
      </c>
      <c r="H119" s="232" t="s">
        <v>36</v>
      </c>
      <c r="I119" s="232">
        <v>3</v>
      </c>
      <c r="J119" s="231">
        <v>44583</v>
      </c>
      <c r="K119" s="232">
        <v>3</v>
      </c>
      <c r="L119" s="231">
        <v>44583</v>
      </c>
      <c r="M119" s="232">
        <v>3</v>
      </c>
      <c r="N119" s="232" t="s">
        <v>376</v>
      </c>
      <c r="O119" s="231">
        <v>44583</v>
      </c>
      <c r="P119" s="230">
        <v>3</v>
      </c>
      <c r="Q119" s="232">
        <f t="shared" si="4"/>
        <v>0</v>
      </c>
      <c r="R119" s="231">
        <v>44583</v>
      </c>
      <c r="S119" s="232"/>
      <c r="T119" s="233"/>
      <c r="U119" s="234"/>
      <c r="V119" s="232"/>
      <c r="W119" s="232">
        <v>173.32</v>
      </c>
      <c r="X119" s="235"/>
      <c r="Y119" s="236">
        <f t="shared" si="5"/>
        <v>519.96</v>
      </c>
      <c r="Z119" s="236">
        <f t="shared" si="6"/>
        <v>519.96</v>
      </c>
      <c r="AA119" s="236">
        <f t="shared" si="7"/>
        <v>0</v>
      </c>
      <c r="AB119" s="239" t="s">
        <v>165</v>
      </c>
      <c r="AC119" s="237"/>
      <c r="AD119" s="238" t="s">
        <v>538</v>
      </c>
      <c r="AE119" s="238" t="s">
        <v>539</v>
      </c>
    </row>
    <row r="120" spans="1:259" s="40" customFormat="1" ht="47.25" customHeight="1" x14ac:dyDescent="0.2">
      <c r="A120" s="241">
        <v>44583</v>
      </c>
      <c r="B120" s="250" t="s">
        <v>324</v>
      </c>
      <c r="C120" s="250" t="s">
        <v>344</v>
      </c>
      <c r="D120" s="250" t="s">
        <v>137</v>
      </c>
      <c r="E120" s="250" t="s">
        <v>138</v>
      </c>
      <c r="F120" s="242" t="s">
        <v>536</v>
      </c>
      <c r="G120" s="242" t="s">
        <v>287</v>
      </c>
      <c r="H120" s="242" t="s">
        <v>36</v>
      </c>
      <c r="I120" s="242">
        <v>4</v>
      </c>
      <c r="J120" s="241">
        <v>44583</v>
      </c>
      <c r="K120" s="242">
        <v>4</v>
      </c>
      <c r="L120" s="241">
        <v>44583</v>
      </c>
      <c r="M120" s="242">
        <v>4</v>
      </c>
      <c r="N120" s="242" t="s">
        <v>372</v>
      </c>
      <c r="O120" s="241">
        <v>44583</v>
      </c>
      <c r="P120" s="243"/>
      <c r="Q120" s="242">
        <f t="shared" si="4"/>
        <v>4</v>
      </c>
      <c r="R120" s="241">
        <v>44583</v>
      </c>
      <c r="S120" s="242"/>
      <c r="T120" s="244"/>
      <c r="U120" s="245"/>
      <c r="V120" s="242"/>
      <c r="W120" s="242">
        <v>636.92999999999995</v>
      </c>
      <c r="X120" s="246"/>
      <c r="Y120" s="247">
        <f t="shared" si="5"/>
        <v>2547.7199999999998</v>
      </c>
      <c r="Z120" s="247">
        <f t="shared" si="6"/>
        <v>0</v>
      </c>
      <c r="AA120" s="247">
        <f t="shared" si="7"/>
        <v>2547.7199999999998</v>
      </c>
      <c r="AB120" s="250" t="s">
        <v>165</v>
      </c>
      <c r="AC120" s="75"/>
      <c r="AD120" s="248"/>
      <c r="AE120" s="248"/>
      <c r="AF120" s="39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</row>
    <row r="121" spans="1:259" s="40" customFormat="1" ht="47.25" customHeight="1" x14ac:dyDescent="0.2">
      <c r="A121" s="241">
        <v>44583</v>
      </c>
      <c r="B121" s="250" t="s">
        <v>325</v>
      </c>
      <c r="C121" s="250" t="s">
        <v>254</v>
      </c>
      <c r="D121" s="250" t="s">
        <v>129</v>
      </c>
      <c r="E121" s="250" t="s">
        <v>130</v>
      </c>
      <c r="F121" s="242" t="s">
        <v>536</v>
      </c>
      <c r="G121" s="242" t="s">
        <v>287</v>
      </c>
      <c r="H121" s="242" t="s">
        <v>36</v>
      </c>
      <c r="I121" s="242">
        <v>2</v>
      </c>
      <c r="J121" s="241">
        <v>44583</v>
      </c>
      <c r="K121" s="242">
        <v>2</v>
      </c>
      <c r="L121" s="241">
        <v>44583</v>
      </c>
      <c r="M121" s="242">
        <v>2</v>
      </c>
      <c r="N121" s="242" t="s">
        <v>372</v>
      </c>
      <c r="O121" s="241">
        <v>44583</v>
      </c>
      <c r="P121" s="243"/>
      <c r="Q121" s="242">
        <f t="shared" si="4"/>
        <v>2</v>
      </c>
      <c r="R121" s="241">
        <v>44583</v>
      </c>
      <c r="S121" s="242"/>
      <c r="T121" s="245"/>
      <c r="U121" s="245"/>
      <c r="V121" s="248"/>
      <c r="W121" s="242">
        <v>252.74</v>
      </c>
      <c r="X121" s="246"/>
      <c r="Y121" s="247">
        <f t="shared" si="5"/>
        <v>505.48</v>
      </c>
      <c r="Z121" s="247">
        <f t="shared" si="6"/>
        <v>0</v>
      </c>
      <c r="AA121" s="247">
        <f t="shared" si="7"/>
        <v>505.48</v>
      </c>
      <c r="AB121" s="250" t="s">
        <v>165</v>
      </c>
      <c r="AC121" s="75"/>
      <c r="AD121" s="242"/>
      <c r="AE121" s="242"/>
      <c r="AF121" s="39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</row>
    <row r="122" spans="1:259" s="40" customFormat="1" ht="47.25" customHeight="1" x14ac:dyDescent="0.2">
      <c r="A122" s="241">
        <v>44583</v>
      </c>
      <c r="B122" s="250" t="s">
        <v>326</v>
      </c>
      <c r="C122" s="250" t="s">
        <v>342</v>
      </c>
      <c r="D122" s="250" t="s">
        <v>93</v>
      </c>
      <c r="E122" s="250" t="s">
        <v>99</v>
      </c>
      <c r="F122" s="242" t="s">
        <v>536</v>
      </c>
      <c r="G122" s="242" t="s">
        <v>287</v>
      </c>
      <c r="H122" s="242" t="s">
        <v>36</v>
      </c>
      <c r="I122" s="251">
        <v>5</v>
      </c>
      <c r="J122" s="241">
        <v>44583</v>
      </c>
      <c r="K122" s="242">
        <v>5</v>
      </c>
      <c r="L122" s="241">
        <v>44583</v>
      </c>
      <c r="M122" s="242">
        <v>5</v>
      </c>
      <c r="N122" s="242" t="s">
        <v>376</v>
      </c>
      <c r="O122" s="241">
        <v>44583</v>
      </c>
      <c r="P122" s="243"/>
      <c r="Q122" s="242">
        <f t="shared" si="4"/>
        <v>5</v>
      </c>
      <c r="R122" s="241">
        <v>44583</v>
      </c>
      <c r="S122" s="242"/>
      <c r="T122" s="245"/>
      <c r="U122" s="245"/>
      <c r="V122" s="248"/>
      <c r="W122" s="242">
        <v>317.67</v>
      </c>
      <c r="X122" s="246"/>
      <c r="Y122" s="247">
        <f t="shared" si="5"/>
        <v>1588.3500000000001</v>
      </c>
      <c r="Z122" s="247">
        <f t="shared" si="6"/>
        <v>0</v>
      </c>
      <c r="AA122" s="247">
        <f t="shared" si="7"/>
        <v>1588.3500000000001</v>
      </c>
      <c r="AB122" s="250" t="s">
        <v>165</v>
      </c>
      <c r="AC122" s="75"/>
      <c r="AD122" s="242"/>
      <c r="AE122" s="242"/>
      <c r="AF122" s="39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</row>
    <row r="123" spans="1:259" s="40" customFormat="1" ht="47.25" customHeight="1" x14ac:dyDescent="0.2">
      <c r="A123" s="241">
        <v>44583</v>
      </c>
      <c r="B123" s="250" t="s">
        <v>327</v>
      </c>
      <c r="C123" s="250" t="s">
        <v>345</v>
      </c>
      <c r="D123" s="250" t="s">
        <v>293</v>
      </c>
      <c r="E123" s="250" t="s">
        <v>294</v>
      </c>
      <c r="F123" s="242" t="s">
        <v>536</v>
      </c>
      <c r="G123" s="242" t="s">
        <v>287</v>
      </c>
      <c r="H123" s="242" t="s">
        <v>36</v>
      </c>
      <c r="I123" s="251">
        <v>3</v>
      </c>
      <c r="J123" s="241">
        <v>44583</v>
      </c>
      <c r="K123" s="242">
        <v>3</v>
      </c>
      <c r="L123" s="241">
        <v>44583</v>
      </c>
      <c r="M123" s="242">
        <v>3</v>
      </c>
      <c r="N123" s="242" t="s">
        <v>288</v>
      </c>
      <c r="O123" s="241">
        <v>44583</v>
      </c>
      <c r="P123" s="243"/>
      <c r="Q123" s="242">
        <f t="shared" si="4"/>
        <v>3</v>
      </c>
      <c r="R123" s="241">
        <v>44583</v>
      </c>
      <c r="S123" s="242"/>
      <c r="T123" s="244"/>
      <c r="U123" s="245"/>
      <c r="V123" s="242"/>
      <c r="W123" s="242">
        <v>554.65</v>
      </c>
      <c r="X123" s="246"/>
      <c r="Y123" s="247">
        <f t="shared" si="5"/>
        <v>1663.9499999999998</v>
      </c>
      <c r="Z123" s="247">
        <f t="shared" si="6"/>
        <v>0</v>
      </c>
      <c r="AA123" s="247">
        <f t="shared" si="7"/>
        <v>1663.9499999999998</v>
      </c>
      <c r="AB123" s="250" t="s">
        <v>165</v>
      </c>
      <c r="AC123" s="75"/>
      <c r="AD123" s="242"/>
      <c r="AE123" s="242"/>
      <c r="AF123" s="39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</row>
    <row r="124" spans="1:259" s="40" customFormat="1" ht="47.25" customHeight="1" x14ac:dyDescent="0.2">
      <c r="A124" s="241">
        <v>44583</v>
      </c>
      <c r="B124" s="250" t="s">
        <v>328</v>
      </c>
      <c r="C124" s="250" t="s">
        <v>346</v>
      </c>
      <c r="D124" s="250" t="s">
        <v>207</v>
      </c>
      <c r="E124" s="250" t="s">
        <v>208</v>
      </c>
      <c r="F124" s="242" t="s">
        <v>536</v>
      </c>
      <c r="G124" s="242" t="s">
        <v>287</v>
      </c>
      <c r="H124" s="242" t="s">
        <v>36</v>
      </c>
      <c r="I124" s="242">
        <v>1</v>
      </c>
      <c r="J124" s="241">
        <v>44583</v>
      </c>
      <c r="K124" s="242">
        <v>1</v>
      </c>
      <c r="L124" s="241">
        <v>44583</v>
      </c>
      <c r="M124" s="242">
        <v>1</v>
      </c>
      <c r="N124" s="242" t="s">
        <v>372</v>
      </c>
      <c r="O124" s="241">
        <v>44583</v>
      </c>
      <c r="P124" s="243"/>
      <c r="Q124" s="242">
        <f t="shared" si="4"/>
        <v>1</v>
      </c>
      <c r="R124" s="241">
        <v>44583</v>
      </c>
      <c r="S124" s="242"/>
      <c r="T124" s="245"/>
      <c r="U124" s="245"/>
      <c r="V124" s="248"/>
      <c r="W124" s="242">
        <v>290.98</v>
      </c>
      <c r="X124" s="246"/>
      <c r="Y124" s="247">
        <f t="shared" si="5"/>
        <v>290.98</v>
      </c>
      <c r="Z124" s="247">
        <f t="shared" si="6"/>
        <v>0</v>
      </c>
      <c r="AA124" s="247">
        <f t="shared" si="7"/>
        <v>290.98</v>
      </c>
      <c r="AB124" s="250" t="s">
        <v>165</v>
      </c>
      <c r="AC124" s="75"/>
      <c r="AD124" s="242"/>
      <c r="AE124" s="242"/>
      <c r="AF124" s="39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</row>
    <row r="125" spans="1:259" s="40" customFormat="1" ht="47.25" customHeight="1" x14ac:dyDescent="0.2">
      <c r="A125" s="241">
        <v>44590</v>
      </c>
      <c r="B125" s="250" t="s">
        <v>347</v>
      </c>
      <c r="C125" s="250" t="s">
        <v>361</v>
      </c>
      <c r="D125" s="250" t="s">
        <v>129</v>
      </c>
      <c r="E125" s="250" t="s">
        <v>130</v>
      </c>
      <c r="F125" s="242" t="s">
        <v>536</v>
      </c>
      <c r="G125" s="242" t="s">
        <v>287</v>
      </c>
      <c r="H125" s="242" t="s">
        <v>36</v>
      </c>
      <c r="I125" s="242">
        <v>1</v>
      </c>
      <c r="J125" s="241">
        <v>44590</v>
      </c>
      <c r="K125" s="242">
        <v>1</v>
      </c>
      <c r="L125" s="241">
        <v>44590</v>
      </c>
      <c r="M125" s="242">
        <v>1</v>
      </c>
      <c r="N125" s="242" t="s">
        <v>372</v>
      </c>
      <c r="O125" s="241">
        <v>44590</v>
      </c>
      <c r="P125" s="243"/>
      <c r="Q125" s="242">
        <f t="shared" si="4"/>
        <v>1</v>
      </c>
      <c r="R125" s="241">
        <v>44590</v>
      </c>
      <c r="S125" s="242"/>
      <c r="T125" s="244"/>
      <c r="U125" s="245"/>
      <c r="V125" s="242"/>
      <c r="W125" s="242">
        <v>252.74</v>
      </c>
      <c r="X125" s="246"/>
      <c r="Y125" s="247">
        <f t="shared" si="5"/>
        <v>252.74</v>
      </c>
      <c r="Z125" s="247">
        <f t="shared" si="6"/>
        <v>0</v>
      </c>
      <c r="AA125" s="247">
        <f t="shared" si="7"/>
        <v>252.74</v>
      </c>
      <c r="AB125" s="250" t="s">
        <v>165</v>
      </c>
      <c r="AC125" s="75"/>
      <c r="AD125" s="242"/>
      <c r="AE125" s="242"/>
      <c r="AF125" s="39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</row>
    <row r="126" spans="1:259" s="40" customFormat="1" ht="47.25" customHeight="1" x14ac:dyDescent="0.2">
      <c r="A126" s="241">
        <v>44590</v>
      </c>
      <c r="B126" s="250" t="s">
        <v>348</v>
      </c>
      <c r="C126" s="250" t="s">
        <v>362</v>
      </c>
      <c r="D126" s="250" t="s">
        <v>217</v>
      </c>
      <c r="E126" s="250" t="s">
        <v>218</v>
      </c>
      <c r="F126" s="242" t="s">
        <v>536</v>
      </c>
      <c r="G126" s="242" t="s">
        <v>287</v>
      </c>
      <c r="H126" s="242" t="s">
        <v>36</v>
      </c>
      <c r="I126" s="242">
        <v>1</v>
      </c>
      <c r="J126" s="241">
        <v>44590</v>
      </c>
      <c r="K126" s="242">
        <v>1</v>
      </c>
      <c r="L126" s="241">
        <v>44590</v>
      </c>
      <c r="M126" s="242">
        <v>1</v>
      </c>
      <c r="N126" s="242" t="s">
        <v>288</v>
      </c>
      <c r="O126" s="241">
        <v>44590</v>
      </c>
      <c r="P126" s="243"/>
      <c r="Q126" s="242">
        <f t="shared" si="4"/>
        <v>1</v>
      </c>
      <c r="R126" s="241">
        <v>44590</v>
      </c>
      <c r="S126" s="242"/>
      <c r="T126" s="245"/>
      <c r="U126" s="245"/>
      <c r="V126" s="248"/>
      <c r="W126" s="242">
        <v>300.74</v>
      </c>
      <c r="X126" s="246"/>
      <c r="Y126" s="247">
        <f t="shared" si="5"/>
        <v>300.74</v>
      </c>
      <c r="Z126" s="247">
        <f t="shared" si="6"/>
        <v>0</v>
      </c>
      <c r="AA126" s="247">
        <f t="shared" si="7"/>
        <v>300.74</v>
      </c>
      <c r="AB126" s="250" t="s">
        <v>165</v>
      </c>
      <c r="AC126" s="75"/>
      <c r="AD126" s="242"/>
      <c r="AE126" s="242"/>
      <c r="AF126" s="39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</row>
    <row r="127" spans="1:259" s="40" customFormat="1" ht="47.25" customHeight="1" x14ac:dyDescent="0.2">
      <c r="A127" s="200">
        <v>44590</v>
      </c>
      <c r="B127" s="41" t="s">
        <v>349</v>
      </c>
      <c r="C127" s="41" t="s">
        <v>196</v>
      </c>
      <c r="D127" s="41" t="s">
        <v>133</v>
      </c>
      <c r="E127" s="41" t="s">
        <v>134</v>
      </c>
      <c r="F127" s="43" t="s">
        <v>536</v>
      </c>
      <c r="G127" s="43" t="s">
        <v>287</v>
      </c>
      <c r="H127" s="43" t="s">
        <v>36</v>
      </c>
      <c r="I127" s="43">
        <v>9</v>
      </c>
      <c r="J127" s="200">
        <v>44590</v>
      </c>
      <c r="K127" s="43">
        <v>9</v>
      </c>
      <c r="L127" s="200">
        <v>44590</v>
      </c>
      <c r="M127" s="43">
        <v>9</v>
      </c>
      <c r="N127" s="43" t="s">
        <v>372</v>
      </c>
      <c r="O127" s="200">
        <v>44590</v>
      </c>
      <c r="P127" s="230">
        <v>5</v>
      </c>
      <c r="Q127" s="43">
        <f t="shared" si="4"/>
        <v>4</v>
      </c>
      <c r="R127" s="200">
        <v>44590</v>
      </c>
      <c r="S127" s="43"/>
      <c r="T127" s="46"/>
      <c r="U127" s="46"/>
      <c r="V127" s="50"/>
      <c r="W127" s="43">
        <v>314.95</v>
      </c>
      <c r="X127" s="47"/>
      <c r="Y127" s="48">
        <f t="shared" si="5"/>
        <v>2834.5499999999997</v>
      </c>
      <c r="Z127" s="48">
        <f t="shared" si="6"/>
        <v>1574.75</v>
      </c>
      <c r="AA127" s="48">
        <f t="shared" si="7"/>
        <v>1259.8</v>
      </c>
      <c r="AB127" s="41" t="s">
        <v>165</v>
      </c>
      <c r="AC127" s="49"/>
      <c r="AD127" s="50" t="s">
        <v>538</v>
      </c>
      <c r="AE127" s="50" t="s">
        <v>539</v>
      </c>
      <c r="AF127" s="39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</row>
    <row r="128" spans="1:259" s="40" customFormat="1" ht="47.25" customHeight="1" x14ac:dyDescent="0.2">
      <c r="A128" s="241">
        <v>44590</v>
      </c>
      <c r="B128" s="250" t="s">
        <v>350</v>
      </c>
      <c r="C128" s="250" t="s">
        <v>363</v>
      </c>
      <c r="D128" s="250" t="s">
        <v>291</v>
      </c>
      <c r="E128" s="250" t="s">
        <v>292</v>
      </c>
      <c r="F128" s="242" t="s">
        <v>536</v>
      </c>
      <c r="G128" s="242" t="s">
        <v>287</v>
      </c>
      <c r="H128" s="242" t="s">
        <v>36</v>
      </c>
      <c r="I128" s="242">
        <v>2</v>
      </c>
      <c r="J128" s="241">
        <v>44590</v>
      </c>
      <c r="K128" s="242">
        <v>2</v>
      </c>
      <c r="L128" s="241">
        <v>44590</v>
      </c>
      <c r="M128" s="242">
        <v>2</v>
      </c>
      <c r="N128" s="242" t="s">
        <v>376</v>
      </c>
      <c r="O128" s="241">
        <v>44590</v>
      </c>
      <c r="P128" s="243"/>
      <c r="Q128" s="242">
        <f t="shared" si="4"/>
        <v>2</v>
      </c>
      <c r="R128" s="241">
        <v>44590</v>
      </c>
      <c r="S128" s="242"/>
      <c r="T128" s="245"/>
      <c r="U128" s="245"/>
      <c r="V128" s="248"/>
      <c r="W128" s="242">
        <v>272.76</v>
      </c>
      <c r="X128" s="246"/>
      <c r="Y128" s="247">
        <f t="shared" si="5"/>
        <v>545.52</v>
      </c>
      <c r="Z128" s="247">
        <f t="shared" si="6"/>
        <v>0</v>
      </c>
      <c r="AA128" s="247">
        <f t="shared" si="7"/>
        <v>545.52</v>
      </c>
      <c r="AB128" s="250" t="s">
        <v>165</v>
      </c>
      <c r="AC128" s="75"/>
      <c r="AD128" s="248"/>
      <c r="AE128" s="248"/>
      <c r="AF128" s="39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</row>
    <row r="129" spans="1:259" ht="47.25" customHeight="1" x14ac:dyDescent="0.2">
      <c r="A129" s="241">
        <v>44590</v>
      </c>
      <c r="B129" s="250" t="s">
        <v>351</v>
      </c>
      <c r="C129" s="250" t="s">
        <v>364</v>
      </c>
      <c r="D129" s="250" t="s">
        <v>131</v>
      </c>
      <c r="E129" s="250" t="s">
        <v>132</v>
      </c>
      <c r="F129" s="242" t="s">
        <v>536</v>
      </c>
      <c r="G129" s="242" t="s">
        <v>287</v>
      </c>
      <c r="H129" s="242" t="s">
        <v>36</v>
      </c>
      <c r="I129" s="242">
        <v>6</v>
      </c>
      <c r="J129" s="241">
        <v>44590</v>
      </c>
      <c r="K129" s="242">
        <v>6</v>
      </c>
      <c r="L129" s="241">
        <v>44590</v>
      </c>
      <c r="M129" s="242">
        <v>6</v>
      </c>
      <c r="N129" s="242" t="s">
        <v>376</v>
      </c>
      <c r="O129" s="241">
        <v>44590</v>
      </c>
      <c r="P129" s="243"/>
      <c r="Q129" s="242">
        <f t="shared" si="4"/>
        <v>6</v>
      </c>
      <c r="R129" s="241">
        <v>44590</v>
      </c>
      <c r="S129" s="242"/>
      <c r="T129" s="244"/>
      <c r="U129" s="245"/>
      <c r="V129" s="242"/>
      <c r="W129" s="242">
        <v>195.52</v>
      </c>
      <c r="X129" s="246"/>
      <c r="Y129" s="247">
        <f t="shared" si="5"/>
        <v>1173.1200000000001</v>
      </c>
      <c r="Z129" s="247">
        <f t="shared" si="6"/>
        <v>0</v>
      </c>
      <c r="AA129" s="247">
        <f t="shared" si="7"/>
        <v>1173.1200000000001</v>
      </c>
      <c r="AB129" s="250" t="s">
        <v>165</v>
      </c>
      <c r="AC129" s="75"/>
      <c r="AD129" s="242"/>
      <c r="AE129" s="242"/>
    </row>
    <row r="130" spans="1:259" s="40" customFormat="1" ht="47.25" customHeight="1" x14ac:dyDescent="0.2">
      <c r="A130" s="241">
        <v>44590</v>
      </c>
      <c r="B130" s="250" t="s">
        <v>352</v>
      </c>
      <c r="C130" s="250" t="s">
        <v>190</v>
      </c>
      <c r="D130" s="250" t="s">
        <v>207</v>
      </c>
      <c r="E130" s="250" t="s">
        <v>208</v>
      </c>
      <c r="F130" s="242" t="s">
        <v>536</v>
      </c>
      <c r="G130" s="242" t="s">
        <v>287</v>
      </c>
      <c r="H130" s="242" t="s">
        <v>36</v>
      </c>
      <c r="I130" s="242">
        <v>2</v>
      </c>
      <c r="J130" s="241">
        <v>44590</v>
      </c>
      <c r="K130" s="242">
        <v>2</v>
      </c>
      <c r="L130" s="241">
        <v>44590</v>
      </c>
      <c r="M130" s="242">
        <v>2</v>
      </c>
      <c r="N130" s="242" t="s">
        <v>372</v>
      </c>
      <c r="O130" s="241">
        <v>44590</v>
      </c>
      <c r="P130" s="243"/>
      <c r="Q130" s="242">
        <f t="shared" si="4"/>
        <v>2</v>
      </c>
      <c r="R130" s="241">
        <v>44590</v>
      </c>
      <c r="S130" s="242"/>
      <c r="T130" s="245"/>
      <c r="U130" s="245"/>
      <c r="V130" s="248"/>
      <c r="W130" s="242">
        <v>290.98</v>
      </c>
      <c r="X130" s="246"/>
      <c r="Y130" s="247">
        <f>I130*W130</f>
        <v>581.96</v>
      </c>
      <c r="Z130" s="247">
        <f t="shared" si="6"/>
        <v>0</v>
      </c>
      <c r="AA130" s="247">
        <f t="shared" si="7"/>
        <v>581.96</v>
      </c>
      <c r="AB130" s="250" t="s">
        <v>165</v>
      </c>
      <c r="AC130" s="75"/>
      <c r="AD130" s="248"/>
      <c r="AE130" s="248"/>
      <c r="AF130" s="39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</row>
    <row r="131" spans="1:259" s="40" customFormat="1" ht="47.25" customHeight="1" x14ac:dyDescent="0.2">
      <c r="A131" s="241">
        <v>44590</v>
      </c>
      <c r="B131" s="250" t="s">
        <v>353</v>
      </c>
      <c r="C131" s="250" t="s">
        <v>365</v>
      </c>
      <c r="D131" s="250" t="s">
        <v>137</v>
      </c>
      <c r="E131" s="250" t="s">
        <v>138</v>
      </c>
      <c r="F131" s="242" t="s">
        <v>536</v>
      </c>
      <c r="G131" s="242" t="s">
        <v>287</v>
      </c>
      <c r="H131" s="242" t="s">
        <v>36</v>
      </c>
      <c r="I131" s="242">
        <v>2</v>
      </c>
      <c r="J131" s="241">
        <v>44590</v>
      </c>
      <c r="K131" s="242">
        <v>2</v>
      </c>
      <c r="L131" s="241">
        <v>44590</v>
      </c>
      <c r="M131" s="242">
        <v>2</v>
      </c>
      <c r="N131" s="242" t="s">
        <v>372</v>
      </c>
      <c r="O131" s="241">
        <v>44590</v>
      </c>
      <c r="P131" s="243"/>
      <c r="Q131" s="242">
        <f t="shared" si="4"/>
        <v>2</v>
      </c>
      <c r="R131" s="241">
        <v>44590</v>
      </c>
      <c r="S131" s="242"/>
      <c r="T131" s="245"/>
      <c r="U131" s="245"/>
      <c r="V131" s="248"/>
      <c r="W131" s="242">
        <v>636.92999999999995</v>
      </c>
      <c r="X131" s="246"/>
      <c r="Y131" s="247">
        <f t="shared" ref="Y131:Y138" si="8">I131*W131</f>
        <v>1273.8599999999999</v>
      </c>
      <c r="Z131" s="247">
        <f t="shared" si="6"/>
        <v>0</v>
      </c>
      <c r="AA131" s="247">
        <f t="shared" si="7"/>
        <v>1273.8599999999999</v>
      </c>
      <c r="AB131" s="250" t="s">
        <v>165</v>
      </c>
      <c r="AC131" s="75"/>
      <c r="AD131" s="242"/>
      <c r="AE131" s="242"/>
      <c r="AF131" s="39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</row>
    <row r="132" spans="1:259" ht="47.25" customHeight="1" x14ac:dyDescent="0.2">
      <c r="A132" s="241">
        <v>44590</v>
      </c>
      <c r="B132" s="250" t="s">
        <v>354</v>
      </c>
      <c r="C132" s="250" t="s">
        <v>362</v>
      </c>
      <c r="D132" s="250" t="s">
        <v>217</v>
      </c>
      <c r="E132" s="250" t="s">
        <v>218</v>
      </c>
      <c r="F132" s="242" t="s">
        <v>536</v>
      </c>
      <c r="G132" s="242" t="s">
        <v>287</v>
      </c>
      <c r="H132" s="242" t="s">
        <v>36</v>
      </c>
      <c r="I132" s="242">
        <v>2</v>
      </c>
      <c r="J132" s="241">
        <v>44590</v>
      </c>
      <c r="K132" s="242">
        <v>2</v>
      </c>
      <c r="L132" s="241">
        <v>44590</v>
      </c>
      <c r="M132" s="242">
        <v>2</v>
      </c>
      <c r="N132" s="242" t="s">
        <v>288</v>
      </c>
      <c r="O132" s="241">
        <v>44590</v>
      </c>
      <c r="P132" s="243"/>
      <c r="Q132" s="242">
        <f t="shared" si="4"/>
        <v>2</v>
      </c>
      <c r="R132" s="241">
        <v>44590</v>
      </c>
      <c r="S132" s="242"/>
      <c r="T132" s="245"/>
      <c r="U132" s="245"/>
      <c r="V132" s="248"/>
      <c r="W132" s="242">
        <v>300.74</v>
      </c>
      <c r="X132" s="246"/>
      <c r="Y132" s="247">
        <f t="shared" si="8"/>
        <v>601.48</v>
      </c>
      <c r="Z132" s="247">
        <f t="shared" si="6"/>
        <v>0</v>
      </c>
      <c r="AA132" s="247">
        <f t="shared" si="7"/>
        <v>601.48</v>
      </c>
      <c r="AB132" s="250" t="s">
        <v>165</v>
      </c>
      <c r="AC132" s="75"/>
      <c r="AD132" s="242"/>
      <c r="AE132" s="242"/>
    </row>
    <row r="133" spans="1:259" ht="47.25" customHeight="1" x14ac:dyDescent="0.2">
      <c r="A133" s="241">
        <v>44590</v>
      </c>
      <c r="B133" s="250" t="s">
        <v>355</v>
      </c>
      <c r="C133" s="250" t="s">
        <v>366</v>
      </c>
      <c r="D133" s="250" t="s">
        <v>94</v>
      </c>
      <c r="E133" s="250" t="s">
        <v>100</v>
      </c>
      <c r="F133" s="242" t="s">
        <v>536</v>
      </c>
      <c r="G133" s="242" t="s">
        <v>287</v>
      </c>
      <c r="H133" s="242" t="s">
        <v>36</v>
      </c>
      <c r="I133" s="242">
        <v>2</v>
      </c>
      <c r="J133" s="241">
        <v>44590</v>
      </c>
      <c r="K133" s="242">
        <v>2</v>
      </c>
      <c r="L133" s="241">
        <v>44590</v>
      </c>
      <c r="M133" s="242">
        <v>2</v>
      </c>
      <c r="N133" s="242" t="s">
        <v>288</v>
      </c>
      <c r="O133" s="241">
        <v>44590</v>
      </c>
      <c r="P133" s="243"/>
      <c r="Q133" s="242">
        <f t="shared" si="4"/>
        <v>2</v>
      </c>
      <c r="R133" s="241">
        <v>44590</v>
      </c>
      <c r="S133" s="242"/>
      <c r="T133" s="245"/>
      <c r="U133" s="245"/>
      <c r="V133" s="248"/>
      <c r="W133" s="242">
        <v>244.43</v>
      </c>
      <c r="X133" s="246"/>
      <c r="Y133" s="247">
        <f t="shared" si="8"/>
        <v>488.86</v>
      </c>
      <c r="Z133" s="247">
        <f t="shared" si="6"/>
        <v>0</v>
      </c>
      <c r="AA133" s="247">
        <f t="shared" si="7"/>
        <v>488.86</v>
      </c>
      <c r="AB133" s="250" t="s">
        <v>165</v>
      </c>
      <c r="AC133" s="75"/>
      <c r="AD133" s="242"/>
      <c r="AE133" s="242"/>
    </row>
    <row r="134" spans="1:259" ht="47.25" customHeight="1" x14ac:dyDescent="0.2">
      <c r="A134" s="241">
        <v>44590</v>
      </c>
      <c r="B134" s="250" t="s">
        <v>356</v>
      </c>
      <c r="C134" s="250" t="s">
        <v>365</v>
      </c>
      <c r="D134" s="250" t="s">
        <v>137</v>
      </c>
      <c r="E134" s="250" t="s">
        <v>138</v>
      </c>
      <c r="F134" s="242" t="s">
        <v>536</v>
      </c>
      <c r="G134" s="242" t="s">
        <v>287</v>
      </c>
      <c r="H134" s="242" t="s">
        <v>36</v>
      </c>
      <c r="I134" s="242">
        <v>6</v>
      </c>
      <c r="J134" s="241">
        <v>44590</v>
      </c>
      <c r="K134" s="242">
        <v>6</v>
      </c>
      <c r="L134" s="241">
        <v>44590</v>
      </c>
      <c r="M134" s="242">
        <v>6</v>
      </c>
      <c r="N134" s="242" t="s">
        <v>372</v>
      </c>
      <c r="O134" s="241">
        <v>44590</v>
      </c>
      <c r="P134" s="243"/>
      <c r="Q134" s="242">
        <f t="shared" si="4"/>
        <v>6</v>
      </c>
      <c r="R134" s="241">
        <v>44590</v>
      </c>
      <c r="S134" s="242"/>
      <c r="T134" s="245"/>
      <c r="U134" s="245"/>
      <c r="V134" s="248"/>
      <c r="W134" s="242">
        <v>636.92999999999995</v>
      </c>
      <c r="X134" s="246"/>
      <c r="Y134" s="247">
        <f t="shared" si="8"/>
        <v>3821.58</v>
      </c>
      <c r="Z134" s="247">
        <f t="shared" si="6"/>
        <v>0</v>
      </c>
      <c r="AA134" s="247">
        <f t="shared" si="7"/>
        <v>3821.58</v>
      </c>
      <c r="AB134" s="250" t="s">
        <v>165</v>
      </c>
      <c r="AC134" s="75"/>
      <c r="AD134" s="248"/>
      <c r="AE134" s="248"/>
    </row>
    <row r="135" spans="1:259" ht="47.25" customHeight="1" x14ac:dyDescent="0.2">
      <c r="A135" s="241">
        <v>44590</v>
      </c>
      <c r="B135" s="250" t="s">
        <v>357</v>
      </c>
      <c r="C135" s="250" t="s">
        <v>367</v>
      </c>
      <c r="D135" s="250" t="s">
        <v>135</v>
      </c>
      <c r="E135" s="250" t="s">
        <v>136</v>
      </c>
      <c r="F135" s="242" t="s">
        <v>536</v>
      </c>
      <c r="G135" s="242" t="s">
        <v>287</v>
      </c>
      <c r="H135" s="242" t="s">
        <v>36</v>
      </c>
      <c r="I135" s="242">
        <v>5</v>
      </c>
      <c r="J135" s="241">
        <v>44590</v>
      </c>
      <c r="K135" s="242">
        <v>5</v>
      </c>
      <c r="L135" s="241">
        <v>44590</v>
      </c>
      <c r="M135" s="242">
        <v>5</v>
      </c>
      <c r="N135" s="242" t="s">
        <v>372</v>
      </c>
      <c r="O135" s="241">
        <v>44590</v>
      </c>
      <c r="P135" s="243"/>
      <c r="Q135" s="242">
        <f t="shared" ref="Q135:Q138" si="9">M135-P135</f>
        <v>5</v>
      </c>
      <c r="R135" s="241">
        <v>44590</v>
      </c>
      <c r="S135" s="242"/>
      <c r="T135" s="245"/>
      <c r="U135" s="245"/>
      <c r="V135" s="248"/>
      <c r="W135" s="242">
        <v>526.74</v>
      </c>
      <c r="X135" s="246"/>
      <c r="Y135" s="247">
        <f t="shared" si="8"/>
        <v>2633.7</v>
      </c>
      <c r="Z135" s="247">
        <f t="shared" ref="Z135:Z138" si="10">P135*W135</f>
        <v>0</v>
      </c>
      <c r="AA135" s="247">
        <f t="shared" ref="AA135:AA138" si="11">Q135*W135</f>
        <v>2633.7</v>
      </c>
      <c r="AB135" s="250" t="s">
        <v>165</v>
      </c>
      <c r="AC135" s="75"/>
      <c r="AD135" s="242"/>
      <c r="AE135" s="242"/>
    </row>
    <row r="136" spans="1:259" ht="47.25" customHeight="1" x14ac:dyDescent="0.2">
      <c r="A136" s="241">
        <v>44590</v>
      </c>
      <c r="B136" s="250" t="s">
        <v>358</v>
      </c>
      <c r="C136" s="250" t="s">
        <v>368</v>
      </c>
      <c r="D136" s="250" t="s">
        <v>221</v>
      </c>
      <c r="E136" s="250" t="s">
        <v>222</v>
      </c>
      <c r="F136" s="242" t="s">
        <v>536</v>
      </c>
      <c r="G136" s="242" t="s">
        <v>287</v>
      </c>
      <c r="H136" s="242" t="s">
        <v>36</v>
      </c>
      <c r="I136" s="242">
        <v>1</v>
      </c>
      <c r="J136" s="241">
        <v>44590</v>
      </c>
      <c r="K136" s="242">
        <v>1</v>
      </c>
      <c r="L136" s="241">
        <v>44590</v>
      </c>
      <c r="M136" s="242">
        <v>1</v>
      </c>
      <c r="N136" s="242" t="s">
        <v>288</v>
      </c>
      <c r="O136" s="241">
        <v>44590</v>
      </c>
      <c r="P136" s="243"/>
      <c r="Q136" s="242">
        <f t="shared" si="9"/>
        <v>1</v>
      </c>
      <c r="R136" s="241">
        <v>44590</v>
      </c>
      <c r="S136" s="242"/>
      <c r="T136" s="244"/>
      <c r="U136" s="245"/>
      <c r="V136" s="242"/>
      <c r="W136" s="242">
        <v>221.95</v>
      </c>
      <c r="X136" s="246"/>
      <c r="Y136" s="247">
        <f t="shared" si="8"/>
        <v>221.95</v>
      </c>
      <c r="Z136" s="247">
        <f t="shared" si="10"/>
        <v>0</v>
      </c>
      <c r="AA136" s="247">
        <f t="shared" si="11"/>
        <v>221.95</v>
      </c>
      <c r="AB136" s="250" t="s">
        <v>165</v>
      </c>
      <c r="AC136" s="75"/>
      <c r="AD136" s="242"/>
      <c r="AE136" s="242"/>
    </row>
    <row r="137" spans="1:259" s="40" customFormat="1" ht="47.25" customHeight="1" x14ac:dyDescent="0.2">
      <c r="A137" s="241">
        <v>44590</v>
      </c>
      <c r="B137" s="250" t="s">
        <v>359</v>
      </c>
      <c r="C137" s="250" t="s">
        <v>369</v>
      </c>
      <c r="D137" s="250" t="s">
        <v>139</v>
      </c>
      <c r="E137" s="250" t="s">
        <v>140</v>
      </c>
      <c r="F137" s="242" t="s">
        <v>536</v>
      </c>
      <c r="G137" s="242" t="s">
        <v>287</v>
      </c>
      <c r="H137" s="242" t="s">
        <v>36</v>
      </c>
      <c r="I137" s="242">
        <v>3</v>
      </c>
      <c r="J137" s="241">
        <v>44590</v>
      </c>
      <c r="K137" s="242">
        <v>3</v>
      </c>
      <c r="L137" s="241">
        <v>44590</v>
      </c>
      <c r="M137" s="242">
        <v>3</v>
      </c>
      <c r="N137" s="242" t="s">
        <v>376</v>
      </c>
      <c r="O137" s="241">
        <v>44590</v>
      </c>
      <c r="P137" s="243"/>
      <c r="Q137" s="242">
        <f t="shared" si="9"/>
        <v>3</v>
      </c>
      <c r="R137" s="241">
        <v>44590</v>
      </c>
      <c r="S137" s="242"/>
      <c r="T137" s="244"/>
      <c r="U137" s="245"/>
      <c r="V137" s="242"/>
      <c r="W137" s="242">
        <v>93.48</v>
      </c>
      <c r="X137" s="246"/>
      <c r="Y137" s="247">
        <f t="shared" si="8"/>
        <v>280.44</v>
      </c>
      <c r="Z137" s="247">
        <f t="shared" si="10"/>
        <v>0</v>
      </c>
      <c r="AA137" s="247">
        <f t="shared" si="11"/>
        <v>280.44</v>
      </c>
      <c r="AB137" s="250" t="s">
        <v>165</v>
      </c>
      <c r="AC137" s="75"/>
      <c r="AD137" s="242"/>
      <c r="AE137" s="242"/>
      <c r="AF137" s="39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</row>
    <row r="138" spans="1:259" s="40" customFormat="1" ht="47.25" customHeight="1" x14ac:dyDescent="0.2">
      <c r="A138" s="241">
        <v>44590</v>
      </c>
      <c r="B138" s="250" t="s">
        <v>360</v>
      </c>
      <c r="C138" s="250" t="s">
        <v>370</v>
      </c>
      <c r="D138" s="250" t="s">
        <v>211</v>
      </c>
      <c r="E138" s="250" t="s">
        <v>212</v>
      </c>
      <c r="F138" s="250" t="s">
        <v>537</v>
      </c>
      <c r="G138" s="242" t="s">
        <v>287</v>
      </c>
      <c r="H138" s="242" t="s">
        <v>36</v>
      </c>
      <c r="I138" s="242">
        <v>132</v>
      </c>
      <c r="J138" s="241">
        <v>44590</v>
      </c>
      <c r="K138" s="242">
        <v>132</v>
      </c>
      <c r="L138" s="241">
        <v>44590</v>
      </c>
      <c r="M138" s="242">
        <v>132</v>
      </c>
      <c r="N138" s="242" t="s">
        <v>372</v>
      </c>
      <c r="O138" s="241">
        <v>44590</v>
      </c>
      <c r="P138" s="243"/>
      <c r="Q138" s="242">
        <f t="shared" si="9"/>
        <v>132</v>
      </c>
      <c r="R138" s="241">
        <v>44590</v>
      </c>
      <c r="S138" s="242"/>
      <c r="T138" s="245"/>
      <c r="U138" s="245"/>
      <c r="V138" s="248"/>
      <c r="W138" s="242">
        <v>278.16000000000003</v>
      </c>
      <c r="X138" s="246"/>
      <c r="Y138" s="247">
        <f t="shared" si="8"/>
        <v>36717.120000000003</v>
      </c>
      <c r="Z138" s="247">
        <f t="shared" si="10"/>
        <v>0</v>
      </c>
      <c r="AA138" s="247">
        <f t="shared" si="11"/>
        <v>36717.120000000003</v>
      </c>
      <c r="AB138" s="250" t="s">
        <v>371</v>
      </c>
      <c r="AC138" s="75"/>
      <c r="AD138" s="242"/>
      <c r="AE138" s="242"/>
      <c r="AF138" s="39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</row>
    <row r="139" spans="1:259" s="40" customFormat="1" ht="47.25" customHeight="1" x14ac:dyDescent="0.2">
      <c r="A139" s="141"/>
      <c r="B139" s="142"/>
      <c r="C139" s="142"/>
      <c r="D139" s="142"/>
      <c r="E139" s="142"/>
      <c r="F139" s="142"/>
      <c r="G139" s="143"/>
      <c r="H139" s="143"/>
      <c r="I139" s="143">
        <f>SUM(I6:I138)</f>
        <v>1975</v>
      </c>
      <c r="J139" s="142"/>
      <c r="K139" s="143"/>
      <c r="L139" s="142"/>
      <c r="M139" s="143"/>
      <c r="N139" s="143"/>
      <c r="O139" s="144"/>
      <c r="P139" s="230">
        <f>SUM(P6:P138)</f>
        <v>130</v>
      </c>
      <c r="Q139" s="143">
        <f t="shared" ref="Q139" si="12">SUM(Q6:Q138)</f>
        <v>1845</v>
      </c>
      <c r="R139" s="145"/>
      <c r="S139" s="143"/>
      <c r="T139" s="146"/>
      <c r="U139" s="146"/>
      <c r="V139" s="147"/>
      <c r="W139" s="143"/>
      <c r="X139" s="148"/>
      <c r="Y139" s="143">
        <f>SUM(Y6:Y138)</f>
        <v>488150.26999999961</v>
      </c>
      <c r="Z139" s="143">
        <f t="shared" ref="Z139:AA139" si="13">SUM(Z6:Z138)</f>
        <v>37360.679999999993</v>
      </c>
      <c r="AA139" s="143">
        <f t="shared" si="13"/>
        <v>450789.58999999956</v>
      </c>
      <c r="AB139" s="150"/>
      <c r="AC139" s="151"/>
      <c r="AD139" s="143"/>
      <c r="AE139" s="143"/>
      <c r="AF139" s="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</row>
    <row r="140" spans="1:259" s="40" customFormat="1" ht="47.25" customHeight="1" x14ac:dyDescent="0.2">
      <c r="A140" s="200"/>
      <c r="B140" s="41"/>
      <c r="C140" s="41"/>
      <c r="D140" s="41"/>
      <c r="E140" s="41"/>
      <c r="F140" s="41"/>
      <c r="G140" s="43"/>
      <c r="H140" s="43"/>
      <c r="I140" s="43"/>
      <c r="J140" s="41"/>
      <c r="K140" s="43"/>
      <c r="L140" s="41"/>
      <c r="M140" s="43"/>
      <c r="N140" s="43"/>
      <c r="O140" s="201"/>
      <c r="P140" s="228"/>
      <c r="Q140" s="43"/>
      <c r="R140" s="202"/>
      <c r="S140" s="43"/>
      <c r="T140" s="45"/>
      <c r="U140" s="46"/>
      <c r="V140" s="43"/>
      <c r="W140" s="43"/>
      <c r="X140" s="47"/>
      <c r="Y140" s="48"/>
      <c r="Z140" s="48"/>
      <c r="AA140" s="48"/>
      <c r="AB140" s="59"/>
      <c r="AC140" s="49"/>
      <c r="AD140" s="43"/>
      <c r="AE140" s="43"/>
      <c r="AF140" s="39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</row>
    <row r="141" spans="1:259" s="40" customFormat="1" ht="47.25" customHeight="1" x14ac:dyDescent="0.2">
      <c r="A141" s="200"/>
      <c r="B141" s="41"/>
      <c r="C141" s="41"/>
      <c r="D141" s="41"/>
      <c r="E141" s="41"/>
      <c r="F141" s="41"/>
      <c r="G141" s="43"/>
      <c r="H141" s="43"/>
      <c r="I141" s="43"/>
      <c r="J141" s="41"/>
      <c r="K141" s="43"/>
      <c r="L141" s="41"/>
      <c r="M141" s="43"/>
      <c r="N141" s="43"/>
      <c r="O141" s="201"/>
      <c r="P141" s="228"/>
      <c r="Q141" s="43"/>
      <c r="R141" s="202"/>
      <c r="S141" s="43"/>
      <c r="T141" s="45"/>
      <c r="U141" s="46"/>
      <c r="V141" s="43"/>
      <c r="W141" s="43"/>
      <c r="X141" s="47"/>
      <c r="Y141" s="48"/>
      <c r="Z141" s="48"/>
      <c r="AA141" s="48"/>
      <c r="AB141" s="59"/>
      <c r="AC141" s="49"/>
      <c r="AD141" s="43"/>
      <c r="AE141" s="43"/>
      <c r="AF141" s="39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</row>
    <row r="142" spans="1:259" ht="47.25" customHeight="1" x14ac:dyDescent="0.2">
      <c r="A142" s="200"/>
      <c r="B142" s="41"/>
      <c r="C142" s="41"/>
      <c r="D142" s="41"/>
      <c r="E142" s="41"/>
      <c r="F142" s="41"/>
      <c r="G142" s="43"/>
      <c r="H142" s="43"/>
      <c r="I142" s="43"/>
      <c r="J142" s="41"/>
      <c r="K142" s="43"/>
      <c r="L142" s="41"/>
      <c r="M142" s="43"/>
      <c r="N142" s="43"/>
      <c r="O142" s="201"/>
      <c r="P142" s="228"/>
      <c r="Q142" s="43"/>
      <c r="R142" s="202"/>
      <c r="S142" s="43"/>
      <c r="T142" s="46"/>
      <c r="U142" s="46"/>
      <c r="V142" s="50"/>
      <c r="W142" s="43"/>
      <c r="X142" s="47"/>
      <c r="Y142" s="48"/>
      <c r="Z142" s="48"/>
      <c r="AA142" s="48"/>
      <c r="AB142" s="59"/>
      <c r="AC142" s="49"/>
      <c r="AD142" s="43"/>
      <c r="AE142" s="43"/>
    </row>
    <row r="143" spans="1:259" ht="47.25" customHeight="1" x14ac:dyDescent="0.2">
      <c r="A143" s="200"/>
      <c r="B143" s="41"/>
      <c r="C143" s="41"/>
      <c r="D143" s="41"/>
      <c r="E143" s="41"/>
      <c r="F143" s="41"/>
      <c r="G143" s="43"/>
      <c r="H143" s="43"/>
      <c r="I143" s="43"/>
      <c r="J143" s="41"/>
      <c r="K143" s="43"/>
      <c r="L143" s="41"/>
      <c r="M143" s="43"/>
      <c r="N143" s="43"/>
      <c r="O143" s="201"/>
      <c r="P143" s="228"/>
      <c r="Q143" s="43"/>
      <c r="R143" s="202"/>
      <c r="S143" s="43"/>
      <c r="T143" s="46"/>
      <c r="U143" s="46"/>
      <c r="V143" s="50"/>
      <c r="W143" s="43"/>
      <c r="X143" s="47"/>
      <c r="Y143" s="48"/>
      <c r="Z143" s="48"/>
      <c r="AA143" s="48"/>
      <c r="AB143" s="59"/>
      <c r="AC143" s="49"/>
      <c r="AD143" s="43"/>
      <c r="AE143" s="43"/>
    </row>
    <row r="144" spans="1:259" ht="47.25" customHeight="1" x14ac:dyDescent="0.2">
      <c r="A144" s="200"/>
      <c r="B144" s="41"/>
      <c r="C144" s="41"/>
      <c r="D144" s="41"/>
      <c r="E144" s="41"/>
      <c r="F144" s="41"/>
      <c r="G144" s="43"/>
      <c r="H144" s="43"/>
      <c r="I144" s="43"/>
      <c r="J144" s="41"/>
      <c r="K144" s="43"/>
      <c r="L144" s="41"/>
      <c r="M144" s="43"/>
      <c r="N144" s="43"/>
      <c r="O144" s="201"/>
      <c r="P144" s="228"/>
      <c r="Q144" s="43"/>
      <c r="R144" s="202"/>
      <c r="S144" s="43"/>
      <c r="T144" s="46"/>
      <c r="U144" s="46"/>
      <c r="V144" s="50"/>
      <c r="W144" s="43"/>
      <c r="X144" s="47"/>
      <c r="Y144" s="48"/>
      <c r="Z144" s="48"/>
      <c r="AA144" s="48"/>
      <c r="AB144" s="59"/>
      <c r="AC144" s="49"/>
      <c r="AD144" s="43"/>
      <c r="AE144" s="43"/>
    </row>
    <row r="145" spans="1:31" ht="47.25" customHeight="1" x14ac:dyDescent="0.2">
      <c r="A145" s="200"/>
      <c r="B145" s="41"/>
      <c r="C145" s="41"/>
      <c r="D145" s="41"/>
      <c r="E145" s="41"/>
      <c r="F145" s="41"/>
      <c r="G145" s="43"/>
      <c r="H145" s="43"/>
      <c r="I145" s="43"/>
      <c r="J145" s="41"/>
      <c r="K145" s="43"/>
      <c r="L145" s="41"/>
      <c r="M145" s="43"/>
      <c r="N145" s="43"/>
      <c r="O145" s="201"/>
      <c r="P145" s="228"/>
      <c r="Q145" s="43"/>
      <c r="R145" s="202"/>
      <c r="S145" s="43"/>
      <c r="T145" s="45"/>
      <c r="U145" s="46"/>
      <c r="V145" s="43"/>
      <c r="W145" s="43"/>
      <c r="X145" s="47"/>
      <c r="Y145" s="48"/>
      <c r="Z145" s="48"/>
      <c r="AA145" s="48"/>
      <c r="AB145" s="59"/>
      <c r="AC145" s="49"/>
      <c r="AD145" s="50"/>
      <c r="AE145" s="50"/>
    </row>
    <row r="146" spans="1:31" ht="47.25" customHeight="1" x14ac:dyDescent="0.2">
      <c r="A146" s="200"/>
      <c r="B146" s="41"/>
      <c r="C146" s="41"/>
      <c r="D146" s="41"/>
      <c r="E146" s="41"/>
      <c r="F146" s="41"/>
      <c r="G146" s="43"/>
      <c r="H146" s="43"/>
      <c r="I146" s="43"/>
      <c r="J146" s="41"/>
      <c r="K146" s="43"/>
      <c r="L146" s="41"/>
      <c r="M146" s="43"/>
      <c r="N146" s="43"/>
      <c r="O146" s="201"/>
      <c r="P146" s="228"/>
      <c r="Q146" s="43"/>
      <c r="R146" s="202"/>
      <c r="S146" s="43"/>
      <c r="T146" s="45"/>
      <c r="U146" s="46"/>
      <c r="V146" s="43"/>
      <c r="W146" s="43"/>
      <c r="X146" s="52"/>
      <c r="Y146" s="48"/>
      <c r="Z146" s="48"/>
      <c r="AA146" s="48"/>
      <c r="AB146" s="59"/>
      <c r="AC146" s="49"/>
      <c r="AD146" s="50"/>
      <c r="AE146" s="50"/>
    </row>
    <row r="147" spans="1:31" ht="47.25" customHeight="1" x14ac:dyDescent="0.2">
      <c r="A147" s="200"/>
      <c r="B147" s="41"/>
      <c r="C147" s="41"/>
      <c r="D147" s="41"/>
      <c r="E147" s="41"/>
      <c r="F147" s="41"/>
      <c r="G147" s="43"/>
      <c r="H147" s="43"/>
      <c r="I147" s="43"/>
      <c r="J147" s="41"/>
      <c r="K147" s="43"/>
      <c r="L147" s="41"/>
      <c r="M147" s="43"/>
      <c r="N147" s="43"/>
      <c r="O147" s="201"/>
      <c r="P147" s="228"/>
      <c r="Q147" s="43"/>
      <c r="R147" s="202"/>
      <c r="S147" s="43"/>
      <c r="T147" s="45"/>
      <c r="U147" s="46"/>
      <c r="V147" s="43"/>
      <c r="W147" s="43"/>
      <c r="X147" s="47"/>
      <c r="Y147" s="48"/>
      <c r="Z147" s="48"/>
      <c r="AA147" s="48"/>
      <c r="AB147" s="59"/>
      <c r="AC147" s="49"/>
      <c r="AD147" s="43"/>
      <c r="AE147" s="43"/>
    </row>
    <row r="148" spans="1:31" ht="47.25" customHeight="1" x14ac:dyDescent="0.2">
      <c r="A148" s="200"/>
      <c r="B148" s="41"/>
      <c r="C148" s="41"/>
      <c r="D148" s="41"/>
      <c r="E148" s="41"/>
      <c r="F148" s="41"/>
      <c r="G148" s="43"/>
      <c r="H148" s="43"/>
      <c r="I148" s="43"/>
      <c r="J148" s="41"/>
      <c r="K148" s="43"/>
      <c r="L148" s="41"/>
      <c r="M148" s="43"/>
      <c r="N148" s="43"/>
      <c r="O148" s="201"/>
      <c r="P148" s="228"/>
      <c r="Q148" s="43"/>
      <c r="R148" s="202"/>
      <c r="S148" s="43"/>
      <c r="T148" s="45"/>
      <c r="U148" s="46"/>
      <c r="V148" s="43"/>
      <c r="W148" s="43"/>
      <c r="X148" s="47"/>
      <c r="Y148" s="48"/>
      <c r="Z148" s="48"/>
      <c r="AA148" s="48"/>
      <c r="AB148" s="59"/>
      <c r="AC148" s="49"/>
      <c r="AD148" s="43"/>
      <c r="AE148" s="43"/>
    </row>
    <row r="149" spans="1:31" ht="47.25" customHeight="1" x14ac:dyDescent="0.2">
      <c r="A149" s="200"/>
      <c r="B149" s="41"/>
      <c r="C149" s="41"/>
      <c r="D149" s="41"/>
      <c r="E149" s="41"/>
      <c r="F149" s="41"/>
      <c r="G149" s="43"/>
      <c r="H149" s="43"/>
      <c r="I149" s="43"/>
      <c r="J149" s="41"/>
      <c r="K149" s="43"/>
      <c r="L149" s="41"/>
      <c r="M149" s="43"/>
      <c r="N149" s="43"/>
      <c r="O149" s="201"/>
      <c r="P149" s="228"/>
      <c r="Q149" s="43"/>
      <c r="R149" s="202"/>
      <c r="S149" s="43"/>
      <c r="T149" s="45"/>
      <c r="U149" s="46"/>
      <c r="V149" s="43"/>
      <c r="W149" s="43"/>
      <c r="X149" s="47"/>
      <c r="Y149" s="48"/>
      <c r="Z149" s="48"/>
      <c r="AA149" s="48"/>
      <c r="AB149" s="59"/>
      <c r="AC149" s="49"/>
      <c r="AD149" s="43"/>
      <c r="AE149" s="43"/>
    </row>
    <row r="150" spans="1:31" ht="47.25" customHeight="1" x14ac:dyDescent="0.2">
      <c r="A150" s="200"/>
      <c r="B150" s="41"/>
      <c r="C150" s="41"/>
      <c r="D150" s="41"/>
      <c r="E150" s="41"/>
      <c r="F150" s="41"/>
      <c r="G150" s="43"/>
      <c r="H150" s="43"/>
      <c r="I150" s="43"/>
      <c r="J150" s="41"/>
      <c r="K150" s="43"/>
      <c r="L150" s="41"/>
      <c r="M150" s="43"/>
      <c r="N150" s="43"/>
      <c r="O150" s="201"/>
      <c r="P150" s="228"/>
      <c r="Q150" s="43"/>
      <c r="R150" s="202"/>
      <c r="S150" s="43"/>
      <c r="T150" s="46"/>
      <c r="U150" s="46"/>
      <c r="V150" s="50"/>
      <c r="W150" s="43"/>
      <c r="X150" s="47"/>
      <c r="Y150" s="48"/>
      <c r="Z150" s="48"/>
      <c r="AA150" s="48"/>
      <c r="AB150" s="59"/>
      <c r="AC150" s="49"/>
      <c r="AD150" s="50"/>
      <c r="AE150" s="50"/>
    </row>
    <row r="151" spans="1:31" ht="47.25" customHeight="1" x14ac:dyDescent="0.2">
      <c r="A151" s="200"/>
      <c r="B151" s="41"/>
      <c r="C151" s="41"/>
      <c r="D151" s="41"/>
      <c r="E151" s="41"/>
      <c r="F151" s="41"/>
      <c r="G151" s="43"/>
      <c r="H151" s="43"/>
      <c r="I151" s="43"/>
      <c r="J151" s="41"/>
      <c r="K151" s="43"/>
      <c r="L151" s="41"/>
      <c r="M151" s="43"/>
      <c r="N151" s="43"/>
      <c r="O151" s="201"/>
      <c r="P151" s="228"/>
      <c r="Q151" s="43"/>
      <c r="R151" s="202"/>
      <c r="S151" s="43"/>
      <c r="T151" s="46"/>
      <c r="U151" s="46"/>
      <c r="V151" s="50"/>
      <c r="W151" s="43"/>
      <c r="X151" s="47"/>
      <c r="Y151" s="48"/>
      <c r="Z151" s="48"/>
      <c r="AA151" s="48"/>
      <c r="AB151" s="59"/>
      <c r="AC151" s="49"/>
      <c r="AD151" s="43"/>
      <c r="AE151" s="43"/>
    </row>
    <row r="152" spans="1:31" ht="47.25" customHeight="1" x14ac:dyDescent="0.2">
      <c r="A152" s="200"/>
      <c r="B152" s="41"/>
      <c r="C152" s="41"/>
      <c r="D152" s="41"/>
      <c r="E152" s="41"/>
      <c r="F152" s="41"/>
      <c r="G152" s="43"/>
      <c r="H152" s="43"/>
      <c r="I152" s="44"/>
      <c r="J152" s="41"/>
      <c r="K152" s="43"/>
      <c r="L152" s="41"/>
      <c r="M152" s="43"/>
      <c r="N152" s="43"/>
      <c r="O152" s="201"/>
      <c r="P152" s="228"/>
      <c r="Q152" s="43"/>
      <c r="R152" s="202"/>
      <c r="S152" s="43"/>
      <c r="T152" s="46"/>
      <c r="U152" s="46"/>
      <c r="V152" s="50"/>
      <c r="W152" s="43"/>
      <c r="X152" s="47"/>
      <c r="Y152" s="48"/>
      <c r="Z152" s="48"/>
      <c r="AA152" s="48"/>
      <c r="AB152" s="59"/>
      <c r="AC152" s="49"/>
      <c r="AD152" s="43"/>
      <c r="AE152" s="43"/>
    </row>
    <row r="153" spans="1:31" ht="47.25" customHeight="1" x14ac:dyDescent="0.2">
      <c r="A153" s="200"/>
      <c r="B153" s="41"/>
      <c r="C153" s="41"/>
      <c r="D153" s="41"/>
      <c r="E153" s="41"/>
      <c r="F153" s="41"/>
      <c r="G153" s="43"/>
      <c r="H153" s="43"/>
      <c r="I153" s="43"/>
      <c r="J153" s="41"/>
      <c r="K153" s="43"/>
      <c r="L153" s="41"/>
      <c r="M153" s="43"/>
      <c r="N153" s="43"/>
      <c r="O153" s="201"/>
      <c r="P153" s="228"/>
      <c r="Q153" s="43"/>
      <c r="R153" s="202"/>
      <c r="S153" s="43"/>
      <c r="T153" s="45"/>
      <c r="U153" s="46"/>
      <c r="V153" s="43"/>
      <c r="W153" s="43"/>
      <c r="X153" s="47"/>
      <c r="Y153" s="48"/>
      <c r="Z153" s="48"/>
      <c r="AA153" s="48"/>
      <c r="AB153" s="59"/>
      <c r="AC153" s="49"/>
      <c r="AD153" s="43"/>
      <c r="AE153" s="43"/>
    </row>
    <row r="154" spans="1:31" ht="47.25" customHeight="1" x14ac:dyDescent="0.2">
      <c r="A154" s="200"/>
      <c r="B154" s="41"/>
      <c r="C154" s="41"/>
      <c r="D154" s="41"/>
      <c r="E154" s="41"/>
      <c r="F154" s="41"/>
      <c r="G154" s="43"/>
      <c r="H154" s="43"/>
      <c r="I154" s="43"/>
      <c r="J154" s="41"/>
      <c r="K154" s="43"/>
      <c r="L154" s="41"/>
      <c r="M154" s="43"/>
      <c r="N154" s="43"/>
      <c r="O154" s="201"/>
      <c r="P154" s="228"/>
      <c r="Q154" s="43"/>
      <c r="R154" s="202"/>
      <c r="S154" s="43"/>
      <c r="T154" s="46"/>
      <c r="U154" s="46"/>
      <c r="V154" s="50"/>
      <c r="W154" s="43"/>
      <c r="X154" s="47"/>
      <c r="Y154" s="48"/>
      <c r="Z154" s="48"/>
      <c r="AA154" s="48"/>
      <c r="AB154" s="59"/>
      <c r="AC154" s="49"/>
      <c r="AD154" s="43"/>
      <c r="AE154" s="43"/>
    </row>
    <row r="155" spans="1:31" ht="47.25" customHeight="1" x14ac:dyDescent="0.2">
      <c r="A155" s="200"/>
      <c r="B155" s="41"/>
      <c r="C155" s="41"/>
      <c r="D155" s="41"/>
      <c r="E155" s="41"/>
      <c r="F155" s="41"/>
      <c r="G155" s="43"/>
      <c r="H155" s="43"/>
      <c r="I155" s="43"/>
      <c r="J155" s="41"/>
      <c r="K155" s="43"/>
      <c r="L155" s="41"/>
      <c r="M155" s="43"/>
      <c r="N155" s="43"/>
      <c r="O155" s="201"/>
      <c r="P155" s="228"/>
      <c r="Q155" s="43"/>
      <c r="R155" s="202"/>
      <c r="S155" s="43"/>
      <c r="T155" s="46"/>
      <c r="U155" s="46"/>
      <c r="V155" s="50"/>
      <c r="W155" s="43"/>
      <c r="X155" s="52"/>
      <c r="Y155" s="48"/>
      <c r="Z155" s="48"/>
      <c r="AA155" s="48"/>
      <c r="AB155" s="59"/>
      <c r="AC155" s="49"/>
      <c r="AD155" s="43"/>
      <c r="AE155" s="43"/>
    </row>
    <row r="156" spans="1:31" ht="47.25" customHeight="1" x14ac:dyDescent="0.2">
      <c r="A156" s="200"/>
      <c r="B156" s="41"/>
      <c r="C156" s="41"/>
      <c r="D156" s="41"/>
      <c r="E156" s="41"/>
      <c r="F156" s="41"/>
      <c r="G156" s="43"/>
      <c r="H156" s="43"/>
      <c r="I156" s="43"/>
      <c r="J156" s="41"/>
      <c r="K156" s="43"/>
      <c r="L156" s="41"/>
      <c r="M156" s="43"/>
      <c r="N156" s="43"/>
      <c r="O156" s="201"/>
      <c r="P156" s="228"/>
      <c r="Q156" s="43"/>
      <c r="R156" s="202"/>
      <c r="S156" s="43"/>
      <c r="T156" s="46"/>
      <c r="U156" s="46"/>
      <c r="V156" s="50"/>
      <c r="W156" s="43"/>
      <c r="X156" s="47"/>
      <c r="Y156" s="48"/>
      <c r="Z156" s="48"/>
      <c r="AA156" s="48"/>
      <c r="AB156" s="59"/>
      <c r="AC156" s="49"/>
      <c r="AD156" s="43"/>
      <c r="AE156" s="43"/>
    </row>
    <row r="157" spans="1:31" ht="47.25" customHeight="1" x14ac:dyDescent="0.2">
      <c r="A157" s="200"/>
      <c r="B157" s="41"/>
      <c r="C157" s="41"/>
      <c r="D157" s="41"/>
      <c r="E157" s="41"/>
      <c r="F157" s="41"/>
      <c r="G157" s="43"/>
      <c r="H157" s="43"/>
      <c r="I157" s="43"/>
      <c r="J157" s="41"/>
      <c r="K157" s="43"/>
      <c r="L157" s="41"/>
      <c r="M157" s="43"/>
      <c r="N157" s="43"/>
      <c r="O157" s="201"/>
      <c r="P157" s="228"/>
      <c r="Q157" s="43"/>
      <c r="R157" s="202"/>
      <c r="S157" s="43"/>
      <c r="T157" s="46"/>
      <c r="U157" s="46"/>
      <c r="V157" s="50"/>
      <c r="W157" s="43"/>
      <c r="X157" s="47"/>
      <c r="Y157" s="48"/>
      <c r="Z157" s="48"/>
      <c r="AA157" s="48"/>
      <c r="AB157" s="59"/>
      <c r="AC157" s="49"/>
      <c r="AD157" s="43"/>
      <c r="AE157" s="43"/>
    </row>
    <row r="158" spans="1:31" ht="47.25" customHeight="1" x14ac:dyDescent="0.2">
      <c r="A158" s="200"/>
      <c r="B158" s="41"/>
      <c r="C158" s="41"/>
      <c r="D158" s="41"/>
      <c r="E158" s="41"/>
      <c r="F158" s="41"/>
      <c r="G158" s="43"/>
      <c r="H158" s="43"/>
      <c r="I158" s="43"/>
      <c r="J158" s="41"/>
      <c r="K158" s="43"/>
      <c r="L158" s="41"/>
      <c r="M158" s="43"/>
      <c r="N158" s="43"/>
      <c r="O158" s="201"/>
      <c r="P158" s="228"/>
      <c r="Q158" s="43"/>
      <c r="R158" s="202"/>
      <c r="S158" s="43"/>
      <c r="T158" s="46"/>
      <c r="U158" s="46"/>
      <c r="V158" s="50"/>
      <c r="W158" s="43"/>
      <c r="X158" s="47"/>
      <c r="Y158" s="48"/>
      <c r="Z158" s="48"/>
      <c r="AA158" s="48"/>
      <c r="AB158" s="59"/>
      <c r="AC158" s="49"/>
      <c r="AD158" s="43"/>
      <c r="AE158" s="43"/>
    </row>
    <row r="159" spans="1:31" ht="47.25" customHeight="1" x14ac:dyDescent="0.2">
      <c r="A159" s="200"/>
      <c r="B159" s="41"/>
      <c r="C159" s="41"/>
      <c r="D159" s="41"/>
      <c r="E159" s="41"/>
      <c r="F159" s="41"/>
      <c r="G159" s="43"/>
      <c r="H159" s="43"/>
      <c r="I159" s="43"/>
      <c r="J159" s="41"/>
      <c r="K159" s="43"/>
      <c r="L159" s="41"/>
      <c r="M159" s="43"/>
      <c r="N159" s="43"/>
      <c r="O159" s="201"/>
      <c r="P159" s="228"/>
      <c r="Q159" s="43"/>
      <c r="R159" s="202"/>
      <c r="S159" s="43"/>
      <c r="T159" s="46"/>
      <c r="U159" s="46"/>
      <c r="V159" s="50"/>
      <c r="W159" s="43"/>
      <c r="X159" s="47"/>
      <c r="Y159" s="48"/>
      <c r="Z159" s="48"/>
      <c r="AA159" s="48"/>
      <c r="AB159" s="59"/>
      <c r="AC159" s="49"/>
      <c r="AD159" s="43"/>
      <c r="AE159" s="43"/>
    </row>
    <row r="160" spans="1:31" ht="47.25" customHeight="1" x14ac:dyDescent="0.2">
      <c r="A160" s="200"/>
      <c r="B160" s="41"/>
      <c r="C160" s="41"/>
      <c r="D160" s="41"/>
      <c r="E160" s="41"/>
      <c r="F160" s="41"/>
      <c r="G160" s="43"/>
      <c r="H160" s="43"/>
      <c r="I160" s="43"/>
      <c r="J160" s="41"/>
      <c r="K160" s="43"/>
      <c r="L160" s="41"/>
      <c r="M160" s="43"/>
      <c r="N160" s="43"/>
      <c r="O160" s="201"/>
      <c r="P160" s="228"/>
      <c r="Q160" s="43"/>
      <c r="R160" s="202"/>
      <c r="S160" s="43"/>
      <c r="T160" s="45"/>
      <c r="U160" s="46"/>
      <c r="V160" s="43"/>
      <c r="W160" s="43"/>
      <c r="X160" s="47"/>
      <c r="Y160" s="48"/>
      <c r="Z160" s="48"/>
      <c r="AA160" s="48"/>
      <c r="AB160" s="59"/>
      <c r="AC160" s="49"/>
      <c r="AD160" s="50"/>
      <c r="AE160" s="50"/>
    </row>
    <row r="161" spans="1:31" ht="47.25" customHeight="1" x14ac:dyDescent="0.2">
      <c r="A161" s="200"/>
      <c r="B161" s="41"/>
      <c r="C161" s="41"/>
      <c r="D161" s="41"/>
      <c r="E161" s="41"/>
      <c r="F161" s="41"/>
      <c r="G161" s="43"/>
      <c r="H161" s="43"/>
      <c r="I161" s="43"/>
      <c r="J161" s="41"/>
      <c r="K161" s="43"/>
      <c r="L161" s="41"/>
      <c r="M161" s="43"/>
      <c r="N161" s="43"/>
      <c r="O161" s="201"/>
      <c r="P161" s="228"/>
      <c r="Q161" s="43"/>
      <c r="R161" s="202"/>
      <c r="S161" s="43"/>
      <c r="T161" s="45"/>
      <c r="U161" s="46"/>
      <c r="V161" s="43"/>
      <c r="W161" s="43"/>
      <c r="X161" s="52"/>
      <c r="Y161" s="48"/>
      <c r="Z161" s="48"/>
      <c r="AA161" s="48"/>
      <c r="AB161" s="59"/>
      <c r="AC161" s="49"/>
      <c r="AD161" s="50"/>
      <c r="AE161" s="50"/>
    </row>
    <row r="162" spans="1:31" ht="47.25" customHeight="1" x14ac:dyDescent="0.2">
      <c r="A162" s="200"/>
      <c r="B162" s="41"/>
      <c r="C162" s="41"/>
      <c r="D162" s="41"/>
      <c r="E162" s="41"/>
      <c r="F162" s="41"/>
      <c r="G162" s="43"/>
      <c r="H162" s="43"/>
      <c r="I162" s="43"/>
      <c r="J162" s="41"/>
      <c r="K162" s="43"/>
      <c r="L162" s="41"/>
      <c r="M162" s="43"/>
      <c r="N162" s="43"/>
      <c r="O162" s="201"/>
      <c r="P162" s="228"/>
      <c r="Q162" s="43"/>
      <c r="R162" s="202"/>
      <c r="S162" s="43"/>
      <c r="T162" s="46"/>
      <c r="U162" s="46"/>
      <c r="V162" s="50"/>
      <c r="W162" s="43"/>
      <c r="X162" s="52"/>
      <c r="Y162" s="48"/>
      <c r="Z162" s="48"/>
      <c r="AA162" s="48"/>
      <c r="AB162" s="59"/>
      <c r="AC162" s="49"/>
      <c r="AD162" s="50"/>
      <c r="AE162" s="50"/>
    </row>
    <row r="163" spans="1:31" ht="47.25" customHeight="1" x14ac:dyDescent="0.2">
      <c r="A163" s="200"/>
      <c r="B163" s="41"/>
      <c r="C163" s="41"/>
      <c r="D163" s="41"/>
      <c r="E163" s="41"/>
      <c r="F163" s="41"/>
      <c r="G163" s="43"/>
      <c r="H163" s="43"/>
      <c r="I163" s="43"/>
      <c r="J163" s="41"/>
      <c r="K163" s="43"/>
      <c r="L163" s="41"/>
      <c r="M163" s="43"/>
      <c r="N163" s="43"/>
      <c r="O163" s="201"/>
      <c r="P163" s="228"/>
      <c r="Q163" s="43"/>
      <c r="R163" s="202"/>
      <c r="S163" s="43"/>
      <c r="T163" s="46"/>
      <c r="U163" s="46"/>
      <c r="V163" s="50"/>
      <c r="W163" s="43"/>
      <c r="X163" s="52"/>
      <c r="Y163" s="48"/>
      <c r="Z163" s="48"/>
      <c r="AA163" s="48"/>
      <c r="AB163" s="59"/>
      <c r="AC163" s="49"/>
      <c r="AD163" s="50"/>
      <c r="AE163" s="50"/>
    </row>
    <row r="164" spans="1:31" ht="47.25" customHeight="1" x14ac:dyDescent="0.2">
      <c r="A164" s="200"/>
      <c r="B164" s="41"/>
      <c r="C164" s="41"/>
      <c r="D164" s="41"/>
      <c r="E164" s="41"/>
      <c r="F164" s="41"/>
      <c r="G164" s="43"/>
      <c r="H164" s="43"/>
      <c r="I164" s="43"/>
      <c r="J164" s="41"/>
      <c r="K164" s="43"/>
      <c r="L164" s="41"/>
      <c r="M164" s="43"/>
      <c r="N164" s="43"/>
      <c r="O164" s="201"/>
      <c r="P164" s="228"/>
      <c r="Q164" s="43"/>
      <c r="R164" s="202"/>
      <c r="S164" s="43"/>
      <c r="T164" s="45"/>
      <c r="U164" s="46"/>
      <c r="V164" s="43"/>
      <c r="W164" s="43"/>
      <c r="X164" s="52"/>
      <c r="Y164" s="48"/>
      <c r="Z164" s="48"/>
      <c r="AA164" s="48"/>
      <c r="AB164" s="59"/>
      <c r="AC164" s="49"/>
      <c r="AD164" s="50"/>
      <c r="AE164" s="50"/>
    </row>
    <row r="165" spans="1:31" ht="47.25" customHeight="1" x14ac:dyDescent="0.2">
      <c r="A165" s="200"/>
      <c r="B165" s="41"/>
      <c r="C165" s="41"/>
      <c r="D165" s="41"/>
      <c r="E165" s="41"/>
      <c r="F165" s="41"/>
      <c r="G165" s="43"/>
      <c r="H165" s="43"/>
      <c r="I165" s="43"/>
      <c r="J165" s="41"/>
      <c r="K165" s="43"/>
      <c r="L165" s="41"/>
      <c r="M165" s="43"/>
      <c r="N165" s="43"/>
      <c r="O165" s="201"/>
      <c r="P165" s="228"/>
      <c r="Q165" s="43"/>
      <c r="R165" s="202"/>
      <c r="S165" s="43"/>
      <c r="T165" s="45"/>
      <c r="U165" s="46"/>
      <c r="V165" s="43"/>
      <c r="W165" s="43"/>
      <c r="X165" s="47"/>
      <c r="Y165" s="48"/>
      <c r="Z165" s="48"/>
      <c r="AA165" s="48"/>
      <c r="AB165" s="59"/>
      <c r="AC165" s="49"/>
      <c r="AD165" s="50"/>
      <c r="AE165" s="50"/>
    </row>
    <row r="166" spans="1:31" ht="47.25" customHeight="1" x14ac:dyDescent="0.2">
      <c r="A166" s="200"/>
      <c r="B166" s="41"/>
      <c r="C166" s="41"/>
      <c r="D166" s="41"/>
      <c r="E166" s="41"/>
      <c r="F166" s="41"/>
      <c r="G166" s="43"/>
      <c r="H166" s="43"/>
      <c r="I166" s="43"/>
      <c r="J166" s="41"/>
      <c r="K166" s="43"/>
      <c r="L166" s="41"/>
      <c r="M166" s="43"/>
      <c r="N166" s="43"/>
      <c r="O166" s="201"/>
      <c r="P166" s="228"/>
      <c r="Q166" s="43"/>
      <c r="R166" s="202"/>
      <c r="S166" s="43"/>
      <c r="T166" s="45"/>
      <c r="U166" s="46"/>
      <c r="V166" s="43"/>
      <c r="W166" s="43"/>
      <c r="X166" s="52"/>
      <c r="Y166" s="48"/>
      <c r="Z166" s="48"/>
      <c r="AA166" s="48"/>
      <c r="AB166" s="59"/>
      <c r="AC166" s="49"/>
      <c r="AD166" s="50"/>
      <c r="AE166" s="50"/>
    </row>
    <row r="167" spans="1:31" ht="47.25" customHeight="1" x14ac:dyDescent="0.2">
      <c r="A167" s="200"/>
      <c r="B167" s="41"/>
      <c r="C167" s="41"/>
      <c r="D167" s="41"/>
      <c r="E167" s="41"/>
      <c r="F167" s="41"/>
      <c r="G167" s="43"/>
      <c r="H167" s="43"/>
      <c r="I167" s="44"/>
      <c r="J167" s="41"/>
      <c r="K167" s="43"/>
      <c r="L167" s="41"/>
      <c r="M167" s="43"/>
      <c r="N167" s="43"/>
      <c r="O167" s="201"/>
      <c r="P167" s="228"/>
      <c r="Q167" s="43"/>
      <c r="R167" s="202"/>
      <c r="S167" s="43"/>
      <c r="T167" s="45"/>
      <c r="U167" s="46"/>
      <c r="V167" s="43"/>
      <c r="W167" s="43"/>
      <c r="X167" s="47"/>
      <c r="Y167" s="48"/>
      <c r="Z167" s="48"/>
      <c r="AA167" s="48"/>
      <c r="AB167" s="59"/>
      <c r="AC167" s="49"/>
      <c r="AD167" s="50"/>
      <c r="AE167" s="50"/>
    </row>
    <row r="168" spans="1:31" ht="47.25" customHeight="1" x14ac:dyDescent="0.2">
      <c r="A168" s="200"/>
      <c r="B168" s="41"/>
      <c r="C168" s="41"/>
      <c r="D168" s="41"/>
      <c r="E168" s="41"/>
      <c r="F168" s="41"/>
      <c r="G168" s="43"/>
      <c r="H168" s="43"/>
      <c r="I168" s="43"/>
      <c r="J168" s="41"/>
      <c r="K168" s="43"/>
      <c r="L168" s="41"/>
      <c r="M168" s="43"/>
      <c r="N168" s="43"/>
      <c r="O168" s="201"/>
      <c r="P168" s="228"/>
      <c r="Q168" s="43"/>
      <c r="R168" s="202"/>
      <c r="S168" s="43"/>
      <c r="T168" s="45"/>
      <c r="U168" s="46"/>
      <c r="V168" s="43"/>
      <c r="W168" s="43"/>
      <c r="X168" s="47"/>
      <c r="Y168" s="48"/>
      <c r="Z168" s="48"/>
      <c r="AA168" s="48"/>
      <c r="AB168" s="59"/>
      <c r="AC168" s="49"/>
      <c r="AD168" s="50"/>
      <c r="AE168" s="50"/>
    </row>
    <row r="169" spans="1:31" ht="47.25" customHeight="1" x14ac:dyDescent="0.2">
      <c r="A169" s="200"/>
      <c r="B169" s="41"/>
      <c r="C169" s="41"/>
      <c r="D169" s="41"/>
      <c r="E169" s="41"/>
      <c r="F169" s="41"/>
      <c r="G169" s="43"/>
      <c r="H169" s="43"/>
      <c r="I169" s="44"/>
      <c r="J169" s="41"/>
      <c r="K169" s="43"/>
      <c r="L169" s="41"/>
      <c r="M169" s="43"/>
      <c r="N169" s="43"/>
      <c r="O169" s="201"/>
      <c r="P169" s="228"/>
      <c r="Q169" s="43"/>
      <c r="R169" s="202"/>
      <c r="S169" s="43"/>
      <c r="T169" s="45"/>
      <c r="U169" s="46"/>
      <c r="V169" s="43"/>
      <c r="W169" s="43"/>
      <c r="X169" s="52"/>
      <c r="Y169" s="48"/>
      <c r="Z169" s="48"/>
      <c r="AA169" s="48"/>
      <c r="AB169" s="59"/>
      <c r="AC169" s="49"/>
      <c r="AD169" s="43"/>
      <c r="AE169" s="43"/>
    </row>
    <row r="170" spans="1:31" ht="47.25" customHeight="1" x14ac:dyDescent="0.2">
      <c r="A170" s="200"/>
      <c r="B170" s="41"/>
      <c r="C170" s="41"/>
      <c r="D170" s="41"/>
      <c r="E170" s="41"/>
      <c r="F170" s="41"/>
      <c r="G170" s="43"/>
      <c r="H170" s="43"/>
      <c r="I170" s="43"/>
      <c r="J170" s="41"/>
      <c r="K170" s="43"/>
      <c r="L170" s="41"/>
      <c r="M170" s="43"/>
      <c r="N170" s="43"/>
      <c r="O170" s="201"/>
      <c r="P170" s="228"/>
      <c r="Q170" s="43"/>
      <c r="R170" s="202"/>
      <c r="S170" s="43"/>
      <c r="T170" s="45"/>
      <c r="U170" s="46"/>
      <c r="V170" s="43"/>
      <c r="W170" s="43"/>
      <c r="X170" s="52"/>
      <c r="Y170" s="48"/>
      <c r="Z170" s="48"/>
      <c r="AA170" s="48"/>
      <c r="AB170" s="59"/>
      <c r="AC170" s="49"/>
      <c r="AD170" s="43"/>
      <c r="AE170" s="43"/>
    </row>
    <row r="171" spans="1:31" ht="47.25" customHeight="1" x14ac:dyDescent="0.2">
      <c r="A171" s="200"/>
      <c r="B171" s="41"/>
      <c r="C171" s="41"/>
      <c r="D171" s="41"/>
      <c r="E171" s="41"/>
      <c r="F171" s="41"/>
      <c r="G171" s="43"/>
      <c r="H171" s="43"/>
      <c r="I171" s="43"/>
      <c r="J171" s="41"/>
      <c r="K171" s="43"/>
      <c r="L171" s="41"/>
      <c r="M171" s="43"/>
      <c r="N171" s="43"/>
      <c r="O171" s="201"/>
      <c r="P171" s="228"/>
      <c r="Q171" s="43"/>
      <c r="R171" s="202"/>
      <c r="S171" s="43"/>
      <c r="T171" s="45"/>
      <c r="U171" s="46"/>
      <c r="V171" s="43"/>
      <c r="W171" s="43"/>
      <c r="X171" s="47"/>
      <c r="Y171" s="48"/>
      <c r="Z171" s="48"/>
      <c r="AA171" s="48"/>
      <c r="AB171" s="59"/>
      <c r="AC171" s="49"/>
      <c r="AD171" s="50"/>
      <c r="AE171" s="50"/>
    </row>
    <row r="172" spans="1:31" ht="47.25" customHeight="1" x14ac:dyDescent="0.2">
      <c r="A172" s="200"/>
      <c r="B172" s="41"/>
      <c r="C172" s="41"/>
      <c r="D172" s="41"/>
      <c r="E172" s="41"/>
      <c r="F172" s="41"/>
      <c r="G172" s="43"/>
      <c r="H172" s="43"/>
      <c r="I172" s="43"/>
      <c r="J172" s="41"/>
      <c r="K172" s="43"/>
      <c r="L172" s="41"/>
      <c r="M172" s="43"/>
      <c r="N172" s="43"/>
      <c r="O172" s="201"/>
      <c r="P172" s="228"/>
      <c r="Q172" s="43"/>
      <c r="R172" s="202"/>
      <c r="S172" s="43"/>
      <c r="T172" s="45"/>
      <c r="U172" s="46"/>
      <c r="V172" s="43"/>
      <c r="W172" s="43"/>
      <c r="X172" s="47"/>
      <c r="Y172" s="48"/>
      <c r="Z172" s="48"/>
      <c r="AA172" s="48"/>
      <c r="AB172" s="59"/>
      <c r="AC172" s="49"/>
      <c r="AD172" s="50"/>
      <c r="AE172" s="50"/>
    </row>
    <row r="173" spans="1:31" ht="47.25" customHeight="1" x14ac:dyDescent="0.2">
      <c r="A173" s="200"/>
      <c r="B173" s="41"/>
      <c r="C173" s="41"/>
      <c r="D173" s="41"/>
      <c r="E173" s="41"/>
      <c r="F173" s="41"/>
      <c r="G173" s="43"/>
      <c r="H173" s="43"/>
      <c r="I173" s="43"/>
      <c r="J173" s="41"/>
      <c r="K173" s="43"/>
      <c r="L173" s="41"/>
      <c r="M173" s="43"/>
      <c r="N173" s="43"/>
      <c r="O173" s="201"/>
      <c r="P173" s="228"/>
      <c r="Q173" s="43"/>
      <c r="R173" s="202"/>
      <c r="S173" s="43"/>
      <c r="T173" s="45"/>
      <c r="U173" s="46"/>
      <c r="V173" s="43"/>
      <c r="W173" s="43"/>
      <c r="X173" s="47"/>
      <c r="Y173" s="48"/>
      <c r="Z173" s="48"/>
      <c r="AA173" s="48"/>
      <c r="AB173" s="59"/>
      <c r="AC173" s="49"/>
      <c r="AD173" s="50"/>
      <c r="AE173" s="50"/>
    </row>
    <row r="174" spans="1:31" ht="47.25" customHeight="1" x14ac:dyDescent="0.2">
      <c r="A174" s="200"/>
      <c r="B174" s="41"/>
      <c r="C174" s="41"/>
      <c r="D174" s="41"/>
      <c r="E174" s="41"/>
      <c r="F174" s="41"/>
      <c r="G174" s="43"/>
      <c r="H174" s="43"/>
      <c r="I174" s="43"/>
      <c r="J174" s="41"/>
      <c r="K174" s="43"/>
      <c r="L174" s="41"/>
      <c r="M174" s="43"/>
      <c r="N174" s="43"/>
      <c r="O174" s="201"/>
      <c r="P174" s="228"/>
      <c r="Q174" s="43"/>
      <c r="R174" s="202"/>
      <c r="S174" s="43"/>
      <c r="T174" s="46"/>
      <c r="U174" s="46"/>
      <c r="V174" s="50"/>
      <c r="W174" s="43"/>
      <c r="X174" s="52"/>
      <c r="Y174" s="48"/>
      <c r="Z174" s="48"/>
      <c r="AA174" s="48"/>
      <c r="AB174" s="59"/>
      <c r="AC174" s="49"/>
      <c r="AD174" s="43"/>
      <c r="AE174" s="43"/>
    </row>
    <row r="175" spans="1:31" ht="47.25" customHeight="1" x14ac:dyDescent="0.2">
      <c r="A175" s="200"/>
      <c r="B175" s="41"/>
      <c r="C175" s="41"/>
      <c r="D175" s="41"/>
      <c r="E175" s="41"/>
      <c r="F175" s="41"/>
      <c r="G175" s="43"/>
      <c r="H175" s="43"/>
      <c r="I175" s="44"/>
      <c r="J175" s="41"/>
      <c r="K175" s="43"/>
      <c r="L175" s="41"/>
      <c r="M175" s="43"/>
      <c r="N175" s="43"/>
      <c r="O175" s="201"/>
      <c r="P175" s="228"/>
      <c r="Q175" s="43"/>
      <c r="R175" s="202"/>
      <c r="S175" s="43"/>
      <c r="T175" s="46"/>
      <c r="U175" s="46"/>
      <c r="V175" s="50"/>
      <c r="W175" s="43"/>
      <c r="X175" s="47"/>
      <c r="Y175" s="48"/>
      <c r="Z175" s="48"/>
      <c r="AA175" s="48"/>
      <c r="AB175" s="59"/>
      <c r="AC175" s="49"/>
      <c r="AD175" s="43"/>
      <c r="AE175" s="43"/>
    </row>
    <row r="176" spans="1:31" ht="47.25" customHeight="1" x14ac:dyDescent="0.2">
      <c r="A176" s="200"/>
      <c r="B176" s="41"/>
      <c r="C176" s="41"/>
      <c r="D176" s="41"/>
      <c r="E176" s="41"/>
      <c r="F176" s="41"/>
      <c r="G176" s="43"/>
      <c r="H176" s="43"/>
      <c r="I176" s="43"/>
      <c r="J176" s="41"/>
      <c r="K176" s="43"/>
      <c r="L176" s="41"/>
      <c r="M176" s="43"/>
      <c r="N176" s="43"/>
      <c r="O176" s="201"/>
      <c r="P176" s="228"/>
      <c r="Q176" s="43"/>
      <c r="R176" s="202"/>
      <c r="S176" s="43"/>
      <c r="T176" s="45"/>
      <c r="U176" s="46"/>
      <c r="V176" s="43"/>
      <c r="W176" s="43"/>
      <c r="X176" s="47"/>
      <c r="Y176" s="48"/>
      <c r="Z176" s="48"/>
      <c r="AA176" s="48"/>
      <c r="AB176" s="59"/>
      <c r="AC176" s="49"/>
      <c r="AD176" s="43"/>
      <c r="AE176" s="43"/>
    </row>
    <row r="177" spans="1:31" ht="47.25" customHeight="1" x14ac:dyDescent="0.2">
      <c r="A177" s="200"/>
      <c r="B177" s="41"/>
      <c r="C177" s="41"/>
      <c r="D177" s="41"/>
      <c r="E177" s="41"/>
      <c r="F177" s="41"/>
      <c r="G177" s="43"/>
      <c r="H177" s="43"/>
      <c r="I177" s="43"/>
      <c r="J177" s="41"/>
      <c r="K177" s="43"/>
      <c r="L177" s="41"/>
      <c r="M177" s="43"/>
      <c r="N177" s="43"/>
      <c r="O177" s="201"/>
      <c r="P177" s="228"/>
      <c r="Q177" s="43"/>
      <c r="R177" s="202"/>
      <c r="S177" s="43"/>
      <c r="T177" s="45"/>
      <c r="U177" s="46"/>
      <c r="V177" s="43"/>
      <c r="W177" s="43"/>
      <c r="X177" s="47"/>
      <c r="Y177" s="48"/>
      <c r="Z177" s="48"/>
      <c r="AA177" s="48"/>
      <c r="AB177" s="59"/>
      <c r="AC177" s="49"/>
      <c r="AD177" s="43"/>
      <c r="AE177" s="43"/>
    </row>
    <row r="178" spans="1:31" ht="47.25" customHeight="1" x14ac:dyDescent="0.2">
      <c r="A178" s="200"/>
      <c r="B178" s="41"/>
      <c r="C178" s="41"/>
      <c r="D178" s="41"/>
      <c r="E178" s="41"/>
      <c r="F178" s="41"/>
      <c r="G178" s="43"/>
      <c r="H178" s="43"/>
      <c r="I178" s="43"/>
      <c r="J178" s="41"/>
      <c r="K178" s="43"/>
      <c r="L178" s="41"/>
      <c r="M178" s="43"/>
      <c r="N178" s="43"/>
      <c r="O178" s="201"/>
      <c r="P178" s="228"/>
      <c r="Q178" s="43"/>
      <c r="R178" s="202"/>
      <c r="S178" s="43"/>
      <c r="T178" s="45"/>
      <c r="U178" s="46"/>
      <c r="V178" s="43"/>
      <c r="W178" s="43"/>
      <c r="X178" s="47"/>
      <c r="Y178" s="48"/>
      <c r="Z178" s="48"/>
      <c r="AA178" s="48"/>
      <c r="AB178" s="59"/>
      <c r="AC178" s="49"/>
      <c r="AD178" s="50"/>
      <c r="AE178" s="50"/>
    </row>
    <row r="179" spans="1:31" ht="47.25" customHeight="1" x14ac:dyDescent="0.2">
      <c r="A179" s="200"/>
      <c r="B179" s="41"/>
      <c r="C179" s="41"/>
      <c r="D179" s="41"/>
      <c r="E179" s="41"/>
      <c r="F179" s="41"/>
      <c r="G179" s="43"/>
      <c r="H179" s="43"/>
      <c r="I179" s="43"/>
      <c r="J179" s="41"/>
      <c r="K179" s="43"/>
      <c r="L179" s="41"/>
      <c r="M179" s="43"/>
      <c r="N179" s="43"/>
      <c r="O179" s="201"/>
      <c r="P179" s="228"/>
      <c r="Q179" s="43"/>
      <c r="R179" s="202"/>
      <c r="S179" s="43"/>
      <c r="T179" s="45"/>
      <c r="U179" s="46"/>
      <c r="V179" s="43"/>
      <c r="W179" s="43"/>
      <c r="X179" s="52"/>
      <c r="Y179" s="48"/>
      <c r="Z179" s="48"/>
      <c r="AA179" s="48"/>
      <c r="AB179" s="59"/>
      <c r="AC179" s="49"/>
      <c r="AD179" s="50"/>
      <c r="AE179" s="50"/>
    </row>
    <row r="180" spans="1:31" ht="47.25" customHeight="1" x14ac:dyDescent="0.2">
      <c r="A180" s="200"/>
      <c r="B180" s="41"/>
      <c r="C180" s="41"/>
      <c r="D180" s="41"/>
      <c r="E180" s="41"/>
      <c r="F180" s="41"/>
      <c r="G180" s="43"/>
      <c r="H180" s="43"/>
      <c r="I180" s="43"/>
      <c r="J180" s="41"/>
      <c r="K180" s="43"/>
      <c r="L180" s="41"/>
      <c r="M180" s="43"/>
      <c r="N180" s="43"/>
      <c r="O180" s="201"/>
      <c r="P180" s="228"/>
      <c r="Q180" s="43"/>
      <c r="R180" s="202"/>
      <c r="S180" s="43"/>
      <c r="T180" s="46"/>
      <c r="U180" s="46"/>
      <c r="V180" s="50"/>
      <c r="W180" s="43"/>
      <c r="X180" s="47"/>
      <c r="Y180" s="48"/>
      <c r="Z180" s="48"/>
      <c r="AA180" s="48"/>
      <c r="AB180" s="59"/>
      <c r="AC180" s="49"/>
      <c r="AD180" s="50"/>
      <c r="AE180" s="50"/>
    </row>
    <row r="181" spans="1:31" ht="47.25" customHeight="1" x14ac:dyDescent="0.2">
      <c r="A181" s="200"/>
      <c r="B181" s="41"/>
      <c r="C181" s="41"/>
      <c r="D181" s="41"/>
      <c r="E181" s="41"/>
      <c r="F181" s="41"/>
      <c r="G181" s="43"/>
      <c r="H181" s="43"/>
      <c r="I181" s="43"/>
      <c r="J181" s="41"/>
      <c r="K181" s="43"/>
      <c r="L181" s="41"/>
      <c r="M181" s="43"/>
      <c r="N181" s="43"/>
      <c r="O181" s="201"/>
      <c r="P181" s="228"/>
      <c r="Q181" s="43"/>
      <c r="R181" s="202"/>
      <c r="S181" s="43"/>
      <c r="T181" s="45"/>
      <c r="U181" s="46"/>
      <c r="V181" s="43"/>
      <c r="W181" s="43"/>
      <c r="X181" s="47"/>
      <c r="Y181" s="48"/>
      <c r="Z181" s="48"/>
      <c r="AA181" s="48"/>
      <c r="AB181" s="59"/>
      <c r="AC181" s="49"/>
      <c r="AD181" s="50"/>
      <c r="AE181" s="50"/>
    </row>
    <row r="182" spans="1:31" ht="47.25" customHeight="1" x14ac:dyDescent="0.2">
      <c r="A182" s="200"/>
      <c r="B182" s="41"/>
      <c r="C182" s="41"/>
      <c r="D182" s="41"/>
      <c r="E182" s="41"/>
      <c r="F182" s="41"/>
      <c r="G182" s="43"/>
      <c r="H182" s="43"/>
      <c r="I182" s="43"/>
      <c r="J182" s="41"/>
      <c r="K182" s="43"/>
      <c r="L182" s="41"/>
      <c r="M182" s="43"/>
      <c r="N182" s="43"/>
      <c r="O182" s="201"/>
      <c r="P182" s="228"/>
      <c r="Q182" s="43"/>
      <c r="R182" s="202"/>
      <c r="S182" s="43"/>
      <c r="T182" s="45"/>
      <c r="U182" s="46"/>
      <c r="V182" s="43"/>
      <c r="W182" s="43"/>
      <c r="X182" s="47"/>
      <c r="Y182" s="48"/>
      <c r="Z182" s="48"/>
      <c r="AA182" s="48"/>
      <c r="AB182" s="59"/>
      <c r="AC182" s="49"/>
      <c r="AD182" s="43"/>
      <c r="AE182" s="43"/>
    </row>
    <row r="183" spans="1:31" ht="47.25" customHeight="1" x14ac:dyDescent="0.2">
      <c r="A183" s="200"/>
      <c r="B183" s="41"/>
      <c r="C183" s="41"/>
      <c r="D183" s="41"/>
      <c r="E183" s="41"/>
      <c r="F183" s="41"/>
      <c r="G183" s="43"/>
      <c r="H183" s="43"/>
      <c r="I183" s="43"/>
      <c r="J183" s="41"/>
      <c r="K183" s="43"/>
      <c r="L183" s="41"/>
      <c r="M183" s="43"/>
      <c r="N183" s="43"/>
      <c r="O183" s="201"/>
      <c r="P183" s="228"/>
      <c r="Q183" s="43"/>
      <c r="R183" s="202"/>
      <c r="S183" s="43"/>
      <c r="T183" s="45"/>
      <c r="U183" s="46"/>
      <c r="V183" s="50"/>
      <c r="W183" s="43"/>
      <c r="X183" s="47"/>
      <c r="Y183" s="48"/>
      <c r="Z183" s="48"/>
      <c r="AA183" s="48"/>
      <c r="AB183" s="59"/>
      <c r="AC183" s="49"/>
      <c r="AD183" s="43"/>
      <c r="AE183" s="43"/>
    </row>
    <row r="184" spans="1:31" ht="47.25" customHeight="1" x14ac:dyDescent="0.2">
      <c r="A184" s="41"/>
      <c r="B184" s="41"/>
      <c r="C184" s="41"/>
      <c r="D184" s="41"/>
      <c r="E184" s="41"/>
      <c r="F184" s="41"/>
      <c r="G184" s="43"/>
      <c r="H184" s="43"/>
      <c r="I184" s="43"/>
      <c r="J184" s="41"/>
      <c r="K184" s="43"/>
      <c r="L184" s="41"/>
      <c r="M184" s="43"/>
      <c r="N184" s="43"/>
      <c r="O184" s="201"/>
      <c r="P184" s="228"/>
      <c r="Q184" s="43"/>
      <c r="R184" s="202"/>
      <c r="S184" s="43"/>
      <c r="T184" s="45"/>
      <c r="U184" s="46"/>
      <c r="V184" s="43"/>
      <c r="W184" s="43"/>
      <c r="X184" s="47"/>
      <c r="Y184" s="48"/>
      <c r="Z184" s="48"/>
      <c r="AA184" s="48"/>
      <c r="AB184" s="59"/>
      <c r="AC184" s="49"/>
      <c r="AD184" s="50"/>
      <c r="AE184" s="50"/>
    </row>
    <row r="185" spans="1:31" ht="47.25" customHeight="1" x14ac:dyDescent="0.2">
      <c r="A185" s="41"/>
      <c r="B185" s="41"/>
      <c r="C185" s="41"/>
      <c r="D185" s="41"/>
      <c r="E185" s="41"/>
      <c r="F185" s="41"/>
      <c r="G185" s="43"/>
      <c r="H185" s="43"/>
      <c r="I185" s="43"/>
      <c r="J185" s="41"/>
      <c r="K185" s="43"/>
      <c r="L185" s="41"/>
      <c r="M185" s="43"/>
      <c r="N185" s="43"/>
      <c r="O185" s="201"/>
      <c r="P185" s="228"/>
      <c r="Q185" s="43"/>
      <c r="R185" s="202"/>
      <c r="S185" s="43"/>
      <c r="T185" s="45"/>
      <c r="U185" s="46"/>
      <c r="V185" s="43"/>
      <c r="W185" s="43"/>
      <c r="X185" s="47"/>
      <c r="Y185" s="48"/>
      <c r="Z185" s="48"/>
      <c r="AA185" s="48"/>
      <c r="AB185" s="59"/>
      <c r="AC185" s="49"/>
      <c r="AD185" s="43"/>
      <c r="AE185" s="43"/>
    </row>
    <row r="186" spans="1:31" ht="47.25" customHeight="1" x14ac:dyDescent="0.2">
      <c r="A186" s="200"/>
      <c r="B186" s="41"/>
      <c r="C186" s="41"/>
      <c r="D186" s="41"/>
      <c r="E186" s="41"/>
      <c r="F186" s="41"/>
      <c r="G186" s="43"/>
      <c r="H186" s="43"/>
      <c r="I186" s="43"/>
      <c r="J186" s="41"/>
      <c r="K186" s="43"/>
      <c r="L186" s="41"/>
      <c r="M186" s="43"/>
      <c r="N186" s="43"/>
      <c r="O186" s="201"/>
      <c r="P186" s="228"/>
      <c r="Q186" s="43"/>
      <c r="R186" s="202"/>
      <c r="S186" s="43"/>
      <c r="T186" s="45"/>
      <c r="U186" s="46"/>
      <c r="V186" s="43"/>
      <c r="W186" s="43"/>
      <c r="X186" s="47"/>
      <c r="Y186" s="48"/>
      <c r="Z186" s="48"/>
      <c r="AA186" s="48"/>
      <c r="AB186" s="59"/>
      <c r="AC186" s="49"/>
      <c r="AD186" s="50"/>
      <c r="AE186" s="50"/>
    </row>
    <row r="187" spans="1:31" ht="47.25" customHeight="1" x14ac:dyDescent="0.2">
      <c r="A187" s="203"/>
      <c r="B187" s="41"/>
      <c r="C187" s="41"/>
      <c r="D187" s="41"/>
      <c r="E187" s="41"/>
      <c r="F187" s="41"/>
      <c r="G187" s="43"/>
      <c r="H187" s="43"/>
      <c r="I187" s="43"/>
      <c r="J187" s="41"/>
      <c r="K187" s="43"/>
      <c r="L187" s="41"/>
      <c r="M187" s="43"/>
      <c r="N187" s="43"/>
      <c r="O187" s="201"/>
      <c r="P187" s="228"/>
      <c r="Q187" s="43"/>
      <c r="R187" s="202"/>
      <c r="S187" s="43"/>
      <c r="T187" s="45"/>
      <c r="U187" s="46"/>
      <c r="V187" s="43"/>
      <c r="W187" s="43"/>
      <c r="X187" s="47"/>
      <c r="Y187" s="48"/>
      <c r="Z187" s="48"/>
      <c r="AA187" s="48"/>
      <c r="AB187" s="59"/>
      <c r="AC187" s="49"/>
      <c r="AD187" s="50"/>
      <c r="AE187" s="50"/>
    </row>
    <row r="188" spans="1:31" ht="47.25" customHeight="1" x14ac:dyDescent="0.2">
      <c r="A188" s="41"/>
      <c r="B188" s="41"/>
      <c r="C188" s="41"/>
      <c r="D188" s="41"/>
      <c r="E188" s="41"/>
      <c r="F188" s="41"/>
      <c r="G188" s="43"/>
      <c r="H188" s="43"/>
      <c r="I188" s="43"/>
      <c r="J188" s="41"/>
      <c r="K188" s="43"/>
      <c r="L188" s="41"/>
      <c r="M188" s="43"/>
      <c r="N188" s="43"/>
      <c r="O188" s="201"/>
      <c r="P188" s="228"/>
      <c r="Q188" s="43"/>
      <c r="R188" s="202"/>
      <c r="S188" s="43"/>
      <c r="T188" s="46"/>
      <c r="U188" s="46"/>
      <c r="V188" s="50"/>
      <c r="W188" s="43"/>
      <c r="X188" s="47"/>
      <c r="Y188" s="48"/>
      <c r="Z188" s="48"/>
      <c r="AA188" s="48"/>
      <c r="AB188" s="59"/>
      <c r="AC188" s="49"/>
      <c r="AD188" s="50"/>
      <c r="AE188" s="50"/>
    </row>
    <row r="189" spans="1:31" ht="47.25" customHeight="1" x14ac:dyDescent="0.2">
      <c r="A189" s="41"/>
      <c r="B189" s="41"/>
      <c r="C189" s="41"/>
      <c r="D189" s="41"/>
      <c r="E189" s="41"/>
      <c r="F189" s="41"/>
      <c r="G189" s="43"/>
      <c r="H189" s="43"/>
      <c r="I189" s="43"/>
      <c r="J189" s="41"/>
      <c r="K189" s="43"/>
      <c r="L189" s="41"/>
      <c r="M189" s="43"/>
      <c r="N189" s="43"/>
      <c r="O189" s="201"/>
      <c r="P189" s="228"/>
      <c r="Q189" s="43"/>
      <c r="R189" s="202"/>
      <c r="S189" s="43"/>
      <c r="T189" s="46"/>
      <c r="U189" s="46"/>
      <c r="V189" s="50"/>
      <c r="W189" s="43"/>
      <c r="X189" s="47"/>
      <c r="Y189" s="48"/>
      <c r="Z189" s="48"/>
      <c r="AA189" s="48"/>
      <c r="AB189" s="59"/>
      <c r="AC189" s="49"/>
      <c r="AD189" s="43"/>
      <c r="AE189" s="43"/>
    </row>
    <row r="190" spans="1:31" ht="47.25" customHeight="1" x14ac:dyDescent="0.2">
      <c r="A190" s="41"/>
      <c r="B190" s="41"/>
      <c r="C190" s="41"/>
      <c r="D190" s="41"/>
      <c r="E190" s="41"/>
      <c r="F190" s="41"/>
      <c r="G190" s="43"/>
      <c r="H190" s="43"/>
      <c r="I190" s="43"/>
      <c r="J190" s="41"/>
      <c r="K190" s="43"/>
      <c r="L190" s="41"/>
      <c r="M190" s="43"/>
      <c r="N190" s="43"/>
      <c r="O190" s="201"/>
      <c r="P190" s="228"/>
      <c r="Q190" s="43"/>
      <c r="R190" s="202"/>
      <c r="S190" s="43"/>
      <c r="T190" s="46"/>
      <c r="U190" s="46"/>
      <c r="V190" s="50"/>
      <c r="W190" s="43"/>
      <c r="X190" s="47"/>
      <c r="Y190" s="48"/>
      <c r="Z190" s="48"/>
      <c r="AA190" s="48"/>
      <c r="AB190" s="59"/>
      <c r="AC190" s="49"/>
      <c r="AD190" s="43"/>
      <c r="AE190" s="43"/>
    </row>
    <row r="191" spans="1:31" ht="47.25" customHeight="1" x14ac:dyDescent="0.2">
      <c r="A191" s="41"/>
      <c r="B191" s="41"/>
      <c r="C191" s="41"/>
      <c r="D191" s="41"/>
      <c r="E191" s="41"/>
      <c r="F191" s="41"/>
      <c r="G191" s="43"/>
      <c r="H191" s="43"/>
      <c r="I191" s="43"/>
      <c r="J191" s="41"/>
      <c r="K191" s="43"/>
      <c r="L191" s="41"/>
      <c r="M191" s="43"/>
      <c r="N191" s="43"/>
      <c r="O191" s="201"/>
      <c r="P191" s="228"/>
      <c r="Q191" s="43"/>
      <c r="R191" s="202"/>
      <c r="S191" s="43"/>
      <c r="T191" s="45"/>
      <c r="U191" s="46"/>
      <c r="V191" s="43"/>
      <c r="W191" s="43"/>
      <c r="X191" s="47"/>
      <c r="Y191" s="48"/>
      <c r="Z191" s="48"/>
      <c r="AA191" s="48"/>
      <c r="AB191" s="59"/>
      <c r="AC191" s="49"/>
      <c r="AD191" s="50"/>
      <c r="AE191" s="50"/>
    </row>
    <row r="192" spans="1:31" ht="47.25" customHeight="1" x14ac:dyDescent="0.2">
      <c r="A192" s="41"/>
      <c r="B192" s="41"/>
      <c r="C192" s="41"/>
      <c r="D192" s="41"/>
      <c r="E192" s="41"/>
      <c r="F192" s="41"/>
      <c r="G192" s="43"/>
      <c r="H192" s="43"/>
      <c r="I192" s="43"/>
      <c r="J192" s="41"/>
      <c r="K192" s="43"/>
      <c r="L192" s="41"/>
      <c r="M192" s="43"/>
      <c r="N192" s="43"/>
      <c r="O192" s="201"/>
      <c r="P192" s="228"/>
      <c r="Q192" s="43"/>
      <c r="R192" s="202"/>
      <c r="S192" s="43"/>
      <c r="T192" s="46"/>
      <c r="U192" s="46"/>
      <c r="V192" s="50"/>
      <c r="W192" s="43"/>
      <c r="X192" s="47"/>
      <c r="Y192" s="48"/>
      <c r="Z192" s="48"/>
      <c r="AA192" s="48"/>
      <c r="AB192" s="59"/>
      <c r="AC192" s="49"/>
      <c r="AD192" s="43"/>
      <c r="AE192" s="43"/>
    </row>
    <row r="193" spans="1:31" ht="47.25" customHeight="1" x14ac:dyDescent="0.2">
      <c r="A193" s="41"/>
      <c r="B193" s="41"/>
      <c r="C193" s="41"/>
      <c r="D193" s="41"/>
      <c r="E193" s="41"/>
      <c r="F193" s="41"/>
      <c r="G193" s="43"/>
      <c r="H193" s="43"/>
      <c r="I193" s="43"/>
      <c r="J193" s="41"/>
      <c r="K193" s="43"/>
      <c r="L193" s="41"/>
      <c r="M193" s="43"/>
      <c r="N193" s="43"/>
      <c r="O193" s="201"/>
      <c r="P193" s="228"/>
      <c r="Q193" s="43"/>
      <c r="R193" s="202"/>
      <c r="S193" s="43"/>
      <c r="T193" s="46"/>
      <c r="U193" s="46"/>
      <c r="V193" s="50"/>
      <c r="W193" s="43"/>
      <c r="X193" s="47"/>
      <c r="Y193" s="48"/>
      <c r="Z193" s="48"/>
      <c r="AA193" s="48"/>
      <c r="AB193" s="59"/>
      <c r="AC193" s="49"/>
      <c r="AD193" s="43"/>
      <c r="AE193" s="43"/>
    </row>
    <row r="194" spans="1:31" ht="47.25" customHeight="1" x14ac:dyDescent="0.2">
      <c r="A194" s="41"/>
      <c r="B194" s="41"/>
      <c r="C194" s="41"/>
      <c r="D194" s="41"/>
      <c r="E194" s="41"/>
      <c r="F194" s="41"/>
      <c r="G194" s="43"/>
      <c r="H194" s="43"/>
      <c r="I194" s="43"/>
      <c r="J194" s="41"/>
      <c r="K194" s="43"/>
      <c r="L194" s="41"/>
      <c r="M194" s="43"/>
      <c r="N194" s="43"/>
      <c r="O194" s="201"/>
      <c r="P194" s="228"/>
      <c r="Q194" s="43"/>
      <c r="R194" s="202"/>
      <c r="S194" s="43"/>
      <c r="T194" s="46"/>
      <c r="U194" s="46"/>
      <c r="V194" s="50"/>
      <c r="W194" s="43"/>
      <c r="X194" s="47"/>
      <c r="Y194" s="48"/>
      <c r="Z194" s="48"/>
      <c r="AA194" s="48"/>
      <c r="AB194" s="59"/>
      <c r="AC194" s="49"/>
      <c r="AD194" s="43"/>
      <c r="AE194" s="43"/>
    </row>
    <row r="195" spans="1:31" ht="47.25" customHeight="1" x14ac:dyDescent="0.2">
      <c r="A195" s="41"/>
      <c r="B195" s="41"/>
      <c r="C195" s="41"/>
      <c r="D195" s="41"/>
      <c r="E195" s="41"/>
      <c r="F195" s="41"/>
      <c r="G195" s="43"/>
      <c r="H195" s="43"/>
      <c r="I195" s="43"/>
      <c r="J195" s="41"/>
      <c r="K195" s="43"/>
      <c r="L195" s="41"/>
      <c r="M195" s="43"/>
      <c r="N195" s="43"/>
      <c r="O195" s="201"/>
      <c r="P195" s="228"/>
      <c r="Q195" s="43"/>
      <c r="R195" s="202"/>
      <c r="S195" s="43"/>
      <c r="T195" s="46"/>
      <c r="U195" s="46"/>
      <c r="V195" s="50"/>
      <c r="W195" s="43"/>
      <c r="X195" s="47"/>
      <c r="Y195" s="48"/>
      <c r="Z195" s="48"/>
      <c r="AA195" s="48"/>
      <c r="AB195" s="59"/>
      <c r="AC195" s="49"/>
      <c r="AD195" s="43"/>
      <c r="AE195" s="43"/>
    </row>
    <row r="196" spans="1:31" ht="47.25" customHeight="1" x14ac:dyDescent="0.2">
      <c r="A196" s="41"/>
      <c r="B196" s="41"/>
      <c r="C196" s="41"/>
      <c r="D196" s="41"/>
      <c r="E196" s="41"/>
      <c r="F196" s="41"/>
      <c r="G196" s="43"/>
      <c r="H196" s="43"/>
      <c r="I196" s="43"/>
      <c r="J196" s="41"/>
      <c r="K196" s="43"/>
      <c r="L196" s="41"/>
      <c r="M196" s="43"/>
      <c r="N196" s="43"/>
      <c r="O196" s="201"/>
      <c r="P196" s="228"/>
      <c r="Q196" s="43"/>
      <c r="R196" s="202"/>
      <c r="S196" s="43"/>
      <c r="T196" s="46"/>
      <c r="U196" s="46"/>
      <c r="V196" s="50"/>
      <c r="W196" s="43"/>
      <c r="X196" s="47"/>
      <c r="Y196" s="48"/>
      <c r="Z196" s="48"/>
      <c r="AA196" s="48"/>
      <c r="AB196" s="59"/>
      <c r="AC196" s="49"/>
      <c r="AD196" s="43"/>
      <c r="AE196" s="43"/>
    </row>
    <row r="197" spans="1:31" ht="47.25" customHeight="1" x14ac:dyDescent="0.2">
      <c r="A197" s="41"/>
      <c r="B197" s="41"/>
      <c r="C197" s="41"/>
      <c r="D197" s="41"/>
      <c r="E197" s="41"/>
      <c r="F197" s="41"/>
      <c r="G197" s="43"/>
      <c r="H197" s="43"/>
      <c r="I197" s="43"/>
      <c r="J197" s="41"/>
      <c r="K197" s="43"/>
      <c r="L197" s="41"/>
      <c r="M197" s="43"/>
      <c r="N197" s="43"/>
      <c r="O197" s="201"/>
      <c r="P197" s="228"/>
      <c r="Q197" s="43"/>
      <c r="R197" s="202"/>
      <c r="S197" s="43"/>
      <c r="T197" s="46"/>
      <c r="U197" s="46"/>
      <c r="V197" s="50"/>
      <c r="W197" s="43"/>
      <c r="X197" s="47"/>
      <c r="Y197" s="48"/>
      <c r="Z197" s="48"/>
      <c r="AA197" s="48"/>
      <c r="AB197" s="59"/>
      <c r="AC197" s="49"/>
      <c r="AD197" s="43"/>
      <c r="AE197" s="43"/>
    </row>
    <row r="198" spans="1:31" ht="47.25" customHeight="1" x14ac:dyDescent="0.2">
      <c r="A198" s="41"/>
      <c r="B198" s="41"/>
      <c r="C198" s="41"/>
      <c r="D198" s="41"/>
      <c r="E198" s="41"/>
      <c r="F198" s="41"/>
      <c r="G198" s="43"/>
      <c r="H198" s="43"/>
      <c r="I198" s="43"/>
      <c r="J198" s="41"/>
      <c r="K198" s="43"/>
      <c r="L198" s="41"/>
      <c r="M198" s="43"/>
      <c r="N198" s="43"/>
      <c r="O198" s="201"/>
      <c r="P198" s="228"/>
      <c r="Q198" s="43"/>
      <c r="R198" s="202"/>
      <c r="S198" s="43"/>
      <c r="T198" s="46"/>
      <c r="U198" s="46"/>
      <c r="V198" s="50"/>
      <c r="W198" s="43"/>
      <c r="X198" s="47"/>
      <c r="Y198" s="48"/>
      <c r="Z198" s="48"/>
      <c r="AA198" s="48"/>
      <c r="AB198" s="59"/>
      <c r="AC198" s="49"/>
      <c r="AD198" s="43"/>
      <c r="AE198" s="43"/>
    </row>
    <row r="199" spans="1:31" ht="47.25" customHeight="1" x14ac:dyDescent="0.2">
      <c r="A199" s="41"/>
      <c r="B199" s="41"/>
      <c r="C199" s="41"/>
      <c r="D199" s="41"/>
      <c r="E199" s="41"/>
      <c r="F199" s="41"/>
      <c r="G199" s="43"/>
      <c r="H199" s="43"/>
      <c r="I199" s="43"/>
      <c r="J199" s="41"/>
      <c r="K199" s="43"/>
      <c r="L199" s="41"/>
      <c r="M199" s="43"/>
      <c r="N199" s="43"/>
      <c r="O199" s="201"/>
      <c r="P199" s="228"/>
      <c r="Q199" s="43"/>
      <c r="R199" s="202"/>
      <c r="S199" s="43"/>
      <c r="T199" s="45"/>
      <c r="U199" s="46"/>
      <c r="V199" s="43"/>
      <c r="W199" s="43"/>
      <c r="X199" s="47"/>
      <c r="Y199" s="48"/>
      <c r="Z199" s="48"/>
      <c r="AA199" s="48"/>
      <c r="AB199" s="59"/>
      <c r="AC199" s="49"/>
      <c r="AD199" s="50"/>
      <c r="AE199" s="50"/>
    </row>
    <row r="200" spans="1:31" ht="47.25" customHeight="1" x14ac:dyDescent="0.2">
      <c r="A200" s="41"/>
      <c r="B200" s="41"/>
      <c r="C200" s="41"/>
      <c r="D200" s="41"/>
      <c r="E200" s="41"/>
      <c r="F200" s="41"/>
      <c r="G200" s="43"/>
      <c r="H200" s="43"/>
      <c r="I200" s="43"/>
      <c r="J200" s="41"/>
      <c r="K200" s="43"/>
      <c r="L200" s="41"/>
      <c r="M200" s="43"/>
      <c r="N200" s="43"/>
      <c r="O200" s="201"/>
      <c r="P200" s="228"/>
      <c r="Q200" s="43"/>
      <c r="R200" s="202"/>
      <c r="S200" s="43"/>
      <c r="T200" s="45"/>
      <c r="U200" s="46"/>
      <c r="V200" s="43"/>
      <c r="W200" s="43"/>
      <c r="X200" s="47"/>
      <c r="Y200" s="48"/>
      <c r="Z200" s="48"/>
      <c r="AA200" s="48"/>
      <c r="AB200" s="59"/>
      <c r="AC200" s="49"/>
      <c r="AD200" s="50"/>
      <c r="AE200" s="50"/>
    </row>
    <row r="201" spans="1:31" ht="47.25" customHeight="1" x14ac:dyDescent="0.2">
      <c r="A201" s="41"/>
      <c r="B201" s="41"/>
      <c r="C201" s="41"/>
      <c r="D201" s="41"/>
      <c r="E201" s="41"/>
      <c r="F201" s="41"/>
      <c r="G201" s="43"/>
      <c r="H201" s="43"/>
      <c r="I201" s="43"/>
      <c r="J201" s="41"/>
      <c r="K201" s="43"/>
      <c r="L201" s="41"/>
      <c r="M201" s="43"/>
      <c r="N201" s="43"/>
      <c r="O201" s="201"/>
      <c r="P201" s="228"/>
      <c r="Q201" s="43"/>
      <c r="R201" s="202"/>
      <c r="S201" s="43"/>
      <c r="T201" s="45"/>
      <c r="U201" s="46"/>
      <c r="V201" s="43"/>
      <c r="W201" s="43"/>
      <c r="X201" s="47"/>
      <c r="Y201" s="48"/>
      <c r="Z201" s="48"/>
      <c r="AA201" s="48"/>
      <c r="AB201" s="59"/>
      <c r="AC201" s="49"/>
      <c r="AD201" s="50"/>
      <c r="AE201" s="50"/>
    </row>
    <row r="202" spans="1:31" ht="47.25" customHeight="1" x14ac:dyDescent="0.2">
      <c r="A202" s="41"/>
      <c r="B202" s="41"/>
      <c r="C202" s="41"/>
      <c r="D202" s="41"/>
      <c r="E202" s="41"/>
      <c r="F202" s="41"/>
      <c r="G202" s="43"/>
      <c r="H202" s="43"/>
      <c r="I202" s="43"/>
      <c r="J202" s="41"/>
      <c r="K202" s="43"/>
      <c r="L202" s="41"/>
      <c r="M202" s="43"/>
      <c r="N202" s="43"/>
      <c r="O202" s="201"/>
      <c r="P202" s="228"/>
      <c r="Q202" s="43"/>
      <c r="R202" s="202"/>
      <c r="S202" s="43"/>
      <c r="T202" s="45"/>
      <c r="U202" s="46"/>
      <c r="V202" s="43"/>
      <c r="W202" s="43"/>
      <c r="X202" s="47"/>
      <c r="Y202" s="48"/>
      <c r="Z202" s="48"/>
      <c r="AA202" s="48"/>
      <c r="AB202" s="59"/>
      <c r="AC202" s="49"/>
      <c r="AD202" s="50"/>
      <c r="AE202" s="50"/>
    </row>
    <row r="203" spans="1:31" ht="47.25" customHeight="1" x14ac:dyDescent="0.2">
      <c r="A203" s="200"/>
      <c r="B203" s="43"/>
      <c r="C203" s="43"/>
      <c r="D203" s="43"/>
      <c r="E203" s="43"/>
      <c r="F203" s="43"/>
      <c r="G203" s="43"/>
      <c r="H203" s="43"/>
      <c r="I203" s="43"/>
      <c r="J203" s="41"/>
      <c r="K203" s="43"/>
      <c r="L203" s="41"/>
      <c r="M203" s="43"/>
      <c r="N203" s="43"/>
      <c r="O203" s="201"/>
      <c r="P203" s="228"/>
      <c r="Q203" s="43"/>
      <c r="R203" s="202"/>
      <c r="S203" s="43"/>
      <c r="T203" s="45"/>
      <c r="U203" s="46"/>
      <c r="V203" s="43"/>
      <c r="W203" s="43"/>
      <c r="X203" s="47"/>
      <c r="Y203" s="48"/>
      <c r="Z203" s="48"/>
      <c r="AA203" s="48"/>
      <c r="AB203" s="59"/>
      <c r="AC203" s="49"/>
      <c r="AD203" s="9"/>
      <c r="AE203" s="10"/>
    </row>
    <row r="204" spans="1:31" ht="47.25" customHeight="1" x14ac:dyDescent="0.2">
      <c r="A204" s="200"/>
      <c r="B204" s="43"/>
      <c r="C204" s="43"/>
      <c r="D204" s="43"/>
      <c r="E204" s="43"/>
      <c r="F204" s="43"/>
      <c r="G204" s="43"/>
      <c r="H204" s="43"/>
      <c r="I204" s="43"/>
      <c r="J204" s="41"/>
      <c r="K204" s="43"/>
      <c r="L204" s="41"/>
      <c r="M204" s="43"/>
      <c r="N204" s="43"/>
      <c r="O204" s="201"/>
      <c r="P204" s="228"/>
      <c r="Q204" s="43"/>
      <c r="R204" s="202"/>
      <c r="S204" s="43"/>
      <c r="T204" s="45"/>
      <c r="U204" s="46"/>
      <c r="V204" s="43"/>
      <c r="W204" s="43"/>
      <c r="X204" s="47"/>
      <c r="Y204" s="48"/>
      <c r="Z204" s="48"/>
      <c r="AA204" s="48"/>
      <c r="AB204" s="59"/>
      <c r="AC204" s="49"/>
      <c r="AD204" s="50"/>
      <c r="AE204" s="43"/>
    </row>
    <row r="205" spans="1:31" ht="47.25" customHeight="1" x14ac:dyDescent="0.2">
      <c r="A205" s="41"/>
      <c r="B205" s="41"/>
      <c r="C205" s="41"/>
      <c r="D205" s="41"/>
      <c r="E205" s="41"/>
      <c r="F205" s="41"/>
      <c r="G205" s="43"/>
      <c r="H205" s="43"/>
      <c r="I205" s="43"/>
      <c r="J205" s="41"/>
      <c r="K205" s="43"/>
      <c r="L205" s="41"/>
      <c r="M205" s="43"/>
      <c r="N205" s="43"/>
      <c r="O205" s="201"/>
      <c r="P205" s="228"/>
      <c r="Q205" s="43"/>
      <c r="R205" s="202"/>
      <c r="S205" s="43"/>
      <c r="T205" s="45"/>
      <c r="U205" s="46"/>
      <c r="V205" s="43"/>
      <c r="W205" s="43"/>
      <c r="X205" s="47"/>
      <c r="Y205" s="48"/>
      <c r="Z205" s="48"/>
      <c r="AA205" s="48"/>
      <c r="AB205" s="59"/>
      <c r="AC205" s="49"/>
      <c r="AD205" s="50"/>
      <c r="AE205" s="50"/>
    </row>
    <row r="206" spans="1:31" ht="47.25" customHeight="1" x14ac:dyDescent="0.2">
      <c r="A206" s="41"/>
      <c r="B206" s="42"/>
      <c r="C206" s="42"/>
      <c r="D206" s="53"/>
      <c r="E206" s="54"/>
      <c r="F206" s="43"/>
      <c r="G206" s="43"/>
      <c r="H206" s="43"/>
      <c r="I206" s="43"/>
      <c r="J206" s="41"/>
      <c r="K206" s="43"/>
      <c r="L206" s="41"/>
      <c r="M206" s="43"/>
      <c r="N206" s="43"/>
      <c r="O206" s="201"/>
      <c r="P206" s="228"/>
      <c r="Q206" s="43"/>
      <c r="R206" s="202"/>
      <c r="S206" s="43"/>
      <c r="T206" s="46"/>
      <c r="U206" s="46"/>
      <c r="V206" s="50"/>
      <c r="W206" s="43"/>
      <c r="X206" s="47"/>
      <c r="Y206" s="48"/>
      <c r="Z206" s="48"/>
      <c r="AA206" s="48"/>
      <c r="AB206" s="59"/>
      <c r="AC206" s="49"/>
      <c r="AD206" s="43"/>
      <c r="AE206" s="43"/>
    </row>
    <row r="207" spans="1:31" ht="47.25" customHeight="1" x14ac:dyDescent="0.2">
      <c r="A207" s="204"/>
      <c r="B207" s="42"/>
      <c r="C207" s="42"/>
      <c r="D207" s="53"/>
      <c r="E207" s="54"/>
      <c r="F207" s="43"/>
      <c r="G207" s="43"/>
      <c r="H207" s="43"/>
      <c r="I207" s="43"/>
      <c r="J207" s="41"/>
      <c r="K207" s="43"/>
      <c r="L207" s="41"/>
      <c r="M207" s="43"/>
      <c r="N207" s="43"/>
      <c r="O207" s="201"/>
      <c r="P207" s="228"/>
      <c r="Q207" s="43"/>
      <c r="R207" s="202"/>
      <c r="S207" s="43"/>
      <c r="T207" s="46"/>
      <c r="U207" s="46"/>
      <c r="V207" s="50"/>
      <c r="W207" s="43"/>
      <c r="X207" s="47"/>
      <c r="Y207" s="48"/>
      <c r="Z207" s="48"/>
      <c r="AA207" s="48"/>
      <c r="AB207" s="59"/>
      <c r="AC207" s="49"/>
      <c r="AD207" s="43"/>
      <c r="AE207" s="43"/>
    </row>
    <row r="208" spans="1:31" ht="47.25" customHeight="1" x14ac:dyDescent="0.2">
      <c r="A208" s="204"/>
      <c r="B208" s="42"/>
      <c r="C208" s="42"/>
      <c r="D208" s="53"/>
      <c r="E208" s="54"/>
      <c r="F208" s="43"/>
      <c r="G208" s="43"/>
      <c r="H208" s="43"/>
      <c r="I208" s="43"/>
      <c r="J208" s="41"/>
      <c r="K208" s="43"/>
      <c r="L208" s="41"/>
      <c r="M208" s="43"/>
      <c r="N208" s="43"/>
      <c r="O208" s="201"/>
      <c r="P208" s="228"/>
      <c r="Q208" s="43"/>
      <c r="R208" s="202"/>
      <c r="S208" s="43"/>
      <c r="T208" s="45"/>
      <c r="U208" s="46"/>
      <c r="V208" s="43"/>
      <c r="W208" s="43"/>
      <c r="X208" s="47"/>
      <c r="Y208" s="48"/>
      <c r="Z208" s="48"/>
      <c r="AA208" s="48"/>
      <c r="AB208" s="59"/>
      <c r="AC208" s="49"/>
      <c r="AD208" s="43"/>
      <c r="AE208" s="43"/>
    </row>
    <row r="209" spans="1:259" ht="47.25" customHeight="1" x14ac:dyDescent="0.2">
      <c r="A209" s="41"/>
      <c r="B209" s="42"/>
      <c r="C209" s="42"/>
      <c r="D209" s="42"/>
      <c r="E209" s="43"/>
      <c r="F209" s="43"/>
      <c r="G209" s="43"/>
      <c r="H209" s="43"/>
      <c r="I209" s="43"/>
      <c r="J209" s="41"/>
      <c r="K209" s="43"/>
      <c r="L209" s="41"/>
      <c r="M209" s="43"/>
      <c r="N209" s="43"/>
      <c r="O209" s="201"/>
      <c r="P209" s="228"/>
      <c r="Q209" s="43"/>
      <c r="R209" s="202"/>
      <c r="S209" s="43"/>
      <c r="T209" s="45"/>
      <c r="U209" s="46"/>
      <c r="V209" s="43"/>
      <c r="W209" s="43"/>
      <c r="X209" s="47"/>
      <c r="Y209" s="48"/>
      <c r="Z209" s="48"/>
      <c r="AA209" s="48"/>
      <c r="AB209" s="59"/>
      <c r="AC209" s="49"/>
      <c r="AD209" s="43"/>
      <c r="AE209" s="43"/>
    </row>
    <row r="210" spans="1:259" ht="47.25" customHeight="1" x14ac:dyDescent="0.2">
      <c r="A210" s="41"/>
      <c r="B210" s="42"/>
      <c r="C210" s="42"/>
      <c r="D210" s="42"/>
      <c r="E210" s="43"/>
      <c r="F210" s="43"/>
      <c r="G210" s="43"/>
      <c r="H210" s="43"/>
      <c r="I210" s="43"/>
      <c r="J210" s="41"/>
      <c r="K210" s="43"/>
      <c r="L210" s="41"/>
      <c r="M210" s="43"/>
      <c r="N210" s="43"/>
      <c r="O210" s="201"/>
      <c r="P210" s="228"/>
      <c r="Q210" s="43"/>
      <c r="R210" s="202"/>
      <c r="S210" s="43"/>
      <c r="T210" s="45"/>
      <c r="U210" s="46"/>
      <c r="V210" s="43"/>
      <c r="W210" s="43"/>
      <c r="X210" s="47"/>
      <c r="Y210" s="48"/>
      <c r="Z210" s="48"/>
      <c r="AA210" s="48"/>
      <c r="AB210" s="59"/>
      <c r="AC210" s="49"/>
      <c r="AD210" s="43"/>
      <c r="AE210" s="43"/>
    </row>
    <row r="211" spans="1:259" s="40" customFormat="1" ht="47.25" customHeight="1" x14ac:dyDescent="0.2">
      <c r="A211" s="41"/>
      <c r="B211" s="42"/>
      <c r="C211" s="42"/>
      <c r="D211" s="42"/>
      <c r="E211" s="43"/>
      <c r="F211" s="43"/>
      <c r="G211" s="43"/>
      <c r="H211" s="43"/>
      <c r="I211" s="43"/>
      <c r="J211" s="41"/>
      <c r="K211" s="43"/>
      <c r="L211" s="41"/>
      <c r="M211" s="43"/>
      <c r="N211" s="43"/>
      <c r="O211" s="201"/>
      <c r="P211" s="228"/>
      <c r="Q211" s="43"/>
      <c r="R211" s="202"/>
      <c r="S211" s="43"/>
      <c r="T211" s="45"/>
      <c r="U211" s="46"/>
      <c r="V211" s="43"/>
      <c r="W211" s="43"/>
      <c r="X211" s="47"/>
      <c r="Y211" s="48"/>
      <c r="Z211" s="48"/>
      <c r="AA211" s="48"/>
      <c r="AB211" s="59"/>
      <c r="AC211" s="49"/>
      <c r="AD211" s="43"/>
      <c r="AE211" s="43"/>
      <c r="AF211" s="39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</row>
    <row r="212" spans="1:259" s="40" customFormat="1" ht="47.25" customHeight="1" x14ac:dyDescent="0.2">
      <c r="A212" s="41"/>
      <c r="B212" s="42"/>
      <c r="C212" s="42"/>
      <c r="D212" s="42"/>
      <c r="E212" s="43"/>
      <c r="F212" s="43"/>
      <c r="G212" s="43"/>
      <c r="H212" s="43"/>
      <c r="I212" s="43"/>
      <c r="J212" s="41"/>
      <c r="K212" s="43"/>
      <c r="L212" s="41"/>
      <c r="M212" s="43"/>
      <c r="N212" s="43"/>
      <c r="O212" s="201"/>
      <c r="P212" s="228"/>
      <c r="Q212" s="43"/>
      <c r="R212" s="202"/>
      <c r="S212" s="43"/>
      <c r="T212" s="45"/>
      <c r="U212" s="46"/>
      <c r="V212" s="43"/>
      <c r="W212" s="43"/>
      <c r="X212" s="47"/>
      <c r="Y212" s="48"/>
      <c r="Z212" s="48"/>
      <c r="AA212" s="48"/>
      <c r="AB212" s="59"/>
      <c r="AC212" s="49"/>
      <c r="AD212" s="9"/>
      <c r="AE212" s="10"/>
      <c r="AF212" s="39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</row>
    <row r="213" spans="1:259" s="40" customFormat="1" ht="47.25" customHeight="1" x14ac:dyDescent="0.2">
      <c r="A213" s="41"/>
      <c r="B213" s="42"/>
      <c r="C213" s="42"/>
      <c r="D213" s="53"/>
      <c r="E213" s="54"/>
      <c r="F213" s="43"/>
      <c r="G213" s="43"/>
      <c r="H213" s="43"/>
      <c r="I213" s="43"/>
      <c r="J213" s="41"/>
      <c r="K213" s="43"/>
      <c r="L213" s="41"/>
      <c r="M213" s="43"/>
      <c r="N213" s="43"/>
      <c r="O213" s="201"/>
      <c r="P213" s="228"/>
      <c r="Q213" s="43"/>
      <c r="R213" s="202"/>
      <c r="S213" s="43"/>
      <c r="T213" s="45"/>
      <c r="U213" s="46"/>
      <c r="V213" s="43"/>
      <c r="W213" s="43"/>
      <c r="X213" s="47"/>
      <c r="Y213" s="48"/>
      <c r="Z213" s="48"/>
      <c r="AA213" s="48"/>
      <c r="AB213" s="59"/>
      <c r="AC213" s="49"/>
      <c r="AD213" s="43"/>
      <c r="AE213" s="43"/>
      <c r="AF213" s="39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</row>
    <row r="214" spans="1:259" s="40" customFormat="1" ht="47.25" customHeight="1" x14ac:dyDescent="0.2">
      <c r="A214" s="41"/>
      <c r="B214" s="42"/>
      <c r="C214" s="42"/>
      <c r="D214" s="53"/>
      <c r="E214" s="54"/>
      <c r="F214" s="43"/>
      <c r="G214" s="43"/>
      <c r="H214" s="43"/>
      <c r="I214" s="43"/>
      <c r="J214" s="41"/>
      <c r="K214" s="43"/>
      <c r="L214" s="41"/>
      <c r="M214" s="43"/>
      <c r="N214" s="43"/>
      <c r="O214" s="201"/>
      <c r="P214" s="228"/>
      <c r="Q214" s="43"/>
      <c r="R214" s="202"/>
      <c r="S214" s="43"/>
      <c r="T214" s="45"/>
      <c r="U214" s="46"/>
      <c r="V214" s="43"/>
      <c r="W214" s="43"/>
      <c r="X214" s="47"/>
      <c r="Y214" s="48"/>
      <c r="Z214" s="48"/>
      <c r="AA214" s="48"/>
      <c r="AB214" s="59"/>
      <c r="AC214" s="49"/>
      <c r="AD214" s="50"/>
      <c r="AE214" s="50"/>
      <c r="AF214" s="39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</row>
    <row r="215" spans="1:259" s="40" customFormat="1" ht="47.25" customHeight="1" x14ac:dyDescent="0.2">
      <c r="A215" s="200"/>
      <c r="B215" s="42"/>
      <c r="C215" s="42"/>
      <c r="D215" s="42"/>
      <c r="E215" s="43"/>
      <c r="F215" s="43"/>
      <c r="G215" s="43"/>
      <c r="H215" s="43"/>
      <c r="I215" s="43"/>
      <c r="J215" s="41"/>
      <c r="K215" s="43"/>
      <c r="L215" s="41"/>
      <c r="M215" s="43"/>
      <c r="N215" s="43"/>
      <c r="O215" s="201"/>
      <c r="P215" s="228"/>
      <c r="Q215" s="43"/>
      <c r="R215" s="202"/>
      <c r="S215" s="43"/>
      <c r="T215" s="45"/>
      <c r="U215" s="46"/>
      <c r="V215" s="43"/>
      <c r="W215" s="43"/>
      <c r="X215" s="52"/>
      <c r="Y215" s="48"/>
      <c r="Z215" s="48"/>
      <c r="AA215" s="48"/>
      <c r="AB215" s="59"/>
      <c r="AC215" s="49"/>
      <c r="AD215" s="9"/>
      <c r="AE215" s="43"/>
      <c r="AF215" s="39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</row>
    <row r="216" spans="1:259" s="40" customFormat="1" ht="47.25" customHeight="1" x14ac:dyDescent="0.2">
      <c r="A216" s="203"/>
      <c r="B216" s="42"/>
      <c r="C216" s="42"/>
      <c r="D216" s="42"/>
      <c r="E216" s="43"/>
      <c r="F216" s="43"/>
      <c r="G216" s="43"/>
      <c r="H216" s="43"/>
      <c r="I216" s="43"/>
      <c r="J216" s="41"/>
      <c r="K216" s="43"/>
      <c r="L216" s="41"/>
      <c r="M216" s="43"/>
      <c r="N216" s="43"/>
      <c r="O216" s="201"/>
      <c r="P216" s="228"/>
      <c r="Q216" s="43"/>
      <c r="R216" s="202"/>
      <c r="S216" s="43"/>
      <c r="T216" s="46"/>
      <c r="U216" s="46"/>
      <c r="V216" s="50"/>
      <c r="W216" s="43"/>
      <c r="X216" s="47"/>
      <c r="Y216" s="48"/>
      <c r="Z216" s="48"/>
      <c r="AA216" s="48"/>
      <c r="AB216" s="59"/>
      <c r="AC216" s="49"/>
      <c r="AD216" s="43"/>
      <c r="AE216" s="43"/>
      <c r="AF216" s="39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</row>
    <row r="217" spans="1:259" ht="47.25" customHeight="1" x14ac:dyDescent="0.2">
      <c r="A217" s="41"/>
      <c r="B217" s="42"/>
      <c r="C217" s="42"/>
      <c r="D217" s="42"/>
      <c r="E217" s="43"/>
      <c r="F217" s="43"/>
      <c r="G217" s="43"/>
      <c r="H217" s="43"/>
      <c r="I217" s="43"/>
      <c r="J217" s="41"/>
      <c r="K217" s="43"/>
      <c r="L217" s="41"/>
      <c r="M217" s="43"/>
      <c r="N217" s="43"/>
      <c r="O217" s="201"/>
      <c r="P217" s="228"/>
      <c r="Q217" s="43"/>
      <c r="R217" s="202"/>
      <c r="S217" s="43"/>
      <c r="T217" s="46"/>
      <c r="U217" s="46"/>
      <c r="V217" s="50"/>
      <c r="W217" s="43"/>
      <c r="X217" s="47"/>
      <c r="Y217" s="48"/>
      <c r="Z217" s="48"/>
      <c r="AA217" s="48"/>
      <c r="AB217" s="59"/>
      <c r="AC217" s="49"/>
      <c r="AD217" s="43"/>
      <c r="AE217" s="43"/>
      <c r="AF217" s="205" t="s">
        <v>39</v>
      </c>
      <c r="AG217" s="177">
        <f>COUNTIF(H6:H603,"PG")</f>
        <v>0</v>
      </c>
      <c r="AH217" s="206"/>
      <c r="AI217" s="207" t="s">
        <v>40</v>
      </c>
      <c r="AJ217" s="177">
        <f>SUMIF(F6:F603,"MSIL",I6:I603)</f>
        <v>0</v>
      </c>
      <c r="AL217" s="208" t="s">
        <v>41</v>
      </c>
      <c r="AM217" s="209">
        <f>SUMIF(G6:G594,"Rust",I6:I594)</f>
        <v>0</v>
      </c>
    </row>
    <row r="218" spans="1:259" ht="47.25" customHeight="1" x14ac:dyDescent="0.2">
      <c r="A218" s="41"/>
      <c r="B218" s="42"/>
      <c r="C218" s="42"/>
      <c r="D218" s="42"/>
      <c r="E218" s="43"/>
      <c r="F218" s="43"/>
      <c r="G218" s="43"/>
      <c r="H218" s="43"/>
      <c r="I218" s="43"/>
      <c r="J218" s="41"/>
      <c r="K218" s="43"/>
      <c r="L218" s="41"/>
      <c r="M218" s="43"/>
      <c r="N218" s="43"/>
      <c r="O218" s="201"/>
      <c r="P218" s="228"/>
      <c r="Q218" s="43"/>
      <c r="R218" s="202"/>
      <c r="S218" s="43"/>
      <c r="T218" s="46"/>
      <c r="U218" s="46"/>
      <c r="V218" s="50"/>
      <c r="W218" s="43"/>
      <c r="X218" s="52"/>
      <c r="Y218" s="48"/>
      <c r="Z218" s="48"/>
      <c r="AA218" s="48"/>
      <c r="AB218" s="59"/>
      <c r="AC218" s="49"/>
      <c r="AD218" s="9"/>
      <c r="AE218" s="43"/>
      <c r="AF218" s="205" t="s">
        <v>39</v>
      </c>
      <c r="AG218" s="177">
        <f>COUNTIF(H7:H604,"PG")</f>
        <v>0</v>
      </c>
      <c r="AH218" s="206"/>
      <c r="AI218" s="207" t="s">
        <v>40</v>
      </c>
      <c r="AJ218" s="177">
        <f>SUMIF(F7:F604,"MSIL",I7:I604)</f>
        <v>0</v>
      </c>
      <c r="AL218" s="208" t="s">
        <v>41</v>
      </c>
      <c r="AM218" s="209">
        <f>SUMIF(G7:G595,"Rust",I7:I595)</f>
        <v>0</v>
      </c>
    </row>
    <row r="219" spans="1:259" ht="47.25" customHeight="1" x14ac:dyDescent="0.2">
      <c r="A219" s="41"/>
      <c r="B219" s="42"/>
      <c r="C219" s="42"/>
      <c r="D219" s="53"/>
      <c r="E219" s="54"/>
      <c r="F219" s="43"/>
      <c r="G219" s="43"/>
      <c r="H219" s="43"/>
      <c r="I219" s="43"/>
      <c r="J219" s="41"/>
      <c r="K219" s="43"/>
      <c r="L219" s="41"/>
      <c r="M219" s="43"/>
      <c r="N219" s="43"/>
      <c r="O219" s="201"/>
      <c r="P219" s="228"/>
      <c r="Q219" s="43"/>
      <c r="R219" s="202"/>
      <c r="S219" s="43"/>
      <c r="T219" s="45"/>
      <c r="U219" s="46"/>
      <c r="V219" s="43"/>
      <c r="W219" s="43"/>
      <c r="X219" s="47"/>
      <c r="Y219" s="48"/>
      <c r="Z219" s="48"/>
      <c r="AA219" s="48"/>
      <c r="AB219" s="59"/>
      <c r="AC219" s="49"/>
      <c r="AD219" s="50"/>
      <c r="AE219" s="50"/>
      <c r="AF219" s="205" t="s">
        <v>42</v>
      </c>
      <c r="AG219" s="177">
        <f>SUMIF(H6:H500,"CAM LINE",I6:I500)</f>
        <v>0</v>
      </c>
      <c r="AH219" s="206"/>
      <c r="AI219" s="207" t="s">
        <v>43</v>
      </c>
      <c r="AJ219" s="177">
        <f>SUMIF(F6:F605,"MAP_ID-BLR",I6:I605)</f>
        <v>0</v>
      </c>
      <c r="AL219" s="210" t="s">
        <v>37</v>
      </c>
      <c r="AM219" s="209">
        <f>SUMIF(G6:G596,"DENT",I6:I596)</f>
        <v>0</v>
      </c>
    </row>
    <row r="220" spans="1:259" ht="47.25" customHeight="1" x14ac:dyDescent="0.2">
      <c r="A220" s="41"/>
      <c r="B220" s="42"/>
      <c r="C220" s="42"/>
      <c r="D220" s="42"/>
      <c r="E220" s="43"/>
      <c r="F220" s="43"/>
      <c r="G220" s="43"/>
      <c r="H220" s="43"/>
      <c r="I220" s="43"/>
      <c r="J220" s="41"/>
      <c r="K220" s="43"/>
      <c r="L220" s="41"/>
      <c r="M220" s="43"/>
      <c r="N220" s="43"/>
      <c r="O220" s="201"/>
      <c r="P220" s="228"/>
      <c r="Q220" s="43"/>
      <c r="R220" s="202"/>
      <c r="S220" s="43"/>
      <c r="T220" s="45"/>
      <c r="U220" s="46"/>
      <c r="V220" s="43"/>
      <c r="W220" s="43"/>
      <c r="X220" s="47"/>
      <c r="Y220" s="48"/>
      <c r="Z220" s="48"/>
      <c r="AA220" s="48"/>
      <c r="AB220" s="59"/>
      <c r="AC220" s="49"/>
      <c r="AD220" s="9"/>
      <c r="AE220" s="10"/>
      <c r="AF220" s="205" t="s">
        <v>42</v>
      </c>
      <c r="AG220" s="177">
        <f>SUMIF(H7:H501,"CAM LINE",I7:I501)</f>
        <v>0</v>
      </c>
      <c r="AH220" s="206"/>
      <c r="AI220" s="207" t="s">
        <v>43</v>
      </c>
      <c r="AJ220" s="177">
        <f>SUMIF(F7:F606,"MAP_ID-BLR",I7:I606)</f>
        <v>0</v>
      </c>
      <c r="AL220" s="210" t="s">
        <v>37</v>
      </c>
      <c r="AM220" s="209">
        <f>SUMIF(G7:G597,"DENT",I7:I597)</f>
        <v>0</v>
      </c>
    </row>
    <row r="221" spans="1:259" ht="47.25" customHeight="1" x14ac:dyDescent="0.2">
      <c r="A221" s="41"/>
      <c r="B221" s="42"/>
      <c r="C221" s="42"/>
      <c r="D221" s="42"/>
      <c r="E221" s="43"/>
      <c r="F221" s="43"/>
      <c r="G221" s="43"/>
      <c r="H221" s="43"/>
      <c r="I221" s="43"/>
      <c r="J221" s="41"/>
      <c r="K221" s="43"/>
      <c r="L221" s="41"/>
      <c r="M221" s="43"/>
      <c r="N221" s="43"/>
      <c r="O221" s="201"/>
      <c r="P221" s="228"/>
      <c r="Q221" s="43"/>
      <c r="R221" s="202"/>
      <c r="S221" s="43"/>
      <c r="T221" s="45"/>
      <c r="U221" s="46"/>
      <c r="V221" s="43"/>
      <c r="W221" s="43"/>
      <c r="X221" s="47"/>
      <c r="Y221" s="48"/>
      <c r="Z221" s="48"/>
      <c r="AA221" s="48"/>
      <c r="AB221" s="59"/>
      <c r="AC221" s="49"/>
      <c r="AD221" s="43"/>
      <c r="AE221" s="43"/>
      <c r="AF221" s="211" t="s">
        <v>44</v>
      </c>
      <c r="AG221" s="177">
        <f>COUNTIF(H6:H607,"CR")</f>
        <v>0</v>
      </c>
      <c r="AH221" s="177"/>
      <c r="AI221" s="298" t="s">
        <v>45</v>
      </c>
      <c r="AJ221" s="298"/>
      <c r="AL221" s="210" t="s">
        <v>46</v>
      </c>
      <c r="AM221" s="209">
        <f>SUMIF(G6:G598,"CEN. DIA. U/S",I6:I598)</f>
        <v>0</v>
      </c>
    </row>
    <row r="222" spans="1:259" ht="47.25" customHeight="1" x14ac:dyDescent="0.2">
      <c r="A222" s="41"/>
      <c r="B222" s="42"/>
      <c r="C222" s="42"/>
      <c r="D222" s="42"/>
      <c r="E222" s="43"/>
      <c r="F222" s="43"/>
      <c r="G222" s="43"/>
      <c r="H222" s="43"/>
      <c r="I222" s="43"/>
      <c r="J222" s="41"/>
      <c r="K222" s="43"/>
      <c r="L222" s="41"/>
      <c r="M222" s="43"/>
      <c r="N222" s="43"/>
      <c r="O222" s="201"/>
      <c r="P222" s="228"/>
      <c r="Q222" s="43"/>
      <c r="R222" s="202"/>
      <c r="S222" s="43"/>
      <c r="T222" s="45"/>
      <c r="U222" s="46"/>
      <c r="V222" s="43"/>
      <c r="W222" s="43"/>
      <c r="X222" s="47"/>
      <c r="Y222" s="48"/>
      <c r="Z222" s="48"/>
      <c r="AA222" s="48"/>
      <c r="AB222" s="59"/>
      <c r="AC222" s="49"/>
      <c r="AD222" s="43"/>
      <c r="AE222" s="43"/>
      <c r="AF222" s="205" t="s">
        <v>36</v>
      </c>
      <c r="AG222" s="177">
        <f>SUMIF(H6:H500,"NO MAP-ID FAULT",I6:I500)</f>
        <v>1975</v>
      </c>
      <c r="AH222" s="206"/>
      <c r="AI222" s="207" t="s">
        <v>47</v>
      </c>
      <c r="AJ222" s="212">
        <f>SUM(AJ223+AJ224+AJ225)</f>
        <v>0</v>
      </c>
      <c r="AL222" s="210" t="s">
        <v>48</v>
      </c>
      <c r="AM222" s="209">
        <f>SUMIF(G6:G599,"SPLINE TIGHT",I6:I599)</f>
        <v>0</v>
      </c>
    </row>
    <row r="223" spans="1:259" ht="47.25" customHeight="1" x14ac:dyDescent="0.2">
      <c r="A223" s="41"/>
      <c r="B223" s="42"/>
      <c r="C223" s="42"/>
      <c r="D223" s="42"/>
      <c r="E223" s="43"/>
      <c r="F223" s="43"/>
      <c r="G223" s="43"/>
      <c r="H223" s="43"/>
      <c r="I223" s="44"/>
      <c r="J223" s="41"/>
      <c r="K223" s="43"/>
      <c r="L223" s="41"/>
      <c r="M223" s="43"/>
      <c r="N223" s="43"/>
      <c r="O223" s="201"/>
      <c r="P223" s="228"/>
      <c r="Q223" s="43"/>
      <c r="R223" s="202"/>
      <c r="S223" s="43"/>
      <c r="T223" s="46"/>
      <c r="U223" s="46"/>
      <c r="V223" s="50"/>
      <c r="W223" s="43"/>
      <c r="X223" s="47"/>
      <c r="Y223" s="48"/>
      <c r="Z223" s="48"/>
      <c r="AA223" s="48"/>
      <c r="AB223" s="59"/>
      <c r="AC223" s="49"/>
      <c r="AD223" s="43"/>
      <c r="AE223" s="43"/>
      <c r="AF223" s="205"/>
      <c r="AG223" s="177">
        <v>0</v>
      </c>
      <c r="AH223" s="206"/>
      <c r="AI223" s="207" t="s">
        <v>3</v>
      </c>
      <c r="AJ223" s="213">
        <f>SUMIF(AC5:AC572,"O",I5:I572)</f>
        <v>0</v>
      </c>
      <c r="AL223" s="210" t="s">
        <v>48</v>
      </c>
      <c r="AM223" s="209">
        <f>SUMIF(G7:G600,"WRONG SUPPLY",I7:I600)</f>
        <v>0</v>
      </c>
    </row>
    <row r="224" spans="1:259" ht="47.25" customHeight="1" x14ac:dyDescent="0.2">
      <c r="A224" s="41"/>
      <c r="B224" s="42"/>
      <c r="C224" s="42"/>
      <c r="D224" s="42"/>
      <c r="E224" s="43"/>
      <c r="F224" s="43"/>
      <c r="G224" s="43"/>
      <c r="H224" s="43"/>
      <c r="I224" s="43"/>
      <c r="J224" s="41"/>
      <c r="K224" s="43"/>
      <c r="L224" s="41"/>
      <c r="M224" s="43"/>
      <c r="N224" s="43"/>
      <c r="O224" s="201"/>
      <c r="P224" s="228"/>
      <c r="Q224" s="43"/>
      <c r="R224" s="202"/>
      <c r="S224" s="43"/>
      <c r="T224" s="46"/>
      <c r="U224" s="46"/>
      <c r="V224" s="50"/>
      <c r="W224" s="43"/>
      <c r="X224" s="47"/>
      <c r="Y224" s="48"/>
      <c r="Z224" s="48"/>
      <c r="AA224" s="48"/>
      <c r="AB224" s="59"/>
      <c r="AC224" s="49"/>
      <c r="AD224" s="43"/>
      <c r="AE224" s="43"/>
      <c r="AF224" s="205"/>
      <c r="AG224" s="177">
        <v>0</v>
      </c>
      <c r="AH224" s="206"/>
      <c r="AI224" s="214" t="s">
        <v>49</v>
      </c>
      <c r="AJ224" s="213">
        <f>SUMIF(AC6:AC573,"N",I6:I573)</f>
        <v>0</v>
      </c>
      <c r="AL224" s="210" t="s">
        <v>48</v>
      </c>
      <c r="AM224" s="209">
        <f>SUMIF(G8:G601,"WRONG SUPPLY",I8:I601)</f>
        <v>0</v>
      </c>
    </row>
    <row r="225" spans="1:39" ht="47.25" customHeight="1" x14ac:dyDescent="0.2">
      <c r="A225" s="41"/>
      <c r="B225" s="42"/>
      <c r="C225" s="42"/>
      <c r="D225" s="42"/>
      <c r="E225" s="43"/>
      <c r="F225" s="43"/>
      <c r="G225" s="43"/>
      <c r="H225" s="43"/>
      <c r="I225" s="43"/>
      <c r="J225" s="41"/>
      <c r="K225" s="43"/>
      <c r="L225" s="41"/>
      <c r="M225" s="43"/>
      <c r="N225" s="43"/>
      <c r="O225" s="201"/>
      <c r="P225" s="228"/>
      <c r="Q225" s="43"/>
      <c r="R225" s="202"/>
      <c r="S225" s="43"/>
      <c r="T225" s="46"/>
      <c r="U225" s="46"/>
      <c r="V225" s="50"/>
      <c r="W225" s="43"/>
      <c r="X225" s="52"/>
      <c r="Y225" s="48"/>
      <c r="Z225" s="48"/>
      <c r="AA225" s="48"/>
      <c r="AB225" s="59"/>
      <c r="AC225" s="49"/>
      <c r="AD225" s="43"/>
      <c r="AE225" s="43"/>
      <c r="AF225" s="205"/>
      <c r="AG225" s="177">
        <v>0</v>
      </c>
      <c r="AH225" s="206"/>
      <c r="AI225" s="214" t="s">
        <v>50</v>
      </c>
      <c r="AJ225" s="213">
        <f>SUMIF(AC6:AC573,"H",I6:I573)</f>
        <v>0</v>
      </c>
      <c r="AL225" s="210" t="s">
        <v>48</v>
      </c>
      <c r="AM225" s="209">
        <f>SUMIF(G9:G602,"WRONG SUPPLY",I9:I602)</f>
        <v>0</v>
      </c>
    </row>
    <row r="226" spans="1:39" ht="47.25" customHeight="1" x14ac:dyDescent="0.2">
      <c r="A226" s="41"/>
      <c r="B226" s="42"/>
      <c r="C226" s="42"/>
      <c r="D226" s="42"/>
      <c r="E226" s="43"/>
      <c r="F226" s="43"/>
      <c r="G226" s="43"/>
      <c r="H226" s="43"/>
      <c r="I226" s="44"/>
      <c r="J226" s="41"/>
      <c r="K226" s="43"/>
      <c r="L226" s="41"/>
      <c r="M226" s="43"/>
      <c r="N226" s="43"/>
      <c r="O226" s="201"/>
      <c r="P226" s="228"/>
      <c r="Q226" s="43"/>
      <c r="R226" s="202"/>
      <c r="S226" s="43"/>
      <c r="T226" s="46"/>
      <c r="U226" s="46"/>
      <c r="V226" s="50"/>
      <c r="W226" s="43"/>
      <c r="X226" s="47"/>
      <c r="Y226" s="48"/>
      <c r="Z226" s="48"/>
      <c r="AA226" s="48"/>
      <c r="AB226" s="59"/>
      <c r="AC226" s="49"/>
      <c r="AD226" s="43"/>
      <c r="AE226" s="43"/>
      <c r="AF226" s="299" t="s">
        <v>51</v>
      </c>
      <c r="AG226" s="300"/>
      <c r="AH226" s="215"/>
      <c r="AI226" s="301" t="s">
        <v>52</v>
      </c>
      <c r="AJ226" s="302"/>
      <c r="AL226" s="210" t="s">
        <v>53</v>
      </c>
      <c r="AM226" s="209">
        <f>SUMIF(G6:G603,"BORE O/S",I6:I603)</f>
        <v>0</v>
      </c>
    </row>
    <row r="227" spans="1:39" ht="47.25" customHeight="1" x14ac:dyDescent="0.2">
      <c r="A227" s="41"/>
      <c r="B227" s="42"/>
      <c r="C227" s="42"/>
      <c r="D227" s="42"/>
      <c r="E227" s="43"/>
      <c r="F227" s="43"/>
      <c r="G227" s="43"/>
      <c r="H227" s="43"/>
      <c r="I227" s="44"/>
      <c r="J227" s="41"/>
      <c r="K227" s="43"/>
      <c r="L227" s="41"/>
      <c r="M227" s="43"/>
      <c r="N227" s="43"/>
      <c r="O227" s="201"/>
      <c r="P227" s="228"/>
      <c r="Q227" s="43"/>
      <c r="R227" s="202"/>
      <c r="S227" s="43"/>
      <c r="T227" s="45"/>
      <c r="U227" s="46"/>
      <c r="V227" s="43"/>
      <c r="W227" s="43"/>
      <c r="X227" s="47"/>
      <c r="Y227" s="48"/>
      <c r="Z227" s="48"/>
      <c r="AA227" s="48"/>
      <c r="AB227" s="59"/>
      <c r="AC227" s="49"/>
      <c r="AD227" s="50"/>
      <c r="AE227" s="43"/>
      <c r="AF227" s="216" t="s">
        <v>54</v>
      </c>
      <c r="AG227" s="177">
        <f>SUMIF(AB6:AB598,"511000015",I6:I598)</f>
        <v>0</v>
      </c>
      <c r="AH227" s="177">
        <f ca="1">SUMIF(AB6:AB582,"511000015",Y6:Y416)</f>
        <v>0</v>
      </c>
      <c r="AI227" s="207" t="s">
        <v>47</v>
      </c>
      <c r="AJ227" s="212">
        <f>SUM(AJ228:AJ230)</f>
        <v>0</v>
      </c>
      <c r="AL227" s="210" t="s">
        <v>53</v>
      </c>
      <c r="AM227" s="209">
        <f>SUMIF(G7:G604,"BORE O/S",I7:I604)</f>
        <v>0</v>
      </c>
    </row>
    <row r="228" spans="1:39" ht="47.25" customHeight="1" x14ac:dyDescent="0.2">
      <c r="A228" s="41"/>
      <c r="B228" s="42"/>
      <c r="C228" s="42"/>
      <c r="D228" s="42"/>
      <c r="E228" s="43"/>
      <c r="F228" s="43"/>
      <c r="G228" s="43"/>
      <c r="H228" s="43"/>
      <c r="I228" s="43"/>
      <c r="J228" s="41"/>
      <c r="K228" s="43"/>
      <c r="L228" s="41"/>
      <c r="M228" s="43"/>
      <c r="N228" s="43"/>
      <c r="O228" s="201"/>
      <c r="P228" s="228"/>
      <c r="Q228" s="43"/>
      <c r="R228" s="202"/>
      <c r="S228" s="43"/>
      <c r="T228" s="46"/>
      <c r="U228" s="46"/>
      <c r="V228" s="50"/>
      <c r="W228" s="43"/>
      <c r="X228" s="47"/>
      <c r="Y228" s="48"/>
      <c r="Z228" s="48"/>
      <c r="AA228" s="48"/>
      <c r="AB228" s="59"/>
      <c r="AC228" s="49"/>
      <c r="AD228" s="43"/>
      <c r="AE228" s="43"/>
      <c r="AF228" s="216" t="s">
        <v>55</v>
      </c>
      <c r="AG228" s="177">
        <f>SUMIF(AB6:AB599,"511000020",I6:I599)</f>
        <v>0</v>
      </c>
      <c r="AH228" s="177">
        <f ca="1">SUMIF(AB6:AB583,"511000020",Y6:Y417)</f>
        <v>0</v>
      </c>
      <c r="AI228" s="207" t="s">
        <v>3</v>
      </c>
      <c r="AJ228" s="213">
        <f>SUMIF(AC6:AC551,"O",Y6:Y551)</f>
        <v>0</v>
      </c>
      <c r="AL228" s="210" t="s">
        <v>53</v>
      </c>
      <c r="AM228" s="209">
        <f>SUMIF(G8:G605,"BORE O/S",I8:I605)</f>
        <v>0</v>
      </c>
    </row>
    <row r="229" spans="1:39" ht="47.25" customHeight="1" x14ac:dyDescent="0.2">
      <c r="A229" s="41"/>
      <c r="B229" s="42"/>
      <c r="C229" s="42"/>
      <c r="D229" s="42"/>
      <c r="E229" s="43"/>
      <c r="F229" s="43"/>
      <c r="G229" s="43"/>
      <c r="H229" s="43"/>
      <c r="I229" s="43"/>
      <c r="J229" s="41"/>
      <c r="K229" s="43"/>
      <c r="L229" s="41"/>
      <c r="M229" s="43"/>
      <c r="N229" s="43"/>
      <c r="O229" s="201"/>
      <c r="P229" s="228"/>
      <c r="Q229" s="43"/>
      <c r="R229" s="202"/>
      <c r="S229" s="43"/>
      <c r="T229" s="46"/>
      <c r="U229" s="46"/>
      <c r="V229" s="50"/>
      <c r="W229" s="43"/>
      <c r="X229" s="47"/>
      <c r="Y229" s="48"/>
      <c r="Z229" s="48"/>
      <c r="AA229" s="48"/>
      <c r="AB229" s="59"/>
      <c r="AC229" s="49"/>
      <c r="AD229" s="43"/>
      <c r="AE229" s="43"/>
      <c r="AF229" s="216" t="s">
        <v>56</v>
      </c>
      <c r="AG229" s="177">
        <f>SUMIF(AB6:AB600,"511000029",I6:I600)</f>
        <v>0</v>
      </c>
      <c r="AH229" s="177">
        <f ca="1">SUMIF(AB6:AB584,"511000029",Y6:Y418)</f>
        <v>0</v>
      </c>
      <c r="AI229" s="214" t="s">
        <v>49</v>
      </c>
      <c r="AJ229" s="213">
        <f>SUMIF(AC6:AC552,"N",Y6:Y552)</f>
        <v>0</v>
      </c>
      <c r="AL229" s="217" t="s">
        <v>57</v>
      </c>
      <c r="AM229" s="209">
        <f>SUMIF(G7:G606,"Noise Issue",I7:I606)</f>
        <v>0</v>
      </c>
    </row>
    <row r="230" spans="1:39" ht="47.25" customHeight="1" x14ac:dyDescent="0.2">
      <c r="A230" s="41"/>
      <c r="B230" s="42"/>
      <c r="C230" s="42"/>
      <c r="D230" s="42"/>
      <c r="E230" s="43"/>
      <c r="F230" s="43"/>
      <c r="G230" s="43"/>
      <c r="H230" s="43"/>
      <c r="I230" s="43"/>
      <c r="J230" s="41"/>
      <c r="K230" s="43"/>
      <c r="L230" s="41"/>
      <c r="M230" s="43"/>
      <c r="N230" s="43"/>
      <c r="O230" s="201"/>
      <c r="P230" s="228"/>
      <c r="Q230" s="43"/>
      <c r="R230" s="202"/>
      <c r="S230" s="43"/>
      <c r="T230" s="45"/>
      <c r="U230" s="46"/>
      <c r="V230" s="43"/>
      <c r="W230" s="43"/>
      <c r="X230" s="47"/>
      <c r="Y230" s="48"/>
      <c r="Z230" s="48"/>
      <c r="AA230" s="48"/>
      <c r="AB230" s="59"/>
      <c r="AC230" s="49"/>
      <c r="AD230" s="43"/>
      <c r="AE230" s="43"/>
      <c r="AF230" s="216" t="s">
        <v>58</v>
      </c>
      <c r="AG230" s="177">
        <f>SUMIF(AB6:AB603,"511000039",I6:I603)</f>
        <v>0</v>
      </c>
      <c r="AH230" s="177">
        <f>SUMIF(AB6:AB603,"511000039",Y6:Y603)</f>
        <v>0</v>
      </c>
      <c r="AI230" s="214" t="s">
        <v>50</v>
      </c>
      <c r="AJ230" s="213">
        <f>SUMIF(AC6:AC553,"H",Y6:Y553)</f>
        <v>0</v>
      </c>
      <c r="AL230" s="217" t="s">
        <v>59</v>
      </c>
      <c r="AM230" s="209">
        <f>SUMIF(G8:G607,"SAMPLE PART",I8:I607)</f>
        <v>0</v>
      </c>
    </row>
    <row r="231" spans="1:39" ht="47.25" customHeight="1" x14ac:dyDescent="0.2">
      <c r="A231" s="41"/>
      <c r="B231" s="42"/>
      <c r="C231" s="42"/>
      <c r="D231" s="42"/>
      <c r="E231" s="43"/>
      <c r="F231" s="43"/>
      <c r="G231" s="43"/>
      <c r="H231" s="43"/>
      <c r="I231" s="44"/>
      <c r="J231" s="41"/>
      <c r="K231" s="43"/>
      <c r="L231" s="41"/>
      <c r="M231" s="43"/>
      <c r="N231" s="43"/>
      <c r="O231" s="201"/>
      <c r="P231" s="228"/>
      <c r="Q231" s="43"/>
      <c r="R231" s="202"/>
      <c r="S231" s="43"/>
      <c r="T231" s="46"/>
      <c r="U231" s="46"/>
      <c r="V231" s="50"/>
      <c r="W231" s="43"/>
      <c r="X231" s="47"/>
      <c r="Y231" s="48"/>
      <c r="Z231" s="48"/>
      <c r="AA231" s="48"/>
      <c r="AB231" s="59"/>
      <c r="AC231" s="49"/>
      <c r="AD231" s="43"/>
      <c r="AE231" s="43"/>
      <c r="AF231" s="216" t="s">
        <v>60</v>
      </c>
      <c r="AG231" s="177">
        <f>SUMIF(AB6:AB602,"511000019",I6:I602)</f>
        <v>0</v>
      </c>
      <c r="AH231" s="177">
        <f>SUMIF(AB7:AB604,"511000019",Y7:Y604)</f>
        <v>0</v>
      </c>
      <c r="AJ231" s="218"/>
    </row>
    <row r="232" spans="1:39" ht="47.25" customHeight="1" x14ac:dyDescent="0.2">
      <c r="A232" s="41"/>
      <c r="B232" s="42"/>
      <c r="C232" s="42"/>
      <c r="D232" s="42"/>
      <c r="E232" s="43"/>
      <c r="F232" s="43"/>
      <c r="G232" s="43"/>
      <c r="H232" s="43"/>
      <c r="I232" s="43"/>
      <c r="J232" s="41"/>
      <c r="K232" s="43"/>
      <c r="L232" s="41"/>
      <c r="M232" s="43"/>
      <c r="N232" s="43"/>
      <c r="O232" s="201"/>
      <c r="P232" s="228"/>
      <c r="Q232" s="43"/>
      <c r="R232" s="202"/>
      <c r="S232" s="43"/>
      <c r="T232" s="46"/>
      <c r="U232" s="46"/>
      <c r="V232" s="50"/>
      <c r="W232" s="43"/>
      <c r="X232" s="52"/>
      <c r="Y232" s="48"/>
      <c r="Z232" s="48"/>
      <c r="AA232" s="48"/>
      <c r="AB232" s="59"/>
      <c r="AC232" s="49"/>
      <c r="AD232" s="43"/>
      <c r="AE232" s="43"/>
      <c r="AF232" s="216" t="s">
        <v>61</v>
      </c>
      <c r="AG232" s="177">
        <f>SUMIF(AB6:AB603,"CU-0138",I6:I603)</f>
        <v>0</v>
      </c>
      <c r="AH232" s="177">
        <f>SUMIF(AB8:AB605,"511000019",Y8:Y605)</f>
        <v>0</v>
      </c>
    </row>
    <row r="233" spans="1:39" ht="47.25" customHeight="1" x14ac:dyDescent="0.2">
      <c r="A233" s="41"/>
      <c r="B233" s="42"/>
      <c r="C233" s="42"/>
      <c r="D233" s="42"/>
      <c r="E233" s="43"/>
      <c r="F233" s="43"/>
      <c r="G233" s="43"/>
      <c r="H233" s="43"/>
      <c r="I233" s="43"/>
      <c r="J233" s="41"/>
      <c r="K233" s="43"/>
      <c r="L233" s="41"/>
      <c r="M233" s="43"/>
      <c r="N233" s="43"/>
      <c r="O233" s="201"/>
      <c r="P233" s="228"/>
      <c r="Q233" s="43"/>
      <c r="R233" s="202"/>
      <c r="S233" s="43"/>
      <c r="T233" s="46"/>
      <c r="U233" s="46"/>
      <c r="V233" s="50"/>
      <c r="W233" s="43"/>
      <c r="X233" s="47"/>
      <c r="Y233" s="48"/>
      <c r="Z233" s="48"/>
      <c r="AA233" s="48"/>
      <c r="AB233" s="59"/>
      <c r="AC233" s="49"/>
      <c r="AD233" s="43"/>
      <c r="AE233" s="43"/>
      <c r="AF233" s="216" t="s">
        <v>62</v>
      </c>
      <c r="AG233" s="177">
        <f>SUMIF(AB6:AB604,"IS5140",I6:I604)</f>
        <v>132</v>
      </c>
      <c r="AH233" s="177">
        <f>SUMIF(AB6:AB606,"IS5140",Y6:Y606)</f>
        <v>36717.120000000003</v>
      </c>
    </row>
    <row r="234" spans="1:39" ht="47.25" customHeight="1" x14ac:dyDescent="0.2">
      <c r="A234" s="41"/>
      <c r="B234" s="42"/>
      <c r="C234" s="42"/>
      <c r="D234" s="42"/>
      <c r="E234" s="43"/>
      <c r="F234" s="43"/>
      <c r="G234" s="43"/>
      <c r="H234" s="43"/>
      <c r="I234" s="43"/>
      <c r="J234" s="41"/>
      <c r="K234" s="43"/>
      <c r="L234" s="41"/>
      <c r="M234" s="43"/>
      <c r="N234" s="43"/>
      <c r="O234" s="201"/>
      <c r="P234" s="228"/>
      <c r="Q234" s="43"/>
      <c r="R234" s="202"/>
      <c r="S234" s="43"/>
      <c r="T234" s="45"/>
      <c r="U234" s="46"/>
      <c r="V234" s="43"/>
      <c r="W234" s="43"/>
      <c r="X234" s="47"/>
      <c r="Y234" s="48"/>
      <c r="Z234" s="48"/>
      <c r="AA234" s="48"/>
      <c r="AB234" s="59"/>
      <c r="AC234" s="49"/>
      <c r="AD234" s="9"/>
      <c r="AE234" s="10"/>
      <c r="AF234" s="216" t="s">
        <v>63</v>
      </c>
      <c r="AG234" s="177">
        <f>SUMIF(AB6:AB605,"511000025",I6:I605)</f>
        <v>0</v>
      </c>
      <c r="AH234" s="177">
        <f ca="1">SUMIF(AB6:AB589,"511000025",Y6:Y423)</f>
        <v>0</v>
      </c>
    </row>
    <row r="235" spans="1:39" ht="47.25" customHeight="1" x14ac:dyDescent="0.2">
      <c r="A235" s="41"/>
      <c r="B235" s="42"/>
      <c r="C235" s="42"/>
      <c r="D235" s="42"/>
      <c r="E235" s="43"/>
      <c r="F235" s="43"/>
      <c r="G235" s="43"/>
      <c r="H235" s="43"/>
      <c r="I235" s="44"/>
      <c r="J235" s="41"/>
      <c r="K235" s="43"/>
      <c r="L235" s="41"/>
      <c r="M235" s="43"/>
      <c r="N235" s="43"/>
      <c r="O235" s="201"/>
      <c r="P235" s="228"/>
      <c r="Q235" s="43"/>
      <c r="R235" s="202"/>
      <c r="S235" s="43"/>
      <c r="T235" s="45"/>
      <c r="U235" s="46"/>
      <c r="V235" s="43"/>
      <c r="W235" s="43"/>
      <c r="X235" s="47"/>
      <c r="Y235" s="48"/>
      <c r="Z235" s="48"/>
      <c r="AA235" s="48"/>
      <c r="AB235" s="59"/>
      <c r="AC235" s="49"/>
      <c r="AD235" s="50"/>
      <c r="AE235" s="43"/>
      <c r="AF235" s="216" t="s">
        <v>64</v>
      </c>
      <c r="AG235" s="177">
        <f>SUMIF(AB6:AB606,"511000028",I6:I606)</f>
        <v>0</v>
      </c>
      <c r="AH235" s="177">
        <f ca="1">SUMIF(AB6:AB590,"511000028",Y6:Y424)</f>
        <v>0</v>
      </c>
    </row>
    <row r="236" spans="1:39" ht="47.25" customHeight="1" x14ac:dyDescent="0.2">
      <c r="A236" s="41"/>
      <c r="B236" s="42"/>
      <c r="C236" s="42"/>
      <c r="D236" s="42"/>
      <c r="E236" s="43"/>
      <c r="F236" s="43"/>
      <c r="G236" s="43"/>
      <c r="H236" s="43"/>
      <c r="I236" s="44"/>
      <c r="J236" s="41"/>
      <c r="K236" s="43"/>
      <c r="L236" s="41"/>
      <c r="M236" s="43"/>
      <c r="N236" s="43"/>
      <c r="O236" s="201"/>
      <c r="P236" s="228"/>
      <c r="Q236" s="43"/>
      <c r="R236" s="202"/>
      <c r="S236" s="43"/>
      <c r="T236" s="45"/>
      <c r="U236" s="46"/>
      <c r="V236" s="43"/>
      <c r="W236" s="43"/>
      <c r="X236" s="47"/>
      <c r="Y236" s="48"/>
      <c r="Z236" s="48"/>
      <c r="AA236" s="48"/>
      <c r="AB236" s="59"/>
      <c r="AC236" s="49"/>
      <c r="AD236" s="50"/>
      <c r="AE236" s="43"/>
      <c r="AF236" s="216" t="s">
        <v>65</v>
      </c>
      <c r="AG236" s="177">
        <f>SUMIF(AB7:AB607,"511000026",I7:I607)</f>
        <v>0</v>
      </c>
      <c r="AH236" s="177">
        <f ca="1">SUMIF(AB7:AB591,"511000026",Y7:Y425)</f>
        <v>0</v>
      </c>
    </row>
    <row r="237" spans="1:39" ht="47.25" customHeight="1" x14ac:dyDescent="0.2">
      <c r="A237" s="41"/>
      <c r="B237" s="42"/>
      <c r="C237" s="42"/>
      <c r="D237" s="42"/>
      <c r="E237" s="43"/>
      <c r="F237" s="43"/>
      <c r="G237" s="43"/>
      <c r="H237" s="43"/>
      <c r="I237" s="43"/>
      <c r="J237" s="41"/>
      <c r="K237" s="43"/>
      <c r="L237" s="41"/>
      <c r="M237" s="43"/>
      <c r="N237" s="43"/>
      <c r="O237" s="201"/>
      <c r="P237" s="228"/>
      <c r="Q237" s="43"/>
      <c r="R237" s="202"/>
      <c r="S237" s="43"/>
      <c r="T237" s="45"/>
      <c r="U237" s="46"/>
      <c r="V237" s="43"/>
      <c r="W237" s="43"/>
      <c r="X237" s="47"/>
      <c r="Y237" s="48"/>
      <c r="Z237" s="48"/>
      <c r="AA237" s="48"/>
      <c r="AB237" s="59"/>
      <c r="AC237" s="49"/>
      <c r="AD237" s="43"/>
      <c r="AE237" s="43"/>
      <c r="AF237" s="216" t="s">
        <v>66</v>
      </c>
      <c r="AG237" s="177">
        <f>SUMIF(AB9:AB608,"511000018",I9:I608)</f>
        <v>0</v>
      </c>
      <c r="AH237" s="177">
        <f ca="1">SUMIF(AB9:AB592,"511000018",Y9:Y426)</f>
        <v>0</v>
      </c>
    </row>
    <row r="238" spans="1:39" ht="47.25" customHeight="1" x14ac:dyDescent="0.2">
      <c r="A238" s="41"/>
      <c r="B238" s="42"/>
      <c r="C238" s="42"/>
      <c r="D238" s="42"/>
      <c r="E238" s="43"/>
      <c r="F238" s="43"/>
      <c r="G238" s="43"/>
      <c r="H238" s="43"/>
      <c r="I238" s="43"/>
      <c r="J238" s="41"/>
      <c r="K238" s="43"/>
      <c r="L238" s="41"/>
      <c r="M238" s="43"/>
      <c r="N238" s="43"/>
      <c r="O238" s="201"/>
      <c r="P238" s="228"/>
      <c r="Q238" s="43"/>
      <c r="R238" s="202"/>
      <c r="S238" s="43"/>
      <c r="T238" s="45"/>
      <c r="U238" s="46"/>
      <c r="V238" s="43"/>
      <c r="W238" s="43"/>
      <c r="X238" s="47"/>
      <c r="Y238" s="48"/>
      <c r="Z238" s="48"/>
      <c r="AA238" s="48"/>
      <c r="AB238" s="59"/>
      <c r="AC238" s="49"/>
      <c r="AD238" s="43"/>
      <c r="AE238" s="43"/>
      <c r="AF238" s="216" t="s">
        <v>67</v>
      </c>
      <c r="AG238" s="177">
        <f>SUMIF(AB6:AB609,"511000009",I6:I609)</f>
        <v>0</v>
      </c>
      <c r="AH238" s="177">
        <f ca="1">SUMIF(AB6:AB593,"511000009",Y6:Y427)</f>
        <v>0</v>
      </c>
    </row>
    <row r="239" spans="1:39" ht="47.25" customHeight="1" x14ac:dyDescent="0.2">
      <c r="A239" s="41"/>
      <c r="B239" s="42"/>
      <c r="C239" s="42"/>
      <c r="D239" s="42"/>
      <c r="E239" s="43"/>
      <c r="F239" s="43"/>
      <c r="G239" s="43"/>
      <c r="H239" s="43"/>
      <c r="I239" s="44"/>
      <c r="J239" s="41"/>
      <c r="K239" s="43"/>
      <c r="L239" s="41"/>
      <c r="M239" s="43"/>
      <c r="N239" s="43"/>
      <c r="O239" s="201"/>
      <c r="P239" s="228"/>
      <c r="Q239" s="43"/>
      <c r="R239" s="202"/>
      <c r="S239" s="43"/>
      <c r="T239" s="45"/>
      <c r="U239" s="46"/>
      <c r="V239" s="43"/>
      <c r="W239" s="43"/>
      <c r="X239" s="47"/>
      <c r="Y239" s="48"/>
      <c r="Z239" s="48"/>
      <c r="AA239" s="48"/>
      <c r="AB239" s="59"/>
      <c r="AC239" s="49"/>
      <c r="AD239" s="50"/>
      <c r="AE239" s="43"/>
      <c r="AF239" s="216" t="s">
        <v>68</v>
      </c>
      <c r="AG239" s="177">
        <f>SUMIF(AB6:AB610,"511000007",I6:I610)</f>
        <v>0</v>
      </c>
      <c r="AH239" s="177">
        <f ca="1">SUMIF(AB6:AB594,"511000007",Y6:Y428)</f>
        <v>0</v>
      </c>
    </row>
    <row r="240" spans="1:39" ht="47.25" customHeight="1" x14ac:dyDescent="0.2">
      <c r="A240" s="41"/>
      <c r="B240" s="42"/>
      <c r="C240" s="42"/>
      <c r="D240" s="42"/>
      <c r="E240" s="43"/>
      <c r="F240" s="43"/>
      <c r="G240" s="43"/>
      <c r="H240" s="43"/>
      <c r="I240" s="43"/>
      <c r="J240" s="41"/>
      <c r="K240" s="43"/>
      <c r="L240" s="41"/>
      <c r="M240" s="43"/>
      <c r="N240" s="43"/>
      <c r="O240" s="201"/>
      <c r="P240" s="228"/>
      <c r="Q240" s="43"/>
      <c r="R240" s="202"/>
      <c r="S240" s="43"/>
      <c r="T240" s="46"/>
      <c r="U240" s="46"/>
      <c r="V240" s="50"/>
      <c r="W240" s="43"/>
      <c r="X240" s="47"/>
      <c r="Y240" s="48"/>
      <c r="Z240" s="48"/>
      <c r="AA240" s="48"/>
      <c r="AB240" s="59"/>
      <c r="AC240" s="49"/>
      <c r="AD240" s="43"/>
      <c r="AE240" s="43"/>
      <c r="AF240" s="219" t="s">
        <v>69</v>
      </c>
      <c r="AG240" s="177">
        <f>SUMIF(AB6:AB615,"511000016",I6:I615)</f>
        <v>0</v>
      </c>
      <c r="AH240" s="177">
        <f>SUMIF(AB6:AB611,"511000016",Y6:Y611)</f>
        <v>0</v>
      </c>
    </row>
    <row r="241" spans="1:34" ht="47.25" customHeight="1" x14ac:dyDescent="0.2">
      <c r="A241" s="41"/>
      <c r="B241" s="42"/>
      <c r="C241" s="42"/>
      <c r="D241" s="42"/>
      <c r="E241" s="43"/>
      <c r="F241" s="43"/>
      <c r="G241" s="43"/>
      <c r="H241" s="43"/>
      <c r="I241" s="43"/>
      <c r="J241" s="41"/>
      <c r="K241" s="43"/>
      <c r="L241" s="41"/>
      <c r="M241" s="43"/>
      <c r="N241" s="43"/>
      <c r="O241" s="201"/>
      <c r="P241" s="228"/>
      <c r="Q241" s="43"/>
      <c r="R241" s="202"/>
      <c r="S241" s="43"/>
      <c r="T241" s="45"/>
      <c r="U241" s="46"/>
      <c r="V241" s="43"/>
      <c r="W241" s="43"/>
      <c r="X241" s="47"/>
      <c r="Y241" s="48"/>
      <c r="Z241" s="48"/>
      <c r="AA241" s="48"/>
      <c r="AB241" s="59"/>
      <c r="AC241" s="49"/>
      <c r="AD241" s="43"/>
      <c r="AE241" s="43"/>
      <c r="AF241" s="216" t="s">
        <v>70</v>
      </c>
      <c r="AG241" s="177">
        <f>SUMIF(AB6:AB612,"511000017",I6:I612)</f>
        <v>0</v>
      </c>
      <c r="AH241" s="177">
        <f>SUMIF(AB17:AB614,"CU-0006",Y17:Y614)</f>
        <v>0</v>
      </c>
    </row>
    <row r="242" spans="1:34" ht="47.25" customHeight="1" x14ac:dyDescent="0.2">
      <c r="A242" s="41"/>
      <c r="B242" s="42"/>
      <c r="C242" s="42"/>
      <c r="D242" s="53"/>
      <c r="E242" s="54"/>
      <c r="F242" s="43"/>
      <c r="G242" s="43"/>
      <c r="H242" s="43"/>
      <c r="I242" s="43"/>
      <c r="J242" s="41"/>
      <c r="K242" s="43"/>
      <c r="L242" s="41"/>
      <c r="M242" s="43"/>
      <c r="N242" s="43"/>
      <c r="O242" s="201"/>
      <c r="P242" s="228"/>
      <c r="Q242" s="43"/>
      <c r="R242" s="202"/>
      <c r="S242" s="43"/>
      <c r="T242" s="45"/>
      <c r="U242" s="46"/>
      <c r="V242" s="43"/>
      <c r="W242" s="43"/>
      <c r="X242" s="47"/>
      <c r="Y242" s="48"/>
      <c r="Z242" s="48"/>
      <c r="AA242" s="48"/>
      <c r="AB242" s="59"/>
      <c r="AC242" s="49"/>
      <c r="AD242" s="50"/>
      <c r="AE242" s="50"/>
      <c r="AF242" s="216" t="s">
        <v>71</v>
      </c>
      <c r="AG242" s="177">
        <f>SUMIF(AB17:AB613,"511000023",I17:I613)</f>
        <v>0</v>
      </c>
      <c r="AH242" s="177">
        <f>SUMIF(AB18:AB615,"CU-0006",Y18:Y615)</f>
        <v>0</v>
      </c>
    </row>
    <row r="243" spans="1:34" ht="47.25" customHeight="1" x14ac:dyDescent="0.2">
      <c r="A243" s="41"/>
      <c r="B243" s="42"/>
      <c r="C243" s="42"/>
      <c r="D243" s="53"/>
      <c r="E243" s="54"/>
      <c r="F243" s="43"/>
      <c r="G243" s="43"/>
      <c r="H243" s="43"/>
      <c r="I243" s="43"/>
      <c r="J243" s="41"/>
      <c r="K243" s="43"/>
      <c r="L243" s="41"/>
      <c r="M243" s="43"/>
      <c r="N243" s="43"/>
      <c r="O243" s="201"/>
      <c r="P243" s="228"/>
      <c r="Q243" s="43"/>
      <c r="R243" s="202"/>
      <c r="S243" s="43"/>
      <c r="T243" s="45"/>
      <c r="U243" s="46"/>
      <c r="V243" s="43"/>
      <c r="W243" s="43"/>
      <c r="X243" s="47"/>
      <c r="Y243" s="48"/>
      <c r="Z243" s="48"/>
      <c r="AA243" s="48"/>
      <c r="AB243" s="59"/>
      <c r="AC243" s="49"/>
      <c r="AD243" s="50"/>
      <c r="AE243" s="50"/>
      <c r="AF243" s="219" t="s">
        <v>72</v>
      </c>
    </row>
    <row r="244" spans="1:34" ht="47.25" customHeight="1" x14ac:dyDescent="0.2">
      <c r="A244" s="41"/>
      <c r="B244" s="42"/>
      <c r="C244" s="42"/>
      <c r="D244" s="42"/>
      <c r="E244" s="43"/>
      <c r="F244" s="43"/>
      <c r="G244" s="43"/>
      <c r="H244" s="43"/>
      <c r="I244" s="43"/>
      <c r="J244" s="41"/>
      <c r="K244" s="43"/>
      <c r="L244" s="41"/>
      <c r="M244" s="43"/>
      <c r="N244" s="43"/>
      <c r="O244" s="201"/>
      <c r="P244" s="228"/>
      <c r="Q244" s="43"/>
      <c r="R244" s="202"/>
      <c r="S244" s="43"/>
      <c r="T244" s="46"/>
      <c r="U244" s="46"/>
      <c r="V244" s="50"/>
      <c r="W244" s="43"/>
      <c r="X244" s="47"/>
      <c r="Y244" s="48"/>
      <c r="Z244" s="48"/>
      <c r="AA244" s="48"/>
      <c r="AB244" s="59"/>
      <c r="AC244" s="49"/>
      <c r="AD244" s="43"/>
      <c r="AE244" s="43"/>
      <c r="AF244" s="219" t="s">
        <v>73</v>
      </c>
    </row>
    <row r="245" spans="1:34" ht="47.25" customHeight="1" x14ac:dyDescent="0.2">
      <c r="A245" s="41"/>
      <c r="B245" s="42"/>
      <c r="C245" s="42"/>
      <c r="D245" s="42"/>
      <c r="E245" s="43"/>
      <c r="F245" s="43"/>
      <c r="G245" s="43"/>
      <c r="H245" s="43"/>
      <c r="I245" s="43"/>
      <c r="J245" s="41"/>
      <c r="K245" s="43"/>
      <c r="L245" s="41"/>
      <c r="M245" s="43"/>
      <c r="N245" s="43"/>
      <c r="O245" s="201"/>
      <c r="P245" s="228"/>
      <c r="Q245" s="43"/>
      <c r="R245" s="202"/>
      <c r="S245" s="43"/>
      <c r="T245" s="46"/>
      <c r="U245" s="46"/>
      <c r="V245" s="50"/>
      <c r="W245" s="43"/>
      <c r="X245" s="47"/>
      <c r="Y245" s="48"/>
      <c r="Z245" s="48"/>
      <c r="AA245" s="48"/>
      <c r="AB245" s="59"/>
      <c r="AC245" s="49"/>
      <c r="AD245" s="43"/>
      <c r="AE245" s="43"/>
      <c r="AF245" s="299" t="s">
        <v>74</v>
      </c>
      <c r="AG245" s="300"/>
      <c r="AH245" s="18"/>
    </row>
    <row r="246" spans="1:34" ht="47.25" customHeight="1" x14ac:dyDescent="0.2">
      <c r="A246" s="41"/>
      <c r="B246" s="42"/>
      <c r="C246" s="42"/>
      <c r="D246" s="42"/>
      <c r="E246" s="43"/>
      <c r="F246" s="43"/>
      <c r="G246" s="43"/>
      <c r="H246" s="43"/>
      <c r="I246" s="43"/>
      <c r="J246" s="41"/>
      <c r="K246" s="43"/>
      <c r="L246" s="41"/>
      <c r="M246" s="43"/>
      <c r="N246" s="43"/>
      <c r="O246" s="201"/>
      <c r="P246" s="228"/>
      <c r="Q246" s="43"/>
      <c r="R246" s="202"/>
      <c r="S246" s="43"/>
      <c r="T246" s="46"/>
      <c r="U246" s="46"/>
      <c r="V246" s="50"/>
      <c r="W246" s="43"/>
      <c r="X246" s="47"/>
      <c r="Y246" s="48"/>
      <c r="Z246" s="48"/>
      <c r="AA246" s="48"/>
      <c r="AB246" s="59"/>
      <c r="AC246" s="49"/>
      <c r="AD246" s="43"/>
      <c r="AE246" s="43"/>
      <c r="AF246" s="220" t="s">
        <v>75</v>
      </c>
      <c r="AG246" s="177">
        <f>SUMIF(AB25:AB617,"CU-0001",I25:I617)</f>
        <v>0</v>
      </c>
      <c r="AH246" s="192"/>
    </row>
    <row r="247" spans="1:34" ht="47.25" customHeight="1" x14ac:dyDescent="0.2">
      <c r="A247" s="41"/>
      <c r="B247" s="42"/>
      <c r="C247" s="42"/>
      <c r="D247" s="42"/>
      <c r="E247" s="43"/>
      <c r="F247" s="43"/>
      <c r="G247" s="43"/>
      <c r="H247" s="43"/>
      <c r="I247" s="43"/>
      <c r="J247" s="41"/>
      <c r="K247" s="43"/>
      <c r="L247" s="41"/>
      <c r="M247" s="43"/>
      <c r="N247" s="43"/>
      <c r="O247" s="201"/>
      <c r="P247" s="228"/>
      <c r="Q247" s="43"/>
      <c r="R247" s="202"/>
      <c r="S247" s="43"/>
      <c r="T247" s="46"/>
      <c r="U247" s="46"/>
      <c r="V247" s="50"/>
      <c r="W247" s="43"/>
      <c r="X247" s="47"/>
      <c r="Y247" s="48"/>
      <c r="Z247" s="48"/>
      <c r="AA247" s="48"/>
      <c r="AB247" s="59"/>
      <c r="AC247" s="49"/>
      <c r="AD247" s="43"/>
      <c r="AE247" s="43"/>
      <c r="AF247" s="220" t="s">
        <v>76</v>
      </c>
      <c r="AG247" s="177">
        <f>SUMIF(AB25:AB618,"CU-0065",I25:I618)</f>
        <v>0</v>
      </c>
      <c r="AH247" s="192"/>
    </row>
    <row r="248" spans="1:34" ht="47.25" customHeight="1" x14ac:dyDescent="0.2">
      <c r="A248" s="41"/>
      <c r="B248" s="42"/>
      <c r="C248" s="42"/>
      <c r="D248" s="42"/>
      <c r="E248" s="43"/>
      <c r="F248" s="43"/>
      <c r="G248" s="43"/>
      <c r="H248" s="43"/>
      <c r="I248" s="43"/>
      <c r="J248" s="41"/>
      <c r="K248" s="43"/>
      <c r="L248" s="41"/>
      <c r="M248" s="43"/>
      <c r="N248" s="43"/>
      <c r="O248" s="201"/>
      <c r="P248" s="228"/>
      <c r="Q248" s="43"/>
      <c r="R248" s="202"/>
      <c r="S248" s="43"/>
      <c r="T248" s="45"/>
      <c r="U248" s="46"/>
      <c r="V248" s="43"/>
      <c r="W248" s="43"/>
      <c r="X248" s="47"/>
      <c r="Y248" s="48"/>
      <c r="Z248" s="48"/>
      <c r="AA248" s="48"/>
      <c r="AB248" s="59"/>
      <c r="AC248" s="49"/>
      <c r="AD248" s="9"/>
      <c r="AE248" s="10"/>
      <c r="AF248" s="220" t="s">
        <v>77</v>
      </c>
      <c r="AG248" s="177">
        <f>SUMIF(AB25:AB619,"CU-0254",I25:I619)</f>
        <v>0</v>
      </c>
      <c r="AH248" s="192"/>
    </row>
    <row r="249" spans="1:34" ht="47.25" customHeight="1" x14ac:dyDescent="0.2">
      <c r="A249" s="41"/>
      <c r="B249" s="42"/>
      <c r="C249" s="42"/>
      <c r="D249" s="42"/>
      <c r="E249" s="43"/>
      <c r="F249" s="43"/>
      <c r="G249" s="43"/>
      <c r="H249" s="43"/>
      <c r="I249" s="43"/>
      <c r="J249" s="41"/>
      <c r="K249" s="43"/>
      <c r="L249" s="41"/>
      <c r="M249" s="43"/>
      <c r="N249" s="43"/>
      <c r="O249" s="201"/>
      <c r="P249" s="228"/>
      <c r="Q249" s="43"/>
      <c r="R249" s="202"/>
      <c r="S249" s="43"/>
      <c r="T249" s="45"/>
      <c r="U249" s="46"/>
      <c r="V249" s="43"/>
      <c r="W249" s="43"/>
      <c r="X249" s="47"/>
      <c r="Y249" s="48"/>
      <c r="Z249" s="48"/>
      <c r="AA249" s="48"/>
      <c r="AB249" s="59"/>
      <c r="AC249" s="49"/>
      <c r="AD249" s="43"/>
      <c r="AE249" s="43"/>
      <c r="AF249" s="220" t="s">
        <v>40</v>
      </c>
      <c r="AG249" s="177">
        <f>SUMIF(AB25:AB622,"CU-0143",I25:I622)</f>
        <v>0</v>
      </c>
      <c r="AH249" s="192"/>
    </row>
    <row r="250" spans="1:34" ht="47.25" customHeight="1" x14ac:dyDescent="0.2">
      <c r="A250" s="41"/>
      <c r="B250" s="42"/>
      <c r="C250" s="42"/>
      <c r="D250" s="42"/>
      <c r="E250" s="43"/>
      <c r="F250" s="43"/>
      <c r="G250" s="43"/>
      <c r="H250" s="43"/>
      <c r="I250" s="43"/>
      <c r="J250" s="41"/>
      <c r="K250" s="43"/>
      <c r="L250" s="41"/>
      <c r="M250" s="43"/>
      <c r="N250" s="43"/>
      <c r="O250" s="201"/>
      <c r="P250" s="228"/>
      <c r="Q250" s="43"/>
      <c r="R250" s="202"/>
      <c r="S250" s="43"/>
      <c r="T250" s="45"/>
      <c r="U250" s="46"/>
      <c r="V250" s="43"/>
      <c r="W250" s="43"/>
      <c r="X250" s="47"/>
      <c r="Y250" s="48"/>
      <c r="Z250" s="48"/>
      <c r="AA250" s="48"/>
      <c r="AB250" s="59"/>
      <c r="AC250" s="49"/>
      <c r="AD250" s="43"/>
      <c r="AE250" s="43"/>
      <c r="AF250" s="220" t="s">
        <v>78</v>
      </c>
      <c r="AG250" s="177">
        <f>SUMIF(AB25:AB621,"CU-0053",I25:I621)</f>
        <v>0</v>
      </c>
      <c r="AH250" s="192"/>
    </row>
    <row r="251" spans="1:34" ht="47.25" customHeight="1" x14ac:dyDescent="0.2">
      <c r="A251" s="200"/>
      <c r="B251" s="42"/>
      <c r="C251" s="42"/>
      <c r="D251" s="42"/>
      <c r="E251" s="43"/>
      <c r="F251" s="43"/>
      <c r="G251" s="43"/>
      <c r="H251" s="43"/>
      <c r="I251" s="44"/>
      <c r="J251" s="41"/>
      <c r="K251" s="43"/>
      <c r="L251" s="41"/>
      <c r="M251" s="43"/>
      <c r="N251" s="43"/>
      <c r="O251" s="201"/>
      <c r="P251" s="228"/>
      <c r="Q251" s="43"/>
      <c r="R251" s="202"/>
      <c r="S251" s="43"/>
      <c r="T251" s="45"/>
      <c r="U251" s="46"/>
      <c r="V251" s="43"/>
      <c r="W251" s="43"/>
      <c r="X251" s="47"/>
      <c r="Y251" s="48"/>
      <c r="Z251" s="48"/>
      <c r="AA251" s="48"/>
      <c r="AB251" s="59"/>
      <c r="AC251" s="49"/>
      <c r="AD251" s="50"/>
      <c r="AE251" s="43"/>
      <c r="AF251" s="220" t="s">
        <v>61</v>
      </c>
      <c r="AG251" s="177">
        <f>SUMIF(AB25:AB622,"CU-0138",I25:I622)</f>
        <v>0</v>
      </c>
      <c r="AH251" s="192"/>
    </row>
    <row r="252" spans="1:34" ht="47.25" customHeight="1" x14ac:dyDescent="0.2">
      <c r="A252" s="41"/>
      <c r="B252" s="42"/>
      <c r="C252" s="42"/>
      <c r="D252" s="42"/>
      <c r="E252" s="43"/>
      <c r="F252" s="43"/>
      <c r="G252" s="43"/>
      <c r="H252" s="43"/>
      <c r="I252" s="43"/>
      <c r="J252" s="41"/>
      <c r="K252" s="43"/>
      <c r="L252" s="41"/>
      <c r="M252" s="43"/>
      <c r="N252" s="43"/>
      <c r="O252" s="201"/>
      <c r="P252" s="228"/>
      <c r="Q252" s="43"/>
      <c r="R252" s="202"/>
      <c r="S252" s="43"/>
      <c r="T252" s="45"/>
      <c r="U252" s="46"/>
      <c r="V252" s="43"/>
      <c r="W252" s="43"/>
      <c r="X252" s="47"/>
      <c r="Y252" s="48"/>
      <c r="Z252" s="48"/>
      <c r="AA252" s="48"/>
      <c r="AB252" s="59"/>
      <c r="AC252" s="49"/>
      <c r="AD252" s="43"/>
      <c r="AE252" s="43"/>
      <c r="AF252" s="220" t="s">
        <v>79</v>
      </c>
      <c r="AG252" s="177">
        <f>SUMIF(AB25:AB623,"CU-0192",I25:I623)</f>
        <v>0</v>
      </c>
      <c r="AH252" s="192"/>
    </row>
    <row r="253" spans="1:34" ht="47.25" customHeight="1" x14ac:dyDescent="0.2">
      <c r="A253" s="41"/>
      <c r="B253" s="42"/>
      <c r="C253" s="42"/>
      <c r="D253" s="42"/>
      <c r="E253" s="43"/>
      <c r="F253" s="43"/>
      <c r="G253" s="43"/>
      <c r="H253" s="43"/>
      <c r="I253" s="44"/>
      <c r="J253" s="41"/>
      <c r="K253" s="43"/>
      <c r="L253" s="41"/>
      <c r="M253" s="43"/>
      <c r="N253" s="43"/>
      <c r="O253" s="201"/>
      <c r="P253" s="228"/>
      <c r="Q253" s="43"/>
      <c r="R253" s="202"/>
      <c r="S253" s="43"/>
      <c r="T253" s="45"/>
      <c r="U253" s="46"/>
      <c r="V253" s="43"/>
      <c r="W253" s="43"/>
      <c r="X253" s="47"/>
      <c r="Y253" s="48"/>
      <c r="Z253" s="48"/>
      <c r="AA253" s="48"/>
      <c r="AB253" s="59"/>
      <c r="AC253" s="49"/>
      <c r="AD253" s="50"/>
      <c r="AE253" s="43"/>
    </row>
    <row r="254" spans="1:34" ht="47.25" customHeight="1" x14ac:dyDescent="0.2">
      <c r="A254" s="41"/>
      <c r="B254" s="42"/>
      <c r="C254" s="42"/>
      <c r="D254" s="42"/>
      <c r="E254" s="43"/>
      <c r="F254" s="43"/>
      <c r="G254" s="43"/>
      <c r="H254" s="43"/>
      <c r="I254" s="43"/>
      <c r="J254" s="41"/>
      <c r="K254" s="43"/>
      <c r="L254" s="41"/>
      <c r="M254" s="43"/>
      <c r="N254" s="43"/>
      <c r="O254" s="201"/>
      <c r="P254" s="228"/>
      <c r="Q254" s="43"/>
      <c r="R254" s="202"/>
      <c r="S254" s="43"/>
      <c r="T254" s="45"/>
      <c r="U254" s="46"/>
      <c r="V254" s="43"/>
      <c r="W254" s="43"/>
      <c r="X254" s="47"/>
      <c r="Y254" s="48"/>
      <c r="Z254" s="48"/>
      <c r="AA254" s="48"/>
      <c r="AB254" s="59"/>
      <c r="AC254" s="49"/>
      <c r="AD254" s="43"/>
      <c r="AE254" s="43"/>
    </row>
    <row r="255" spans="1:34" ht="47.25" customHeight="1" x14ac:dyDescent="0.2">
      <c r="A255" s="41"/>
      <c r="B255" s="42"/>
      <c r="C255" s="42"/>
      <c r="D255" s="42"/>
      <c r="E255" s="43"/>
      <c r="F255" s="43"/>
      <c r="G255" s="43"/>
      <c r="H255" s="43"/>
      <c r="I255" s="43"/>
      <c r="J255" s="41"/>
      <c r="K255" s="43"/>
      <c r="L255" s="41"/>
      <c r="M255" s="43"/>
      <c r="N255" s="43"/>
      <c r="O255" s="201"/>
      <c r="P255" s="228"/>
      <c r="Q255" s="43"/>
      <c r="R255" s="202"/>
      <c r="S255" s="43"/>
      <c r="T255" s="45"/>
      <c r="U255" s="46"/>
      <c r="V255" s="43"/>
      <c r="W255" s="43"/>
      <c r="X255" s="47"/>
      <c r="Y255" s="48"/>
      <c r="Z255" s="48"/>
      <c r="AA255" s="48"/>
      <c r="AB255" s="59"/>
      <c r="AC255" s="49"/>
      <c r="AD255" s="43"/>
      <c r="AE255" s="43"/>
    </row>
    <row r="256" spans="1:34" ht="47.25" customHeight="1" x14ac:dyDescent="0.2">
      <c r="A256" s="41"/>
      <c r="B256" s="42"/>
      <c r="C256" s="42"/>
      <c r="D256" s="42"/>
      <c r="E256" s="43"/>
      <c r="F256" s="43"/>
      <c r="G256" s="43"/>
      <c r="H256" s="43"/>
      <c r="I256" s="43"/>
      <c r="J256" s="41"/>
      <c r="K256" s="43"/>
      <c r="L256" s="41"/>
      <c r="M256" s="43"/>
      <c r="N256" s="43"/>
      <c r="O256" s="201"/>
      <c r="P256" s="228"/>
      <c r="Q256" s="43"/>
      <c r="R256" s="202"/>
      <c r="S256" s="43"/>
      <c r="T256" s="45"/>
      <c r="U256" s="46"/>
      <c r="V256" s="43"/>
      <c r="W256" s="43"/>
      <c r="X256" s="47"/>
      <c r="Y256" s="48"/>
      <c r="Z256" s="48"/>
      <c r="AA256" s="48"/>
      <c r="AB256" s="59"/>
      <c r="AC256" s="49"/>
      <c r="AD256" s="43"/>
      <c r="AE256" s="43"/>
    </row>
    <row r="257" spans="1:39" ht="47.25" customHeight="1" x14ac:dyDescent="0.2">
      <c r="A257" s="41"/>
      <c r="B257" s="42"/>
      <c r="C257" s="42"/>
      <c r="D257" s="42"/>
      <c r="E257" s="43"/>
      <c r="F257" s="43"/>
      <c r="G257" s="43"/>
      <c r="H257" s="43"/>
      <c r="I257" s="43"/>
      <c r="J257" s="41"/>
      <c r="K257" s="43"/>
      <c r="L257" s="41"/>
      <c r="M257" s="43"/>
      <c r="N257" s="43"/>
      <c r="O257" s="201"/>
      <c r="P257" s="228"/>
      <c r="Q257" s="43"/>
      <c r="R257" s="202"/>
      <c r="S257" s="43"/>
      <c r="T257" s="46"/>
      <c r="U257" s="46"/>
      <c r="V257" s="50"/>
      <c r="W257" s="43"/>
      <c r="X257" s="52"/>
      <c r="Y257" s="48"/>
      <c r="Z257" s="48"/>
      <c r="AA257" s="48"/>
      <c r="AB257" s="59"/>
      <c r="AC257" s="49"/>
      <c r="AD257" s="9"/>
      <c r="AE257" s="43"/>
    </row>
    <row r="258" spans="1:39" ht="47.25" customHeight="1" x14ac:dyDescent="0.2">
      <c r="A258" s="41"/>
      <c r="B258" s="42"/>
      <c r="C258" s="42"/>
      <c r="D258" s="42"/>
      <c r="E258" s="43"/>
      <c r="F258" s="43"/>
      <c r="G258" s="43"/>
      <c r="H258" s="43"/>
      <c r="I258" s="43"/>
      <c r="J258" s="41"/>
      <c r="K258" s="43"/>
      <c r="L258" s="41"/>
      <c r="M258" s="43"/>
      <c r="N258" s="43"/>
      <c r="O258" s="201"/>
      <c r="P258" s="228"/>
      <c r="Q258" s="43"/>
      <c r="R258" s="202"/>
      <c r="S258" s="43"/>
      <c r="T258" s="46"/>
      <c r="U258" s="46"/>
      <c r="V258" s="50"/>
      <c r="W258" s="43"/>
      <c r="X258" s="52"/>
      <c r="Y258" s="48"/>
      <c r="Z258" s="48"/>
      <c r="AA258" s="48"/>
      <c r="AB258" s="59"/>
      <c r="AC258" s="49"/>
      <c r="AD258" s="9"/>
      <c r="AE258" s="43"/>
    </row>
    <row r="259" spans="1:39" ht="47.25" customHeight="1" x14ac:dyDescent="0.2">
      <c r="A259" s="41"/>
      <c r="B259" s="42"/>
      <c r="C259" s="42"/>
      <c r="D259" s="42"/>
      <c r="E259" s="43"/>
      <c r="F259" s="43"/>
      <c r="G259" s="43"/>
      <c r="H259" s="43"/>
      <c r="I259" s="44"/>
      <c r="J259" s="41"/>
      <c r="K259" s="43"/>
      <c r="L259" s="41"/>
      <c r="M259" s="43"/>
      <c r="N259" s="43"/>
      <c r="O259" s="201"/>
      <c r="P259" s="228"/>
      <c r="Q259" s="43"/>
      <c r="R259" s="202"/>
      <c r="S259" s="43"/>
      <c r="T259" s="46"/>
      <c r="U259" s="46"/>
      <c r="V259" s="50"/>
      <c r="W259" s="43"/>
      <c r="X259" s="47"/>
      <c r="Y259" s="48"/>
      <c r="Z259" s="48"/>
      <c r="AA259" s="48"/>
      <c r="AB259" s="59"/>
      <c r="AC259" s="49"/>
      <c r="AD259" s="50"/>
      <c r="AE259" s="43"/>
    </row>
    <row r="260" spans="1:39" ht="47.25" customHeight="1" x14ac:dyDescent="0.2">
      <c r="A260" s="41"/>
      <c r="B260" s="42"/>
      <c r="C260" s="42"/>
      <c r="D260" s="42"/>
      <c r="E260" s="43"/>
      <c r="F260" s="43"/>
      <c r="G260" s="43"/>
      <c r="H260" s="43"/>
      <c r="I260" s="44"/>
      <c r="J260" s="41"/>
      <c r="K260" s="43"/>
      <c r="L260" s="41"/>
      <c r="M260" s="43"/>
      <c r="N260" s="43"/>
      <c r="O260" s="201"/>
      <c r="P260" s="228"/>
      <c r="Q260" s="43"/>
      <c r="R260" s="202"/>
      <c r="S260" s="43"/>
      <c r="T260" s="45"/>
      <c r="U260" s="46"/>
      <c r="V260" s="43"/>
      <c r="W260" s="43"/>
      <c r="X260" s="47"/>
      <c r="Y260" s="48"/>
      <c r="Z260" s="48"/>
      <c r="AA260" s="48"/>
      <c r="AB260" s="59"/>
      <c r="AC260" s="49"/>
      <c r="AD260" s="50"/>
      <c r="AE260" s="43"/>
    </row>
    <row r="261" spans="1:39" ht="47.25" customHeight="1" x14ac:dyDescent="0.2">
      <c r="A261" s="41"/>
      <c r="B261" s="42"/>
      <c r="C261" s="42"/>
      <c r="D261" s="42"/>
      <c r="E261" s="43"/>
      <c r="F261" s="43"/>
      <c r="G261" s="43"/>
      <c r="H261" s="43"/>
      <c r="I261" s="43"/>
      <c r="J261" s="41"/>
      <c r="K261" s="43"/>
      <c r="L261" s="41"/>
      <c r="M261" s="43"/>
      <c r="N261" s="43"/>
      <c r="O261" s="201"/>
      <c r="P261" s="228"/>
      <c r="Q261" s="43"/>
      <c r="R261" s="202"/>
      <c r="S261" s="43"/>
      <c r="T261" s="46"/>
      <c r="U261" s="46"/>
      <c r="V261" s="50"/>
      <c r="W261" s="43"/>
      <c r="X261" s="47"/>
      <c r="Y261" s="48"/>
      <c r="Z261" s="48"/>
      <c r="AA261" s="48"/>
      <c r="AB261" s="59"/>
      <c r="AC261" s="49"/>
      <c r="AD261" s="43"/>
      <c r="AE261" s="43"/>
    </row>
    <row r="262" spans="1:39" ht="47.25" customHeight="1" x14ac:dyDescent="0.2">
      <c r="A262" s="41"/>
      <c r="B262" s="42"/>
      <c r="C262" s="42"/>
      <c r="D262" s="42"/>
      <c r="E262" s="43"/>
      <c r="F262" s="43"/>
      <c r="G262" s="43"/>
      <c r="H262" s="43"/>
      <c r="I262" s="44"/>
      <c r="J262" s="41"/>
      <c r="K262" s="43"/>
      <c r="L262" s="41"/>
      <c r="M262" s="43"/>
      <c r="N262" s="43"/>
      <c r="O262" s="201"/>
      <c r="P262" s="228"/>
      <c r="Q262" s="43"/>
      <c r="R262" s="202"/>
      <c r="S262" s="43"/>
      <c r="T262" s="45"/>
      <c r="U262" s="46"/>
      <c r="V262" s="43"/>
      <c r="W262" s="43"/>
      <c r="X262" s="47"/>
      <c r="Y262" s="48"/>
      <c r="Z262" s="48"/>
      <c r="AA262" s="48"/>
      <c r="AB262" s="59"/>
      <c r="AC262" s="49"/>
      <c r="AD262" s="50"/>
      <c r="AE262" s="43"/>
      <c r="AF262" s="205" t="s">
        <v>36</v>
      </c>
      <c r="AG262" s="177">
        <f>SUMIF(H46:H540,"NO MAP-ID FAULT",I46:I540)</f>
        <v>524</v>
      </c>
      <c r="AH262" s="206"/>
      <c r="AI262" s="207" t="s">
        <v>47</v>
      </c>
      <c r="AJ262" s="212">
        <f>SUM(AJ263+AJ264+AJ265)</f>
        <v>0</v>
      </c>
      <c r="AL262" s="210" t="s">
        <v>48</v>
      </c>
      <c r="AM262" s="209">
        <f>SUMIF(G46:G639,"SPLINE TIGHT",I46:I639)</f>
        <v>0</v>
      </c>
    </row>
    <row r="263" spans="1:39" ht="47.25" customHeight="1" x14ac:dyDescent="0.2">
      <c r="A263" s="200"/>
      <c r="B263" s="42"/>
      <c r="C263" s="42"/>
      <c r="D263" s="42"/>
      <c r="E263" s="43"/>
      <c r="F263" s="43"/>
      <c r="G263" s="43"/>
      <c r="H263" s="43"/>
      <c r="I263" s="44"/>
      <c r="J263" s="41"/>
      <c r="K263" s="43"/>
      <c r="L263" s="41"/>
      <c r="M263" s="43"/>
      <c r="N263" s="43"/>
      <c r="O263" s="201"/>
      <c r="P263" s="228"/>
      <c r="Q263" s="43"/>
      <c r="R263" s="202"/>
      <c r="S263" s="43"/>
      <c r="T263" s="45"/>
      <c r="U263" s="46"/>
      <c r="V263" s="43"/>
      <c r="W263" s="43"/>
      <c r="X263" s="47"/>
      <c r="Y263" s="48"/>
      <c r="Z263" s="48"/>
      <c r="AA263" s="48"/>
      <c r="AB263" s="59"/>
      <c r="AC263" s="49"/>
      <c r="AD263" s="50"/>
      <c r="AE263" s="43"/>
      <c r="AF263" s="221" t="s">
        <v>80</v>
      </c>
      <c r="AG263" s="177">
        <f>COUNTIF(H45:H649,"FC")</f>
        <v>0</v>
      </c>
      <c r="AH263" s="206"/>
      <c r="AI263" s="214" t="s">
        <v>49</v>
      </c>
      <c r="AJ263" s="213">
        <f>SUMIF(AC45:AC611,"N",I45:I611)</f>
        <v>0</v>
      </c>
      <c r="AL263" s="210" t="s">
        <v>81</v>
      </c>
      <c r="AM263" s="209">
        <f>SUMIF(G45:G640,"MOVEMENT TIGHT",I45:I640)</f>
        <v>0</v>
      </c>
    </row>
    <row r="264" spans="1:39" ht="47.25" customHeight="1" x14ac:dyDescent="0.2">
      <c r="A264" s="200"/>
      <c r="B264" s="42"/>
      <c r="C264" s="42"/>
      <c r="D264" s="42"/>
      <c r="E264" s="43"/>
      <c r="F264" s="43"/>
      <c r="G264" s="43"/>
      <c r="H264" s="43"/>
      <c r="I264" s="44"/>
      <c r="J264" s="41"/>
      <c r="K264" s="43"/>
      <c r="L264" s="41"/>
      <c r="M264" s="43"/>
      <c r="N264" s="43"/>
      <c r="O264" s="201"/>
      <c r="P264" s="228"/>
      <c r="Q264" s="43"/>
      <c r="R264" s="202"/>
      <c r="S264" s="43"/>
      <c r="T264" s="45"/>
      <c r="U264" s="46"/>
      <c r="V264" s="43"/>
      <c r="W264" s="43"/>
      <c r="X264" s="47"/>
      <c r="Y264" s="48"/>
      <c r="Z264" s="48"/>
      <c r="AA264" s="48"/>
      <c r="AB264" s="59"/>
      <c r="AC264" s="49"/>
      <c r="AD264" s="9"/>
      <c r="AE264" s="10"/>
      <c r="AF264" s="220" t="s">
        <v>82</v>
      </c>
      <c r="AG264" s="177">
        <f>SUMIF(AB39:AB635,"CU-0177",I39:I635)</f>
        <v>0</v>
      </c>
      <c r="AH264" s="192"/>
    </row>
    <row r="265" spans="1:39" ht="47.25" customHeight="1" x14ac:dyDescent="0.2">
      <c r="A265" s="41"/>
      <c r="B265" s="42"/>
      <c r="C265" s="42"/>
      <c r="D265" s="42"/>
      <c r="E265" s="43"/>
      <c r="F265" s="43"/>
      <c r="G265" s="43"/>
      <c r="H265" s="43"/>
      <c r="I265" s="43"/>
      <c r="J265" s="41"/>
      <c r="K265" s="43"/>
      <c r="L265" s="41"/>
      <c r="M265" s="43"/>
      <c r="N265" s="43"/>
      <c r="O265" s="201"/>
      <c r="P265" s="228"/>
      <c r="Q265" s="43"/>
      <c r="R265" s="202"/>
      <c r="S265" s="43"/>
      <c r="T265" s="45"/>
      <c r="U265" s="46"/>
      <c r="V265" s="43"/>
      <c r="W265" s="43"/>
      <c r="X265" s="47"/>
      <c r="Y265" s="48"/>
      <c r="Z265" s="48"/>
      <c r="AA265" s="48"/>
      <c r="AB265" s="59"/>
      <c r="AC265" s="49"/>
      <c r="AD265" s="50"/>
      <c r="AE265" s="50"/>
    </row>
    <row r="266" spans="1:39" ht="47.25" customHeight="1" x14ac:dyDescent="0.2">
      <c r="A266" s="41"/>
      <c r="B266" s="42"/>
      <c r="C266" s="42"/>
      <c r="D266" s="42"/>
      <c r="E266" s="43"/>
      <c r="F266" s="43"/>
      <c r="G266" s="43"/>
      <c r="H266" s="43"/>
      <c r="I266" s="44"/>
      <c r="J266" s="41"/>
      <c r="K266" s="43"/>
      <c r="L266" s="41"/>
      <c r="M266" s="43"/>
      <c r="N266" s="43"/>
      <c r="O266" s="201"/>
      <c r="P266" s="228"/>
      <c r="Q266" s="43"/>
      <c r="R266" s="202"/>
      <c r="S266" s="43"/>
      <c r="T266" s="45"/>
      <c r="U266" s="46"/>
      <c r="V266" s="43"/>
      <c r="W266" s="43"/>
      <c r="X266" s="47"/>
      <c r="Y266" s="48"/>
      <c r="Z266" s="48"/>
      <c r="AA266" s="48"/>
      <c r="AB266" s="59"/>
      <c r="AC266" s="49"/>
      <c r="AD266" s="9"/>
      <c r="AE266" s="43"/>
    </row>
    <row r="267" spans="1:39" ht="47.25" customHeight="1" x14ac:dyDescent="0.2">
      <c r="A267" s="41"/>
      <c r="B267" s="42"/>
      <c r="C267" s="42"/>
      <c r="D267" s="42"/>
      <c r="E267" s="43"/>
      <c r="F267" s="43"/>
      <c r="G267" s="43"/>
      <c r="H267" s="43"/>
      <c r="I267" s="43"/>
      <c r="J267" s="41"/>
      <c r="K267" s="43"/>
      <c r="L267" s="41"/>
      <c r="M267" s="43"/>
      <c r="N267" s="43"/>
      <c r="O267" s="201"/>
      <c r="P267" s="228"/>
      <c r="Q267" s="43"/>
      <c r="R267" s="202"/>
      <c r="S267" s="43"/>
      <c r="T267" s="45"/>
      <c r="U267" s="46"/>
      <c r="V267" s="43"/>
      <c r="W267" s="43"/>
      <c r="X267" s="47"/>
      <c r="Y267" s="48"/>
      <c r="Z267" s="48"/>
      <c r="AA267" s="48"/>
      <c r="AB267" s="59"/>
      <c r="AC267" s="49"/>
      <c r="AD267" s="9"/>
      <c r="AE267" s="10"/>
    </row>
    <row r="268" spans="1:39" ht="47.25" customHeight="1" x14ac:dyDescent="0.2">
      <c r="A268" s="41"/>
      <c r="B268" s="42"/>
      <c r="C268" s="42"/>
      <c r="D268" s="42"/>
      <c r="E268" s="43"/>
      <c r="F268" s="43"/>
      <c r="G268" s="43"/>
      <c r="H268" s="43"/>
      <c r="I268" s="43"/>
      <c r="J268" s="41"/>
      <c r="K268" s="43"/>
      <c r="L268" s="41"/>
      <c r="M268" s="43"/>
      <c r="N268" s="43"/>
      <c r="O268" s="201"/>
      <c r="P268" s="228"/>
      <c r="Q268" s="43"/>
      <c r="R268" s="202"/>
      <c r="S268" s="43"/>
      <c r="T268" s="45"/>
      <c r="U268" s="46"/>
      <c r="V268" s="43"/>
      <c r="W268" s="43"/>
      <c r="X268" s="47"/>
      <c r="Y268" s="48"/>
      <c r="Z268" s="48"/>
      <c r="AA268" s="48"/>
      <c r="AB268" s="59"/>
      <c r="AC268" s="49"/>
      <c r="AD268" s="43"/>
      <c r="AE268" s="43"/>
    </row>
    <row r="269" spans="1:39" ht="47.25" customHeight="1" x14ac:dyDescent="0.2">
      <c r="A269" s="41"/>
      <c r="B269" s="42"/>
      <c r="C269" s="42"/>
      <c r="D269" s="42"/>
      <c r="E269" s="54"/>
      <c r="F269" s="43"/>
      <c r="G269" s="43"/>
      <c r="H269" s="43"/>
      <c r="I269" s="44"/>
      <c r="J269" s="41"/>
      <c r="K269" s="43"/>
      <c r="L269" s="41"/>
      <c r="M269" s="43"/>
      <c r="N269" s="43"/>
      <c r="O269" s="201"/>
      <c r="P269" s="228"/>
      <c r="Q269" s="43"/>
      <c r="R269" s="202"/>
      <c r="S269" s="43"/>
      <c r="T269" s="45"/>
      <c r="U269" s="46"/>
      <c r="V269" s="43"/>
      <c r="W269" s="43"/>
      <c r="X269" s="47"/>
      <c r="Y269" s="48"/>
      <c r="Z269" s="48"/>
      <c r="AA269" s="48"/>
      <c r="AB269" s="59"/>
      <c r="AC269" s="49"/>
      <c r="AD269" s="50"/>
      <c r="AE269" s="10"/>
    </row>
    <row r="270" spans="1:39" ht="47.25" customHeight="1" x14ac:dyDescent="0.2">
      <c r="A270" s="41"/>
      <c r="B270" s="42"/>
      <c r="C270" s="42"/>
      <c r="D270" s="42"/>
      <c r="E270" s="43"/>
      <c r="F270" s="43"/>
      <c r="G270" s="43"/>
      <c r="H270" s="43"/>
      <c r="I270" s="43"/>
      <c r="J270" s="41"/>
      <c r="K270" s="43"/>
      <c r="L270" s="41"/>
      <c r="M270" s="43"/>
      <c r="N270" s="43"/>
      <c r="O270" s="201"/>
      <c r="P270" s="228"/>
      <c r="Q270" s="43"/>
      <c r="R270" s="202"/>
      <c r="S270" s="43"/>
      <c r="T270" s="45"/>
      <c r="U270" s="46"/>
      <c r="V270" s="43"/>
      <c r="W270" s="43"/>
      <c r="X270" s="47"/>
      <c r="Y270" s="48"/>
      <c r="Z270" s="48"/>
      <c r="AA270" s="48"/>
      <c r="AB270" s="59"/>
      <c r="AC270" s="49"/>
      <c r="AD270" s="43"/>
      <c r="AE270" s="43"/>
    </row>
    <row r="271" spans="1:39" ht="47.25" customHeight="1" x14ac:dyDescent="0.2">
      <c r="A271" s="41"/>
      <c r="B271" s="42"/>
      <c r="C271" s="42"/>
      <c r="D271" s="42"/>
      <c r="E271" s="43"/>
      <c r="F271" s="43"/>
      <c r="G271" s="43"/>
      <c r="H271" s="43"/>
      <c r="I271" s="44"/>
      <c r="J271" s="41"/>
      <c r="K271" s="43"/>
      <c r="L271" s="41"/>
      <c r="M271" s="43"/>
      <c r="N271" s="43"/>
      <c r="O271" s="201"/>
      <c r="P271" s="228"/>
      <c r="Q271" s="43"/>
      <c r="R271" s="202"/>
      <c r="S271" s="43"/>
      <c r="T271" s="45"/>
      <c r="U271" s="46"/>
      <c r="V271" s="43"/>
      <c r="W271" s="43"/>
      <c r="X271" s="47"/>
      <c r="Y271" s="48"/>
      <c r="Z271" s="48"/>
      <c r="AA271" s="48"/>
      <c r="AB271" s="59"/>
      <c r="AC271" s="49"/>
      <c r="AD271" s="50"/>
      <c r="AE271" s="43"/>
    </row>
    <row r="272" spans="1:39" ht="47.25" customHeight="1" x14ac:dyDescent="0.2">
      <c r="A272" s="41"/>
      <c r="B272" s="42"/>
      <c r="C272" s="42"/>
      <c r="D272" s="42"/>
      <c r="E272" s="43"/>
      <c r="F272" s="43"/>
      <c r="G272" s="43"/>
      <c r="H272" s="43"/>
      <c r="I272" s="43"/>
      <c r="J272" s="41"/>
      <c r="K272" s="43"/>
      <c r="L272" s="41"/>
      <c r="M272" s="43"/>
      <c r="N272" s="43"/>
      <c r="O272" s="201"/>
      <c r="P272" s="228"/>
      <c r="Q272" s="43"/>
      <c r="R272" s="202"/>
      <c r="S272" s="43"/>
      <c r="T272" s="45"/>
      <c r="U272" s="46"/>
      <c r="V272" s="43"/>
      <c r="W272" s="43"/>
      <c r="X272" s="47"/>
      <c r="Y272" s="48"/>
      <c r="Z272" s="48"/>
      <c r="AA272" s="48"/>
      <c r="AB272" s="59"/>
      <c r="AC272" s="49"/>
      <c r="AD272" s="43"/>
      <c r="AE272" s="43"/>
    </row>
    <row r="273" spans="1:31" ht="47.25" customHeight="1" x14ac:dyDescent="0.2">
      <c r="A273" s="41"/>
      <c r="B273" s="42"/>
      <c r="C273" s="42"/>
      <c r="D273" s="42"/>
      <c r="E273" s="43"/>
      <c r="F273" s="43"/>
      <c r="G273" s="43"/>
      <c r="H273" s="43"/>
      <c r="I273" s="44"/>
      <c r="J273" s="41"/>
      <c r="K273" s="43"/>
      <c r="L273" s="41"/>
      <c r="M273" s="43"/>
      <c r="N273" s="43"/>
      <c r="O273" s="201"/>
      <c r="P273" s="228"/>
      <c r="Q273" s="43"/>
      <c r="R273" s="202"/>
      <c r="S273" s="43"/>
      <c r="T273" s="45"/>
      <c r="U273" s="46"/>
      <c r="V273" s="43"/>
      <c r="W273" s="43"/>
      <c r="X273" s="47"/>
      <c r="Y273" s="48"/>
      <c r="Z273" s="48"/>
      <c r="AA273" s="48"/>
      <c r="AB273" s="59"/>
      <c r="AC273" s="49"/>
      <c r="AD273" s="9"/>
      <c r="AE273" s="10"/>
    </row>
    <row r="274" spans="1:31" ht="47.25" customHeight="1" x14ac:dyDescent="0.2">
      <c r="A274" s="41"/>
      <c r="B274" s="42"/>
      <c r="C274" s="42"/>
      <c r="D274" s="42"/>
      <c r="E274" s="43"/>
      <c r="F274" s="43"/>
      <c r="G274" s="43"/>
      <c r="H274" s="43"/>
      <c r="I274" s="43"/>
      <c r="J274" s="41"/>
      <c r="K274" s="43"/>
      <c r="L274" s="41"/>
      <c r="M274" s="43"/>
      <c r="N274" s="43"/>
      <c r="O274" s="201"/>
      <c r="P274" s="228"/>
      <c r="Q274" s="43"/>
      <c r="R274" s="202"/>
      <c r="S274" s="43"/>
      <c r="T274" s="46"/>
      <c r="U274" s="46"/>
      <c r="V274" s="50"/>
      <c r="W274" s="43"/>
      <c r="X274" s="47"/>
      <c r="Y274" s="48"/>
      <c r="Z274" s="48"/>
      <c r="AA274" s="48"/>
      <c r="AB274" s="59"/>
      <c r="AC274" s="49"/>
      <c r="AD274" s="43"/>
      <c r="AE274" s="43"/>
    </row>
    <row r="275" spans="1:31" ht="47.25" customHeight="1" x14ac:dyDescent="0.2">
      <c r="A275" s="41"/>
      <c r="B275" s="42"/>
      <c r="C275" s="42"/>
      <c r="D275" s="42"/>
      <c r="E275" s="43"/>
      <c r="F275" s="43"/>
      <c r="G275" s="43"/>
      <c r="H275" s="43"/>
      <c r="I275" s="44"/>
      <c r="J275" s="41"/>
      <c r="K275" s="43"/>
      <c r="L275" s="41"/>
      <c r="M275" s="43"/>
      <c r="N275" s="43"/>
      <c r="O275" s="201"/>
      <c r="P275" s="228"/>
      <c r="Q275" s="43"/>
      <c r="R275" s="202"/>
      <c r="S275" s="43"/>
      <c r="T275" s="46"/>
      <c r="U275" s="46"/>
      <c r="V275" s="50"/>
      <c r="W275" s="43"/>
      <c r="X275" s="47"/>
      <c r="Y275" s="48"/>
      <c r="Z275" s="48"/>
      <c r="AA275" s="48"/>
      <c r="AB275" s="59"/>
      <c r="AC275" s="49"/>
      <c r="AD275" s="43"/>
      <c r="AE275" s="43"/>
    </row>
    <row r="276" spans="1:31" ht="47.25" customHeight="1" x14ac:dyDescent="0.2">
      <c r="A276" s="41"/>
      <c r="B276" s="42"/>
      <c r="C276" s="42"/>
      <c r="D276" s="42"/>
      <c r="E276" s="43"/>
      <c r="F276" s="43"/>
      <c r="G276" s="43"/>
      <c r="H276" s="43"/>
      <c r="I276" s="43"/>
      <c r="J276" s="41"/>
      <c r="K276" s="43"/>
      <c r="L276" s="41"/>
      <c r="M276" s="43"/>
      <c r="N276" s="43"/>
      <c r="O276" s="201"/>
      <c r="P276" s="228"/>
      <c r="Q276" s="43"/>
      <c r="R276" s="202"/>
      <c r="S276" s="43"/>
      <c r="T276" s="45"/>
      <c r="U276" s="46"/>
      <c r="V276" s="43"/>
      <c r="W276" s="43"/>
      <c r="X276" s="47"/>
      <c r="Y276" s="48"/>
      <c r="Z276" s="48"/>
      <c r="AA276" s="48"/>
      <c r="AB276" s="59"/>
      <c r="AC276" s="49"/>
      <c r="AD276" s="43"/>
      <c r="AE276" s="43"/>
    </row>
    <row r="277" spans="1:31" ht="47.25" customHeight="1" x14ac:dyDescent="0.2">
      <c r="A277" s="41"/>
      <c r="B277" s="42"/>
      <c r="C277" s="42"/>
      <c r="D277" s="42"/>
      <c r="E277" s="43"/>
      <c r="F277" s="43"/>
      <c r="G277" s="43"/>
      <c r="H277" s="43"/>
      <c r="I277" s="43"/>
      <c r="J277" s="41"/>
      <c r="K277" s="43"/>
      <c r="L277" s="41"/>
      <c r="M277" s="43"/>
      <c r="N277" s="43"/>
      <c r="O277" s="201"/>
      <c r="P277" s="228"/>
      <c r="Q277" s="43"/>
      <c r="R277" s="202"/>
      <c r="S277" s="43"/>
      <c r="T277" s="45"/>
      <c r="U277" s="46"/>
      <c r="V277" s="43"/>
      <c r="W277" s="43"/>
      <c r="X277" s="47"/>
      <c r="Y277" s="48"/>
      <c r="Z277" s="48"/>
      <c r="AA277" s="48"/>
      <c r="AB277" s="59"/>
      <c r="AC277" s="49"/>
      <c r="AD277" s="43"/>
      <c r="AE277" s="43"/>
    </row>
    <row r="278" spans="1:31" ht="47.25" customHeight="1" x14ac:dyDescent="0.2">
      <c r="A278" s="41"/>
      <c r="B278" s="42"/>
      <c r="C278" s="42"/>
      <c r="D278" s="42"/>
      <c r="E278" s="43"/>
      <c r="F278" s="43"/>
      <c r="G278" s="43"/>
      <c r="H278" s="43"/>
      <c r="I278" s="43"/>
      <c r="J278" s="41"/>
      <c r="K278" s="43"/>
      <c r="L278" s="41"/>
      <c r="M278" s="43"/>
      <c r="N278" s="43"/>
      <c r="O278" s="201"/>
      <c r="P278" s="228"/>
      <c r="Q278" s="43"/>
      <c r="R278" s="202"/>
      <c r="S278" s="43"/>
      <c r="T278" s="46"/>
      <c r="U278" s="46"/>
      <c r="V278" s="50"/>
      <c r="W278" s="43"/>
      <c r="X278" s="47"/>
      <c r="Y278" s="48"/>
      <c r="Z278" s="48"/>
      <c r="AA278" s="48"/>
      <c r="AB278" s="59"/>
      <c r="AC278" s="49"/>
      <c r="AD278" s="43"/>
      <c r="AE278" s="43"/>
    </row>
    <row r="279" spans="1:31" ht="47.25" customHeight="1" x14ac:dyDescent="0.2">
      <c r="A279" s="41"/>
      <c r="B279" s="42"/>
      <c r="C279" s="42"/>
      <c r="D279" s="42"/>
      <c r="E279" s="43"/>
      <c r="F279" s="43"/>
      <c r="G279" s="43"/>
      <c r="H279" s="43"/>
      <c r="I279" s="43"/>
      <c r="J279" s="41"/>
      <c r="K279" s="43"/>
      <c r="L279" s="41"/>
      <c r="M279" s="43"/>
      <c r="N279" s="43"/>
      <c r="O279" s="201"/>
      <c r="P279" s="228"/>
      <c r="Q279" s="43"/>
      <c r="R279" s="202"/>
      <c r="S279" s="43"/>
      <c r="T279" s="45"/>
      <c r="U279" s="46"/>
      <c r="V279" s="43"/>
      <c r="W279" s="43"/>
      <c r="X279" s="47"/>
      <c r="Y279" s="48"/>
      <c r="Z279" s="48"/>
      <c r="AA279" s="48"/>
      <c r="AB279" s="59"/>
      <c r="AC279" s="49"/>
      <c r="AD279" s="43"/>
      <c r="AE279" s="43"/>
    </row>
    <row r="280" spans="1:31" ht="47.25" customHeight="1" x14ac:dyDescent="0.2">
      <c r="A280" s="41"/>
      <c r="B280" s="42"/>
      <c r="C280" s="42"/>
      <c r="D280" s="42"/>
      <c r="E280" s="43"/>
      <c r="F280" s="43"/>
      <c r="G280" s="43"/>
      <c r="H280" s="43"/>
      <c r="I280" s="43"/>
      <c r="J280" s="41"/>
      <c r="K280" s="43"/>
      <c r="L280" s="41"/>
      <c r="M280" s="43"/>
      <c r="N280" s="43"/>
      <c r="O280" s="201"/>
      <c r="P280" s="228"/>
      <c r="Q280" s="43"/>
      <c r="R280" s="202"/>
      <c r="S280" s="43"/>
      <c r="T280" s="45"/>
      <c r="U280" s="46"/>
      <c r="V280" s="43"/>
      <c r="W280" s="43"/>
      <c r="X280" s="47"/>
      <c r="Y280" s="48"/>
      <c r="Z280" s="48"/>
      <c r="AA280" s="48"/>
      <c r="AB280" s="59"/>
      <c r="AC280" s="49"/>
      <c r="AD280" s="9"/>
      <c r="AE280" s="10"/>
    </row>
    <row r="281" spans="1:31" ht="47.25" customHeight="1" x14ac:dyDescent="0.2">
      <c r="A281" s="41"/>
      <c r="B281" s="42"/>
      <c r="C281" s="42"/>
      <c r="D281" s="42"/>
      <c r="E281" s="43"/>
      <c r="F281" s="43"/>
      <c r="G281" s="43"/>
      <c r="H281" s="43"/>
      <c r="I281" s="43"/>
      <c r="J281" s="41"/>
      <c r="K281" s="43"/>
      <c r="L281" s="41"/>
      <c r="M281" s="43"/>
      <c r="N281" s="43"/>
      <c r="O281" s="201"/>
      <c r="P281" s="228"/>
      <c r="Q281" s="43"/>
      <c r="R281" s="202"/>
      <c r="S281" s="43"/>
      <c r="T281" s="46"/>
      <c r="U281" s="46"/>
      <c r="V281" s="50"/>
      <c r="W281" s="43"/>
      <c r="X281" s="47"/>
      <c r="Y281" s="48"/>
      <c r="Z281" s="48"/>
      <c r="AA281" s="48"/>
      <c r="AB281" s="59"/>
      <c r="AC281" s="49"/>
      <c r="AD281" s="10"/>
      <c r="AE281" s="10"/>
    </row>
    <row r="282" spans="1:31" ht="47.25" customHeight="1" x14ac:dyDescent="0.2">
      <c r="A282" s="41"/>
      <c r="B282" s="42"/>
      <c r="C282" s="42"/>
      <c r="D282" s="42"/>
      <c r="E282" s="43"/>
      <c r="F282" s="43"/>
      <c r="G282" s="43"/>
      <c r="H282" s="43"/>
      <c r="I282" s="43"/>
      <c r="J282" s="41"/>
      <c r="K282" s="43"/>
      <c r="L282" s="41"/>
      <c r="M282" s="43"/>
      <c r="N282" s="43"/>
      <c r="O282" s="201"/>
      <c r="P282" s="228"/>
      <c r="Q282" s="43"/>
      <c r="R282" s="202"/>
      <c r="S282" s="43"/>
      <c r="T282" s="46"/>
      <c r="U282" s="46"/>
      <c r="V282" s="50"/>
      <c r="W282" s="43"/>
      <c r="X282" s="47"/>
      <c r="Y282" s="48"/>
      <c r="Z282" s="48"/>
      <c r="AA282" s="48"/>
      <c r="AB282" s="59"/>
      <c r="AC282" s="49"/>
      <c r="AD282" s="43"/>
      <c r="AE282" s="43"/>
    </row>
    <row r="283" spans="1:31" ht="47.25" customHeight="1" x14ac:dyDescent="0.2">
      <c r="A283" s="41"/>
      <c r="B283" s="42"/>
      <c r="C283" s="42"/>
      <c r="D283" s="42"/>
      <c r="E283" s="43"/>
      <c r="F283" s="43"/>
      <c r="G283" s="43"/>
      <c r="H283" s="43"/>
      <c r="I283" s="43"/>
      <c r="J283" s="41"/>
      <c r="K283" s="43"/>
      <c r="L283" s="41"/>
      <c r="M283" s="43"/>
      <c r="N283" s="43"/>
      <c r="O283" s="201"/>
      <c r="P283" s="228"/>
      <c r="Q283" s="43"/>
      <c r="R283" s="202"/>
      <c r="S283" s="43"/>
      <c r="T283" s="46"/>
      <c r="U283" s="46"/>
      <c r="V283" s="50"/>
      <c r="W283" s="43"/>
      <c r="X283" s="47"/>
      <c r="Y283" s="48"/>
      <c r="Z283" s="48"/>
      <c r="AA283" s="48"/>
      <c r="AB283" s="59"/>
      <c r="AC283" s="49"/>
      <c r="AD283" s="43"/>
      <c r="AE283" s="43"/>
    </row>
    <row r="284" spans="1:31" ht="47.25" customHeight="1" x14ac:dyDescent="0.2">
      <c r="A284" s="41"/>
      <c r="B284" s="42"/>
      <c r="C284" s="42"/>
      <c r="D284" s="42"/>
      <c r="E284" s="43"/>
      <c r="F284" s="43"/>
      <c r="G284" s="43"/>
      <c r="H284" s="44"/>
      <c r="I284" s="43"/>
      <c r="J284" s="41"/>
      <c r="K284" s="43"/>
      <c r="L284" s="41"/>
      <c r="M284" s="43"/>
      <c r="N284" s="43"/>
      <c r="O284" s="201"/>
      <c r="P284" s="228"/>
      <c r="Q284" s="43"/>
      <c r="R284" s="202"/>
      <c r="S284" s="43"/>
      <c r="T284" s="46"/>
      <c r="U284" s="46"/>
      <c r="V284" s="50"/>
      <c r="W284" s="43"/>
      <c r="X284" s="47"/>
      <c r="Y284" s="48"/>
      <c r="Z284" s="48"/>
      <c r="AA284" s="48"/>
      <c r="AB284" s="59"/>
      <c r="AC284" s="49"/>
      <c r="AD284" s="43"/>
      <c r="AE284" s="43"/>
    </row>
    <row r="285" spans="1:31" ht="47.25" customHeight="1" x14ac:dyDescent="0.2">
      <c r="A285" s="41"/>
      <c r="B285" s="42"/>
      <c r="C285" s="42"/>
      <c r="D285" s="42"/>
      <c r="E285" s="43"/>
      <c r="F285" s="43"/>
      <c r="G285" s="43"/>
      <c r="H285" s="43"/>
      <c r="I285" s="43"/>
      <c r="J285" s="41"/>
      <c r="K285" s="43"/>
      <c r="L285" s="41"/>
      <c r="M285" s="43"/>
      <c r="N285" s="43"/>
      <c r="O285" s="201"/>
      <c r="P285" s="228"/>
      <c r="Q285" s="43"/>
      <c r="R285" s="202"/>
      <c r="S285" s="43"/>
      <c r="T285" s="46"/>
      <c r="U285" s="46"/>
      <c r="V285" s="50"/>
      <c r="W285" s="43"/>
      <c r="X285" s="47"/>
      <c r="Y285" s="48"/>
      <c r="Z285" s="48"/>
      <c r="AA285" s="48"/>
      <c r="AB285" s="59"/>
      <c r="AC285" s="49"/>
      <c r="AD285" s="43"/>
      <c r="AE285" s="43"/>
    </row>
    <row r="286" spans="1:31" ht="47.25" customHeight="1" x14ac:dyDescent="0.2">
      <c r="A286" s="41"/>
      <c r="B286" s="42"/>
      <c r="C286" s="42"/>
      <c r="D286" s="42"/>
      <c r="E286" s="43"/>
      <c r="F286" s="43"/>
      <c r="G286" s="43"/>
      <c r="H286" s="43"/>
      <c r="I286" s="43"/>
      <c r="J286" s="41"/>
      <c r="K286" s="43"/>
      <c r="L286" s="41"/>
      <c r="M286" s="43"/>
      <c r="N286" s="43"/>
      <c r="O286" s="201"/>
      <c r="P286" s="228"/>
      <c r="Q286" s="43"/>
      <c r="R286" s="202"/>
      <c r="S286" s="43"/>
      <c r="T286" s="45"/>
      <c r="U286" s="46"/>
      <c r="V286" s="43"/>
      <c r="W286" s="43"/>
      <c r="X286" s="47"/>
      <c r="Y286" s="48"/>
      <c r="Z286" s="48"/>
      <c r="AA286" s="48"/>
      <c r="AB286" s="59"/>
      <c r="AC286" s="49"/>
      <c r="AD286" s="9"/>
      <c r="AE286" s="10"/>
    </row>
    <row r="287" spans="1:31" ht="47.25" customHeight="1" x14ac:dyDescent="0.2">
      <c r="A287" s="41"/>
      <c r="B287" s="42"/>
      <c r="C287" s="42"/>
      <c r="D287" s="42"/>
      <c r="E287" s="43"/>
      <c r="F287" s="43"/>
      <c r="G287" s="43"/>
      <c r="H287" s="43"/>
      <c r="I287" s="43"/>
      <c r="J287" s="41"/>
      <c r="K287" s="43"/>
      <c r="L287" s="41"/>
      <c r="M287" s="43"/>
      <c r="N287" s="43"/>
      <c r="O287" s="201"/>
      <c r="P287" s="228"/>
      <c r="Q287" s="43"/>
      <c r="R287" s="202"/>
      <c r="S287" s="43"/>
      <c r="T287" s="45"/>
      <c r="U287" s="46"/>
      <c r="V287" s="43"/>
      <c r="W287" s="43"/>
      <c r="X287" s="47"/>
      <c r="Y287" s="48"/>
      <c r="Z287" s="48"/>
      <c r="AA287" s="48"/>
      <c r="AB287" s="59"/>
      <c r="AC287" s="49"/>
      <c r="AD287" s="43"/>
      <c r="AE287" s="43"/>
    </row>
    <row r="288" spans="1:31" ht="47.25" customHeight="1" x14ac:dyDescent="0.2">
      <c r="A288" s="41"/>
      <c r="B288" s="42"/>
      <c r="C288" s="42"/>
      <c r="D288" s="42"/>
      <c r="E288" s="43"/>
      <c r="F288" s="43"/>
      <c r="G288" s="43"/>
      <c r="H288" s="43"/>
      <c r="I288" s="43"/>
      <c r="J288" s="41"/>
      <c r="K288" s="43"/>
      <c r="L288" s="41"/>
      <c r="M288" s="43"/>
      <c r="N288" s="43"/>
      <c r="O288" s="201"/>
      <c r="P288" s="228"/>
      <c r="Q288" s="43"/>
      <c r="R288" s="202"/>
      <c r="S288" s="43"/>
      <c r="T288" s="45"/>
      <c r="U288" s="46"/>
      <c r="V288" s="43"/>
      <c r="W288" s="43"/>
      <c r="X288" s="52"/>
      <c r="Y288" s="48"/>
      <c r="Z288" s="48"/>
      <c r="AA288" s="48"/>
      <c r="AB288" s="59"/>
      <c r="AC288" s="49"/>
      <c r="AD288" s="9"/>
      <c r="AE288" s="43"/>
    </row>
    <row r="289" spans="1:31" ht="47.25" customHeight="1" x14ac:dyDescent="0.2">
      <c r="A289" s="41"/>
      <c r="B289" s="42"/>
      <c r="C289" s="42"/>
      <c r="D289" s="42"/>
      <c r="E289" s="43"/>
      <c r="F289" s="43"/>
      <c r="G289" s="43"/>
      <c r="H289" s="43"/>
      <c r="I289" s="43"/>
      <c r="J289" s="41"/>
      <c r="K289" s="43"/>
      <c r="L289" s="41"/>
      <c r="M289" s="43"/>
      <c r="N289" s="43"/>
      <c r="O289" s="201"/>
      <c r="P289" s="228"/>
      <c r="Q289" s="43"/>
      <c r="R289" s="202"/>
      <c r="S289" s="43"/>
      <c r="T289" s="45"/>
      <c r="U289" s="46"/>
      <c r="V289" s="43"/>
      <c r="W289" s="43"/>
      <c r="X289" s="47"/>
      <c r="Y289" s="48"/>
      <c r="Z289" s="48"/>
      <c r="AA289" s="48"/>
      <c r="AB289" s="59"/>
      <c r="AC289" s="49"/>
      <c r="AD289" s="9"/>
      <c r="AE289" s="10"/>
    </row>
    <row r="290" spans="1:31" ht="47.25" customHeight="1" x14ac:dyDescent="0.2">
      <c r="A290" s="41"/>
      <c r="B290" s="42"/>
      <c r="C290" s="42"/>
      <c r="D290" s="42"/>
      <c r="E290" s="43"/>
      <c r="F290" s="43"/>
      <c r="G290" s="43"/>
      <c r="H290" s="43"/>
      <c r="I290" s="43"/>
      <c r="J290" s="41"/>
      <c r="K290" s="43"/>
      <c r="L290" s="41"/>
      <c r="M290" s="43"/>
      <c r="N290" s="43"/>
      <c r="O290" s="201"/>
      <c r="P290" s="228"/>
      <c r="Q290" s="43"/>
      <c r="R290" s="202"/>
      <c r="S290" s="43"/>
      <c r="T290" s="45"/>
      <c r="U290" s="46"/>
      <c r="V290" s="43"/>
      <c r="W290" s="43"/>
      <c r="X290" s="47"/>
      <c r="Y290" s="48"/>
      <c r="Z290" s="48"/>
      <c r="AA290" s="48"/>
      <c r="AB290" s="59"/>
      <c r="AC290" s="49"/>
      <c r="AD290" s="9"/>
      <c r="AE290" s="10"/>
    </row>
    <row r="291" spans="1:31" ht="47.25" customHeight="1" x14ac:dyDescent="0.2">
      <c r="A291" s="41"/>
      <c r="B291" s="42"/>
      <c r="C291" s="42"/>
      <c r="D291" s="42"/>
      <c r="E291" s="43"/>
      <c r="F291" s="43"/>
      <c r="G291" s="43"/>
      <c r="H291" s="43"/>
      <c r="I291" s="43"/>
      <c r="J291" s="41"/>
      <c r="K291" s="43"/>
      <c r="L291" s="41"/>
      <c r="M291" s="43"/>
      <c r="N291" s="43"/>
      <c r="O291" s="201"/>
      <c r="P291" s="228"/>
      <c r="Q291" s="43"/>
      <c r="R291" s="202"/>
      <c r="S291" s="43"/>
      <c r="T291" s="45"/>
      <c r="U291" s="46"/>
      <c r="V291" s="43"/>
      <c r="W291" s="43"/>
      <c r="X291" s="47"/>
      <c r="Y291" s="48"/>
      <c r="Z291" s="48"/>
      <c r="AA291" s="48"/>
      <c r="AB291" s="59"/>
      <c r="AC291" s="49"/>
      <c r="AD291" s="9"/>
      <c r="AE291" s="10"/>
    </row>
    <row r="292" spans="1:31" ht="47.25" customHeight="1" x14ac:dyDescent="0.2">
      <c r="A292" s="41"/>
      <c r="B292" s="42"/>
      <c r="C292" s="42"/>
      <c r="D292" s="42"/>
      <c r="E292" s="43"/>
      <c r="F292" s="43"/>
      <c r="G292" s="43"/>
      <c r="H292" s="44"/>
      <c r="I292" s="43"/>
      <c r="J292" s="41"/>
      <c r="K292" s="43"/>
      <c r="L292" s="41"/>
      <c r="M292" s="43"/>
      <c r="N292" s="43"/>
      <c r="O292" s="201"/>
      <c r="P292" s="228"/>
      <c r="Q292" s="43"/>
      <c r="R292" s="43"/>
      <c r="S292" s="43"/>
      <c r="T292" s="45"/>
      <c r="U292" s="46"/>
      <c r="V292" s="43"/>
      <c r="W292" s="43"/>
      <c r="X292" s="47"/>
      <c r="Y292" s="48"/>
      <c r="Z292" s="48"/>
      <c r="AA292" s="48"/>
      <c r="AB292" s="2"/>
      <c r="AC292" s="49"/>
      <c r="AD292" s="50"/>
      <c r="AE292" s="43"/>
    </row>
    <row r="293" spans="1:31" ht="47.25" customHeight="1" x14ac:dyDescent="0.2">
      <c r="A293" s="41"/>
      <c r="B293" s="42"/>
      <c r="C293" s="42"/>
      <c r="D293" s="42"/>
      <c r="E293" s="43"/>
      <c r="F293" s="43"/>
      <c r="G293" s="43"/>
      <c r="H293" s="44"/>
      <c r="I293" s="43"/>
      <c r="J293" s="41"/>
      <c r="K293" s="43"/>
      <c r="L293" s="41"/>
      <c r="M293" s="43"/>
      <c r="N293" s="43"/>
      <c r="O293" s="201"/>
      <c r="P293" s="228"/>
      <c r="Q293" s="43"/>
      <c r="R293" s="43"/>
      <c r="S293" s="43"/>
      <c r="T293" s="45"/>
      <c r="U293" s="46"/>
      <c r="V293" s="43"/>
      <c r="W293" s="43"/>
      <c r="X293" s="47"/>
      <c r="Y293" s="48"/>
      <c r="Z293" s="48"/>
      <c r="AA293" s="48"/>
      <c r="AB293" s="2"/>
      <c r="AC293" s="49"/>
      <c r="AD293" s="9"/>
      <c r="AE293" s="43"/>
    </row>
    <row r="294" spans="1:31" ht="47.25" customHeight="1" x14ac:dyDescent="0.2">
      <c r="A294" s="41"/>
      <c r="B294" s="42"/>
      <c r="C294" s="42"/>
      <c r="D294" s="42"/>
      <c r="E294" s="43"/>
      <c r="F294" s="43"/>
      <c r="G294" s="43"/>
      <c r="H294" s="43"/>
      <c r="I294" s="43"/>
      <c r="J294" s="41"/>
      <c r="K294" s="43"/>
      <c r="L294" s="41"/>
      <c r="M294" s="43"/>
      <c r="N294" s="43"/>
      <c r="O294" s="201"/>
      <c r="P294" s="228"/>
      <c r="Q294" s="43"/>
      <c r="R294" s="41"/>
      <c r="S294" s="43"/>
      <c r="T294" s="46"/>
      <c r="U294" s="46"/>
      <c r="V294" s="43"/>
      <c r="W294" s="43"/>
      <c r="X294" s="47"/>
      <c r="Y294" s="48"/>
      <c r="Z294" s="48"/>
      <c r="AA294" s="48"/>
      <c r="AB294" s="2"/>
      <c r="AC294" s="49"/>
      <c r="AD294" s="43"/>
      <c r="AE294" s="43"/>
    </row>
    <row r="295" spans="1:31" ht="47.25" customHeight="1" x14ac:dyDescent="0.2">
      <c r="A295" s="41"/>
      <c r="B295" s="42"/>
      <c r="C295" s="42"/>
      <c r="D295" s="42"/>
      <c r="E295" s="43"/>
      <c r="F295" s="43"/>
      <c r="G295" s="43"/>
      <c r="H295" s="43"/>
      <c r="I295" s="43"/>
      <c r="J295" s="41"/>
      <c r="K295" s="43"/>
      <c r="L295" s="41"/>
      <c r="M295" s="43"/>
      <c r="N295" s="43"/>
      <c r="O295" s="201"/>
      <c r="P295" s="228"/>
      <c r="Q295" s="43"/>
      <c r="R295" s="43"/>
      <c r="S295" s="43"/>
      <c r="T295" s="45"/>
      <c r="U295" s="46"/>
      <c r="V295" s="43"/>
      <c r="W295" s="43"/>
      <c r="X295" s="47"/>
      <c r="Y295" s="48"/>
      <c r="Z295" s="48"/>
      <c r="AA295" s="48"/>
      <c r="AB295" s="2"/>
      <c r="AC295" s="49"/>
      <c r="AD295" s="43"/>
      <c r="AE295" s="43"/>
    </row>
    <row r="296" spans="1:31" ht="47.25" customHeight="1" x14ac:dyDescent="0.2">
      <c r="A296" s="41"/>
      <c r="B296" s="42"/>
      <c r="C296" s="42"/>
      <c r="D296" s="42"/>
      <c r="E296" s="43"/>
      <c r="F296" s="43"/>
      <c r="G296" s="43"/>
      <c r="H296" s="44"/>
      <c r="I296" s="43"/>
      <c r="J296" s="41"/>
      <c r="K296" s="43"/>
      <c r="L296" s="41"/>
      <c r="M296" s="43"/>
      <c r="N296" s="43"/>
      <c r="O296" s="201"/>
      <c r="P296" s="228"/>
      <c r="Q296" s="43"/>
      <c r="R296" s="41"/>
      <c r="S296" s="43"/>
      <c r="T296" s="46"/>
      <c r="U296" s="46"/>
      <c r="V296" s="43"/>
      <c r="W296" s="43"/>
      <c r="X296" s="47"/>
      <c r="Y296" s="48"/>
      <c r="Z296" s="48"/>
      <c r="AA296" s="48"/>
      <c r="AB296" s="2"/>
      <c r="AC296" s="49"/>
      <c r="AD296" s="9"/>
      <c r="AE296" s="10"/>
    </row>
    <row r="297" spans="1:31" ht="47.25" customHeight="1" x14ac:dyDescent="0.2">
      <c r="A297" s="41"/>
      <c r="B297" s="42"/>
      <c r="C297" s="42"/>
      <c r="D297" s="42"/>
      <c r="E297" s="43"/>
      <c r="F297" s="43"/>
      <c r="G297" s="43"/>
      <c r="H297" s="43"/>
      <c r="I297" s="43"/>
      <c r="J297" s="41"/>
      <c r="K297" s="43"/>
      <c r="L297" s="41"/>
      <c r="M297" s="43"/>
      <c r="N297" s="43"/>
      <c r="O297" s="201"/>
      <c r="P297" s="228"/>
      <c r="Q297" s="43"/>
      <c r="R297" s="43"/>
      <c r="S297" s="43"/>
      <c r="T297" s="45"/>
      <c r="U297" s="46"/>
      <c r="V297" s="43"/>
      <c r="W297" s="43"/>
      <c r="X297" s="47"/>
      <c r="Y297" s="48"/>
      <c r="Z297" s="48"/>
      <c r="AA297" s="48"/>
      <c r="AB297" s="2"/>
      <c r="AC297" s="49"/>
      <c r="AD297" s="43"/>
      <c r="AE297" s="43"/>
    </row>
    <row r="298" spans="1:31" ht="47.25" customHeight="1" x14ac:dyDescent="0.2">
      <c r="A298" s="41"/>
      <c r="B298" s="42"/>
      <c r="C298" s="42"/>
      <c r="D298" s="42"/>
      <c r="E298" s="43"/>
      <c r="F298" s="43"/>
      <c r="G298" s="43"/>
      <c r="H298" s="44"/>
      <c r="I298" s="43"/>
      <c r="J298" s="41"/>
      <c r="K298" s="43"/>
      <c r="L298" s="41"/>
      <c r="M298" s="43"/>
      <c r="N298" s="43"/>
      <c r="O298" s="201"/>
      <c r="P298" s="228"/>
      <c r="Q298" s="43"/>
      <c r="R298" s="41"/>
      <c r="S298" s="43"/>
      <c r="T298" s="46"/>
      <c r="U298" s="45"/>
      <c r="V298" s="43"/>
      <c r="W298" s="43"/>
      <c r="X298" s="47"/>
      <c r="Y298" s="48"/>
      <c r="Z298" s="48"/>
      <c r="AA298" s="48"/>
      <c r="AB298" s="2"/>
      <c r="AC298" s="49"/>
      <c r="AD298" s="50"/>
      <c r="AE298" s="43"/>
    </row>
    <row r="299" spans="1:31" ht="47.25" customHeight="1" x14ac:dyDescent="0.2">
      <c r="A299" s="41"/>
      <c r="B299" s="42"/>
      <c r="C299" s="42"/>
      <c r="D299" s="42"/>
      <c r="E299" s="43"/>
      <c r="F299" s="43"/>
      <c r="G299" s="43"/>
      <c r="H299" s="43"/>
      <c r="I299" s="43"/>
      <c r="J299" s="41"/>
      <c r="K299" s="43">
        <f t="shared" ref="K299:K300" si="14">I299</f>
        <v>0</v>
      </c>
      <c r="L299" s="41"/>
      <c r="M299" s="43"/>
      <c r="N299" s="43"/>
      <c r="O299" s="201"/>
      <c r="P299" s="228"/>
      <c r="Q299" s="43"/>
      <c r="R299" s="41"/>
      <c r="S299" s="43"/>
      <c r="T299" s="46"/>
      <c r="U299" s="45"/>
      <c r="V299" s="43"/>
      <c r="W299" s="43"/>
      <c r="X299" s="47"/>
      <c r="Y299" s="48"/>
      <c r="Z299" s="48"/>
      <c r="AA299" s="48"/>
      <c r="AB299" s="2"/>
      <c r="AC299" s="49"/>
      <c r="AD299" s="10"/>
      <c r="AE299" s="10"/>
    </row>
    <row r="300" spans="1:31" ht="47.25" customHeight="1" x14ac:dyDescent="0.2">
      <c r="A300" s="41"/>
      <c r="B300" s="42"/>
      <c r="C300" s="42"/>
      <c r="D300" s="42"/>
      <c r="E300" s="43"/>
      <c r="F300" s="43"/>
      <c r="G300" s="43"/>
      <c r="H300" s="44"/>
      <c r="I300" s="43"/>
      <c r="J300" s="41"/>
      <c r="K300" s="43">
        <f t="shared" si="14"/>
        <v>0</v>
      </c>
      <c r="L300" s="43"/>
      <c r="M300" s="43"/>
      <c r="N300" s="43"/>
      <c r="O300" s="201"/>
      <c r="P300" s="228"/>
      <c r="Q300" s="43"/>
      <c r="R300" s="51"/>
      <c r="S300" s="51"/>
      <c r="T300" s="45"/>
      <c r="U300" s="46"/>
      <c r="V300" s="43"/>
      <c r="W300" s="43"/>
      <c r="X300" s="47"/>
      <c r="Y300" s="48"/>
      <c r="Z300" s="48"/>
      <c r="AA300" s="48"/>
      <c r="AB300" s="2"/>
      <c r="AC300" s="49"/>
      <c r="AD300" s="50"/>
      <c r="AE300" s="43"/>
    </row>
    <row r="301" spans="1:31" ht="47.25" customHeight="1" x14ac:dyDescent="0.2">
      <c r="A301" s="41"/>
      <c r="B301" s="42"/>
      <c r="C301" s="42"/>
      <c r="D301" s="42"/>
      <c r="E301" s="43"/>
      <c r="F301" s="43"/>
      <c r="G301" s="43"/>
      <c r="H301" s="43"/>
      <c r="I301" s="43"/>
      <c r="J301" s="41"/>
      <c r="K301" s="43"/>
      <c r="L301" s="41"/>
      <c r="M301" s="43"/>
      <c r="N301" s="43"/>
      <c r="O301" s="201"/>
      <c r="P301" s="228"/>
      <c r="Q301" s="43"/>
      <c r="R301" s="41"/>
      <c r="S301" s="43"/>
      <c r="T301" s="46"/>
      <c r="U301" s="45"/>
      <c r="V301" s="43"/>
      <c r="W301" s="43"/>
      <c r="X301" s="52"/>
      <c r="Y301" s="48"/>
      <c r="Z301" s="48"/>
      <c r="AA301" s="48"/>
      <c r="AB301" s="2"/>
      <c r="AC301" s="49"/>
      <c r="AD301" s="9"/>
      <c r="AE301" s="43"/>
    </row>
    <row r="302" spans="1:31" ht="50.25" customHeight="1" x14ac:dyDescent="0.2">
      <c r="A302" s="41"/>
      <c r="B302" s="42"/>
      <c r="C302" s="42"/>
      <c r="D302" s="42"/>
      <c r="E302" s="43"/>
      <c r="F302" s="43"/>
      <c r="G302" s="43"/>
      <c r="H302" s="44"/>
      <c r="I302" s="43"/>
      <c r="J302" s="41"/>
      <c r="K302" s="43"/>
      <c r="L302" s="41"/>
      <c r="M302" s="43"/>
      <c r="N302" s="43"/>
      <c r="O302" s="201"/>
      <c r="P302" s="228"/>
      <c r="Q302" s="43"/>
      <c r="R302" s="43"/>
      <c r="S302" s="43"/>
      <c r="T302" s="45"/>
      <c r="U302" s="46"/>
      <c r="V302" s="43"/>
      <c r="W302" s="43"/>
      <c r="X302" s="47"/>
      <c r="Y302" s="48"/>
      <c r="Z302" s="48"/>
      <c r="AA302" s="48"/>
      <c r="AB302" s="2"/>
      <c r="AC302" s="49"/>
      <c r="AD302" s="50"/>
      <c r="AE302" s="43"/>
    </row>
    <row r="303" spans="1:31" ht="50.25" customHeight="1" x14ac:dyDescent="0.2">
      <c r="A303" s="41"/>
      <c r="B303" s="42"/>
      <c r="C303" s="42"/>
      <c r="D303" s="42"/>
      <c r="E303" s="43"/>
      <c r="F303" s="43"/>
      <c r="G303" s="43"/>
      <c r="H303" s="44"/>
      <c r="I303" s="43"/>
      <c r="J303" s="41"/>
      <c r="K303" s="43"/>
      <c r="L303" s="41"/>
      <c r="M303" s="43"/>
      <c r="N303" s="43"/>
      <c r="O303" s="201"/>
      <c r="P303" s="228"/>
      <c r="Q303" s="43"/>
      <c r="R303" s="41"/>
      <c r="S303" s="43"/>
      <c r="T303" s="46"/>
      <c r="U303" s="45"/>
      <c r="V303" s="43"/>
      <c r="W303" s="43"/>
      <c r="X303" s="47"/>
      <c r="Y303" s="48"/>
      <c r="Z303" s="48"/>
      <c r="AA303" s="48"/>
      <c r="AB303" s="2"/>
      <c r="AC303" s="49"/>
      <c r="AD303" s="50"/>
      <c r="AE303" s="43"/>
    </row>
    <row r="304" spans="1:31" ht="50.25" customHeight="1" x14ac:dyDescent="0.2">
      <c r="A304" s="41"/>
      <c r="B304" s="42"/>
      <c r="C304" s="42"/>
      <c r="D304" s="42"/>
      <c r="E304" s="43"/>
      <c r="F304" s="43"/>
      <c r="G304" s="43"/>
      <c r="H304" s="43"/>
      <c r="I304" s="43"/>
      <c r="J304" s="41"/>
      <c r="K304" s="43"/>
      <c r="L304" s="41"/>
      <c r="M304" s="43"/>
      <c r="N304" s="43"/>
      <c r="O304" s="201"/>
      <c r="P304" s="228"/>
      <c r="Q304" s="43"/>
      <c r="R304" s="41"/>
      <c r="S304" s="43"/>
      <c r="T304" s="46"/>
      <c r="U304" s="46"/>
      <c r="V304" s="43"/>
      <c r="W304" s="43"/>
      <c r="X304" s="47"/>
      <c r="Y304" s="48"/>
      <c r="Z304" s="48"/>
      <c r="AA304" s="48"/>
      <c r="AB304" s="2"/>
      <c r="AC304" s="49"/>
      <c r="AD304" s="43"/>
      <c r="AE304" s="43"/>
    </row>
    <row r="305" spans="1:31" ht="50.25" customHeight="1" x14ac:dyDescent="0.2">
      <c r="A305" s="41"/>
      <c r="B305" s="42"/>
      <c r="C305" s="42"/>
      <c r="D305" s="42"/>
      <c r="E305" s="43"/>
      <c r="F305" s="43"/>
      <c r="G305" s="43"/>
      <c r="H305" s="43"/>
      <c r="I305" s="43"/>
      <c r="J305" s="41"/>
      <c r="K305" s="43"/>
      <c r="L305" s="43"/>
      <c r="M305" s="43"/>
      <c r="N305" s="43"/>
      <c r="O305" s="201"/>
      <c r="P305" s="228"/>
      <c r="Q305" s="43"/>
      <c r="R305" s="51"/>
      <c r="S305" s="51"/>
      <c r="T305" s="46"/>
      <c r="U305" s="46"/>
      <c r="V305" s="43"/>
      <c r="W305" s="43"/>
      <c r="X305" s="47"/>
      <c r="Y305" s="48"/>
      <c r="Z305" s="48"/>
      <c r="AA305" s="48"/>
      <c r="AB305" s="2"/>
      <c r="AC305" s="49"/>
      <c r="AD305" s="9"/>
      <c r="AE305" s="10"/>
    </row>
    <row r="306" spans="1:31" ht="50.25" customHeight="1" x14ac:dyDescent="0.2">
      <c r="A306" s="41"/>
      <c r="B306" s="42"/>
      <c r="C306" s="42"/>
      <c r="D306" s="42"/>
      <c r="E306" s="43"/>
      <c r="F306" s="43"/>
      <c r="G306" s="43"/>
      <c r="H306" s="43"/>
      <c r="I306" s="43"/>
      <c r="J306" s="41"/>
      <c r="K306" s="43"/>
      <c r="L306" s="41"/>
      <c r="M306" s="43"/>
      <c r="N306" s="43"/>
      <c r="O306" s="201"/>
      <c r="P306" s="228"/>
      <c r="Q306" s="43"/>
      <c r="R306" s="41"/>
      <c r="S306" s="43"/>
      <c r="T306" s="45"/>
      <c r="U306" s="46"/>
      <c r="V306" s="43"/>
      <c r="W306" s="43"/>
      <c r="X306" s="47"/>
      <c r="Y306" s="48"/>
      <c r="Z306" s="48"/>
      <c r="AA306" s="48"/>
      <c r="AB306" s="2"/>
      <c r="AC306" s="49"/>
      <c r="AD306" s="43"/>
      <c r="AE306" s="43"/>
    </row>
    <row r="307" spans="1:31" ht="50.25" customHeight="1" x14ac:dyDescent="0.2">
      <c r="A307" s="41"/>
      <c r="B307" s="42"/>
      <c r="C307" s="42"/>
      <c r="D307" s="42"/>
      <c r="E307" s="43"/>
      <c r="F307" s="43"/>
      <c r="G307" s="43"/>
      <c r="H307" s="43"/>
      <c r="I307" s="43"/>
      <c r="J307" s="41"/>
      <c r="K307" s="43"/>
      <c r="L307" s="41"/>
      <c r="M307" s="43"/>
      <c r="N307" s="43"/>
      <c r="O307" s="201"/>
      <c r="P307" s="228"/>
      <c r="Q307" s="43"/>
      <c r="R307" s="41"/>
      <c r="S307" s="43"/>
      <c r="T307" s="46"/>
      <c r="U307" s="46"/>
      <c r="V307" s="43"/>
      <c r="W307" s="43"/>
      <c r="X307" s="47"/>
      <c r="Y307" s="48"/>
      <c r="Z307" s="48"/>
      <c r="AA307" s="48"/>
      <c r="AB307" s="2"/>
      <c r="AC307" s="49"/>
      <c r="AD307" s="43"/>
      <c r="AE307" s="43"/>
    </row>
    <row r="308" spans="1:31" ht="50.25" customHeight="1" x14ac:dyDescent="0.2">
      <c r="A308" s="41"/>
      <c r="B308" s="42"/>
      <c r="C308" s="42"/>
      <c r="D308" s="42"/>
      <c r="E308" s="43"/>
      <c r="F308" s="43"/>
      <c r="G308" s="43"/>
      <c r="H308" s="43"/>
      <c r="I308" s="43"/>
      <c r="J308" s="41"/>
      <c r="K308" s="43"/>
      <c r="L308" s="41"/>
      <c r="M308" s="43"/>
      <c r="N308" s="43"/>
      <c r="O308" s="201"/>
      <c r="P308" s="228"/>
      <c r="Q308" s="43"/>
      <c r="R308" s="41"/>
      <c r="S308" s="43"/>
      <c r="T308" s="46"/>
      <c r="U308" s="46"/>
      <c r="V308" s="43"/>
      <c r="W308" s="43"/>
      <c r="X308" s="47"/>
      <c r="Y308" s="48"/>
      <c r="Z308" s="48"/>
      <c r="AA308" s="48"/>
      <c r="AB308" s="2"/>
      <c r="AC308" s="49"/>
      <c r="AD308" s="43"/>
      <c r="AE308" s="43"/>
    </row>
    <row r="309" spans="1:31" ht="50.25" customHeight="1" x14ac:dyDescent="0.2">
      <c r="A309" s="41"/>
      <c r="B309" s="42"/>
      <c r="C309" s="42"/>
      <c r="D309" s="53"/>
      <c r="E309" s="54"/>
      <c r="F309" s="43"/>
      <c r="G309" s="43"/>
      <c r="H309" s="43"/>
      <c r="I309" s="43"/>
      <c r="J309" s="41"/>
      <c r="K309" s="43"/>
      <c r="L309" s="41"/>
      <c r="M309" s="43"/>
      <c r="N309" s="43"/>
      <c r="O309" s="201"/>
      <c r="P309" s="228"/>
      <c r="Q309" s="43"/>
      <c r="R309" s="43"/>
      <c r="S309" s="43"/>
      <c r="T309" s="45"/>
      <c r="U309" s="46"/>
      <c r="V309" s="43"/>
      <c r="W309" s="43"/>
      <c r="X309" s="47"/>
      <c r="Y309" s="48"/>
      <c r="Z309" s="48"/>
      <c r="AA309" s="48"/>
      <c r="AB309" s="2"/>
      <c r="AC309" s="49"/>
      <c r="AD309" s="50"/>
      <c r="AE309" s="50"/>
    </row>
    <row r="310" spans="1:31" ht="50.25" customHeight="1" x14ac:dyDescent="0.2">
      <c r="A310" s="41"/>
      <c r="B310" s="42"/>
      <c r="C310" s="42"/>
      <c r="D310" s="42"/>
      <c r="E310" s="43"/>
      <c r="F310" s="43"/>
      <c r="G310" s="43"/>
      <c r="H310" s="43"/>
      <c r="I310" s="43"/>
      <c r="J310" s="41"/>
      <c r="K310" s="43"/>
      <c r="L310" s="41"/>
      <c r="M310" s="43"/>
      <c r="N310" s="43"/>
      <c r="O310" s="201"/>
      <c r="P310" s="228"/>
      <c r="Q310" s="43"/>
      <c r="R310" s="43"/>
      <c r="S310" s="43"/>
      <c r="T310" s="45"/>
      <c r="U310" s="46"/>
      <c r="V310" s="43"/>
      <c r="W310" s="43"/>
      <c r="X310" s="47"/>
      <c r="Y310" s="48"/>
      <c r="Z310" s="48"/>
      <c r="AA310" s="48"/>
      <c r="AB310" s="2"/>
      <c r="AC310" s="49"/>
      <c r="AD310" s="9"/>
      <c r="AE310" s="10"/>
    </row>
    <row r="311" spans="1:31" ht="50.25" customHeight="1" x14ac:dyDescent="0.2">
      <c r="A311" s="41"/>
      <c r="B311" s="42"/>
      <c r="C311" s="42"/>
      <c r="D311" s="42"/>
      <c r="E311" s="43"/>
      <c r="F311" s="43"/>
      <c r="G311" s="43"/>
      <c r="H311" s="43"/>
      <c r="I311" s="43"/>
      <c r="J311" s="41"/>
      <c r="K311" s="43"/>
      <c r="L311" s="41"/>
      <c r="M311" s="43"/>
      <c r="N311" s="43"/>
      <c r="O311" s="201"/>
      <c r="P311" s="228"/>
      <c r="Q311" s="43"/>
      <c r="R311" s="41"/>
      <c r="S311" s="43"/>
      <c r="T311" s="45"/>
      <c r="U311" s="46"/>
      <c r="V311" s="43"/>
      <c r="W311" s="43"/>
      <c r="X311" s="47"/>
      <c r="Y311" s="48"/>
      <c r="Z311" s="48"/>
      <c r="AA311" s="48"/>
      <c r="AB311" s="2"/>
      <c r="AC311" s="49"/>
      <c r="AD311" s="9"/>
      <c r="AE311" s="10"/>
    </row>
    <row r="312" spans="1:31" ht="50.25" customHeight="1" x14ac:dyDescent="0.2">
      <c r="A312" s="41"/>
      <c r="B312" s="42"/>
      <c r="C312" s="42"/>
      <c r="D312" s="42"/>
      <c r="E312" s="43"/>
      <c r="F312" s="43"/>
      <c r="G312" s="43"/>
      <c r="H312" s="43"/>
      <c r="I312" s="43"/>
      <c r="J312" s="41"/>
      <c r="K312" s="43"/>
      <c r="L312" s="43"/>
      <c r="M312" s="43"/>
      <c r="N312" s="43"/>
      <c r="O312" s="201"/>
      <c r="P312" s="228"/>
      <c r="Q312" s="43"/>
      <c r="R312" s="51"/>
      <c r="S312" s="51"/>
      <c r="T312" s="46"/>
      <c r="U312" s="46"/>
      <c r="V312" s="43"/>
      <c r="W312" s="43"/>
      <c r="X312" s="47"/>
      <c r="Y312" s="48"/>
      <c r="Z312" s="48"/>
      <c r="AA312" s="48"/>
      <c r="AB312" s="2"/>
      <c r="AC312" s="49"/>
      <c r="AD312" s="10"/>
      <c r="AE312" s="10"/>
    </row>
    <row r="313" spans="1:31" ht="50.25" customHeight="1" x14ac:dyDescent="0.2">
      <c r="A313" s="41"/>
      <c r="B313" s="42"/>
      <c r="C313" s="42"/>
      <c r="D313" s="42"/>
      <c r="E313" s="43"/>
      <c r="F313" s="43"/>
      <c r="G313" s="43"/>
      <c r="H313" s="44"/>
      <c r="I313" s="43"/>
      <c r="J313" s="41"/>
      <c r="K313" s="43"/>
      <c r="L313" s="41"/>
      <c r="M313" s="43"/>
      <c r="N313" s="43"/>
      <c r="O313" s="201"/>
      <c r="P313" s="228"/>
      <c r="Q313" s="43"/>
      <c r="R313" s="41"/>
      <c r="S313" s="43"/>
      <c r="T313" s="46"/>
      <c r="U313" s="46"/>
      <c r="V313" s="43"/>
      <c r="W313" s="43"/>
      <c r="X313" s="47"/>
      <c r="Y313" s="48"/>
      <c r="Z313" s="48"/>
      <c r="AA313" s="48"/>
      <c r="AB313" s="2"/>
      <c r="AC313" s="49"/>
      <c r="AD313" s="9"/>
      <c r="AE313" s="10"/>
    </row>
    <row r="314" spans="1:31" ht="50.25" customHeight="1" x14ac:dyDescent="0.2">
      <c r="A314" s="41"/>
      <c r="B314" s="42"/>
      <c r="C314" s="42"/>
      <c r="D314" s="42"/>
      <c r="E314" s="43"/>
      <c r="F314" s="43"/>
      <c r="G314" s="43"/>
      <c r="H314" s="44"/>
      <c r="I314" s="43"/>
      <c r="J314" s="41"/>
      <c r="K314" s="43"/>
      <c r="L314" s="41"/>
      <c r="M314" s="43"/>
      <c r="N314" s="43"/>
      <c r="O314" s="201"/>
      <c r="P314" s="228"/>
      <c r="Q314" s="43"/>
      <c r="R314" s="43"/>
      <c r="S314" s="43"/>
      <c r="T314" s="45"/>
      <c r="U314" s="46"/>
      <c r="V314" s="43"/>
      <c r="W314" s="43"/>
      <c r="X314" s="47"/>
      <c r="Y314" s="48"/>
      <c r="Z314" s="48"/>
      <c r="AA314" s="48"/>
      <c r="AB314" s="2"/>
      <c r="AC314" s="49"/>
      <c r="AD314" s="9"/>
      <c r="AE314" s="43"/>
    </row>
    <row r="315" spans="1:31" ht="50.25" customHeight="1" x14ac:dyDescent="0.2">
      <c r="A315" s="41"/>
      <c r="B315" s="42"/>
      <c r="C315" s="42"/>
      <c r="D315" s="42"/>
      <c r="E315" s="43"/>
      <c r="F315" s="43"/>
      <c r="G315" s="43"/>
      <c r="H315" s="43"/>
      <c r="I315" s="43"/>
      <c r="J315" s="41"/>
      <c r="K315" s="43"/>
      <c r="L315" s="41"/>
      <c r="M315" s="43"/>
      <c r="N315" s="43"/>
      <c r="O315" s="201"/>
      <c r="P315" s="228"/>
      <c r="Q315" s="43"/>
      <c r="R315" s="41"/>
      <c r="S315" s="43"/>
      <c r="T315" s="46"/>
      <c r="U315" s="46"/>
      <c r="V315" s="43"/>
      <c r="W315" s="43"/>
      <c r="X315" s="47"/>
      <c r="Y315" s="48"/>
      <c r="Z315" s="48"/>
      <c r="AA315" s="48"/>
      <c r="AB315" s="2"/>
      <c r="AC315" s="49"/>
      <c r="AD315" s="43"/>
      <c r="AE315" s="43"/>
    </row>
    <row r="316" spans="1:31" ht="50.25" customHeight="1" x14ac:dyDescent="0.2">
      <c r="A316" s="41"/>
      <c r="B316" s="42"/>
      <c r="C316" s="42"/>
      <c r="D316" s="42"/>
      <c r="E316" s="43"/>
      <c r="F316" s="43"/>
      <c r="G316" s="43"/>
      <c r="H316" s="43"/>
      <c r="I316" s="43"/>
      <c r="J316" s="41"/>
      <c r="K316" s="43"/>
      <c r="L316" s="41"/>
      <c r="M316" s="43"/>
      <c r="N316" s="43"/>
      <c r="O316" s="201"/>
      <c r="P316" s="228"/>
      <c r="Q316" s="43"/>
      <c r="R316" s="41"/>
      <c r="S316" s="43"/>
      <c r="T316" s="46"/>
      <c r="U316" s="46"/>
      <c r="V316" s="43"/>
      <c r="W316" s="43"/>
      <c r="X316" s="47"/>
      <c r="Y316" s="48"/>
      <c r="Z316" s="48"/>
      <c r="AA316" s="48"/>
      <c r="AB316" s="2"/>
      <c r="AC316" s="49"/>
      <c r="AD316" s="43"/>
      <c r="AE316" s="43"/>
    </row>
    <row r="317" spans="1:31" ht="50.25" customHeight="1" x14ac:dyDescent="0.2">
      <c r="A317" s="41"/>
      <c r="B317" s="42"/>
      <c r="C317" s="42"/>
      <c r="D317" s="42"/>
      <c r="E317" s="43"/>
      <c r="F317" s="43"/>
      <c r="G317" s="43"/>
      <c r="H317" s="44"/>
      <c r="I317" s="43"/>
      <c r="J317" s="41"/>
      <c r="K317" s="43"/>
      <c r="L317" s="41"/>
      <c r="M317" s="43"/>
      <c r="N317" s="43"/>
      <c r="O317" s="201"/>
      <c r="P317" s="228"/>
      <c r="Q317" s="43"/>
      <c r="R317" s="43"/>
      <c r="S317" s="43"/>
      <c r="T317" s="45"/>
      <c r="U317" s="46"/>
      <c r="V317" s="43"/>
      <c r="W317" s="43"/>
      <c r="X317" s="47"/>
      <c r="Y317" s="48"/>
      <c r="Z317" s="48"/>
      <c r="AA317" s="48"/>
      <c r="AB317" s="2"/>
      <c r="AC317" s="49"/>
      <c r="AD317" s="50"/>
      <c r="AE317" s="43"/>
    </row>
    <row r="318" spans="1:31" ht="50.25" customHeight="1" x14ac:dyDescent="0.2">
      <c r="A318" s="41"/>
      <c r="B318" s="42"/>
      <c r="C318" s="42"/>
      <c r="D318" s="42"/>
      <c r="E318" s="43"/>
      <c r="F318" s="43"/>
      <c r="G318" s="43"/>
      <c r="H318" s="43"/>
      <c r="I318" s="43"/>
      <c r="J318" s="41"/>
      <c r="K318" s="43"/>
      <c r="L318" s="41"/>
      <c r="M318" s="43"/>
      <c r="N318" s="43"/>
      <c r="O318" s="201"/>
      <c r="P318" s="228"/>
      <c r="Q318" s="43"/>
      <c r="R318" s="41"/>
      <c r="S318" s="43"/>
      <c r="T318" s="46"/>
      <c r="U318" s="46"/>
      <c r="V318" s="43"/>
      <c r="W318" s="43"/>
      <c r="X318" s="47"/>
      <c r="Y318" s="48"/>
      <c r="Z318" s="48"/>
      <c r="AA318" s="48"/>
      <c r="AB318" s="2"/>
      <c r="AC318" s="49"/>
      <c r="AD318" s="43"/>
      <c r="AE318" s="43"/>
    </row>
    <row r="319" spans="1:31" ht="50.25" customHeight="1" x14ac:dyDescent="0.2">
      <c r="A319" s="41"/>
      <c r="B319" s="42"/>
      <c r="C319" s="42"/>
      <c r="D319" s="42"/>
      <c r="E319" s="43"/>
      <c r="F319" s="43"/>
      <c r="G319" s="43"/>
      <c r="H319" s="43"/>
      <c r="I319" s="43"/>
      <c r="J319" s="41"/>
      <c r="K319" s="43"/>
      <c r="L319" s="41"/>
      <c r="M319" s="43"/>
      <c r="N319" s="43"/>
      <c r="O319" s="201"/>
      <c r="P319" s="228"/>
      <c r="Q319" s="43"/>
      <c r="R319" s="41"/>
      <c r="S319" s="43"/>
      <c r="T319" s="46"/>
      <c r="U319" s="46"/>
      <c r="V319" s="43"/>
      <c r="W319" s="43"/>
      <c r="X319" s="47"/>
      <c r="Y319" s="48"/>
      <c r="Z319" s="48"/>
      <c r="AA319" s="48"/>
      <c r="AB319" s="2"/>
      <c r="AC319" s="49"/>
      <c r="AD319" s="43"/>
      <c r="AE319" s="43"/>
    </row>
    <row r="320" spans="1:31" ht="50.25" customHeight="1" x14ac:dyDescent="0.2">
      <c r="A320" s="41"/>
      <c r="B320" s="42"/>
      <c r="C320" s="42"/>
      <c r="D320" s="42"/>
      <c r="E320" s="43"/>
      <c r="F320" s="43"/>
      <c r="G320" s="43"/>
      <c r="H320" s="43"/>
      <c r="I320" s="43"/>
      <c r="J320" s="41"/>
      <c r="K320" s="43"/>
      <c r="L320" s="41"/>
      <c r="M320" s="43"/>
      <c r="N320" s="43"/>
      <c r="O320" s="201"/>
      <c r="P320" s="228"/>
      <c r="Q320" s="43"/>
      <c r="R320" s="43"/>
      <c r="S320" s="43"/>
      <c r="T320" s="45"/>
      <c r="U320" s="46"/>
      <c r="V320" s="43"/>
      <c r="W320" s="43"/>
      <c r="X320" s="47"/>
      <c r="Y320" s="48"/>
      <c r="Z320" s="48"/>
      <c r="AA320" s="48"/>
      <c r="AB320" s="2"/>
      <c r="AC320" s="49"/>
      <c r="AD320" s="9"/>
      <c r="AE320" s="10"/>
    </row>
    <row r="321" spans="1:31" ht="50.25" customHeight="1" x14ac:dyDescent="0.2">
      <c r="A321" s="41"/>
      <c r="B321" s="42"/>
      <c r="C321" s="42"/>
      <c r="D321" s="42"/>
      <c r="E321" s="43"/>
      <c r="F321" s="43"/>
      <c r="G321" s="43"/>
      <c r="H321" s="43"/>
      <c r="I321" s="43"/>
      <c r="J321" s="41"/>
      <c r="K321" s="43"/>
      <c r="L321" s="41"/>
      <c r="M321" s="43"/>
      <c r="N321" s="43"/>
      <c r="O321" s="201"/>
      <c r="P321" s="228"/>
      <c r="Q321" s="43"/>
      <c r="R321" s="41"/>
      <c r="S321" s="43"/>
      <c r="T321" s="46"/>
      <c r="U321" s="46"/>
      <c r="V321" s="43"/>
      <c r="W321" s="43"/>
      <c r="X321" s="47"/>
      <c r="Y321" s="48"/>
      <c r="Z321" s="48"/>
      <c r="AA321" s="48"/>
      <c r="AB321" s="2"/>
      <c r="AC321" s="49"/>
      <c r="AD321" s="43"/>
      <c r="AE321" s="43"/>
    </row>
    <row r="322" spans="1:31" ht="50.25" customHeight="1" x14ac:dyDescent="0.2">
      <c r="A322" s="41"/>
      <c r="B322" s="42"/>
      <c r="C322" s="42"/>
      <c r="D322" s="42"/>
      <c r="E322" s="43"/>
      <c r="F322" s="43"/>
      <c r="G322" s="43"/>
      <c r="H322" s="43"/>
      <c r="I322" s="43"/>
      <c r="J322" s="41"/>
      <c r="K322" s="43"/>
      <c r="L322" s="41"/>
      <c r="M322" s="43"/>
      <c r="N322" s="43"/>
      <c r="O322" s="201"/>
      <c r="P322" s="228"/>
      <c r="Q322" s="43"/>
      <c r="R322" s="41"/>
      <c r="S322" s="43"/>
      <c r="T322" s="46"/>
      <c r="U322" s="45"/>
      <c r="V322" s="43"/>
      <c r="W322" s="43"/>
      <c r="X322" s="47"/>
      <c r="Y322" s="48"/>
      <c r="Z322" s="48"/>
      <c r="AA322" s="48"/>
      <c r="AB322" s="2"/>
      <c r="AC322" s="49"/>
      <c r="AD322" s="9"/>
      <c r="AE322" s="10"/>
    </row>
    <row r="323" spans="1:31" ht="50.25" customHeight="1" x14ac:dyDescent="0.2">
      <c r="A323" s="41"/>
      <c r="B323" s="42"/>
      <c r="C323" s="42"/>
      <c r="D323" s="42"/>
      <c r="E323" s="43"/>
      <c r="F323" s="43"/>
      <c r="G323" s="43"/>
      <c r="H323" s="43"/>
      <c r="I323" s="43"/>
      <c r="J323" s="41"/>
      <c r="K323" s="43"/>
      <c r="L323" s="41"/>
      <c r="M323" s="43"/>
      <c r="N323" s="43"/>
      <c r="O323" s="201"/>
      <c r="P323" s="228"/>
      <c r="Q323" s="43"/>
      <c r="R323" s="43"/>
      <c r="S323" s="43"/>
      <c r="T323" s="45"/>
      <c r="U323" s="46"/>
      <c r="V323" s="43"/>
      <c r="W323" s="43"/>
      <c r="X323" s="52"/>
      <c r="Y323" s="48"/>
      <c r="Z323" s="48"/>
      <c r="AA323" s="48"/>
      <c r="AB323" s="2"/>
      <c r="AC323" s="49"/>
      <c r="AD323" s="9"/>
      <c r="AE323" s="43"/>
    </row>
    <row r="324" spans="1:31" ht="50.25" customHeight="1" x14ac:dyDescent="0.2">
      <c r="A324" s="41"/>
      <c r="B324" s="42"/>
      <c r="C324" s="42"/>
      <c r="D324" s="42"/>
      <c r="E324" s="43"/>
      <c r="F324" s="43"/>
      <c r="G324" s="43"/>
      <c r="H324" s="43"/>
      <c r="I324" s="43"/>
      <c r="J324" s="41"/>
      <c r="K324" s="43"/>
      <c r="L324" s="41"/>
      <c r="M324" s="43"/>
      <c r="N324" s="43"/>
      <c r="O324" s="201"/>
      <c r="P324" s="228"/>
      <c r="Q324" s="43"/>
      <c r="R324" s="41"/>
      <c r="S324" s="43"/>
      <c r="T324" s="45"/>
      <c r="U324" s="46"/>
      <c r="V324" s="43"/>
      <c r="W324" s="43"/>
      <c r="X324" s="47"/>
      <c r="Y324" s="48"/>
      <c r="Z324" s="48"/>
      <c r="AA324" s="48"/>
      <c r="AB324" s="2"/>
      <c r="AC324" s="49"/>
      <c r="AD324" s="43"/>
      <c r="AE324" s="43"/>
    </row>
    <row r="325" spans="1:31" ht="50.25" customHeight="1" x14ac:dyDescent="0.2">
      <c r="A325" s="41"/>
      <c r="B325" s="42"/>
      <c r="C325" s="42"/>
      <c r="D325" s="42"/>
      <c r="E325" s="43"/>
      <c r="F325" s="43"/>
      <c r="G325" s="43"/>
      <c r="H325" s="43"/>
      <c r="I325" s="43"/>
      <c r="J325" s="41"/>
      <c r="K325" s="43"/>
      <c r="L325" s="43"/>
      <c r="M325" s="43"/>
      <c r="N325" s="43"/>
      <c r="O325" s="201"/>
      <c r="P325" s="228"/>
      <c r="Q325" s="43"/>
      <c r="R325" s="51"/>
      <c r="S325" s="51"/>
      <c r="T325" s="45"/>
      <c r="U325" s="46"/>
      <c r="V325" s="43"/>
      <c r="W325" s="43"/>
      <c r="X325" s="52"/>
      <c r="Y325" s="48"/>
      <c r="Z325" s="48"/>
      <c r="AA325" s="48"/>
      <c r="AB325" s="2"/>
      <c r="AC325" s="49"/>
      <c r="AD325" s="9"/>
      <c r="AE325" s="43"/>
    </row>
    <row r="326" spans="1:31" ht="50.25" customHeight="1" x14ac:dyDescent="0.2">
      <c r="A326" s="41"/>
      <c r="B326" s="42"/>
      <c r="C326" s="42"/>
      <c r="D326" s="42"/>
      <c r="E326" s="43"/>
      <c r="F326" s="43"/>
      <c r="G326" s="43"/>
      <c r="H326" s="44"/>
      <c r="I326" s="43"/>
      <c r="J326" s="41"/>
      <c r="K326" s="43"/>
      <c r="L326" s="43"/>
      <c r="M326" s="43"/>
      <c r="N326" s="43"/>
      <c r="O326" s="201"/>
      <c r="P326" s="228"/>
      <c r="Q326" s="43"/>
      <c r="R326" s="51"/>
      <c r="S326" s="51"/>
      <c r="T326" s="45"/>
      <c r="U326" s="46"/>
      <c r="V326" s="43"/>
      <c r="W326" s="43"/>
      <c r="X326" s="47"/>
      <c r="Y326" s="48"/>
      <c r="Z326" s="48"/>
      <c r="AA326" s="48"/>
      <c r="AB326" s="2"/>
      <c r="AC326" s="49"/>
      <c r="AD326" s="50"/>
      <c r="AE326" s="43"/>
    </row>
    <row r="327" spans="1:31" ht="50.25" customHeight="1" x14ac:dyDescent="0.2">
      <c r="A327" s="41"/>
      <c r="B327" s="42"/>
      <c r="C327" s="42"/>
      <c r="D327" s="42"/>
      <c r="E327" s="43"/>
      <c r="F327" s="43"/>
      <c r="G327" s="43"/>
      <c r="H327" s="43"/>
      <c r="I327" s="43"/>
      <c r="J327" s="41"/>
      <c r="K327" s="43"/>
      <c r="L327" s="41"/>
      <c r="M327" s="43"/>
      <c r="N327" s="43"/>
      <c r="O327" s="201"/>
      <c r="P327" s="228"/>
      <c r="Q327" s="43"/>
      <c r="R327" s="43"/>
      <c r="S327" s="43"/>
      <c r="T327" s="45"/>
      <c r="U327" s="46"/>
      <c r="V327" s="43"/>
      <c r="W327" s="43"/>
      <c r="X327" s="47"/>
      <c r="Y327" s="48"/>
      <c r="Z327" s="48"/>
      <c r="AA327" s="48"/>
      <c r="AB327" s="2"/>
      <c r="AC327" s="49"/>
      <c r="AD327" s="9"/>
      <c r="AE327" s="10"/>
    </row>
    <row r="328" spans="1:31" ht="50.25" customHeight="1" x14ac:dyDescent="0.2">
      <c r="A328" s="41"/>
      <c r="B328" s="42"/>
      <c r="C328" s="42"/>
      <c r="D328" s="42"/>
      <c r="E328" s="43"/>
      <c r="F328" s="43"/>
      <c r="G328" s="43"/>
      <c r="H328" s="44"/>
      <c r="I328" s="43"/>
      <c r="J328" s="41"/>
      <c r="K328" s="43"/>
      <c r="L328" s="41"/>
      <c r="M328" s="43"/>
      <c r="N328" s="43"/>
      <c r="O328" s="201"/>
      <c r="P328" s="228"/>
      <c r="Q328" s="43"/>
      <c r="R328" s="43"/>
      <c r="S328" s="43"/>
      <c r="T328" s="45"/>
      <c r="U328" s="46"/>
      <c r="V328" s="43"/>
      <c r="W328" s="43"/>
      <c r="X328" s="47"/>
      <c r="Y328" s="48"/>
      <c r="Z328" s="48"/>
      <c r="AA328" s="48"/>
      <c r="AB328" s="2"/>
      <c r="AC328" s="49"/>
      <c r="AD328" s="50"/>
      <c r="AE328" s="43"/>
    </row>
    <row r="329" spans="1:31" ht="50.25" customHeight="1" x14ac:dyDescent="0.2">
      <c r="A329" s="41"/>
      <c r="B329" s="42"/>
      <c r="C329" s="42"/>
      <c r="D329" s="42"/>
      <c r="E329" s="43"/>
      <c r="F329" s="43"/>
      <c r="G329" s="43"/>
      <c r="H329" s="43"/>
      <c r="I329" s="43"/>
      <c r="J329" s="41"/>
      <c r="K329" s="43"/>
      <c r="L329" s="41"/>
      <c r="M329" s="43"/>
      <c r="N329" s="43"/>
      <c r="O329" s="201"/>
      <c r="P329" s="228"/>
      <c r="Q329" s="43"/>
      <c r="R329" s="41"/>
      <c r="S329" s="43"/>
      <c r="T329" s="45"/>
      <c r="U329" s="46"/>
      <c r="V329" s="43"/>
      <c r="W329" s="43"/>
      <c r="X329" s="47"/>
      <c r="Y329" s="48"/>
      <c r="Z329" s="48"/>
      <c r="AA329" s="48"/>
      <c r="AB329" s="2"/>
      <c r="AC329" s="49"/>
      <c r="AD329" s="9"/>
      <c r="AE329" s="10"/>
    </row>
    <row r="330" spans="1:31" ht="50.25" customHeight="1" x14ac:dyDescent="0.2">
      <c r="A330" s="41"/>
      <c r="B330" s="42"/>
      <c r="C330" s="42"/>
      <c r="D330" s="42"/>
      <c r="E330" s="43"/>
      <c r="F330" s="43"/>
      <c r="G330" s="43"/>
      <c r="H330" s="43"/>
      <c r="I330" s="43"/>
      <c r="J330" s="41"/>
      <c r="K330" s="43"/>
      <c r="L330" s="41"/>
      <c r="M330" s="43"/>
      <c r="N330" s="43"/>
      <c r="O330" s="201"/>
      <c r="P330" s="228"/>
      <c r="Q330" s="43"/>
      <c r="R330" s="41"/>
      <c r="S330" s="43"/>
      <c r="T330" s="45"/>
      <c r="U330" s="46"/>
      <c r="V330" s="43"/>
      <c r="W330" s="43"/>
      <c r="X330" s="47"/>
      <c r="Y330" s="48"/>
      <c r="Z330" s="48"/>
      <c r="AA330" s="48"/>
      <c r="AB330" s="2"/>
      <c r="AC330" s="49"/>
      <c r="AD330" s="9"/>
      <c r="AE330" s="10"/>
    </row>
    <row r="331" spans="1:31" ht="50.25" customHeight="1" x14ac:dyDescent="0.2">
      <c r="A331" s="41"/>
      <c r="B331" s="42"/>
      <c r="C331" s="42"/>
      <c r="D331" s="42"/>
      <c r="E331" s="43"/>
      <c r="F331" s="43"/>
      <c r="G331" s="43"/>
      <c r="H331" s="43"/>
      <c r="I331" s="43"/>
      <c r="J331" s="41"/>
      <c r="K331" s="43"/>
      <c r="L331" s="41"/>
      <c r="M331" s="43"/>
      <c r="N331" s="43"/>
      <c r="O331" s="201"/>
      <c r="P331" s="228"/>
      <c r="Q331" s="43"/>
      <c r="R331" s="41"/>
      <c r="S331" s="43"/>
      <c r="T331" s="45"/>
      <c r="U331" s="46"/>
      <c r="V331" s="43"/>
      <c r="W331" s="43"/>
      <c r="X331" s="47"/>
      <c r="Y331" s="48"/>
      <c r="Z331" s="48"/>
      <c r="AA331" s="48"/>
      <c r="AB331" s="2"/>
      <c r="AC331" s="49"/>
      <c r="AD331" s="9"/>
      <c r="AE331" s="10"/>
    </row>
    <row r="332" spans="1:31" ht="50.25" customHeight="1" x14ac:dyDescent="0.2">
      <c r="A332" s="41"/>
      <c r="B332" s="42"/>
      <c r="C332" s="42"/>
      <c r="D332" s="42"/>
      <c r="E332" s="43"/>
      <c r="F332" s="43"/>
      <c r="G332" s="43"/>
      <c r="H332" s="43"/>
      <c r="I332" s="43"/>
      <c r="J332" s="41"/>
      <c r="K332" s="43"/>
      <c r="L332" s="41"/>
      <c r="M332" s="43"/>
      <c r="N332" s="43"/>
      <c r="O332" s="41"/>
      <c r="P332" s="228"/>
      <c r="Q332" s="43"/>
      <c r="R332" s="41"/>
      <c r="S332" s="43"/>
      <c r="T332" s="45"/>
      <c r="U332" s="46"/>
      <c r="V332" s="43"/>
      <c r="W332" s="43"/>
      <c r="X332" s="47"/>
      <c r="Y332" s="48"/>
      <c r="Z332" s="48"/>
      <c r="AA332" s="48"/>
      <c r="AB332" s="2"/>
      <c r="AC332" s="49"/>
      <c r="AD332" s="43"/>
      <c r="AE332" s="43"/>
    </row>
    <row r="333" spans="1:31" ht="50.25" customHeight="1" x14ac:dyDescent="0.2">
      <c r="A333" s="41"/>
      <c r="B333" s="42"/>
      <c r="C333" s="42"/>
      <c r="D333" s="42"/>
      <c r="E333" s="43"/>
      <c r="F333" s="43"/>
      <c r="G333" s="43"/>
      <c r="H333" s="43"/>
      <c r="I333" s="43"/>
      <c r="J333" s="41"/>
      <c r="K333" s="43"/>
      <c r="L333" s="41"/>
      <c r="M333" s="43"/>
      <c r="N333" s="43"/>
      <c r="O333" s="41"/>
      <c r="P333" s="228"/>
      <c r="Q333" s="43"/>
      <c r="R333" s="41"/>
      <c r="S333" s="43"/>
      <c r="T333" s="45"/>
      <c r="U333" s="46"/>
      <c r="V333" s="43"/>
      <c r="W333" s="43"/>
      <c r="X333" s="47"/>
      <c r="Y333" s="48"/>
      <c r="Z333" s="48"/>
      <c r="AA333" s="48"/>
      <c r="AB333" s="2"/>
      <c r="AC333" s="49"/>
      <c r="AD333" s="9"/>
      <c r="AE333" s="10"/>
    </row>
    <row r="334" spans="1:31" ht="50.25" customHeight="1" x14ac:dyDescent="0.2">
      <c r="A334" s="41"/>
      <c r="B334" s="42"/>
      <c r="C334" s="42"/>
      <c r="D334" s="42"/>
      <c r="E334" s="43"/>
      <c r="F334" s="43"/>
      <c r="G334" s="43"/>
      <c r="H334" s="44"/>
      <c r="I334" s="43"/>
      <c r="J334" s="41"/>
      <c r="K334" s="43"/>
      <c r="L334" s="41"/>
      <c r="M334" s="43"/>
      <c r="N334" s="43"/>
      <c r="O334" s="41"/>
      <c r="P334" s="228"/>
      <c r="Q334" s="43"/>
      <c r="R334" s="43"/>
      <c r="S334" s="43"/>
      <c r="T334" s="45"/>
      <c r="U334" s="46"/>
      <c r="V334" s="43"/>
      <c r="W334" s="43"/>
      <c r="X334" s="47"/>
      <c r="Y334" s="48"/>
      <c r="Z334" s="48"/>
      <c r="AA334" s="48"/>
      <c r="AB334" s="2"/>
      <c r="AC334" s="49"/>
      <c r="AD334" s="50"/>
      <c r="AE334" s="43"/>
    </row>
    <row r="335" spans="1:31" ht="50.25" customHeight="1" x14ac:dyDescent="0.2">
      <c r="A335" s="41"/>
      <c r="B335" s="42"/>
      <c r="C335" s="42"/>
      <c r="D335" s="42"/>
      <c r="E335" s="43"/>
      <c r="F335" s="43"/>
      <c r="G335" s="43"/>
      <c r="H335" s="43"/>
      <c r="I335" s="43"/>
      <c r="J335" s="41"/>
      <c r="K335" s="43"/>
      <c r="L335" s="43"/>
      <c r="M335" s="43"/>
      <c r="N335" s="43"/>
      <c r="O335" s="43"/>
      <c r="P335" s="228"/>
      <c r="Q335" s="43"/>
      <c r="R335" s="51"/>
      <c r="S335" s="51"/>
      <c r="T335" s="45"/>
      <c r="U335" s="46"/>
      <c r="V335" s="43"/>
      <c r="W335" s="43"/>
      <c r="X335" s="52"/>
      <c r="Y335" s="48"/>
      <c r="Z335" s="48"/>
      <c r="AA335" s="48"/>
      <c r="AB335" s="2"/>
      <c r="AC335" s="49"/>
      <c r="AD335" s="9"/>
      <c r="AE335" s="43"/>
    </row>
    <row r="336" spans="1:31" ht="50.25" customHeight="1" x14ac:dyDescent="0.2">
      <c r="A336" s="41"/>
      <c r="B336" s="42"/>
      <c r="C336" s="42"/>
      <c r="D336" s="53"/>
      <c r="E336" s="54"/>
      <c r="F336" s="43"/>
      <c r="G336" s="43"/>
      <c r="H336" s="43"/>
      <c r="I336" s="42"/>
      <c r="J336" s="41"/>
      <c r="K336" s="43"/>
      <c r="L336" s="41"/>
      <c r="M336" s="43"/>
      <c r="N336" s="43"/>
      <c r="O336" s="41"/>
      <c r="P336" s="228"/>
      <c r="Q336" s="43"/>
      <c r="R336" s="41"/>
      <c r="S336" s="43"/>
      <c r="T336" s="45"/>
      <c r="U336" s="46"/>
      <c r="V336" s="43"/>
      <c r="W336" s="43"/>
      <c r="X336" s="47"/>
      <c r="Y336" s="48"/>
      <c r="Z336" s="48"/>
      <c r="AA336" s="48"/>
      <c r="AB336" s="2"/>
      <c r="AC336" s="49"/>
      <c r="AD336" s="50"/>
      <c r="AE336" s="50"/>
    </row>
    <row r="337" spans="1:31" ht="50.25" customHeight="1" x14ac:dyDescent="0.2">
      <c r="A337" s="41"/>
      <c r="B337" s="42"/>
      <c r="C337" s="42"/>
      <c r="D337" s="53"/>
      <c r="E337" s="54"/>
      <c r="F337" s="43"/>
      <c r="G337" s="43"/>
      <c r="H337" s="43"/>
      <c r="I337" s="42"/>
      <c r="J337" s="41"/>
      <c r="K337" s="43"/>
      <c r="L337" s="41"/>
      <c r="M337" s="43"/>
      <c r="N337" s="43"/>
      <c r="O337" s="41"/>
      <c r="P337" s="228"/>
      <c r="Q337" s="43"/>
      <c r="R337" s="41"/>
      <c r="S337" s="43"/>
      <c r="T337" s="45"/>
      <c r="U337" s="46"/>
      <c r="V337" s="43"/>
      <c r="W337" s="43"/>
      <c r="X337" s="47"/>
      <c r="Y337" s="48"/>
      <c r="Z337" s="48"/>
      <c r="AA337" s="48"/>
      <c r="AB337" s="2"/>
      <c r="AC337" s="49"/>
      <c r="AD337" s="50"/>
      <c r="AE337" s="50"/>
    </row>
    <row r="338" spans="1:31" ht="50.25" customHeight="1" x14ac:dyDescent="0.2">
      <c r="A338" s="41"/>
      <c r="B338" s="42"/>
      <c r="C338" s="42"/>
      <c r="D338" s="53"/>
      <c r="E338" s="54"/>
      <c r="F338" s="43"/>
      <c r="G338" s="43"/>
      <c r="H338" s="43"/>
      <c r="I338" s="42"/>
      <c r="J338" s="41"/>
      <c r="K338" s="43"/>
      <c r="L338" s="41"/>
      <c r="M338" s="43"/>
      <c r="N338" s="43"/>
      <c r="O338" s="41"/>
      <c r="P338" s="228"/>
      <c r="Q338" s="43"/>
      <c r="R338" s="41"/>
      <c r="S338" s="43"/>
      <c r="T338" s="45"/>
      <c r="U338" s="46"/>
      <c r="V338" s="43"/>
      <c r="W338" s="43"/>
      <c r="X338" s="47"/>
      <c r="Y338" s="48"/>
      <c r="Z338" s="48"/>
      <c r="AA338" s="48"/>
      <c r="AB338" s="2"/>
      <c r="AC338" s="49"/>
      <c r="AD338" s="50"/>
      <c r="AE338" s="50"/>
    </row>
    <row r="339" spans="1:31" ht="50.25" customHeight="1" x14ac:dyDescent="0.2">
      <c r="A339" s="41"/>
      <c r="B339" s="42"/>
      <c r="C339" s="42"/>
      <c r="D339" s="53"/>
      <c r="E339" s="54"/>
      <c r="F339" s="43"/>
      <c r="G339" s="43"/>
      <c r="H339" s="43"/>
      <c r="I339" s="42"/>
      <c r="J339" s="41"/>
      <c r="K339" s="43"/>
      <c r="L339" s="41"/>
      <c r="M339" s="43"/>
      <c r="N339" s="43"/>
      <c r="O339" s="41"/>
      <c r="P339" s="228"/>
      <c r="Q339" s="43"/>
      <c r="R339" s="41"/>
      <c r="S339" s="43"/>
      <c r="T339" s="45"/>
      <c r="U339" s="46"/>
      <c r="V339" s="43"/>
      <c r="W339" s="43"/>
      <c r="X339" s="47"/>
      <c r="Y339" s="48"/>
      <c r="Z339" s="48"/>
      <c r="AA339" s="48"/>
      <c r="AB339" s="2"/>
      <c r="AC339" s="49"/>
      <c r="AD339" s="50"/>
      <c r="AE339" s="50"/>
    </row>
    <row r="340" spans="1:31" ht="50.25" customHeight="1" x14ac:dyDescent="0.2">
      <c r="A340" s="41"/>
      <c r="B340" s="42"/>
      <c r="C340" s="42"/>
      <c r="D340" s="53"/>
      <c r="E340" s="54"/>
      <c r="F340" s="43"/>
      <c r="G340" s="43"/>
      <c r="H340" s="43"/>
      <c r="I340" s="42"/>
      <c r="J340" s="41"/>
      <c r="K340" s="43"/>
      <c r="L340" s="41"/>
      <c r="M340" s="43"/>
      <c r="N340" s="43"/>
      <c r="O340" s="41"/>
      <c r="P340" s="228"/>
      <c r="Q340" s="43"/>
      <c r="R340" s="41"/>
      <c r="S340" s="43"/>
      <c r="T340" s="45"/>
      <c r="U340" s="46"/>
      <c r="V340" s="43"/>
      <c r="W340" s="43"/>
      <c r="X340" s="47"/>
      <c r="Y340" s="48"/>
      <c r="Z340" s="48"/>
      <c r="AA340" s="48"/>
      <c r="AB340" s="2"/>
      <c r="AC340" s="49"/>
      <c r="AD340" s="50"/>
      <c r="AE340" s="50"/>
    </row>
    <row r="341" spans="1:31" ht="50.25" customHeight="1" x14ac:dyDescent="0.2">
      <c r="A341" s="41"/>
      <c r="B341" s="42"/>
      <c r="C341" s="42"/>
      <c r="D341" s="53"/>
      <c r="E341" s="54"/>
      <c r="F341" s="43"/>
      <c r="G341" s="43"/>
      <c r="H341" s="43"/>
      <c r="I341" s="42"/>
      <c r="J341" s="41"/>
      <c r="K341" s="43"/>
      <c r="L341" s="41"/>
      <c r="M341" s="43"/>
      <c r="N341" s="43"/>
      <c r="O341" s="41"/>
      <c r="P341" s="228"/>
      <c r="Q341" s="43"/>
      <c r="R341" s="41"/>
      <c r="S341" s="43"/>
      <c r="T341" s="45"/>
      <c r="U341" s="46"/>
      <c r="V341" s="43"/>
      <c r="W341" s="43"/>
      <c r="X341" s="47"/>
      <c r="Y341" s="48"/>
      <c r="Z341" s="48"/>
      <c r="AA341" s="48"/>
      <c r="AB341" s="2"/>
      <c r="AC341" s="49"/>
      <c r="AD341" s="50"/>
      <c r="AE341" s="50"/>
    </row>
    <row r="342" spans="1:31" ht="50.25" customHeight="1" x14ac:dyDescent="0.2">
      <c r="A342" s="41"/>
      <c r="B342" s="42"/>
      <c r="C342" s="42"/>
      <c r="D342" s="53"/>
      <c r="E342" s="54"/>
      <c r="F342" s="43"/>
      <c r="G342" s="43"/>
      <c r="H342" s="43"/>
      <c r="I342" s="42"/>
      <c r="J342" s="41"/>
      <c r="K342" s="43"/>
      <c r="L342" s="41"/>
      <c r="M342" s="43"/>
      <c r="N342" s="43"/>
      <c r="O342" s="41"/>
      <c r="P342" s="228"/>
      <c r="Q342" s="43"/>
      <c r="R342" s="41"/>
      <c r="S342" s="43"/>
      <c r="T342" s="45"/>
      <c r="U342" s="46"/>
      <c r="V342" s="43"/>
      <c r="W342" s="43"/>
      <c r="X342" s="47"/>
      <c r="Y342" s="48"/>
      <c r="Z342" s="48"/>
      <c r="AA342" s="48"/>
      <c r="AB342" s="2"/>
      <c r="AC342" s="49"/>
      <c r="AD342" s="50"/>
      <c r="AE342" s="50"/>
    </row>
    <row r="343" spans="1:31" ht="50.25" customHeight="1" x14ac:dyDescent="0.2">
      <c r="A343" s="41"/>
      <c r="B343" s="42"/>
      <c r="C343" s="42"/>
      <c r="D343" s="53"/>
      <c r="E343" s="54"/>
      <c r="F343" s="43"/>
      <c r="G343" s="43"/>
      <c r="H343" s="43"/>
      <c r="I343" s="42"/>
      <c r="J343" s="41"/>
      <c r="K343" s="43"/>
      <c r="L343" s="41"/>
      <c r="M343" s="43"/>
      <c r="N343" s="43"/>
      <c r="O343" s="41"/>
      <c r="P343" s="228"/>
      <c r="Q343" s="43"/>
      <c r="R343" s="41"/>
      <c r="S343" s="43"/>
      <c r="T343" s="45"/>
      <c r="U343" s="46"/>
      <c r="V343" s="43"/>
      <c r="W343" s="43"/>
      <c r="X343" s="47"/>
      <c r="Y343" s="48"/>
      <c r="Z343" s="48"/>
      <c r="AA343" s="48"/>
      <c r="AB343" s="2"/>
      <c r="AC343" s="49"/>
      <c r="AD343" s="50"/>
      <c r="AE343" s="50"/>
    </row>
    <row r="344" spans="1:31" ht="50.25" customHeight="1" x14ac:dyDescent="0.2">
      <c r="A344" s="41"/>
      <c r="B344" s="42"/>
      <c r="C344" s="42"/>
      <c r="D344" s="53"/>
      <c r="E344" s="54"/>
      <c r="F344" s="43"/>
      <c r="G344" s="43"/>
      <c r="H344" s="43"/>
      <c r="I344" s="42"/>
      <c r="J344" s="41"/>
      <c r="K344" s="43"/>
      <c r="L344" s="41"/>
      <c r="M344" s="43"/>
      <c r="N344" s="43"/>
      <c r="O344" s="41"/>
      <c r="P344" s="228"/>
      <c r="Q344" s="43"/>
      <c r="R344" s="41"/>
      <c r="S344" s="43"/>
      <c r="T344" s="45"/>
      <c r="U344" s="46"/>
      <c r="V344" s="43"/>
      <c r="W344" s="43"/>
      <c r="X344" s="47"/>
      <c r="Y344" s="48"/>
      <c r="Z344" s="48"/>
      <c r="AA344" s="48"/>
      <c r="AB344" s="2"/>
      <c r="AC344" s="49"/>
      <c r="AD344" s="50"/>
      <c r="AE344" s="50"/>
    </row>
    <row r="345" spans="1:31" ht="50.25" customHeight="1" x14ac:dyDescent="0.2">
      <c r="A345" s="41"/>
      <c r="B345" s="42"/>
      <c r="C345" s="42"/>
      <c r="D345" s="53"/>
      <c r="E345" s="54"/>
      <c r="F345" s="43"/>
      <c r="G345" s="43"/>
      <c r="H345" s="43"/>
      <c r="I345" s="42"/>
      <c r="J345" s="41"/>
      <c r="K345" s="43"/>
      <c r="L345" s="41"/>
      <c r="M345" s="43"/>
      <c r="N345" s="43"/>
      <c r="O345" s="41"/>
      <c r="P345" s="228"/>
      <c r="Q345" s="43"/>
      <c r="R345" s="41"/>
      <c r="S345" s="43"/>
      <c r="T345" s="45"/>
      <c r="U345" s="46"/>
      <c r="V345" s="43"/>
      <c r="W345" s="43"/>
      <c r="X345" s="47"/>
      <c r="Y345" s="48"/>
      <c r="Z345" s="48"/>
      <c r="AA345" s="48"/>
      <c r="AB345" s="2"/>
      <c r="AC345" s="49"/>
      <c r="AD345" s="50"/>
      <c r="AE345" s="50"/>
    </row>
    <row r="346" spans="1:31" ht="50.25" customHeight="1" x14ac:dyDescent="0.2">
      <c r="A346" s="41"/>
      <c r="B346" s="42"/>
      <c r="C346" s="42"/>
      <c r="D346" s="53"/>
      <c r="E346" s="54"/>
      <c r="F346" s="43"/>
      <c r="G346" s="43"/>
      <c r="H346" s="43"/>
      <c r="I346" s="42"/>
      <c r="J346" s="41"/>
      <c r="K346" s="43"/>
      <c r="L346" s="41"/>
      <c r="M346" s="43"/>
      <c r="N346" s="43"/>
      <c r="O346" s="41"/>
      <c r="P346" s="228"/>
      <c r="Q346" s="43"/>
      <c r="R346" s="41"/>
      <c r="S346" s="43"/>
      <c r="T346" s="45"/>
      <c r="U346" s="46"/>
      <c r="V346" s="43"/>
      <c r="W346" s="43"/>
      <c r="X346" s="47"/>
      <c r="Y346" s="48"/>
      <c r="Z346" s="48"/>
      <c r="AA346" s="48"/>
      <c r="AB346" s="2"/>
      <c r="AC346" s="49"/>
      <c r="AD346" s="50"/>
      <c r="AE346" s="50"/>
    </row>
    <row r="347" spans="1:31" ht="50.25" customHeight="1" x14ac:dyDescent="0.2">
      <c r="A347" s="41"/>
      <c r="B347" s="42"/>
      <c r="C347" s="42"/>
      <c r="D347" s="53"/>
      <c r="E347" s="54"/>
      <c r="F347" s="43"/>
      <c r="G347" s="43"/>
      <c r="H347" s="43"/>
      <c r="I347" s="42"/>
      <c r="J347" s="41"/>
      <c r="K347" s="43"/>
      <c r="L347" s="41"/>
      <c r="M347" s="43"/>
      <c r="N347" s="43"/>
      <c r="O347" s="41"/>
      <c r="P347" s="228"/>
      <c r="Q347" s="43"/>
      <c r="R347" s="43"/>
      <c r="S347" s="43"/>
      <c r="T347" s="45"/>
      <c r="U347" s="46"/>
      <c r="V347" s="43"/>
      <c r="W347" s="43"/>
      <c r="X347" s="47"/>
      <c r="Y347" s="48"/>
      <c r="Z347" s="48"/>
      <c r="AA347" s="48"/>
      <c r="AB347" s="2"/>
      <c r="AC347" s="49"/>
      <c r="AD347" s="50"/>
      <c r="AE347" s="50"/>
    </row>
    <row r="348" spans="1:31" ht="50.25" customHeight="1" x14ac:dyDescent="0.2">
      <c r="A348" s="41"/>
      <c r="B348" s="42"/>
      <c r="C348" s="42"/>
      <c r="D348" s="53"/>
      <c r="E348" s="54"/>
      <c r="F348" s="43"/>
      <c r="G348" s="43"/>
      <c r="H348" s="43"/>
      <c r="I348" s="42"/>
      <c r="J348" s="41"/>
      <c r="K348" s="43"/>
      <c r="L348" s="41"/>
      <c r="M348" s="43"/>
      <c r="N348" s="43"/>
      <c r="O348" s="41"/>
      <c r="P348" s="228"/>
      <c r="Q348" s="43"/>
      <c r="R348" s="43"/>
      <c r="S348" s="43"/>
      <c r="T348" s="45"/>
      <c r="U348" s="46"/>
      <c r="V348" s="43"/>
      <c r="W348" s="43"/>
      <c r="X348" s="47"/>
      <c r="Y348" s="48"/>
      <c r="Z348" s="48"/>
      <c r="AA348" s="48"/>
      <c r="AB348" s="2"/>
      <c r="AC348" s="49"/>
      <c r="AD348" s="50"/>
      <c r="AE348" s="50"/>
    </row>
    <row r="349" spans="1:31" ht="50.25" customHeight="1" x14ac:dyDescent="0.2">
      <c r="A349" s="41"/>
      <c r="B349" s="42"/>
      <c r="C349" s="42"/>
      <c r="D349" s="53"/>
      <c r="E349" s="54"/>
      <c r="F349" s="43"/>
      <c r="G349" s="43"/>
      <c r="H349" s="43"/>
      <c r="I349" s="42"/>
      <c r="J349" s="41"/>
      <c r="K349" s="43"/>
      <c r="L349" s="41"/>
      <c r="M349" s="43"/>
      <c r="N349" s="43"/>
      <c r="O349" s="41"/>
      <c r="P349" s="228"/>
      <c r="Q349" s="43"/>
      <c r="R349" s="43"/>
      <c r="S349" s="43"/>
      <c r="T349" s="45"/>
      <c r="U349" s="46"/>
      <c r="V349" s="43"/>
      <c r="W349" s="43"/>
      <c r="X349" s="47"/>
      <c r="Y349" s="48"/>
      <c r="Z349" s="48"/>
      <c r="AA349" s="48"/>
      <c r="AB349" s="2"/>
      <c r="AC349" s="49"/>
      <c r="AD349" s="50"/>
      <c r="AE349" s="50"/>
    </row>
    <row r="350" spans="1:31" ht="50.25" customHeight="1" x14ac:dyDescent="0.2">
      <c r="A350" s="41"/>
      <c r="B350" s="42"/>
      <c r="C350" s="42"/>
      <c r="D350" s="53"/>
      <c r="E350" s="54"/>
      <c r="F350" s="43"/>
      <c r="G350" s="43"/>
      <c r="H350" s="43"/>
      <c r="I350" s="42"/>
      <c r="J350" s="41"/>
      <c r="K350" s="43"/>
      <c r="L350" s="41"/>
      <c r="M350" s="43"/>
      <c r="N350" s="43"/>
      <c r="O350" s="41"/>
      <c r="P350" s="228"/>
      <c r="Q350" s="43"/>
      <c r="R350" s="43"/>
      <c r="S350" s="43"/>
      <c r="T350" s="45"/>
      <c r="U350" s="46"/>
      <c r="V350" s="43"/>
      <c r="W350" s="43"/>
      <c r="X350" s="47"/>
      <c r="Y350" s="48"/>
      <c r="Z350" s="48"/>
      <c r="AA350" s="48"/>
      <c r="AB350" s="2"/>
      <c r="AC350" s="49"/>
      <c r="AD350" s="50"/>
      <c r="AE350" s="50"/>
    </row>
    <row r="351" spans="1:31" ht="50.25" customHeight="1" x14ac:dyDescent="0.2">
      <c r="A351" s="41"/>
      <c r="B351" s="42"/>
      <c r="C351" s="42"/>
      <c r="D351" s="53"/>
      <c r="E351" s="54"/>
      <c r="F351" s="43"/>
      <c r="G351" s="43"/>
      <c r="H351" s="43"/>
      <c r="I351" s="42"/>
      <c r="J351" s="41"/>
      <c r="K351" s="43"/>
      <c r="L351" s="41"/>
      <c r="M351" s="43"/>
      <c r="N351" s="43"/>
      <c r="O351" s="41"/>
      <c r="P351" s="228"/>
      <c r="Q351" s="43"/>
      <c r="R351" s="43"/>
      <c r="S351" s="43"/>
      <c r="T351" s="45"/>
      <c r="U351" s="46"/>
      <c r="V351" s="43"/>
      <c r="W351" s="43"/>
      <c r="X351" s="47"/>
      <c r="Y351" s="48"/>
      <c r="Z351" s="48"/>
      <c r="AA351" s="48"/>
      <c r="AB351" s="2"/>
      <c r="AC351" s="49"/>
      <c r="AD351" s="50"/>
      <c r="AE351" s="50"/>
    </row>
    <row r="352" spans="1:31" ht="50.25" customHeight="1" x14ac:dyDescent="0.2">
      <c r="A352" s="41"/>
      <c r="B352" s="42"/>
      <c r="C352" s="42"/>
      <c r="D352" s="53"/>
      <c r="E352" s="54"/>
      <c r="F352" s="43"/>
      <c r="G352" s="43"/>
      <c r="H352" s="43"/>
      <c r="I352" s="42"/>
      <c r="J352" s="41"/>
      <c r="K352" s="43"/>
      <c r="L352" s="41"/>
      <c r="M352" s="43"/>
      <c r="N352" s="43"/>
      <c r="O352" s="41"/>
      <c r="P352" s="228"/>
      <c r="Q352" s="43"/>
      <c r="R352" s="43"/>
      <c r="S352" s="43"/>
      <c r="T352" s="45"/>
      <c r="U352" s="46"/>
      <c r="V352" s="43"/>
      <c r="W352" s="43"/>
      <c r="X352" s="47"/>
      <c r="Y352" s="48"/>
      <c r="Z352" s="48"/>
      <c r="AA352" s="48"/>
      <c r="AB352" s="2"/>
      <c r="AC352" s="49"/>
      <c r="AD352" s="50"/>
      <c r="AE352" s="50"/>
    </row>
    <row r="353" spans="1:31" ht="50.25" customHeight="1" x14ac:dyDescent="0.2">
      <c r="A353" s="41"/>
      <c r="B353" s="42"/>
      <c r="C353" s="42"/>
      <c r="D353" s="53"/>
      <c r="E353" s="54"/>
      <c r="F353" s="43"/>
      <c r="G353" s="43"/>
      <c r="H353" s="43"/>
      <c r="I353" s="42"/>
      <c r="J353" s="41"/>
      <c r="K353" s="43"/>
      <c r="L353" s="41"/>
      <c r="M353" s="43"/>
      <c r="N353" s="43"/>
      <c r="O353" s="41"/>
      <c r="P353" s="228"/>
      <c r="Q353" s="43"/>
      <c r="R353" s="43"/>
      <c r="S353" s="43"/>
      <c r="T353" s="45"/>
      <c r="U353" s="46"/>
      <c r="V353" s="43"/>
      <c r="W353" s="43"/>
      <c r="X353" s="47"/>
      <c r="Y353" s="48"/>
      <c r="Z353" s="48"/>
      <c r="AA353" s="48"/>
      <c r="AB353" s="2"/>
      <c r="AC353" s="49"/>
      <c r="AD353" s="50"/>
      <c r="AE353" s="50"/>
    </row>
    <row r="354" spans="1:31" ht="50.25" customHeight="1" x14ac:dyDescent="0.2">
      <c r="A354" s="41"/>
      <c r="B354" s="42"/>
      <c r="C354" s="42"/>
      <c r="D354" s="53"/>
      <c r="E354" s="54"/>
      <c r="F354" s="43"/>
      <c r="G354" s="43"/>
      <c r="H354" s="43"/>
      <c r="I354" s="42"/>
      <c r="J354" s="41"/>
      <c r="K354" s="43"/>
      <c r="L354" s="41"/>
      <c r="M354" s="43"/>
      <c r="N354" s="43"/>
      <c r="O354" s="41"/>
      <c r="P354" s="228"/>
      <c r="Q354" s="43"/>
      <c r="R354" s="43"/>
      <c r="S354" s="43"/>
      <c r="T354" s="45"/>
      <c r="U354" s="46"/>
      <c r="V354" s="43"/>
      <c r="W354" s="43"/>
      <c r="X354" s="47"/>
      <c r="Y354" s="48"/>
      <c r="Z354" s="48"/>
      <c r="AA354" s="48"/>
      <c r="AB354" s="2"/>
      <c r="AC354" s="49"/>
      <c r="AD354" s="50"/>
      <c r="AE354" s="50"/>
    </row>
    <row r="355" spans="1:31" ht="50.25" customHeight="1" x14ac:dyDescent="0.2">
      <c r="A355" s="41"/>
      <c r="B355" s="42"/>
      <c r="C355" s="42"/>
      <c r="D355" s="53"/>
      <c r="E355" s="54"/>
      <c r="F355" s="43"/>
      <c r="G355" s="43"/>
      <c r="H355" s="43"/>
      <c r="I355" s="42"/>
      <c r="J355" s="41"/>
      <c r="K355" s="43"/>
      <c r="L355" s="41"/>
      <c r="M355" s="43"/>
      <c r="N355" s="43"/>
      <c r="O355" s="41"/>
      <c r="P355" s="228"/>
      <c r="Q355" s="43"/>
      <c r="R355" s="43"/>
      <c r="S355" s="43"/>
      <c r="T355" s="45"/>
      <c r="U355" s="46"/>
      <c r="V355" s="43"/>
      <c r="W355" s="43"/>
      <c r="X355" s="47"/>
      <c r="Y355" s="48"/>
      <c r="Z355" s="48"/>
      <c r="AA355" s="48"/>
      <c r="AB355" s="2"/>
      <c r="AC355" s="49"/>
      <c r="AD355" s="50"/>
      <c r="AE355" s="50"/>
    </row>
    <row r="356" spans="1:31" ht="50.25" customHeight="1" x14ac:dyDescent="0.2">
      <c r="A356" s="41"/>
      <c r="B356" s="42"/>
      <c r="C356" s="42"/>
      <c r="D356" s="53"/>
      <c r="E356" s="54"/>
      <c r="F356" s="43"/>
      <c r="G356" s="43"/>
      <c r="H356" s="43"/>
      <c r="I356" s="42"/>
      <c r="J356" s="41"/>
      <c r="K356" s="43"/>
      <c r="L356" s="41"/>
      <c r="M356" s="43"/>
      <c r="N356" s="43"/>
      <c r="O356" s="41"/>
      <c r="P356" s="228"/>
      <c r="Q356" s="43"/>
      <c r="R356" s="43"/>
      <c r="S356" s="43"/>
      <c r="T356" s="45"/>
      <c r="U356" s="46"/>
      <c r="V356" s="43"/>
      <c r="W356" s="43"/>
      <c r="X356" s="47"/>
      <c r="Y356" s="48"/>
      <c r="Z356" s="48"/>
      <c r="AA356" s="48"/>
      <c r="AB356" s="2"/>
      <c r="AC356" s="49"/>
      <c r="AD356" s="50"/>
      <c r="AE356" s="50"/>
    </row>
    <row r="357" spans="1:31" ht="50.25" customHeight="1" x14ac:dyDescent="0.2">
      <c r="A357" s="41"/>
      <c r="B357" s="42"/>
      <c r="C357" s="42"/>
      <c r="D357" s="53"/>
      <c r="E357" s="54"/>
      <c r="F357" s="43"/>
      <c r="G357" s="43"/>
      <c r="H357" s="43"/>
      <c r="I357" s="42"/>
      <c r="J357" s="41"/>
      <c r="K357" s="43"/>
      <c r="L357" s="41"/>
      <c r="M357" s="43"/>
      <c r="N357" s="43"/>
      <c r="O357" s="41"/>
      <c r="P357" s="228"/>
      <c r="Q357" s="43"/>
      <c r="R357" s="41"/>
      <c r="S357" s="43"/>
      <c r="T357" s="45"/>
      <c r="U357" s="46"/>
      <c r="V357" s="43"/>
      <c r="W357" s="43"/>
      <c r="X357" s="47"/>
      <c r="Y357" s="48"/>
      <c r="Z357" s="48"/>
      <c r="AA357" s="48"/>
      <c r="AB357" s="2"/>
      <c r="AC357" s="49"/>
      <c r="AD357" s="50"/>
      <c r="AE357" s="50"/>
    </row>
    <row r="358" spans="1:31" ht="50.25" customHeight="1" x14ac:dyDescent="0.2">
      <c r="A358" s="41"/>
      <c r="B358" s="42"/>
      <c r="C358" s="42"/>
      <c r="D358" s="53"/>
      <c r="E358" s="54"/>
      <c r="F358" s="43"/>
      <c r="G358" s="43"/>
      <c r="H358" s="43"/>
      <c r="I358" s="42"/>
      <c r="J358" s="41"/>
      <c r="K358" s="43"/>
      <c r="L358" s="41"/>
      <c r="M358" s="43"/>
      <c r="N358" s="43"/>
      <c r="O358" s="41"/>
      <c r="P358" s="228"/>
      <c r="Q358" s="43"/>
      <c r="R358" s="41"/>
      <c r="S358" s="43"/>
      <c r="T358" s="45"/>
      <c r="U358" s="46"/>
      <c r="V358" s="43"/>
      <c r="W358" s="43"/>
      <c r="X358" s="47"/>
      <c r="Y358" s="48"/>
      <c r="Z358" s="48"/>
      <c r="AA358" s="48"/>
      <c r="AB358" s="2"/>
      <c r="AC358" s="49"/>
      <c r="AD358" s="50"/>
      <c r="AE358" s="50"/>
    </row>
    <row r="359" spans="1:31" ht="50.25" customHeight="1" x14ac:dyDescent="0.2">
      <c r="A359" s="41"/>
      <c r="B359" s="42"/>
      <c r="C359" s="42"/>
      <c r="D359" s="42"/>
      <c r="E359" s="43"/>
      <c r="F359" s="43"/>
      <c r="G359" s="43"/>
      <c r="H359" s="44"/>
      <c r="I359" s="43"/>
      <c r="J359" s="41"/>
      <c r="K359" s="43"/>
      <c r="L359" s="41"/>
      <c r="M359" s="43"/>
      <c r="N359" s="43"/>
      <c r="O359" s="41"/>
      <c r="P359" s="228"/>
      <c r="Q359" s="43"/>
      <c r="R359" s="43"/>
      <c r="S359" s="43"/>
      <c r="T359" s="45"/>
      <c r="U359" s="46"/>
      <c r="V359" s="43"/>
      <c r="W359" s="43"/>
      <c r="X359" s="47"/>
      <c r="Y359" s="48"/>
      <c r="Z359" s="48"/>
      <c r="AA359" s="48"/>
      <c r="AB359" s="2"/>
      <c r="AC359" s="49"/>
      <c r="AD359" s="50"/>
      <c r="AE359" s="43"/>
    </row>
    <row r="360" spans="1:31" ht="50.25" customHeight="1" x14ac:dyDescent="0.2">
      <c r="A360" s="41"/>
      <c r="B360" s="42"/>
      <c r="C360" s="42"/>
      <c r="D360" s="42"/>
      <c r="E360" s="54"/>
      <c r="F360" s="43"/>
      <c r="G360" s="43"/>
      <c r="H360" s="44"/>
      <c r="I360" s="43"/>
      <c r="J360" s="41"/>
      <c r="K360" s="43"/>
      <c r="L360" s="41"/>
      <c r="M360" s="43"/>
      <c r="N360" s="43"/>
      <c r="O360" s="41"/>
      <c r="P360" s="228"/>
      <c r="Q360" s="43"/>
      <c r="R360" s="43"/>
      <c r="S360" s="43"/>
      <c r="T360" s="45"/>
      <c r="U360" s="46"/>
      <c r="V360" s="43"/>
      <c r="W360" s="43"/>
      <c r="X360" s="47"/>
      <c r="Y360" s="48"/>
      <c r="Z360" s="48"/>
      <c r="AA360" s="48"/>
      <c r="AB360" s="2"/>
      <c r="AC360" s="49"/>
      <c r="AD360" s="50"/>
      <c r="AE360" s="10"/>
    </row>
    <row r="361" spans="1:31" ht="50.25" customHeight="1" x14ac:dyDescent="0.2">
      <c r="A361" s="41"/>
      <c r="B361" s="42"/>
      <c r="C361" s="42"/>
      <c r="D361" s="42"/>
      <c r="E361" s="43"/>
      <c r="F361" s="43"/>
      <c r="G361" s="43"/>
      <c r="H361" s="43"/>
      <c r="I361" s="43"/>
      <c r="J361" s="41"/>
      <c r="K361" s="43"/>
      <c r="L361" s="41"/>
      <c r="M361" s="43"/>
      <c r="N361" s="43"/>
      <c r="O361" s="41"/>
      <c r="P361" s="228"/>
      <c r="Q361" s="43"/>
      <c r="R361" s="41"/>
      <c r="S361" s="43"/>
      <c r="T361" s="46"/>
      <c r="U361" s="46"/>
      <c r="V361" s="43"/>
      <c r="W361" s="43"/>
      <c r="X361" s="47"/>
      <c r="Y361" s="48"/>
      <c r="Z361" s="48"/>
      <c r="AA361" s="48"/>
      <c r="AB361" s="2"/>
      <c r="AC361" s="49"/>
      <c r="AD361" s="43"/>
      <c r="AE361" s="43"/>
    </row>
    <row r="362" spans="1:31" ht="50.25" customHeight="1" x14ac:dyDescent="0.2">
      <c r="A362" s="41"/>
      <c r="B362" s="42"/>
      <c r="C362" s="42"/>
      <c r="D362" s="42"/>
      <c r="E362" s="43"/>
      <c r="F362" s="43"/>
      <c r="G362" s="43"/>
      <c r="H362" s="43"/>
      <c r="I362" s="43"/>
      <c r="J362" s="41"/>
      <c r="K362" s="43"/>
      <c r="L362" s="41"/>
      <c r="M362" s="43"/>
      <c r="N362" s="43"/>
      <c r="O362" s="41"/>
      <c r="P362" s="228"/>
      <c r="Q362" s="43"/>
      <c r="R362" s="41"/>
      <c r="S362" s="43"/>
      <c r="T362" s="46"/>
      <c r="U362" s="46"/>
      <c r="V362" s="43"/>
      <c r="W362" s="43"/>
      <c r="X362" s="47"/>
      <c r="Y362" s="48"/>
      <c r="Z362" s="48"/>
      <c r="AA362" s="48"/>
      <c r="AB362" s="2"/>
      <c r="AC362" s="49"/>
      <c r="AD362" s="43"/>
      <c r="AE362" s="43"/>
    </row>
    <row r="363" spans="1:31" ht="50.25" customHeight="1" x14ac:dyDescent="0.2">
      <c r="A363" s="41"/>
      <c r="B363" s="42"/>
      <c r="C363" s="42"/>
      <c r="D363" s="42"/>
      <c r="E363" s="43"/>
      <c r="F363" s="43"/>
      <c r="G363" s="43"/>
      <c r="H363" s="43"/>
      <c r="I363" s="43"/>
      <c r="J363" s="41"/>
      <c r="K363" s="43"/>
      <c r="L363" s="43"/>
      <c r="M363" s="43"/>
      <c r="N363" s="43"/>
      <c r="O363" s="43"/>
      <c r="P363" s="228"/>
      <c r="Q363" s="43"/>
      <c r="R363" s="51"/>
      <c r="S363" s="51"/>
      <c r="T363" s="46"/>
      <c r="U363" s="46"/>
      <c r="V363" s="43"/>
      <c r="W363" s="43"/>
      <c r="X363" s="47"/>
      <c r="Y363" s="48"/>
      <c r="Z363" s="48"/>
      <c r="AA363" s="48"/>
      <c r="AB363" s="2"/>
      <c r="AC363" s="49"/>
      <c r="AD363" s="10"/>
      <c r="AE363" s="10"/>
    </row>
    <row r="364" spans="1:31" ht="50.25" customHeight="1" x14ac:dyDescent="0.2">
      <c r="A364" s="41"/>
      <c r="B364" s="42"/>
      <c r="C364" s="42"/>
      <c r="D364" s="42"/>
      <c r="E364" s="43"/>
      <c r="F364" s="43"/>
      <c r="G364" s="43"/>
      <c r="H364" s="43"/>
      <c r="I364" s="43"/>
      <c r="J364" s="41"/>
      <c r="K364" s="43"/>
      <c r="L364" s="43"/>
      <c r="M364" s="43"/>
      <c r="N364" s="43"/>
      <c r="O364" s="43"/>
      <c r="P364" s="228"/>
      <c r="Q364" s="43"/>
      <c r="R364" s="51"/>
      <c r="S364" s="51"/>
      <c r="T364" s="46"/>
      <c r="U364" s="46"/>
      <c r="V364" s="43"/>
      <c r="W364" s="43"/>
      <c r="X364" s="47"/>
      <c r="Y364" s="48"/>
      <c r="Z364" s="48"/>
      <c r="AA364" s="48"/>
      <c r="AB364" s="2"/>
      <c r="AC364" s="49"/>
      <c r="AD364" s="9"/>
      <c r="AE364" s="10"/>
    </row>
    <row r="365" spans="1:31" ht="50.25" customHeight="1" x14ac:dyDescent="0.2">
      <c r="A365" s="41"/>
      <c r="B365" s="42"/>
      <c r="C365" s="42"/>
      <c r="D365" s="42"/>
      <c r="E365" s="43"/>
      <c r="F365" s="43"/>
      <c r="G365" s="43"/>
      <c r="H365" s="43"/>
      <c r="I365" s="43"/>
      <c r="J365" s="41"/>
      <c r="K365" s="43"/>
      <c r="L365" s="41"/>
      <c r="M365" s="43"/>
      <c r="N365" s="43"/>
      <c r="O365" s="41"/>
      <c r="P365" s="228"/>
      <c r="Q365" s="43"/>
      <c r="R365" s="41"/>
      <c r="S365" s="43"/>
      <c r="T365" s="46"/>
      <c r="U365" s="46"/>
      <c r="V365" s="43"/>
      <c r="W365" s="43"/>
      <c r="X365" s="47"/>
      <c r="Y365" s="48"/>
      <c r="Z365" s="48"/>
      <c r="AA365" s="48"/>
      <c r="AB365" s="2"/>
      <c r="AC365" s="49"/>
      <c r="AD365" s="43"/>
      <c r="AE365" s="43"/>
    </row>
    <row r="366" spans="1:31" ht="50.25" customHeight="1" x14ac:dyDescent="0.2">
      <c r="A366" s="41"/>
      <c r="B366" s="42"/>
      <c r="C366" s="42"/>
      <c r="D366" s="42"/>
      <c r="E366" s="43"/>
      <c r="F366" s="43"/>
      <c r="G366" s="43"/>
      <c r="H366" s="43"/>
      <c r="I366" s="43"/>
      <c r="J366" s="41"/>
      <c r="K366" s="43"/>
      <c r="L366" s="41"/>
      <c r="M366" s="43"/>
      <c r="N366" s="43"/>
      <c r="O366" s="41"/>
      <c r="P366" s="228"/>
      <c r="Q366" s="43"/>
      <c r="R366" s="43"/>
      <c r="S366" s="43"/>
      <c r="T366" s="45"/>
      <c r="U366" s="46"/>
      <c r="V366" s="43"/>
      <c r="W366" s="43"/>
      <c r="X366" s="47"/>
      <c r="Y366" s="48"/>
      <c r="Z366" s="48"/>
      <c r="AA366" s="48"/>
      <c r="AB366" s="2"/>
      <c r="AC366" s="49"/>
      <c r="AD366" s="9"/>
      <c r="AE366" s="10"/>
    </row>
    <row r="367" spans="1:31" ht="50.25" customHeight="1" x14ac:dyDescent="0.2">
      <c r="A367" s="41"/>
      <c r="B367" s="42"/>
      <c r="C367" s="42"/>
      <c r="D367" s="42"/>
      <c r="E367" s="43"/>
      <c r="F367" s="43"/>
      <c r="G367" s="43"/>
      <c r="H367" s="43"/>
      <c r="I367" s="43"/>
      <c r="J367" s="41"/>
      <c r="K367" s="43"/>
      <c r="L367" s="41"/>
      <c r="M367" s="43"/>
      <c r="N367" s="43"/>
      <c r="O367" s="41"/>
      <c r="P367" s="228"/>
      <c r="Q367" s="43"/>
      <c r="R367" s="43"/>
      <c r="S367" s="43"/>
      <c r="T367" s="45"/>
      <c r="U367" s="46"/>
      <c r="V367" s="43"/>
      <c r="W367" s="43"/>
      <c r="X367" s="47"/>
      <c r="Y367" s="48"/>
      <c r="Z367" s="48"/>
      <c r="AA367" s="48"/>
      <c r="AB367" s="2"/>
      <c r="AC367" s="49"/>
      <c r="AD367" s="9"/>
      <c r="AE367" s="10"/>
    </row>
    <row r="368" spans="1:31" ht="50.25" customHeight="1" x14ac:dyDescent="0.2">
      <c r="A368" s="41"/>
      <c r="B368" s="42"/>
      <c r="C368" s="42"/>
      <c r="D368" s="42"/>
      <c r="E368" s="43"/>
      <c r="F368" s="43"/>
      <c r="G368" s="43"/>
      <c r="H368" s="43"/>
      <c r="I368" s="43"/>
      <c r="J368" s="41"/>
      <c r="K368" s="43"/>
      <c r="L368" s="41"/>
      <c r="M368" s="43"/>
      <c r="N368" s="43"/>
      <c r="O368" s="41"/>
      <c r="P368" s="228"/>
      <c r="Q368" s="43"/>
      <c r="R368" s="41"/>
      <c r="S368" s="43"/>
      <c r="T368" s="46"/>
      <c r="U368" s="46"/>
      <c r="V368" s="43"/>
      <c r="W368" s="43"/>
      <c r="X368" s="47"/>
      <c r="Y368" s="48"/>
      <c r="Z368" s="48"/>
      <c r="AA368" s="48"/>
      <c r="AB368" s="2"/>
      <c r="AC368" s="49"/>
      <c r="AD368" s="43"/>
      <c r="AE368" s="43"/>
    </row>
    <row r="369" spans="1:31" ht="50.25" customHeight="1" x14ac:dyDescent="0.2">
      <c r="A369" s="41"/>
      <c r="B369" s="42"/>
      <c r="C369" s="42"/>
      <c r="D369" s="42"/>
      <c r="E369" s="43"/>
      <c r="F369" s="43"/>
      <c r="G369" s="43"/>
      <c r="H369" s="43"/>
      <c r="I369" s="43"/>
      <c r="J369" s="41"/>
      <c r="K369" s="43"/>
      <c r="L369" s="41"/>
      <c r="M369" s="43"/>
      <c r="N369" s="43"/>
      <c r="O369" s="41"/>
      <c r="P369" s="228"/>
      <c r="Q369" s="43"/>
      <c r="R369" s="41"/>
      <c r="S369" s="43"/>
      <c r="T369" s="45"/>
      <c r="U369" s="46"/>
      <c r="V369" s="43"/>
      <c r="W369" s="43"/>
      <c r="X369" s="47"/>
      <c r="Y369" s="48"/>
      <c r="Z369" s="48"/>
      <c r="AA369" s="48"/>
      <c r="AB369" s="2"/>
      <c r="AC369" s="49"/>
      <c r="AD369" s="43"/>
      <c r="AE369" s="43"/>
    </row>
    <row r="370" spans="1:31" ht="50.25" customHeight="1" x14ac:dyDescent="0.2">
      <c r="A370" s="41"/>
      <c r="B370" s="42"/>
      <c r="C370" s="42"/>
      <c r="D370" s="42"/>
      <c r="E370" s="43"/>
      <c r="F370" s="43"/>
      <c r="G370" s="43"/>
      <c r="H370" s="43"/>
      <c r="I370" s="43"/>
      <c r="J370" s="41"/>
      <c r="K370" s="43"/>
      <c r="L370" s="41"/>
      <c r="M370" s="43"/>
      <c r="N370" s="43"/>
      <c r="O370" s="41"/>
      <c r="P370" s="228"/>
      <c r="Q370" s="43"/>
      <c r="R370" s="41"/>
      <c r="S370" s="43"/>
      <c r="T370" s="46"/>
      <c r="U370" s="46"/>
      <c r="V370" s="43"/>
      <c r="W370" s="43"/>
      <c r="X370" s="47"/>
      <c r="Y370" s="48"/>
      <c r="Z370" s="48"/>
      <c r="AA370" s="48"/>
      <c r="AB370" s="2"/>
      <c r="AC370" s="49"/>
      <c r="AD370" s="43"/>
      <c r="AE370" s="43"/>
    </row>
    <row r="371" spans="1:31" ht="50.25" customHeight="1" x14ac:dyDescent="0.2">
      <c r="A371" s="41"/>
      <c r="B371" s="42"/>
      <c r="C371" s="42"/>
      <c r="D371" s="42"/>
      <c r="E371" s="43"/>
      <c r="F371" s="43"/>
      <c r="G371" s="43"/>
      <c r="H371" s="43"/>
      <c r="I371" s="43"/>
      <c r="J371" s="41"/>
      <c r="K371" s="43"/>
      <c r="L371" s="41"/>
      <c r="M371" s="43"/>
      <c r="N371" s="43"/>
      <c r="O371" s="41"/>
      <c r="P371" s="228"/>
      <c r="Q371" s="43"/>
      <c r="R371" s="41"/>
      <c r="S371" s="43"/>
      <c r="T371" s="46"/>
      <c r="U371" s="45"/>
      <c r="V371" s="43"/>
      <c r="W371" s="43"/>
      <c r="X371" s="47"/>
      <c r="Y371" s="48"/>
      <c r="Z371" s="48"/>
      <c r="AA371" s="48"/>
      <c r="AB371" s="2"/>
      <c r="AC371" s="49"/>
      <c r="AD371" s="9"/>
      <c r="AE371" s="10"/>
    </row>
    <row r="372" spans="1:31" ht="50.25" customHeight="1" x14ac:dyDescent="0.2">
      <c r="A372" s="41"/>
      <c r="B372" s="42"/>
      <c r="C372" s="42"/>
      <c r="D372" s="42"/>
      <c r="E372" s="43"/>
      <c r="F372" s="43"/>
      <c r="G372" s="43"/>
      <c r="H372" s="43"/>
      <c r="I372" s="43"/>
      <c r="J372" s="41"/>
      <c r="K372" s="43"/>
      <c r="L372" s="41"/>
      <c r="M372" s="43"/>
      <c r="N372" s="43"/>
      <c r="O372" s="41"/>
      <c r="P372" s="228"/>
      <c r="Q372" s="43"/>
      <c r="R372" s="41"/>
      <c r="S372" s="43"/>
      <c r="T372" s="46"/>
      <c r="U372" s="45"/>
      <c r="V372" s="50"/>
      <c r="W372" s="43"/>
      <c r="X372" s="52"/>
      <c r="Y372" s="48"/>
      <c r="Z372" s="48"/>
      <c r="AA372" s="48"/>
      <c r="AB372" s="2"/>
      <c r="AC372" s="49"/>
      <c r="AD372" s="9"/>
      <c r="AE372" s="43"/>
    </row>
    <row r="373" spans="1:31" ht="50.25" customHeight="1" x14ac:dyDescent="0.2">
      <c r="A373" s="41"/>
      <c r="B373" s="42"/>
      <c r="C373" s="42"/>
      <c r="D373" s="42"/>
      <c r="E373" s="43"/>
      <c r="F373" s="43"/>
      <c r="G373" s="43"/>
      <c r="H373" s="43"/>
      <c r="I373" s="43"/>
      <c r="J373" s="41"/>
      <c r="K373" s="43"/>
      <c r="L373" s="41"/>
      <c r="M373" s="43"/>
      <c r="N373" s="43"/>
      <c r="O373" s="41"/>
      <c r="P373" s="228"/>
      <c r="Q373" s="43"/>
      <c r="R373" s="41"/>
      <c r="S373" s="43"/>
      <c r="T373" s="46"/>
      <c r="U373" s="45"/>
      <c r="V373" s="43"/>
      <c r="W373" s="43"/>
      <c r="X373" s="52"/>
      <c r="Y373" s="48"/>
      <c r="Z373" s="48"/>
      <c r="AA373" s="48"/>
      <c r="AB373" s="2"/>
      <c r="AC373" s="49"/>
      <c r="AD373" s="9"/>
      <c r="AE373" s="43"/>
    </row>
    <row r="374" spans="1:31" ht="50.25" customHeight="1" x14ac:dyDescent="0.2">
      <c r="A374" s="41"/>
      <c r="B374" s="42"/>
      <c r="C374" s="42"/>
      <c r="D374" s="42"/>
      <c r="E374" s="43"/>
      <c r="F374" s="43"/>
      <c r="G374" s="43"/>
      <c r="H374" s="44"/>
      <c r="I374" s="43"/>
      <c r="J374" s="41"/>
      <c r="K374" s="43"/>
      <c r="L374" s="43"/>
      <c r="M374" s="43"/>
      <c r="N374" s="43"/>
      <c r="O374" s="43"/>
      <c r="P374" s="228"/>
      <c r="Q374" s="43"/>
      <c r="R374" s="51"/>
      <c r="S374" s="51"/>
      <c r="T374" s="45"/>
      <c r="U374" s="46"/>
      <c r="V374" s="43"/>
      <c r="W374" s="43"/>
      <c r="X374" s="47"/>
      <c r="Y374" s="48"/>
      <c r="Z374" s="48"/>
      <c r="AA374" s="48"/>
      <c r="AB374" s="2"/>
      <c r="AC374" s="49"/>
      <c r="AD374" s="50"/>
      <c r="AE374" s="43"/>
    </row>
    <row r="375" spans="1:31" ht="50.25" customHeight="1" x14ac:dyDescent="0.2">
      <c r="A375" s="41"/>
      <c r="B375" s="42"/>
      <c r="C375" s="42"/>
      <c r="D375" s="53"/>
      <c r="E375" s="54"/>
      <c r="F375" s="43"/>
      <c r="G375" s="43"/>
      <c r="H375" s="43"/>
      <c r="I375" s="43"/>
      <c r="J375" s="41"/>
      <c r="K375" s="43"/>
      <c r="L375" s="41"/>
      <c r="M375" s="43"/>
      <c r="N375" s="43"/>
      <c r="O375" s="41"/>
      <c r="P375" s="228"/>
      <c r="Q375" s="43"/>
      <c r="R375" s="41"/>
      <c r="S375" s="43"/>
      <c r="T375" s="46"/>
      <c r="U375" s="45"/>
      <c r="V375" s="43"/>
      <c r="W375" s="43"/>
      <c r="X375" s="47"/>
      <c r="Y375" s="48"/>
      <c r="Z375" s="48"/>
      <c r="AA375" s="48"/>
      <c r="AB375" s="2"/>
      <c r="AC375" s="49"/>
      <c r="AD375" s="50"/>
      <c r="AE375" s="50"/>
    </row>
    <row r="376" spans="1:31" ht="50.25" customHeight="1" x14ac:dyDescent="0.2">
      <c r="A376" s="41"/>
      <c r="B376" s="42"/>
      <c r="C376" s="42"/>
      <c r="D376" s="42"/>
      <c r="E376" s="43"/>
      <c r="F376" s="43"/>
      <c r="G376" s="43"/>
      <c r="H376" s="43"/>
      <c r="I376" s="43"/>
      <c r="J376" s="41"/>
      <c r="K376" s="43"/>
      <c r="L376" s="41"/>
      <c r="M376" s="43"/>
      <c r="N376" s="43"/>
      <c r="O376" s="41"/>
      <c r="P376" s="228"/>
      <c r="Q376" s="43"/>
      <c r="R376" s="41"/>
      <c r="S376" s="43"/>
      <c r="T376" s="45"/>
      <c r="U376" s="46"/>
      <c r="V376" s="43"/>
      <c r="W376" s="43"/>
      <c r="X376" s="47"/>
      <c r="Y376" s="48"/>
      <c r="Z376" s="48"/>
      <c r="AA376" s="48"/>
      <c r="AB376" s="2"/>
      <c r="AC376" s="49"/>
      <c r="AD376" s="9"/>
      <c r="AE376" s="10"/>
    </row>
    <row r="377" spans="1:31" ht="50.25" customHeight="1" x14ac:dyDescent="0.2">
      <c r="A377" s="41"/>
      <c r="B377" s="42"/>
      <c r="C377" s="42"/>
      <c r="D377" s="42"/>
      <c r="E377" s="43"/>
      <c r="F377" s="43"/>
      <c r="G377" s="43"/>
      <c r="H377" s="43"/>
      <c r="I377" s="43"/>
      <c r="J377" s="41"/>
      <c r="K377" s="43"/>
      <c r="L377" s="41"/>
      <c r="M377" s="43"/>
      <c r="N377" s="43"/>
      <c r="O377" s="41"/>
      <c r="P377" s="228"/>
      <c r="Q377" s="43"/>
      <c r="R377" s="41"/>
      <c r="S377" s="43"/>
      <c r="T377" s="46"/>
      <c r="U377" s="45"/>
      <c r="V377" s="43"/>
      <c r="W377" s="43"/>
      <c r="X377" s="47"/>
      <c r="Y377" s="48"/>
      <c r="Z377" s="48"/>
      <c r="AA377" s="48"/>
      <c r="AB377" s="2"/>
      <c r="AC377" s="49"/>
      <c r="AD377" s="9"/>
      <c r="AE377" s="10"/>
    </row>
    <row r="378" spans="1:31" ht="50.25" customHeight="1" x14ac:dyDescent="0.2">
      <c r="A378" s="41"/>
      <c r="B378" s="42"/>
      <c r="C378" s="42"/>
      <c r="D378" s="42"/>
      <c r="E378" s="43"/>
      <c r="F378" s="43"/>
      <c r="G378" s="43"/>
      <c r="H378" s="43"/>
      <c r="I378" s="43"/>
      <c r="J378" s="41"/>
      <c r="K378" s="43"/>
      <c r="L378" s="41"/>
      <c r="M378" s="43"/>
      <c r="N378" s="43"/>
      <c r="O378" s="41"/>
      <c r="P378" s="228"/>
      <c r="Q378" s="43"/>
      <c r="R378" s="43"/>
      <c r="S378" s="43"/>
      <c r="T378" s="45"/>
      <c r="U378" s="46"/>
      <c r="V378" s="43"/>
      <c r="W378" s="43"/>
      <c r="X378" s="47"/>
      <c r="Y378" s="48"/>
      <c r="Z378" s="48"/>
      <c r="AA378" s="48"/>
      <c r="AB378" s="2"/>
      <c r="AC378" s="49"/>
      <c r="AD378" s="9"/>
      <c r="AE378" s="10"/>
    </row>
    <row r="379" spans="1:31" ht="50.25" customHeight="1" x14ac:dyDescent="0.2">
      <c r="A379" s="41"/>
      <c r="B379" s="42"/>
      <c r="C379" s="42"/>
      <c r="D379" s="42"/>
      <c r="E379" s="43"/>
      <c r="F379" s="43"/>
      <c r="G379" s="43"/>
      <c r="H379" s="44"/>
      <c r="I379" s="43"/>
      <c r="J379" s="41"/>
      <c r="K379" s="43"/>
      <c r="L379" s="41"/>
      <c r="M379" s="43"/>
      <c r="N379" s="43"/>
      <c r="O379" s="41"/>
      <c r="P379" s="228"/>
      <c r="Q379" s="43"/>
      <c r="R379" s="43"/>
      <c r="S379" s="43"/>
      <c r="T379" s="45"/>
      <c r="U379" s="46"/>
      <c r="V379" s="43"/>
      <c r="W379" s="43"/>
      <c r="X379" s="47"/>
      <c r="Y379" s="48"/>
      <c r="Z379" s="48"/>
      <c r="AA379" s="48"/>
      <c r="AB379" s="2"/>
      <c r="AC379" s="49"/>
      <c r="AD379" s="50"/>
      <c r="AE379" s="43"/>
    </row>
    <row r="380" spans="1:31" ht="50.25" customHeight="1" x14ac:dyDescent="0.2">
      <c r="A380" s="41"/>
      <c r="B380" s="42"/>
      <c r="C380" s="42"/>
      <c r="D380" s="42"/>
      <c r="E380" s="43"/>
      <c r="F380" s="43"/>
      <c r="G380" s="43"/>
      <c r="H380" s="43"/>
      <c r="I380" s="43"/>
      <c r="J380" s="41"/>
      <c r="K380" s="43"/>
      <c r="L380" s="41"/>
      <c r="M380" s="43"/>
      <c r="N380" s="43"/>
      <c r="O380" s="41"/>
      <c r="P380" s="228"/>
      <c r="Q380" s="43"/>
      <c r="R380" s="43"/>
      <c r="S380" s="43"/>
      <c r="T380" s="45"/>
      <c r="U380" s="46"/>
      <c r="V380" s="43"/>
      <c r="W380" s="43"/>
      <c r="X380" s="52"/>
      <c r="Y380" s="48"/>
      <c r="Z380" s="48"/>
      <c r="AA380" s="48"/>
      <c r="AB380" s="2"/>
      <c r="AC380" s="49"/>
      <c r="AD380" s="9"/>
      <c r="AE380" s="43"/>
    </row>
    <row r="381" spans="1:31" ht="50.25" customHeight="1" x14ac:dyDescent="0.2">
      <c r="A381" s="41"/>
      <c r="B381" s="42"/>
      <c r="C381" s="42"/>
      <c r="D381" s="42"/>
      <c r="E381" s="43"/>
      <c r="F381" s="43"/>
      <c r="G381" s="43"/>
      <c r="H381" s="43"/>
      <c r="I381" s="43"/>
      <c r="J381" s="41"/>
      <c r="K381" s="43"/>
      <c r="L381" s="41"/>
      <c r="M381" s="43"/>
      <c r="N381" s="43"/>
      <c r="O381" s="41"/>
      <c r="P381" s="228"/>
      <c r="Q381" s="43"/>
      <c r="R381" s="41"/>
      <c r="S381" s="43"/>
      <c r="T381" s="45"/>
      <c r="U381" s="46"/>
      <c r="V381" s="43"/>
      <c r="W381" s="43"/>
      <c r="X381" s="47"/>
      <c r="Y381" s="48"/>
      <c r="Z381" s="48"/>
      <c r="AA381" s="48"/>
      <c r="AB381" s="2"/>
      <c r="AC381" s="49"/>
      <c r="AD381" s="43"/>
      <c r="AE381" s="43"/>
    </row>
    <row r="382" spans="1:31" ht="50.25" customHeight="1" x14ac:dyDescent="0.2">
      <c r="A382" s="41"/>
      <c r="B382" s="42"/>
      <c r="C382" s="42"/>
      <c r="D382" s="42"/>
      <c r="E382" s="43"/>
      <c r="F382" s="43"/>
      <c r="G382" s="43"/>
      <c r="H382" s="43"/>
      <c r="I382" s="43"/>
      <c r="J382" s="41"/>
      <c r="K382" s="43"/>
      <c r="L382" s="41"/>
      <c r="M382" s="43"/>
      <c r="N382" s="43"/>
      <c r="O382" s="41"/>
      <c r="P382" s="228"/>
      <c r="Q382" s="43"/>
      <c r="R382" s="43"/>
      <c r="S382" s="43"/>
      <c r="T382" s="45"/>
      <c r="U382" s="46"/>
      <c r="V382" s="43"/>
      <c r="W382" s="43"/>
      <c r="X382" s="52"/>
      <c r="Y382" s="48"/>
      <c r="Z382" s="48"/>
      <c r="AA382" s="48"/>
      <c r="AB382" s="2"/>
      <c r="AC382" s="49"/>
      <c r="AD382" s="9"/>
      <c r="AE382" s="43"/>
    </row>
    <row r="383" spans="1:31" ht="50.25" customHeight="1" x14ac:dyDescent="0.2">
      <c r="A383" s="41"/>
      <c r="B383" s="42"/>
      <c r="C383" s="42"/>
      <c r="D383" s="42"/>
      <c r="E383" s="43"/>
      <c r="F383" s="43"/>
      <c r="G383" s="43"/>
      <c r="H383" s="44"/>
      <c r="I383" s="43"/>
      <c r="J383" s="41"/>
      <c r="K383" s="43"/>
      <c r="L383" s="41"/>
      <c r="M383" s="43"/>
      <c r="N383" s="43"/>
      <c r="O383" s="41"/>
      <c r="P383" s="228"/>
      <c r="Q383" s="43"/>
      <c r="R383" s="41"/>
      <c r="S383" s="43"/>
      <c r="T383" s="45"/>
      <c r="U383" s="46"/>
      <c r="V383" s="43"/>
      <c r="W383" s="43"/>
      <c r="X383" s="47"/>
      <c r="Y383" s="48"/>
      <c r="Z383" s="48"/>
      <c r="AA383" s="48"/>
      <c r="AB383" s="2"/>
      <c r="AC383" s="49"/>
      <c r="AD383" s="50"/>
      <c r="AE383" s="43"/>
    </row>
    <row r="384" spans="1:31" ht="50.25" customHeight="1" x14ac:dyDescent="0.2">
      <c r="A384" s="41"/>
      <c r="B384" s="42"/>
      <c r="C384" s="42"/>
      <c r="D384" s="42"/>
      <c r="E384" s="43"/>
      <c r="F384" s="43"/>
      <c r="G384" s="43"/>
      <c r="H384" s="43"/>
      <c r="I384" s="43"/>
      <c r="J384" s="41"/>
      <c r="K384" s="43"/>
      <c r="L384" s="41"/>
      <c r="M384" s="43"/>
      <c r="N384" s="43"/>
      <c r="O384" s="41"/>
      <c r="P384" s="228"/>
      <c r="Q384" s="43"/>
      <c r="R384" s="43"/>
      <c r="S384" s="43"/>
      <c r="T384" s="45"/>
      <c r="U384" s="46"/>
      <c r="V384" s="43"/>
      <c r="W384" s="43"/>
      <c r="X384" s="52"/>
      <c r="Y384" s="48"/>
      <c r="Z384" s="48"/>
      <c r="AA384" s="48"/>
      <c r="AB384" s="2"/>
      <c r="AC384" s="49"/>
      <c r="AD384" s="55"/>
      <c r="AE384" s="56"/>
    </row>
    <row r="385" spans="1:31" ht="50.25" customHeight="1" x14ac:dyDescent="0.2">
      <c r="A385" s="41"/>
      <c r="B385" s="42"/>
      <c r="C385" s="42"/>
      <c r="D385" s="42"/>
      <c r="E385" s="43"/>
      <c r="F385" s="43"/>
      <c r="G385" s="43"/>
      <c r="H385" s="43"/>
      <c r="I385" s="43"/>
      <c r="J385" s="41"/>
      <c r="K385" s="43"/>
      <c r="L385" s="41"/>
      <c r="M385" s="43"/>
      <c r="N385" s="43"/>
      <c r="O385" s="41"/>
      <c r="P385" s="228"/>
      <c r="Q385" s="43"/>
      <c r="R385" s="41"/>
      <c r="S385" s="43"/>
      <c r="T385" s="46"/>
      <c r="U385" s="46"/>
      <c r="V385" s="43"/>
      <c r="W385" s="43"/>
      <c r="X385" s="47"/>
      <c r="Y385" s="48"/>
      <c r="Z385" s="48"/>
      <c r="AA385" s="48"/>
      <c r="AB385" s="2"/>
      <c r="AC385" s="49"/>
      <c r="AD385" s="43"/>
      <c r="AE385" s="43"/>
    </row>
    <row r="386" spans="1:31" ht="50.25" customHeight="1" x14ac:dyDescent="0.2">
      <c r="A386" s="41"/>
      <c r="B386" s="42"/>
      <c r="C386" s="42"/>
      <c r="D386" s="53"/>
      <c r="E386" s="54"/>
      <c r="F386" s="43"/>
      <c r="G386" s="43"/>
      <c r="H386" s="44"/>
      <c r="I386" s="43"/>
      <c r="J386" s="41"/>
      <c r="K386" s="43"/>
      <c r="L386" s="41"/>
      <c r="M386" s="43"/>
      <c r="N386" s="43"/>
      <c r="O386" s="41"/>
      <c r="P386" s="228"/>
      <c r="Q386" s="43"/>
      <c r="R386" s="43"/>
      <c r="S386" s="43"/>
      <c r="T386" s="45"/>
      <c r="U386" s="46"/>
      <c r="V386" s="43"/>
      <c r="W386" s="43"/>
      <c r="X386" s="47"/>
      <c r="Y386" s="48"/>
      <c r="Z386" s="48"/>
      <c r="AA386" s="48"/>
      <c r="AB386" s="2"/>
      <c r="AC386" s="49"/>
      <c r="AD386" s="50"/>
      <c r="AE386" s="43"/>
    </row>
    <row r="387" spans="1:31" ht="50.25" customHeight="1" x14ac:dyDescent="0.2">
      <c r="A387" s="41"/>
      <c r="B387" s="42"/>
      <c r="C387" s="42"/>
      <c r="D387" s="42"/>
      <c r="E387" s="43"/>
      <c r="F387" s="43"/>
      <c r="G387" s="43"/>
      <c r="H387" s="43"/>
      <c r="I387" s="43"/>
      <c r="J387" s="41"/>
      <c r="K387" s="43"/>
      <c r="L387" s="43"/>
      <c r="M387" s="43"/>
      <c r="N387" s="43"/>
      <c r="O387" s="43"/>
      <c r="P387" s="228"/>
      <c r="Q387" s="43"/>
      <c r="R387" s="51"/>
      <c r="S387" s="51"/>
      <c r="T387" s="46"/>
      <c r="U387" s="46"/>
      <c r="V387" s="43"/>
      <c r="W387" s="43"/>
      <c r="X387" s="47"/>
      <c r="Y387" s="48"/>
      <c r="Z387" s="48"/>
      <c r="AA387" s="48"/>
      <c r="AB387" s="2"/>
      <c r="AC387" s="49"/>
      <c r="AD387" s="10"/>
      <c r="AE387" s="10"/>
    </row>
    <row r="388" spans="1:31" ht="48.75" customHeight="1" x14ac:dyDescent="0.2">
      <c r="A388" s="41"/>
      <c r="B388" s="42"/>
      <c r="C388" s="42"/>
      <c r="D388" s="53"/>
      <c r="E388" s="54"/>
      <c r="F388" s="43"/>
      <c r="G388" s="43"/>
      <c r="H388" s="44"/>
      <c r="I388" s="43"/>
      <c r="J388" s="41"/>
      <c r="K388" s="43"/>
      <c r="L388" s="41"/>
      <c r="M388" s="43"/>
      <c r="N388" s="43"/>
      <c r="O388" s="41"/>
      <c r="P388" s="228"/>
      <c r="Q388" s="43"/>
      <c r="R388" s="43"/>
      <c r="S388" s="43"/>
      <c r="T388" s="45"/>
      <c r="U388" s="46"/>
      <c r="V388" s="43"/>
      <c r="W388" s="43"/>
      <c r="X388" s="47"/>
      <c r="Y388" s="48"/>
      <c r="Z388" s="48"/>
      <c r="AA388" s="48"/>
      <c r="AB388" s="2"/>
      <c r="AC388" s="49"/>
      <c r="AD388" s="50"/>
      <c r="AE388" s="43"/>
    </row>
    <row r="389" spans="1:31" ht="47.25" customHeight="1" x14ac:dyDescent="0.2">
      <c r="A389" s="41"/>
      <c r="B389" s="42"/>
      <c r="C389" s="42"/>
      <c r="D389" s="53"/>
      <c r="E389" s="54"/>
      <c r="F389" s="43"/>
      <c r="G389" s="43"/>
      <c r="H389" s="44"/>
      <c r="I389" s="43"/>
      <c r="J389" s="41"/>
      <c r="K389" s="43"/>
      <c r="L389" s="41"/>
      <c r="M389" s="43"/>
      <c r="N389" s="43"/>
      <c r="O389" s="41"/>
      <c r="P389" s="228"/>
      <c r="Q389" s="43"/>
      <c r="R389" s="43"/>
      <c r="S389" s="43"/>
      <c r="T389" s="45"/>
      <c r="U389" s="46"/>
      <c r="V389" s="43"/>
      <c r="W389" s="43"/>
      <c r="X389" s="47"/>
      <c r="Y389" s="48">
        <f>SUM(Y6:Y388)</f>
        <v>976300.53999999922</v>
      </c>
      <c r="Z389" s="48"/>
      <c r="AA389" s="48"/>
      <c r="AB389" s="2"/>
      <c r="AC389" s="49"/>
      <c r="AD389" s="50"/>
      <c r="AE389" s="43"/>
    </row>
    <row r="478" spans="12:12" x14ac:dyDescent="0.25">
      <c r="L478" s="57"/>
    </row>
    <row r="61550" spans="10:10" x14ac:dyDescent="0.25">
      <c r="J61550" s="59"/>
    </row>
    <row r="61557" spans="2:3" x14ac:dyDescent="0.25">
      <c r="B61557" s="60">
        <v>101</v>
      </c>
      <c r="C61557" s="61"/>
    </row>
    <row r="61944" spans="1:259" s="57" customFormat="1" x14ac:dyDescent="0.25">
      <c r="A61944" s="62"/>
      <c r="B61944" s="40"/>
      <c r="C61944" s="40"/>
      <c r="E61944" s="40"/>
      <c r="I61944" s="63"/>
      <c r="L61944" s="58"/>
      <c r="M61944" s="58"/>
      <c r="N61944" s="58"/>
      <c r="O61944" s="58"/>
      <c r="P61944" s="229"/>
      <c r="Q61944" s="58"/>
      <c r="R61944" s="58"/>
      <c r="S61944" s="58"/>
      <c r="V61944" s="58"/>
      <c r="W61944" s="58"/>
      <c r="X61944" s="58"/>
      <c r="Y61944" s="64"/>
      <c r="Z61944" s="222"/>
      <c r="AA61944" s="222"/>
      <c r="AB61944" s="65"/>
      <c r="AC61944" s="66"/>
      <c r="AD61944" s="192"/>
      <c r="AE61944"/>
      <c r="AF61944" s="39"/>
      <c r="AG61944"/>
      <c r="AH61944"/>
      <c r="AI61944"/>
      <c r="AJ61944"/>
      <c r="AK61944"/>
      <c r="AL61944"/>
      <c r="AM61944"/>
      <c r="AN61944"/>
      <c r="AO61944"/>
      <c r="AP61944"/>
      <c r="AQ61944"/>
      <c r="AR61944"/>
      <c r="AS61944"/>
      <c r="AT61944"/>
      <c r="AU61944"/>
      <c r="AV61944"/>
      <c r="AW61944"/>
      <c r="AX61944"/>
      <c r="AY61944"/>
      <c r="AZ61944"/>
      <c r="BA61944"/>
      <c r="BB61944"/>
      <c r="BC61944"/>
      <c r="BD61944"/>
      <c r="BE61944"/>
      <c r="BF61944"/>
      <c r="BG61944"/>
      <c r="BH61944"/>
      <c r="BI61944"/>
      <c r="BJ61944"/>
      <c r="BK61944"/>
      <c r="BL61944"/>
      <c r="BM61944"/>
      <c r="BN61944"/>
      <c r="BO61944"/>
      <c r="BP61944"/>
      <c r="BQ61944"/>
      <c r="BR61944"/>
      <c r="BS61944"/>
      <c r="BT61944"/>
      <c r="BU61944"/>
      <c r="BV61944"/>
      <c r="BW61944"/>
      <c r="BX61944"/>
      <c r="BY61944"/>
      <c r="BZ61944"/>
      <c r="CA61944"/>
      <c r="CB61944"/>
      <c r="CC61944"/>
      <c r="CD61944"/>
      <c r="CE61944"/>
      <c r="CF61944"/>
      <c r="CG61944"/>
      <c r="CH61944"/>
      <c r="CI61944"/>
      <c r="CJ61944"/>
      <c r="CK61944"/>
      <c r="CL61944"/>
      <c r="CM61944"/>
      <c r="CN61944"/>
      <c r="CO61944"/>
      <c r="CP61944"/>
      <c r="CQ61944"/>
      <c r="CR61944"/>
      <c r="CS61944"/>
      <c r="CT61944"/>
      <c r="CU61944"/>
      <c r="CV61944"/>
      <c r="CW61944"/>
      <c r="CX61944"/>
      <c r="CY61944"/>
      <c r="CZ61944"/>
      <c r="DA61944"/>
      <c r="DB61944"/>
      <c r="DC61944"/>
      <c r="DD61944"/>
      <c r="DE61944"/>
      <c r="DF61944"/>
      <c r="DG61944"/>
      <c r="DH61944"/>
      <c r="DI61944"/>
      <c r="DJ61944"/>
      <c r="DK61944"/>
      <c r="DL61944"/>
      <c r="DM61944"/>
      <c r="DN61944"/>
      <c r="DO61944"/>
      <c r="DP61944"/>
      <c r="DQ61944"/>
      <c r="DR61944"/>
      <c r="DS61944"/>
      <c r="DT61944"/>
      <c r="DU61944"/>
      <c r="DV61944"/>
      <c r="DW61944"/>
      <c r="DX61944"/>
      <c r="DY61944"/>
      <c r="DZ61944"/>
      <c r="EA61944"/>
      <c r="EB61944"/>
      <c r="EC61944"/>
      <c r="ED61944"/>
      <c r="EE61944"/>
      <c r="EF61944"/>
      <c r="EG61944"/>
      <c r="EH61944"/>
      <c r="EI61944"/>
      <c r="EJ61944"/>
      <c r="EK61944"/>
      <c r="EL61944"/>
      <c r="EM61944"/>
      <c r="EN61944"/>
      <c r="EO61944"/>
      <c r="EP61944"/>
      <c r="EQ61944"/>
      <c r="ER61944"/>
      <c r="ES61944"/>
      <c r="ET61944"/>
      <c r="EU61944"/>
      <c r="EV61944"/>
      <c r="EW61944"/>
      <c r="EX61944"/>
      <c r="EY61944"/>
      <c r="EZ61944"/>
      <c r="FA61944"/>
      <c r="FB61944"/>
      <c r="FC61944"/>
      <c r="FD61944"/>
      <c r="FE61944"/>
      <c r="FF61944"/>
      <c r="FG61944"/>
      <c r="FH61944"/>
      <c r="FI61944"/>
      <c r="FJ61944"/>
      <c r="FK61944"/>
      <c r="FL61944"/>
      <c r="FM61944"/>
      <c r="FN61944"/>
      <c r="FO61944"/>
      <c r="FP61944"/>
      <c r="FQ61944"/>
      <c r="FR61944"/>
      <c r="FS61944"/>
      <c r="FT61944"/>
      <c r="FU61944"/>
      <c r="FV61944"/>
      <c r="FW61944"/>
      <c r="FX61944"/>
      <c r="FY61944"/>
      <c r="FZ61944"/>
      <c r="GA61944"/>
      <c r="GB61944"/>
      <c r="GC61944"/>
      <c r="GD61944"/>
      <c r="GE61944"/>
      <c r="GF61944"/>
      <c r="GG61944"/>
      <c r="GH61944"/>
      <c r="GI61944"/>
      <c r="GJ61944"/>
      <c r="GK61944"/>
      <c r="GL61944"/>
      <c r="GM61944"/>
      <c r="GN61944"/>
      <c r="GO61944"/>
      <c r="GP61944"/>
      <c r="GQ61944"/>
      <c r="GR61944"/>
      <c r="GS61944"/>
      <c r="GT61944"/>
      <c r="GU61944"/>
      <c r="GV61944"/>
      <c r="GW61944"/>
      <c r="GX61944"/>
      <c r="GY61944"/>
      <c r="GZ61944"/>
      <c r="HA61944"/>
      <c r="HB61944"/>
      <c r="HC61944"/>
      <c r="HD61944"/>
      <c r="HE61944"/>
      <c r="HF61944"/>
      <c r="HG61944"/>
      <c r="HH61944"/>
      <c r="HI61944"/>
      <c r="HJ61944"/>
      <c r="HK61944"/>
      <c r="HL61944"/>
      <c r="HM61944"/>
      <c r="HN61944"/>
      <c r="HO61944"/>
      <c r="HP61944"/>
      <c r="HQ61944"/>
      <c r="HR61944"/>
      <c r="HS61944"/>
      <c r="HT61944"/>
      <c r="HU61944"/>
      <c r="HV61944"/>
      <c r="HW61944"/>
      <c r="HX61944"/>
      <c r="HY61944"/>
      <c r="HZ61944"/>
      <c r="IA61944"/>
      <c r="IB61944"/>
      <c r="IC61944"/>
      <c r="ID61944"/>
      <c r="IE61944"/>
      <c r="IF61944"/>
      <c r="IG61944"/>
      <c r="IH61944"/>
      <c r="II61944"/>
      <c r="IJ61944"/>
      <c r="IK61944"/>
      <c r="IL61944"/>
      <c r="IM61944"/>
      <c r="IN61944"/>
      <c r="IO61944"/>
      <c r="IP61944"/>
      <c r="IQ61944"/>
      <c r="IR61944"/>
      <c r="IS61944"/>
      <c r="IT61944"/>
      <c r="IU61944"/>
      <c r="IV61944"/>
      <c r="IW61944"/>
      <c r="IX61944"/>
      <c r="IY61944"/>
    </row>
    <row r="61945" spans="1:259" s="57" customFormat="1" x14ac:dyDescent="0.25">
      <c r="A61945" s="62"/>
      <c r="B61945" s="40"/>
      <c r="C61945" s="40"/>
      <c r="E61945" s="40"/>
      <c r="I61945" s="63"/>
      <c r="L61945" s="58"/>
      <c r="M61945" s="58"/>
      <c r="N61945" s="58"/>
      <c r="O61945" s="58"/>
      <c r="P61945" s="229"/>
      <c r="Q61945" s="58"/>
      <c r="R61945" s="58"/>
      <c r="S61945" s="58"/>
      <c r="V61945" s="58"/>
      <c r="W61945" s="58"/>
      <c r="X61945" s="58"/>
      <c r="Y61945" s="64"/>
      <c r="Z61945" s="222"/>
      <c r="AA61945" s="222"/>
      <c r="AB61945" s="65"/>
      <c r="AC61945" s="66"/>
      <c r="AD61945" s="192"/>
      <c r="AE61945"/>
      <c r="AF61945" s="39"/>
      <c r="AG61945"/>
      <c r="AH61945"/>
      <c r="AI61945"/>
      <c r="AJ61945"/>
      <c r="AK61945"/>
      <c r="AL61945"/>
      <c r="AM61945"/>
      <c r="AN61945"/>
      <c r="AO61945"/>
      <c r="AP61945"/>
      <c r="AQ61945"/>
      <c r="AR61945"/>
      <c r="AS61945"/>
      <c r="AT61945"/>
      <c r="AU61945"/>
      <c r="AV61945"/>
      <c r="AW61945"/>
      <c r="AX61945"/>
      <c r="AY61945"/>
      <c r="AZ61945"/>
      <c r="BA61945"/>
      <c r="BB61945"/>
      <c r="BC61945"/>
      <c r="BD61945"/>
      <c r="BE61945"/>
      <c r="BF61945"/>
      <c r="BG61945"/>
      <c r="BH61945"/>
      <c r="BI61945"/>
      <c r="BJ61945"/>
      <c r="BK61945"/>
      <c r="BL61945"/>
      <c r="BM61945"/>
      <c r="BN61945"/>
      <c r="BO61945"/>
      <c r="BP61945"/>
      <c r="BQ61945"/>
      <c r="BR61945"/>
      <c r="BS61945"/>
      <c r="BT61945"/>
      <c r="BU61945"/>
      <c r="BV61945"/>
      <c r="BW61945"/>
      <c r="BX61945"/>
      <c r="BY61945"/>
      <c r="BZ61945"/>
      <c r="CA61945"/>
      <c r="CB61945"/>
      <c r="CC61945"/>
      <c r="CD61945"/>
      <c r="CE61945"/>
      <c r="CF61945"/>
      <c r="CG61945"/>
      <c r="CH61945"/>
      <c r="CI61945"/>
      <c r="CJ61945"/>
      <c r="CK61945"/>
      <c r="CL61945"/>
      <c r="CM61945"/>
      <c r="CN61945"/>
      <c r="CO61945"/>
      <c r="CP61945"/>
      <c r="CQ61945"/>
      <c r="CR61945"/>
      <c r="CS61945"/>
      <c r="CT61945"/>
      <c r="CU61945"/>
      <c r="CV61945"/>
      <c r="CW61945"/>
      <c r="CX61945"/>
      <c r="CY61945"/>
      <c r="CZ61945"/>
      <c r="DA61945"/>
      <c r="DB61945"/>
      <c r="DC61945"/>
      <c r="DD61945"/>
      <c r="DE61945"/>
      <c r="DF61945"/>
      <c r="DG61945"/>
      <c r="DH61945"/>
      <c r="DI61945"/>
      <c r="DJ61945"/>
      <c r="DK61945"/>
      <c r="DL61945"/>
      <c r="DM61945"/>
      <c r="DN61945"/>
      <c r="DO61945"/>
      <c r="DP61945"/>
      <c r="DQ61945"/>
      <c r="DR61945"/>
      <c r="DS61945"/>
      <c r="DT61945"/>
      <c r="DU61945"/>
      <c r="DV61945"/>
      <c r="DW61945"/>
      <c r="DX61945"/>
      <c r="DY61945"/>
      <c r="DZ61945"/>
      <c r="EA61945"/>
      <c r="EB61945"/>
      <c r="EC61945"/>
      <c r="ED61945"/>
      <c r="EE61945"/>
      <c r="EF61945"/>
      <c r="EG61945"/>
      <c r="EH61945"/>
      <c r="EI61945"/>
      <c r="EJ61945"/>
      <c r="EK61945"/>
      <c r="EL61945"/>
      <c r="EM61945"/>
      <c r="EN61945"/>
      <c r="EO61945"/>
      <c r="EP61945"/>
      <c r="EQ61945"/>
      <c r="ER61945"/>
      <c r="ES61945"/>
      <c r="ET61945"/>
      <c r="EU61945"/>
      <c r="EV61945"/>
      <c r="EW61945"/>
      <c r="EX61945"/>
      <c r="EY61945"/>
      <c r="EZ61945"/>
      <c r="FA61945"/>
      <c r="FB61945"/>
      <c r="FC61945"/>
      <c r="FD61945"/>
      <c r="FE61945"/>
      <c r="FF61945"/>
      <c r="FG61945"/>
      <c r="FH61945"/>
      <c r="FI61945"/>
      <c r="FJ61945"/>
      <c r="FK61945"/>
      <c r="FL61945"/>
      <c r="FM61945"/>
      <c r="FN61945"/>
      <c r="FO61945"/>
      <c r="FP61945"/>
      <c r="FQ61945"/>
      <c r="FR61945"/>
      <c r="FS61945"/>
      <c r="FT61945"/>
      <c r="FU61945"/>
      <c r="FV61945"/>
      <c r="FW61945"/>
      <c r="FX61945"/>
      <c r="FY61945"/>
      <c r="FZ61945"/>
      <c r="GA61945"/>
      <c r="GB61945"/>
      <c r="GC61945"/>
      <c r="GD61945"/>
      <c r="GE61945"/>
      <c r="GF61945"/>
      <c r="GG61945"/>
      <c r="GH61945"/>
      <c r="GI61945"/>
      <c r="GJ61945"/>
      <c r="GK61945"/>
      <c r="GL61945"/>
      <c r="GM61945"/>
      <c r="GN61945"/>
      <c r="GO61945"/>
      <c r="GP61945"/>
      <c r="GQ61945"/>
      <c r="GR61945"/>
      <c r="GS61945"/>
      <c r="GT61945"/>
      <c r="GU61945"/>
      <c r="GV61945"/>
      <c r="GW61945"/>
      <c r="GX61945"/>
      <c r="GY61945"/>
      <c r="GZ61945"/>
      <c r="HA61945"/>
      <c r="HB61945"/>
      <c r="HC61945"/>
      <c r="HD61945"/>
      <c r="HE61945"/>
      <c r="HF61945"/>
      <c r="HG61945"/>
      <c r="HH61945"/>
      <c r="HI61945"/>
      <c r="HJ61945"/>
      <c r="HK61945"/>
      <c r="HL61945"/>
      <c r="HM61945"/>
      <c r="HN61945"/>
      <c r="HO61945"/>
      <c r="HP61945"/>
      <c r="HQ61945"/>
      <c r="HR61945"/>
      <c r="HS61945"/>
      <c r="HT61945"/>
      <c r="HU61945"/>
      <c r="HV61945"/>
      <c r="HW61945"/>
      <c r="HX61945"/>
      <c r="HY61945"/>
      <c r="HZ61945"/>
      <c r="IA61945"/>
      <c r="IB61945"/>
      <c r="IC61945"/>
      <c r="ID61945"/>
      <c r="IE61945"/>
      <c r="IF61945"/>
      <c r="IG61945"/>
      <c r="IH61945"/>
      <c r="II61945"/>
      <c r="IJ61945"/>
      <c r="IK61945"/>
      <c r="IL61945"/>
      <c r="IM61945"/>
      <c r="IN61945"/>
      <c r="IO61945"/>
      <c r="IP61945"/>
      <c r="IQ61945"/>
      <c r="IR61945"/>
      <c r="IS61945"/>
      <c r="IT61945"/>
      <c r="IU61945"/>
      <c r="IV61945"/>
      <c r="IW61945"/>
      <c r="IX61945"/>
      <c r="IY61945"/>
    </row>
    <row r="1048576" spans="1:1" x14ac:dyDescent="0.25">
      <c r="A1048576" s="68">
        <v>42620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I221:AJ221"/>
    <mergeCell ref="AF226:AG226"/>
    <mergeCell ref="AI226:AJ226"/>
    <mergeCell ref="AF245:AG245"/>
    <mergeCell ref="A1:W3"/>
    <mergeCell ref="E4:F4"/>
    <mergeCell ref="L4:M4"/>
    <mergeCell ref="O4:P4"/>
    <mergeCell ref="R4:S4"/>
  </mergeCells>
  <conditionalFormatting sqref="AC6:AC306">
    <cfRule type="containsText" dxfId="5" priority="1" operator="containsText" text="H">
      <formula>NOT(ISERROR(SEARCH("H",AC6)))</formula>
    </cfRule>
    <cfRule type="containsText" dxfId="4" priority="2" operator="containsText" text="O">
      <formula>NOT(ISERROR(SEARCH("O",AC6)))</formula>
    </cfRule>
    <cfRule type="containsText" dxfId="3" priority="3" operator="containsText" text="N">
      <formula>NOT(ISERROR(SEARCH("N",AC6)))</formula>
    </cfRule>
  </conditionalFormatting>
  <dataValidations count="3">
    <dataValidation type="list" allowBlank="1" showInputMessage="1" showErrorMessage="1" sqref="F359 F280:F281 F274:F275 F262:F263 F259:F260 F251 AB32 F314 F317 F326 AB81 F320 F312 F334 F253 F239 F271 F292:F293 F204 F235:F236 AB130 F223 F284:F286 AB17 F226:F227 F266 F379 AB36 F302:F303 AB68 F162 F151:F152 AB28:AB30 F387 F374 AB12:AB13 F328 AB20 AB25 F298:F300 F383 F363 F175 AB125:AB126 F164" xr:uid="{97F1FED4-EC71-456A-9E41-AE9C24E49BD2}">
      <formula1>$AG$21:$AG$35</formula1>
    </dataValidation>
    <dataValidation type="list" allowBlank="1" showInputMessage="1" showErrorMessage="1" sqref="H379 I273:I275 I271 I262:I264 I259:I260 I251 I239 H292:H293 H334 H359 I226:I227 H317 H363 H374 H320 I253 H281 H296 I280 H298:H300 I235:I236 I223 I81 H284:H286 H312:H314 I266 H326 H386:H389 H302:H303 H328 H383 I231 I162 I175 I169 I167 I164 I152 I109 I122:I123" xr:uid="{5B31E450-3013-4C68-BC3B-DCFE0F4940F3}">
      <formula1>$AG$7:$AG$19</formula1>
    </dataValidation>
    <dataValidation type="list" allowBlank="1" showInputMessage="1" showErrorMessage="1" sqref="I203:I204 K6:K77 H190:H191 I92:I107 H189:I189 H192:I192 H184:H185 I198:I201 I6:I79 H88:I88 H186:I186 H6:H87 I168 I110:I111 I125:I126 I130:I132 I145:I148 I154:I155 H183:I183 H151:I151 I194 M6:M77 H187:H188 H152:H182 H193:H280 I90 H89:H150 K125:K126 K130:K132 M125:M126 M130:M132" xr:uid="{6FAA3932-401A-4601-A705-F1377F92BD64}">
      <formula1>$AF$7:$AF$19</formula1>
    </dataValidation>
  </dataValidations>
  <printOptions horizontalCentered="1"/>
  <pageMargins left="0" right="0" top="0" bottom="0" header="0" footer="0"/>
  <pageSetup paperSize="8" scale="10" pageOrder="overThenDown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5409-CDBD-4DF1-926D-68EE9E80C82D}">
  <dimension ref="B2:E28"/>
  <sheetViews>
    <sheetView workbookViewId="0">
      <selection activeCell="C38" sqref="C38"/>
    </sheetView>
  </sheetViews>
  <sheetFormatPr defaultRowHeight="12.75" x14ac:dyDescent="0.2"/>
  <cols>
    <col min="2" max="2" width="38" customWidth="1"/>
    <col min="3" max="3" width="12.28515625" customWidth="1"/>
  </cols>
  <sheetData>
    <row r="2" spans="2:5" ht="18.75" customHeight="1" x14ac:dyDescent="0.25">
      <c r="B2" s="179" t="s">
        <v>377</v>
      </c>
      <c r="C2" s="179" t="s">
        <v>387</v>
      </c>
      <c r="D2" s="180" t="s">
        <v>414</v>
      </c>
      <c r="E2" s="180" t="s">
        <v>415</v>
      </c>
    </row>
    <row r="3" spans="2:5" x14ac:dyDescent="0.2">
      <c r="B3" s="181" t="s">
        <v>388</v>
      </c>
      <c r="C3" s="182">
        <v>1358</v>
      </c>
      <c r="D3" s="183">
        <f>C3</f>
        <v>1358</v>
      </c>
      <c r="E3" s="183">
        <f>D3/1975*100</f>
        <v>68.759493670886073</v>
      </c>
    </row>
    <row r="4" spans="2:5" x14ac:dyDescent="0.2">
      <c r="B4" s="181" t="s">
        <v>389</v>
      </c>
      <c r="C4" s="182">
        <v>140</v>
      </c>
      <c r="D4" s="183">
        <f>C4+D3</f>
        <v>1498</v>
      </c>
      <c r="E4" s="183">
        <f t="shared" ref="E4:E28" si="0">D4/1975*100</f>
        <v>75.848101265822791</v>
      </c>
    </row>
    <row r="5" spans="2:5" x14ac:dyDescent="0.2">
      <c r="B5" s="181" t="s">
        <v>390</v>
      </c>
      <c r="C5" s="182">
        <v>96</v>
      </c>
      <c r="D5" s="183">
        <f t="shared" ref="D5:D28" si="1">C5+D4</f>
        <v>1594</v>
      </c>
      <c r="E5" s="183">
        <f t="shared" si="0"/>
        <v>80.708860759493675</v>
      </c>
    </row>
    <row r="6" spans="2:5" x14ac:dyDescent="0.2">
      <c r="B6" s="181" t="s">
        <v>391</v>
      </c>
      <c r="C6" s="182">
        <v>91</v>
      </c>
      <c r="D6" s="183">
        <f t="shared" si="1"/>
        <v>1685</v>
      </c>
      <c r="E6" s="183">
        <f t="shared" si="0"/>
        <v>85.316455696202524</v>
      </c>
    </row>
    <row r="7" spans="2:5" x14ac:dyDescent="0.2">
      <c r="B7" s="181" t="s">
        <v>392</v>
      </c>
      <c r="C7" s="182">
        <v>68</v>
      </c>
      <c r="D7" s="183">
        <f t="shared" si="1"/>
        <v>1753</v>
      </c>
      <c r="E7" s="183">
        <f t="shared" si="0"/>
        <v>88.759493670886087</v>
      </c>
    </row>
    <row r="8" spans="2:5" x14ac:dyDescent="0.2">
      <c r="B8" s="181" t="s">
        <v>393</v>
      </c>
      <c r="C8" s="182">
        <v>36</v>
      </c>
      <c r="D8" s="183">
        <f t="shared" si="1"/>
        <v>1789</v>
      </c>
      <c r="E8" s="183">
        <f t="shared" si="0"/>
        <v>90.582278481012651</v>
      </c>
    </row>
    <row r="9" spans="2:5" x14ac:dyDescent="0.2">
      <c r="B9" s="181" t="s">
        <v>394</v>
      </c>
      <c r="C9" s="182">
        <v>24</v>
      </c>
      <c r="D9" s="183">
        <f t="shared" si="1"/>
        <v>1813</v>
      </c>
      <c r="E9" s="183">
        <f t="shared" si="0"/>
        <v>91.797468354430379</v>
      </c>
    </row>
    <row r="10" spans="2:5" x14ac:dyDescent="0.2">
      <c r="B10" s="181" t="s">
        <v>395</v>
      </c>
      <c r="C10" s="182">
        <v>23</v>
      </c>
      <c r="D10" s="183">
        <f t="shared" si="1"/>
        <v>1836</v>
      </c>
      <c r="E10" s="183">
        <f t="shared" si="0"/>
        <v>92.962025316455694</v>
      </c>
    </row>
    <row r="11" spans="2:5" x14ac:dyDescent="0.2">
      <c r="B11" s="181" t="s">
        <v>396</v>
      </c>
      <c r="C11" s="182">
        <v>21</v>
      </c>
      <c r="D11" s="183">
        <f t="shared" si="1"/>
        <v>1857</v>
      </c>
      <c r="E11" s="183">
        <f t="shared" si="0"/>
        <v>94.025316455696213</v>
      </c>
    </row>
    <row r="12" spans="2:5" x14ac:dyDescent="0.2">
      <c r="B12" s="181" t="s">
        <v>397</v>
      </c>
      <c r="C12" s="182">
        <v>14</v>
      </c>
      <c r="D12" s="183">
        <f t="shared" si="1"/>
        <v>1871</v>
      </c>
      <c r="E12" s="183">
        <f t="shared" si="0"/>
        <v>94.734177215189874</v>
      </c>
    </row>
    <row r="13" spans="2:5" x14ac:dyDescent="0.2">
      <c r="B13" s="181" t="s">
        <v>398</v>
      </c>
      <c r="C13" s="182">
        <v>12</v>
      </c>
      <c r="D13" s="183">
        <f t="shared" si="1"/>
        <v>1883</v>
      </c>
      <c r="E13" s="183">
        <f t="shared" si="0"/>
        <v>95.341772151898724</v>
      </c>
    </row>
    <row r="14" spans="2:5" x14ac:dyDescent="0.2">
      <c r="B14" s="181" t="s">
        <v>399</v>
      </c>
      <c r="C14" s="182">
        <v>11</v>
      </c>
      <c r="D14" s="183">
        <f t="shared" si="1"/>
        <v>1894</v>
      </c>
      <c r="E14" s="183">
        <f t="shared" si="0"/>
        <v>95.898734177215189</v>
      </c>
    </row>
    <row r="15" spans="2:5" x14ac:dyDescent="0.2">
      <c r="B15" s="181" t="s">
        <v>400</v>
      </c>
      <c r="C15" s="182">
        <v>11</v>
      </c>
      <c r="D15" s="183">
        <f t="shared" si="1"/>
        <v>1905</v>
      </c>
      <c r="E15" s="183">
        <f t="shared" si="0"/>
        <v>96.455696202531655</v>
      </c>
    </row>
    <row r="16" spans="2:5" x14ac:dyDescent="0.2">
      <c r="B16" s="181" t="s">
        <v>401</v>
      </c>
      <c r="C16" s="182">
        <v>10</v>
      </c>
      <c r="D16" s="183">
        <f t="shared" si="1"/>
        <v>1915</v>
      </c>
      <c r="E16" s="183">
        <f t="shared" si="0"/>
        <v>96.962025316455694</v>
      </c>
    </row>
    <row r="17" spans="2:5" x14ac:dyDescent="0.2">
      <c r="B17" s="181" t="s">
        <v>402</v>
      </c>
      <c r="C17" s="182">
        <v>10</v>
      </c>
      <c r="D17" s="183">
        <f t="shared" si="1"/>
        <v>1925</v>
      </c>
      <c r="E17" s="183">
        <f t="shared" si="0"/>
        <v>97.468354430379748</v>
      </c>
    </row>
    <row r="18" spans="2:5" x14ac:dyDescent="0.2">
      <c r="B18" s="181" t="s">
        <v>403</v>
      </c>
      <c r="C18" s="182">
        <v>10</v>
      </c>
      <c r="D18" s="183">
        <f t="shared" si="1"/>
        <v>1935</v>
      </c>
      <c r="E18" s="183">
        <f t="shared" si="0"/>
        <v>97.974683544303801</v>
      </c>
    </row>
    <row r="19" spans="2:5" x14ac:dyDescent="0.2">
      <c r="B19" s="181" t="s">
        <v>404</v>
      </c>
      <c r="C19" s="182">
        <v>7</v>
      </c>
      <c r="D19" s="183">
        <f t="shared" si="1"/>
        <v>1942</v>
      </c>
      <c r="E19" s="183">
        <f t="shared" si="0"/>
        <v>98.329113924050631</v>
      </c>
    </row>
    <row r="20" spans="2:5" x14ac:dyDescent="0.2">
      <c r="B20" s="181" t="s">
        <v>405</v>
      </c>
      <c r="C20" s="182">
        <v>6</v>
      </c>
      <c r="D20" s="183">
        <f t="shared" si="1"/>
        <v>1948</v>
      </c>
      <c r="E20" s="183">
        <f t="shared" si="0"/>
        <v>98.632911392405063</v>
      </c>
    </row>
    <row r="21" spans="2:5" x14ac:dyDescent="0.2">
      <c r="B21" s="181" t="s">
        <v>406</v>
      </c>
      <c r="C21" s="182">
        <v>6</v>
      </c>
      <c r="D21" s="183">
        <f t="shared" si="1"/>
        <v>1954</v>
      </c>
      <c r="E21" s="183">
        <f t="shared" si="0"/>
        <v>98.936708860759495</v>
      </c>
    </row>
    <row r="22" spans="2:5" x14ac:dyDescent="0.2">
      <c r="B22" s="181" t="s">
        <v>407</v>
      </c>
      <c r="C22" s="182">
        <v>5</v>
      </c>
      <c r="D22" s="183">
        <f t="shared" si="1"/>
        <v>1959</v>
      </c>
      <c r="E22" s="183">
        <f t="shared" si="0"/>
        <v>99.189873417721515</v>
      </c>
    </row>
    <row r="23" spans="2:5" x14ac:dyDescent="0.2">
      <c r="B23" s="181" t="s">
        <v>408</v>
      </c>
      <c r="C23" s="182">
        <v>4</v>
      </c>
      <c r="D23" s="183">
        <f t="shared" si="1"/>
        <v>1963</v>
      </c>
      <c r="E23" s="183">
        <f t="shared" si="0"/>
        <v>99.392405063291136</v>
      </c>
    </row>
    <row r="24" spans="2:5" x14ac:dyDescent="0.2">
      <c r="B24" s="181" t="s">
        <v>409</v>
      </c>
      <c r="C24" s="182">
        <v>3</v>
      </c>
      <c r="D24" s="183">
        <f t="shared" si="1"/>
        <v>1966</v>
      </c>
      <c r="E24" s="183">
        <f t="shared" si="0"/>
        <v>99.544303797468359</v>
      </c>
    </row>
    <row r="25" spans="2:5" x14ac:dyDescent="0.2">
      <c r="B25" s="181" t="s">
        <v>410</v>
      </c>
      <c r="C25" s="182">
        <v>3</v>
      </c>
      <c r="D25" s="183">
        <f t="shared" si="1"/>
        <v>1969</v>
      </c>
      <c r="E25" s="183">
        <f t="shared" si="0"/>
        <v>99.696202531645568</v>
      </c>
    </row>
    <row r="26" spans="2:5" x14ac:dyDescent="0.2">
      <c r="B26" s="181" t="s">
        <v>411</v>
      </c>
      <c r="C26" s="182">
        <v>3</v>
      </c>
      <c r="D26" s="183">
        <f t="shared" si="1"/>
        <v>1972</v>
      </c>
      <c r="E26" s="183">
        <f t="shared" si="0"/>
        <v>99.848101265822791</v>
      </c>
    </row>
    <row r="27" spans="2:5" x14ac:dyDescent="0.2">
      <c r="B27" s="181" t="s">
        <v>412</v>
      </c>
      <c r="C27" s="182">
        <v>2</v>
      </c>
      <c r="D27" s="183">
        <f t="shared" si="1"/>
        <v>1974</v>
      </c>
      <c r="E27" s="183">
        <f t="shared" si="0"/>
        <v>99.949367088607602</v>
      </c>
    </row>
    <row r="28" spans="2:5" x14ac:dyDescent="0.2">
      <c r="B28" s="181" t="s">
        <v>413</v>
      </c>
      <c r="C28" s="182">
        <v>1</v>
      </c>
      <c r="D28" s="183">
        <f t="shared" si="1"/>
        <v>1975</v>
      </c>
      <c r="E28" s="183">
        <f t="shared" si="0"/>
        <v>100</v>
      </c>
    </row>
  </sheetData>
  <autoFilter ref="B2:C2" xr:uid="{55635409-CDBD-4DF1-926D-68EE9E80C82D}">
    <sortState xmlns:xlrd2="http://schemas.microsoft.com/office/spreadsheetml/2017/richdata2" ref="B3:C28">
      <sortCondition descending="1" ref="C2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1ED1-2CE6-46F5-BE67-CEC386B62394}">
  <dimension ref="A3:D30"/>
  <sheetViews>
    <sheetView workbookViewId="0">
      <selection activeCell="C38" sqref="C38"/>
    </sheetView>
  </sheetViews>
  <sheetFormatPr defaultRowHeight="12.75" x14ac:dyDescent="0.2"/>
  <cols>
    <col min="1" max="1" width="37" bestFit="1" customWidth="1"/>
    <col min="2" max="2" width="32.28515625" bestFit="1" customWidth="1"/>
    <col min="3" max="4" width="20.85546875" bestFit="1" customWidth="1"/>
  </cols>
  <sheetData>
    <row r="3" spans="1:4" x14ac:dyDescent="0.2">
      <c r="A3" s="176" t="s">
        <v>377</v>
      </c>
      <c r="B3" s="177" t="s">
        <v>379</v>
      </c>
      <c r="C3" s="177" t="s">
        <v>386</v>
      </c>
      <c r="D3" s="177" t="s">
        <v>385</v>
      </c>
    </row>
    <row r="4" spans="1:4" x14ac:dyDescent="0.2">
      <c r="A4" s="177" t="s">
        <v>222</v>
      </c>
      <c r="B4" s="178">
        <v>11</v>
      </c>
      <c r="C4" s="178">
        <v>11</v>
      </c>
      <c r="D4" s="178"/>
    </row>
    <row r="5" spans="1:4" x14ac:dyDescent="0.2">
      <c r="A5" s="177" t="s">
        <v>220</v>
      </c>
      <c r="B5" s="178">
        <v>10</v>
      </c>
      <c r="C5" s="178">
        <v>10</v>
      </c>
      <c r="D5" s="178"/>
    </row>
    <row r="6" spans="1:4" x14ac:dyDescent="0.2">
      <c r="A6" s="177" t="s">
        <v>208</v>
      </c>
      <c r="B6" s="178">
        <v>11</v>
      </c>
      <c r="C6" s="178">
        <v>11</v>
      </c>
      <c r="D6" s="178"/>
    </row>
    <row r="7" spans="1:4" x14ac:dyDescent="0.2">
      <c r="A7" s="177" t="s">
        <v>263</v>
      </c>
      <c r="B7" s="178">
        <v>10</v>
      </c>
      <c r="C7" s="178">
        <v>0</v>
      </c>
      <c r="D7" s="178">
        <v>10</v>
      </c>
    </row>
    <row r="8" spans="1:4" x14ac:dyDescent="0.2">
      <c r="A8" s="177" t="s">
        <v>140</v>
      </c>
      <c r="B8" s="178">
        <v>24</v>
      </c>
      <c r="C8" s="178">
        <v>24</v>
      </c>
      <c r="D8" s="178"/>
    </row>
    <row r="9" spans="1:4" x14ac:dyDescent="0.2">
      <c r="A9" s="177" t="s">
        <v>130</v>
      </c>
      <c r="B9" s="178">
        <v>36</v>
      </c>
      <c r="C9" s="178">
        <v>36</v>
      </c>
      <c r="D9" s="178"/>
    </row>
    <row r="10" spans="1:4" x14ac:dyDescent="0.2">
      <c r="A10" s="177" t="s">
        <v>134</v>
      </c>
      <c r="B10" s="178">
        <v>96</v>
      </c>
      <c r="C10" s="178">
        <v>9</v>
      </c>
      <c r="D10" s="178">
        <v>87</v>
      </c>
    </row>
    <row r="11" spans="1:4" x14ac:dyDescent="0.2">
      <c r="A11" s="177" t="s">
        <v>132</v>
      </c>
      <c r="B11" s="178">
        <v>1358</v>
      </c>
      <c r="C11" s="178">
        <v>1358</v>
      </c>
      <c r="D11" s="178"/>
    </row>
    <row r="12" spans="1:4" x14ac:dyDescent="0.2">
      <c r="A12" s="177" t="s">
        <v>292</v>
      </c>
      <c r="B12" s="178">
        <v>7</v>
      </c>
      <c r="C12" s="178">
        <v>7</v>
      </c>
      <c r="D12" s="178"/>
    </row>
    <row r="13" spans="1:4" x14ac:dyDescent="0.2">
      <c r="A13" s="177" t="s">
        <v>102</v>
      </c>
      <c r="B13" s="178">
        <v>1</v>
      </c>
      <c r="C13" s="178">
        <v>0</v>
      </c>
      <c r="D13" s="178">
        <v>1</v>
      </c>
    </row>
    <row r="14" spans="1:4" x14ac:dyDescent="0.2">
      <c r="A14" s="177" t="s">
        <v>290</v>
      </c>
      <c r="B14" s="178">
        <v>5</v>
      </c>
      <c r="C14" s="178">
        <v>0</v>
      </c>
      <c r="D14" s="178">
        <v>5</v>
      </c>
    </row>
    <row r="15" spans="1:4" x14ac:dyDescent="0.2">
      <c r="A15" s="177" t="s">
        <v>101</v>
      </c>
      <c r="B15" s="178">
        <v>6</v>
      </c>
      <c r="C15" s="178">
        <v>4</v>
      </c>
      <c r="D15" s="178">
        <v>2</v>
      </c>
    </row>
    <row r="16" spans="1:4" x14ac:dyDescent="0.2">
      <c r="A16" s="177" t="s">
        <v>212</v>
      </c>
      <c r="B16" s="178">
        <v>140</v>
      </c>
      <c r="C16" s="178">
        <v>140</v>
      </c>
      <c r="D16" s="178"/>
    </row>
    <row r="17" spans="1:4" x14ac:dyDescent="0.2">
      <c r="A17" s="177" t="s">
        <v>98</v>
      </c>
      <c r="B17" s="178">
        <v>10</v>
      </c>
      <c r="C17" s="178">
        <v>0</v>
      </c>
      <c r="D17" s="178">
        <v>10</v>
      </c>
    </row>
    <row r="18" spans="1:4" x14ac:dyDescent="0.2">
      <c r="A18" s="177" t="s">
        <v>138</v>
      </c>
      <c r="B18" s="178">
        <v>91</v>
      </c>
      <c r="C18" s="178">
        <v>91</v>
      </c>
      <c r="D18" s="178"/>
    </row>
    <row r="19" spans="1:4" x14ac:dyDescent="0.2">
      <c r="A19" s="177" t="s">
        <v>136</v>
      </c>
      <c r="B19" s="178">
        <v>68</v>
      </c>
      <c r="C19" s="178">
        <v>68</v>
      </c>
      <c r="D19" s="178"/>
    </row>
    <row r="20" spans="1:4" x14ac:dyDescent="0.2">
      <c r="A20" s="177" t="s">
        <v>142</v>
      </c>
      <c r="B20" s="178">
        <v>2</v>
      </c>
      <c r="C20" s="178">
        <v>2</v>
      </c>
      <c r="D20" s="178"/>
    </row>
    <row r="21" spans="1:4" x14ac:dyDescent="0.2">
      <c r="A21" s="177" t="s">
        <v>210</v>
      </c>
      <c r="B21" s="178">
        <v>12</v>
      </c>
      <c r="C21" s="178">
        <v>12</v>
      </c>
      <c r="D21" s="178"/>
    </row>
    <row r="22" spans="1:4" x14ac:dyDescent="0.2">
      <c r="A22" s="177" t="s">
        <v>216</v>
      </c>
      <c r="B22" s="178">
        <v>23</v>
      </c>
      <c r="C22" s="178">
        <v>23</v>
      </c>
      <c r="D22" s="178"/>
    </row>
    <row r="23" spans="1:4" x14ac:dyDescent="0.2">
      <c r="A23" s="177" t="s">
        <v>214</v>
      </c>
      <c r="B23" s="178">
        <v>14</v>
      </c>
      <c r="C23" s="178">
        <v>14</v>
      </c>
      <c r="D23" s="178"/>
    </row>
    <row r="24" spans="1:4" x14ac:dyDescent="0.2">
      <c r="A24" s="177" t="s">
        <v>99</v>
      </c>
      <c r="B24" s="178">
        <v>21</v>
      </c>
      <c r="C24" s="178">
        <v>6</v>
      </c>
      <c r="D24" s="178">
        <v>15</v>
      </c>
    </row>
    <row r="25" spans="1:4" x14ac:dyDescent="0.2">
      <c r="A25" s="177" t="s">
        <v>218</v>
      </c>
      <c r="B25" s="178">
        <v>6</v>
      </c>
      <c r="C25" s="178">
        <v>6</v>
      </c>
      <c r="D25" s="178"/>
    </row>
    <row r="26" spans="1:4" x14ac:dyDescent="0.2">
      <c r="A26" s="177" t="s">
        <v>265</v>
      </c>
      <c r="B26" s="178">
        <v>3</v>
      </c>
      <c r="C26" s="178">
        <v>3</v>
      </c>
      <c r="D26" s="178"/>
    </row>
    <row r="27" spans="1:4" x14ac:dyDescent="0.2">
      <c r="A27" s="177" t="s">
        <v>100</v>
      </c>
      <c r="B27" s="178">
        <v>3</v>
      </c>
      <c r="C27" s="178">
        <v>3</v>
      </c>
      <c r="D27" s="178"/>
    </row>
    <row r="28" spans="1:4" x14ac:dyDescent="0.2">
      <c r="A28" s="177" t="s">
        <v>97</v>
      </c>
      <c r="B28" s="178">
        <v>4</v>
      </c>
      <c r="C28" s="178">
        <v>4</v>
      </c>
      <c r="D28" s="178"/>
    </row>
    <row r="29" spans="1:4" x14ac:dyDescent="0.2">
      <c r="A29" s="177" t="s">
        <v>294</v>
      </c>
      <c r="B29" s="178">
        <v>3</v>
      </c>
      <c r="C29" s="178">
        <v>3</v>
      </c>
      <c r="D29" s="178"/>
    </row>
    <row r="30" spans="1:4" x14ac:dyDescent="0.2">
      <c r="A30" s="174" t="s">
        <v>378</v>
      </c>
      <c r="B30" s="175">
        <v>1975</v>
      </c>
      <c r="C30" s="175">
        <v>1845</v>
      </c>
      <c r="D30" s="17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D154-4419-4EA0-8E99-B0F5D8FDF1EB}">
  <dimension ref="A1:F87"/>
  <sheetViews>
    <sheetView topLeftCell="A16" zoomScale="160" zoomScaleNormal="160" workbookViewId="0">
      <selection activeCell="F93" sqref="F93"/>
    </sheetView>
  </sheetViews>
  <sheetFormatPr defaultColWidth="35.28515625" defaultRowHeight="12.75" x14ac:dyDescent="0.2"/>
  <cols>
    <col min="1" max="1" width="7.7109375" style="126" customWidth="1"/>
    <col min="2" max="2" width="15.42578125" style="126" customWidth="1"/>
    <col min="3" max="3" width="35.85546875" style="126" customWidth="1"/>
    <col min="4" max="4" width="15.85546875" style="126" customWidth="1"/>
    <col min="5" max="5" width="17.7109375" style="126" customWidth="1"/>
    <col min="6" max="6" width="16" style="126" customWidth="1"/>
    <col min="7" max="16384" width="35.28515625" style="94"/>
  </cols>
  <sheetData>
    <row r="1" spans="1:6" ht="27.75" customHeight="1" x14ac:dyDescent="0.2">
      <c r="A1" s="320" t="s">
        <v>535</v>
      </c>
      <c r="B1" s="321"/>
      <c r="C1" s="321"/>
      <c r="D1" s="321"/>
      <c r="E1" s="321"/>
      <c r="F1" s="322"/>
    </row>
    <row r="2" spans="1:6" ht="15.75" x14ac:dyDescent="0.2">
      <c r="A2" s="193" t="s">
        <v>531</v>
      </c>
      <c r="B2" s="187" t="s">
        <v>416</v>
      </c>
      <c r="C2" s="187" t="s">
        <v>417</v>
      </c>
      <c r="D2" s="188" t="s">
        <v>532</v>
      </c>
      <c r="E2" s="189" t="s">
        <v>533</v>
      </c>
      <c r="F2" s="194" t="s">
        <v>534</v>
      </c>
    </row>
    <row r="3" spans="1:6" x14ac:dyDescent="0.2">
      <c r="A3" s="193">
        <v>1</v>
      </c>
      <c r="B3" s="184" t="s">
        <v>418</v>
      </c>
      <c r="C3" s="184" t="s">
        <v>540</v>
      </c>
      <c r="D3" s="185">
        <f>SUMIF('SAMPLE JAN-2022'!$D$6:$D$138,"F01L010008",'SAMPLE JAN-2022'!$I$6:$I$138)</f>
        <v>0</v>
      </c>
      <c r="E3" s="186">
        <f>SUMIF('SAMPLE JAN-2022'!$D$6:$D$138,"F01L010008",'SAMPLE JAN-2022'!$Q$6:$Q$138)</f>
        <v>0</v>
      </c>
      <c r="F3" s="195">
        <f>SUMIF('SAMPLE JAN-2022'!$D$6:$D$138,"F01L010008",'SAMPLE JAN-2022'!$P$6:$P$138)</f>
        <v>0</v>
      </c>
    </row>
    <row r="4" spans="1:6" x14ac:dyDescent="0.2">
      <c r="A4" s="193">
        <v>2</v>
      </c>
      <c r="B4" s="184" t="s">
        <v>419</v>
      </c>
      <c r="C4" s="184" t="s">
        <v>420</v>
      </c>
      <c r="D4" s="185">
        <f>SUMIF('SAMPLE JAN-2022'!$D$6:$D$138,"F01L010119",'SAMPLE JAN-2022'!$I$6:$I$138)</f>
        <v>0</v>
      </c>
      <c r="E4" s="186">
        <f>SUMIF('SAMPLE JAN-2022'!$D$6:$D$138,"F01L010119",'SAMPLE JAN-2022'!$Q$6:$Q$138)</f>
        <v>0</v>
      </c>
      <c r="F4" s="195">
        <f>SUMIF('SAMPLE JAN-2022'!$D$6:$D$138,"F01L010119",'SAMPLE JAN-2022'!$P$6:$P$138)</f>
        <v>0</v>
      </c>
    </row>
    <row r="5" spans="1:6" x14ac:dyDescent="0.2">
      <c r="A5" s="193">
        <v>3</v>
      </c>
      <c r="B5" s="184" t="s">
        <v>421</v>
      </c>
      <c r="C5" s="184" t="s">
        <v>422</v>
      </c>
      <c r="D5" s="185">
        <f>SUMIF('SAMPLE JAN-2022'!$D$6:$D$138,"F01L010124",'SAMPLE JAN-2022'!$I$6:$I$138)</f>
        <v>0</v>
      </c>
      <c r="E5" s="186">
        <f>SUMIF('SAMPLE JAN-2022'!$D$6:$D$138,"F01L010124",'SAMPLE JAN-2022'!$Q$6:$Q$138)</f>
        <v>0</v>
      </c>
      <c r="F5" s="195">
        <f>SUMIF('SAMPLE JAN-2022'!$D$6:$D$138,"F01L010124",'SAMPLE JAN-2022'!$P$6:$P$138)</f>
        <v>0</v>
      </c>
    </row>
    <row r="6" spans="1:6" x14ac:dyDescent="0.2">
      <c r="A6" s="193">
        <v>4</v>
      </c>
      <c r="B6" s="184" t="s">
        <v>289</v>
      </c>
      <c r="C6" s="184" t="s">
        <v>290</v>
      </c>
      <c r="D6" s="185">
        <f>SUMIF('SAMPLE JAN-2022'!$D$6:$D$138,"F01L010132",'SAMPLE JAN-2022'!$I$6:$I$138)</f>
        <v>5</v>
      </c>
      <c r="E6" s="186">
        <f>SUMIF('SAMPLE JAN-2022'!$D$6:$D$138,"F01L010132",'SAMPLE JAN-2022'!$Q$6:$Q$138)</f>
        <v>0</v>
      </c>
      <c r="F6" s="195">
        <f>SUMIF('SAMPLE JAN-2022'!$D$6:$D$138,"F01L010132",'SAMPLE JAN-2022'!$P$6:$P$138)</f>
        <v>5</v>
      </c>
    </row>
    <row r="7" spans="1:6" x14ac:dyDescent="0.2">
      <c r="A7" s="193">
        <v>5</v>
      </c>
      <c r="B7" s="184" t="s">
        <v>92</v>
      </c>
      <c r="C7" s="184" t="s">
        <v>98</v>
      </c>
      <c r="D7" s="185">
        <f>SUMIF('SAMPLE JAN-2022'!$D$6:$D$138,"F01L010151",'SAMPLE JAN-2022'!$I$6:$I$138)</f>
        <v>10</v>
      </c>
      <c r="E7" s="186">
        <f>SUMIF('SAMPLE JAN-2022'!$D$6:$D$138,"F01L010151",'SAMPLE JAN-2022'!$Q$6:$Q$138)</f>
        <v>0</v>
      </c>
      <c r="F7" s="195">
        <f>SUMIF('SAMPLE JAN-2022'!$D$6:$D$138,"F01L010151",'SAMPLE JAN-2022'!$P$6:$P$138)</f>
        <v>10</v>
      </c>
    </row>
    <row r="8" spans="1:6" x14ac:dyDescent="0.2">
      <c r="A8" s="193">
        <v>6</v>
      </c>
      <c r="B8" s="184" t="s">
        <v>262</v>
      </c>
      <c r="C8" s="184" t="s">
        <v>263</v>
      </c>
      <c r="D8" s="185">
        <f>SUMIF('SAMPLE JAN-2022'!$D$6:$D$138,"F01L010154",'SAMPLE JAN-2022'!$I$6:$I$138)</f>
        <v>10</v>
      </c>
      <c r="E8" s="186">
        <f>SUMIF('SAMPLE JAN-2022'!$D$6:$D$138,"F01L010154",'SAMPLE JAN-2022'!$Q$6:$Q$138)</f>
        <v>0</v>
      </c>
      <c r="F8" s="195">
        <f>SUMIF('SAMPLE JAN-2022'!$D$6:$D$138,"F01L010154",'SAMPLE JAN-2022'!$P$6:$P$138)</f>
        <v>10</v>
      </c>
    </row>
    <row r="9" spans="1:6" x14ac:dyDescent="0.2">
      <c r="A9" s="193">
        <v>7</v>
      </c>
      <c r="B9" s="184" t="s">
        <v>423</v>
      </c>
      <c r="C9" s="184" t="s">
        <v>424</v>
      </c>
      <c r="D9" s="185">
        <f>SUMIF('SAMPLE JAN-2022'!$D$6:$D$138,"F01L010160",'SAMPLE JAN-2022'!$I$6:$I$138)</f>
        <v>0</v>
      </c>
      <c r="E9" s="186">
        <f>SUMIF('SAMPLE JAN-2022'!$D$6:$D$138,"F01L010160",'SAMPLE JAN-2022'!$Q$6:$Q$138)</f>
        <v>0</v>
      </c>
      <c r="F9" s="195">
        <f>SUMIF('SAMPLE JAN-2022'!$D$6:$D$138,"F01L010160",'SAMPLE JAN-2022'!$P$6:$P$138)</f>
        <v>0</v>
      </c>
    </row>
    <row r="10" spans="1:6" x14ac:dyDescent="0.2">
      <c r="A10" s="193">
        <v>8</v>
      </c>
      <c r="B10" s="184" t="s">
        <v>425</v>
      </c>
      <c r="C10" s="184" t="s">
        <v>426</v>
      </c>
      <c r="D10" s="185">
        <f>SUMIF('SAMPLE JAN-2022'!$D$6:$D$138,"F01L010161",'SAMPLE JAN-2022'!$I$6:$I$138)</f>
        <v>0</v>
      </c>
      <c r="E10" s="186">
        <f>SUMIF('SAMPLE JAN-2022'!$D$6:$D$138,"F01L010161",'SAMPLE JAN-2022'!$Q$6:$Q$138)</f>
        <v>0</v>
      </c>
      <c r="F10" s="195">
        <f>SUMIF('SAMPLE JAN-2022'!$D$6:$D$138,"F01L010161",'SAMPLE JAN-2022'!$P$6:$P$138)</f>
        <v>0</v>
      </c>
    </row>
    <row r="11" spans="1:6" x14ac:dyDescent="0.2">
      <c r="A11" s="193">
        <v>9</v>
      </c>
      <c r="B11" s="184" t="s">
        <v>427</v>
      </c>
      <c r="C11" s="184" t="s">
        <v>428</v>
      </c>
      <c r="D11" s="185">
        <f>SUMIF('SAMPLE JAN-2022'!$D$6:$D$138,"F01L010163",'SAMPLE JAN-2022'!$I$6:$I$138)</f>
        <v>0</v>
      </c>
      <c r="E11" s="186">
        <f>SUMIF('SAMPLE JAN-2022'!$D$6:$D$138,"F01L010163",'SAMPLE JAN-2022'!$Q$6:$Q$138)</f>
        <v>0</v>
      </c>
      <c r="F11" s="195">
        <f>SUMIF('SAMPLE JAN-2022'!$D$6:$D$138,"F01L010163",'SAMPLE JAN-2022'!$P$6:$P$138)</f>
        <v>0</v>
      </c>
    </row>
    <row r="12" spans="1:6" x14ac:dyDescent="0.2">
      <c r="A12" s="193">
        <v>10</v>
      </c>
      <c r="B12" s="184" t="s">
        <v>429</v>
      </c>
      <c r="C12" s="184" t="s">
        <v>430</v>
      </c>
      <c r="D12" s="185">
        <f>SUMIF('SAMPLE JAN-2022'!$D$6:$D$138,"F01L010164",'SAMPLE JAN-2022'!$I$6:$I$138)</f>
        <v>0</v>
      </c>
      <c r="E12" s="186">
        <f>SUMIF('SAMPLE JAN-2022'!$D$6:$D$138,"F01L010164",'SAMPLE JAN-2022'!$Q$6:$Q$138)</f>
        <v>0</v>
      </c>
      <c r="F12" s="195">
        <f>SUMIF('SAMPLE JAN-2022'!$D$6:$D$138,"F01L010164",'SAMPLE JAN-2022'!$P$6:$P$138)</f>
        <v>0</v>
      </c>
    </row>
    <row r="13" spans="1:6" x14ac:dyDescent="0.2">
      <c r="A13" s="193">
        <v>11</v>
      </c>
      <c r="B13" s="184" t="s">
        <v>431</v>
      </c>
      <c r="C13" s="184" t="s">
        <v>432</v>
      </c>
      <c r="D13" s="185">
        <f>SUMIF('SAMPLE JAN-2022'!$D$6:$D$138,"F01L010165",'SAMPLE JAN-2022'!$I$6:$I$138)</f>
        <v>0</v>
      </c>
      <c r="E13" s="186">
        <f>SUMIF('SAMPLE JAN-2022'!$D$6:$D$138,"F01L010165",'SAMPLE JAN-2022'!$Q$6:$Q$138)</f>
        <v>0</v>
      </c>
      <c r="F13" s="195">
        <f>SUMIF('SAMPLE JAN-2022'!$D$6:$D$138,"F01L010165",'SAMPLE JAN-2022'!$P$6:$P$138)</f>
        <v>0</v>
      </c>
    </row>
    <row r="14" spans="1:6" x14ac:dyDescent="0.2">
      <c r="A14" s="193">
        <v>12</v>
      </c>
      <c r="B14" s="184" t="s">
        <v>433</v>
      </c>
      <c r="C14" s="184" t="s">
        <v>434</v>
      </c>
      <c r="D14" s="185">
        <f>SUMIF('SAMPLE JAN-2022'!$D$6:$D$138,"F01L010166",'SAMPLE JAN-2022'!$I$6:$I$138)</f>
        <v>0</v>
      </c>
      <c r="E14" s="186">
        <f>SUMIF('SAMPLE JAN-2022'!$D$6:$D$138,"F01L010166",'SAMPLE JAN-2022'!$Q$6:$Q$138)</f>
        <v>0</v>
      </c>
      <c r="F14" s="195">
        <f>SUMIF('SAMPLE JAN-2022'!$D$6:$D$138,"F01L010166",'SAMPLE JAN-2022'!$P$6:$P$138)</f>
        <v>0</v>
      </c>
    </row>
    <row r="15" spans="1:6" x14ac:dyDescent="0.2">
      <c r="A15" s="193">
        <v>13</v>
      </c>
      <c r="B15" s="184" t="s">
        <v>435</v>
      </c>
      <c r="C15" s="184" t="s">
        <v>436</v>
      </c>
      <c r="D15" s="185">
        <f>SUMIF('SAMPLE JAN-2022'!$D$6:$D$138,"F01L010168",'SAMPLE JAN-2022'!$I$6:$I$138)</f>
        <v>0</v>
      </c>
      <c r="E15" s="186">
        <f>SUMIF('SAMPLE JAN-2022'!$D$6:$D$138,"F01L010168",'SAMPLE JAN-2022'!$Q$6:$Q$138)</f>
        <v>0</v>
      </c>
      <c r="F15" s="195">
        <f>SUMIF('SAMPLE JAN-2022'!$D$6:$D$138,"F01L010168",'SAMPLE JAN-2022'!$P$6:$P$138)</f>
        <v>0</v>
      </c>
    </row>
    <row r="16" spans="1:6" x14ac:dyDescent="0.2">
      <c r="A16" s="193">
        <v>14</v>
      </c>
      <c r="B16" s="184" t="s">
        <v>264</v>
      </c>
      <c r="C16" s="184" t="s">
        <v>265</v>
      </c>
      <c r="D16" s="185">
        <f>SUMIF('SAMPLE JAN-2022'!$D$6:$D$138,"F01L020006",'SAMPLE JAN-2022'!$I$6:$I$138)</f>
        <v>3</v>
      </c>
      <c r="E16" s="186">
        <f>SUMIF('SAMPLE JAN-2022'!$D$6:$D$138,"F01L020006",'SAMPLE JAN-2022'!$Q$6:$Q$138)</f>
        <v>3</v>
      </c>
      <c r="F16" s="195">
        <f>SUMIF('SAMPLE JAN-2022'!$D$6:$D$138,"F01L020006",'SAMPLE JAN-2022'!$P$6:$P$138)</f>
        <v>0</v>
      </c>
    </row>
    <row r="17" spans="1:6" x14ac:dyDescent="0.2">
      <c r="A17" s="193">
        <v>15</v>
      </c>
      <c r="B17" s="184" t="s">
        <v>437</v>
      </c>
      <c r="C17" s="184" t="s">
        <v>438</v>
      </c>
      <c r="D17" s="185">
        <f>SUMIF('SAMPLE JAN-2022'!$D$6:$D$138,"F01L020052",'SAMPLE JAN-2022'!$I$6:$I$138)</f>
        <v>0</v>
      </c>
      <c r="E17" s="186">
        <f>SUMIF('SAMPLE JAN-2022'!$D$6:$D$138,"F01L020052",'SAMPLE JAN-2022'!$Q$6:$Q$138)</f>
        <v>0</v>
      </c>
      <c r="F17" s="195">
        <f>SUMIF('SAMPLE JAN-2022'!$D$6:$D$138,"F01L020052",'SAMPLE JAN-2022'!$P$6:$P$138)</f>
        <v>0</v>
      </c>
    </row>
    <row r="18" spans="1:6" x14ac:dyDescent="0.2">
      <c r="A18" s="193">
        <v>16</v>
      </c>
      <c r="B18" s="184" t="s">
        <v>439</v>
      </c>
      <c r="C18" s="184" t="s">
        <v>440</v>
      </c>
      <c r="D18" s="185">
        <f>SUMIF('SAMPLE JAN-2022'!$D$6:$D$138,"F01L020085",'SAMPLE JAN-2022'!$I$6:$I$138)</f>
        <v>0</v>
      </c>
      <c r="E18" s="186">
        <f>SUMIF('SAMPLE JAN-2022'!$D$6:$D$138,"F01L020085",'SAMPLE JAN-2022'!$Q$6:$Q$138)</f>
        <v>0</v>
      </c>
      <c r="F18" s="195">
        <f>SUMIF('SAMPLE JAN-2022'!$D$6:$D$138,"F01L020085",'SAMPLE JAN-2022'!$P$6:$P$138)</f>
        <v>0</v>
      </c>
    </row>
    <row r="19" spans="1:6" x14ac:dyDescent="0.2">
      <c r="A19" s="193">
        <v>17</v>
      </c>
      <c r="B19" s="184" t="s">
        <v>441</v>
      </c>
      <c r="C19" s="184" t="s">
        <v>442</v>
      </c>
      <c r="D19" s="185">
        <f>SUMIF('SAMPLE JAN-2022'!$D$6:$D$138,"F01L020119",'SAMPLE JAN-2022'!$I$6:$I$138)</f>
        <v>0</v>
      </c>
      <c r="E19" s="186">
        <f>SUMIF('SAMPLE JAN-2022'!$D$6:$D$138,"F01L020119",'SAMPLE JAN-2022'!$Q$6:$Q$138)</f>
        <v>0</v>
      </c>
      <c r="F19" s="195">
        <f>SUMIF('SAMPLE JAN-2022'!$D$6:$D$138,"F01L020119",'SAMPLE JAN-2022'!$P$6:$P$138)</f>
        <v>0</v>
      </c>
    </row>
    <row r="20" spans="1:6" x14ac:dyDescent="0.2">
      <c r="A20" s="193">
        <v>18</v>
      </c>
      <c r="B20" s="184" t="s">
        <v>443</v>
      </c>
      <c r="C20" s="184" t="s">
        <v>444</v>
      </c>
      <c r="D20" s="185">
        <f>SUMIF('SAMPLE JAN-2022'!$D$6:$D$138,"F01L020142",'SAMPLE JAN-2022'!$I$6:$I$138)</f>
        <v>0</v>
      </c>
      <c r="E20" s="186">
        <f>SUMIF('SAMPLE JAN-2022'!$D$6:$D$138,"F01L020142",'SAMPLE JAN-2022'!$Q$6:$Q$138)</f>
        <v>0</v>
      </c>
      <c r="F20" s="195">
        <f>SUMIF('SAMPLE JAN-2022'!$D$6:$D$138,"F01L020142",'SAMPLE JAN-2022'!$P$6:$P$138)</f>
        <v>0</v>
      </c>
    </row>
    <row r="21" spans="1:6" x14ac:dyDescent="0.2">
      <c r="A21" s="193">
        <v>19</v>
      </c>
      <c r="B21" s="184" t="s">
        <v>445</v>
      </c>
      <c r="C21" s="184" t="s">
        <v>446</v>
      </c>
      <c r="D21" s="185">
        <f>SUMIF('SAMPLE JAN-2022'!$D$6:$D$138,"F01L020208",'SAMPLE JAN-2022'!$I$6:$I$138)</f>
        <v>0</v>
      </c>
      <c r="E21" s="186">
        <f>SUMIF('SAMPLE JAN-2022'!$D$6:$D$138,"F01L020208",'SAMPLE JAN-2022'!$Q$6:$Q$138)</f>
        <v>0</v>
      </c>
      <c r="F21" s="195">
        <f>SUMIF('SAMPLE JAN-2022'!$D$6:$D$138,"F01L020208",'SAMPLE JAN-2022'!$P$6:$P$138)</f>
        <v>0</v>
      </c>
    </row>
    <row r="22" spans="1:6" x14ac:dyDescent="0.2">
      <c r="A22" s="193">
        <v>20</v>
      </c>
      <c r="B22" s="184" t="s">
        <v>219</v>
      </c>
      <c r="C22" s="184" t="s">
        <v>220</v>
      </c>
      <c r="D22" s="185">
        <f>SUMIF('SAMPLE JAN-2022'!$D$6:$D$138,"F01L020209",'SAMPLE JAN-2022'!$I$6:$I$138)</f>
        <v>10</v>
      </c>
      <c r="E22" s="186">
        <f>SUMIF('SAMPLE JAN-2022'!$D$6:$D$138,"F01L020209",'SAMPLE JAN-2022'!$Q$6:$Q$138)</f>
        <v>10</v>
      </c>
      <c r="F22" s="195">
        <f>SUMIF('SAMPLE JAN-2022'!$D$6:$D$138,"F01L020209",'SAMPLE JAN-2022'!$P$6:$P$138)</f>
        <v>0</v>
      </c>
    </row>
    <row r="23" spans="1:6" x14ac:dyDescent="0.2">
      <c r="A23" s="193">
        <v>21</v>
      </c>
      <c r="B23" s="184" t="s">
        <v>447</v>
      </c>
      <c r="C23" s="184" t="s">
        <v>448</v>
      </c>
      <c r="D23" s="185">
        <f>SUMIF('SAMPLE JAN-2022'!$D$6:$D$138,"F01L020211",'SAMPLE JAN-2022'!$I$6:$I$138)</f>
        <v>0</v>
      </c>
      <c r="E23" s="186">
        <f>SUMIF('SAMPLE JAN-2022'!$D$6:$D$138,"F01L020211",'SAMPLE JAN-2022'!$Q$6:$Q$138)</f>
        <v>0</v>
      </c>
      <c r="F23" s="195">
        <f>SUMIF('SAMPLE JAN-2022'!$D$6:$D$138,"F01L020211",'SAMPLE JAN-2022'!$P$6:$P$138)</f>
        <v>0</v>
      </c>
    </row>
    <row r="24" spans="1:6" x14ac:dyDescent="0.2">
      <c r="A24" s="193">
        <v>22</v>
      </c>
      <c r="B24" s="184" t="s">
        <v>449</v>
      </c>
      <c r="C24" s="184" t="s">
        <v>450</v>
      </c>
      <c r="D24" s="185">
        <f>SUMIF('SAMPLE JAN-2022'!$D$6:$D$138,"F01L020228",'SAMPLE JAN-2022'!$I$6:$I$138)</f>
        <v>0</v>
      </c>
      <c r="E24" s="186">
        <f>SUMIF('SAMPLE JAN-2022'!$D$6:$D$138,"F01L020228",'SAMPLE JAN-2022'!$Q$6:$Q$138)</f>
        <v>0</v>
      </c>
      <c r="F24" s="195">
        <f>SUMIF('SAMPLE JAN-2022'!$D$6:$D$138,"F01L020228",'SAMPLE JAN-2022'!$P$6:$P$138)</f>
        <v>0</v>
      </c>
    </row>
    <row r="25" spans="1:6" x14ac:dyDescent="0.2">
      <c r="A25" s="193">
        <v>23</v>
      </c>
      <c r="B25" s="184" t="s">
        <v>139</v>
      </c>
      <c r="C25" s="184" t="s">
        <v>140</v>
      </c>
      <c r="D25" s="185">
        <f>SUMIF('SAMPLE JAN-2022'!$D$6:$D$138,"F01L020240",'SAMPLE JAN-2022'!$I$6:$I$138)</f>
        <v>24</v>
      </c>
      <c r="E25" s="186">
        <f>SUMIF('SAMPLE JAN-2022'!$D$6:$D$138,"F01L020240",'SAMPLE JAN-2022'!$Q$6:$Q$138)</f>
        <v>24</v>
      </c>
      <c r="F25" s="195">
        <f>SUMIF('SAMPLE JAN-2022'!$D$6:$D$138,"F01L020240",'SAMPLE JAN-2022'!$P$6:$P$138)</f>
        <v>0</v>
      </c>
    </row>
    <row r="26" spans="1:6" x14ac:dyDescent="0.2">
      <c r="A26" s="193">
        <v>24</v>
      </c>
      <c r="B26" s="184" t="s">
        <v>451</v>
      </c>
      <c r="C26" s="184" t="s">
        <v>452</v>
      </c>
      <c r="D26" s="185">
        <f>SUMIF('SAMPLE JAN-2022'!$D$6:$D$138,"F01L020353",'SAMPLE JAN-2022'!$I$6:$I$138)</f>
        <v>0</v>
      </c>
      <c r="E26" s="186">
        <f>SUMIF('SAMPLE JAN-2022'!$D$6:$D$138,"F01L020241",'SAMPLE JAN-2022'!$Q$6:$Q$138)</f>
        <v>0</v>
      </c>
      <c r="F26" s="195">
        <f>SUMIF('SAMPLE JAN-2022'!$D$6:$D$138,"F01L020241",'SAMPLE JAN-2022'!$P$6:$P$138)</f>
        <v>0</v>
      </c>
    </row>
    <row r="27" spans="1:6" x14ac:dyDescent="0.2">
      <c r="A27" s="193">
        <v>25</v>
      </c>
      <c r="B27" s="184" t="s">
        <v>453</v>
      </c>
      <c r="C27" s="184" t="s">
        <v>454</v>
      </c>
      <c r="D27" s="185">
        <f>SUMIF('SAMPLE JAN-2022'!$D$6:$D$138,"F01L020354",'SAMPLE JAN-2022'!$I$6:$I$138)</f>
        <v>0</v>
      </c>
      <c r="E27" s="186">
        <f>SUMIF('SAMPLE JAN-2022'!$D$6:$D$138,"F01L020353",'SAMPLE JAN-2022'!$Q$6:$Q$138)</f>
        <v>0</v>
      </c>
      <c r="F27" s="195">
        <f>SUMIF('SAMPLE JAN-2022'!$D$6:$D$138,"F01L020353",'SAMPLE JAN-2022'!$P$6:$P$138)</f>
        <v>0</v>
      </c>
    </row>
    <row r="28" spans="1:6" x14ac:dyDescent="0.2">
      <c r="A28" s="193">
        <v>26</v>
      </c>
      <c r="B28" s="184" t="s">
        <v>455</v>
      </c>
      <c r="C28" s="184" t="s">
        <v>456</v>
      </c>
      <c r="D28" s="185">
        <f>SUMIF('SAMPLE JAN-2022'!$D$6:$D$138,"F01L020355",'SAMPLE JAN-2022'!$I$6:$I$138)</f>
        <v>0</v>
      </c>
      <c r="E28" s="186">
        <f>SUMIF('SAMPLE JAN-2022'!$D$6:$D$138,"F01L020354",'SAMPLE JAN-2022'!$Q$6:$Q$138)</f>
        <v>0</v>
      </c>
      <c r="F28" s="195">
        <f>SUMIF('SAMPLE JAN-2022'!$D$6:$D$138,"F01L020354",'SAMPLE JAN-2022'!$P$6:$P$138)</f>
        <v>0</v>
      </c>
    </row>
    <row r="29" spans="1:6" x14ac:dyDescent="0.2">
      <c r="A29" s="193">
        <v>27</v>
      </c>
      <c r="B29" s="184" t="s">
        <v>457</v>
      </c>
      <c r="C29" s="184" t="s">
        <v>456</v>
      </c>
      <c r="D29" s="185">
        <f>SUMIF('SAMPLE JAN-2022'!$D$6:$D$138,"F01L020356",'SAMPLE JAN-2022'!$I$6:$I$138)</f>
        <v>0</v>
      </c>
      <c r="E29" s="186">
        <f>SUMIF('SAMPLE JAN-2022'!$D$6:$D$138,"F01L020355",'SAMPLE JAN-2022'!$Q$6:$Q$138)</f>
        <v>0</v>
      </c>
      <c r="F29" s="195">
        <f>SUMIF('SAMPLE JAN-2022'!$D$6:$D$138,"F01L020355",'SAMPLE JAN-2022'!$P$6:$P$138)</f>
        <v>0</v>
      </c>
    </row>
    <row r="30" spans="1:6" x14ac:dyDescent="0.2">
      <c r="A30" s="193">
        <v>28</v>
      </c>
      <c r="B30" s="184" t="s">
        <v>458</v>
      </c>
      <c r="C30" s="184" t="s">
        <v>459</v>
      </c>
      <c r="D30" s="185">
        <f>SUMIF('SAMPLE JAN-2022'!$D$6:$D$138,"F01L020357",'SAMPLE JAN-2022'!$I$6:$I$138)</f>
        <v>0</v>
      </c>
      <c r="E30" s="186">
        <f>SUMIF('SAMPLE JAN-2022'!$D$6:$D$138,"F01L020356",'SAMPLE JAN-2022'!$Q$6:$Q$138)</f>
        <v>0</v>
      </c>
      <c r="F30" s="195">
        <f>SUMIF('SAMPLE JAN-2022'!$D$6:$D$138,"F01L020356",'SAMPLE JAN-2022'!$P$6:$P$138)</f>
        <v>0</v>
      </c>
    </row>
    <row r="31" spans="1:6" x14ac:dyDescent="0.2">
      <c r="A31" s="193">
        <v>29</v>
      </c>
      <c r="B31" s="184" t="s">
        <v>460</v>
      </c>
      <c r="C31" s="184" t="s">
        <v>461</v>
      </c>
      <c r="D31" s="185">
        <f>SUMIF('SAMPLE JAN-2022'!$D$6:$D$138,"F01L020357",'SAMPLE JAN-2022'!$I$6:$I$138)</f>
        <v>0</v>
      </c>
      <c r="E31" s="186">
        <f>SUMIF('SAMPLE JAN-2022'!$D$6:$D$138,"F01L020357",'SAMPLE JAN-2022'!$Q$6:$Q$138)</f>
        <v>0</v>
      </c>
      <c r="F31" s="195">
        <f>SUMIF('SAMPLE JAN-2022'!$D$6:$D$138,"F01L020357",'SAMPLE JAN-2022'!$P$6:$P$138)</f>
        <v>0</v>
      </c>
    </row>
    <row r="32" spans="1:6" x14ac:dyDescent="0.2">
      <c r="A32" s="193">
        <v>30</v>
      </c>
      <c r="B32" s="184" t="s">
        <v>462</v>
      </c>
      <c r="C32" s="184" t="s">
        <v>463</v>
      </c>
      <c r="D32" s="185">
        <f>SUMIF('SAMPLE JAN-2022'!$D$6:$D$138,"F01L020358",'SAMPLE JAN-2022'!$I$6:$I$138)</f>
        <v>0</v>
      </c>
      <c r="E32" s="186">
        <f>SUMIF('SAMPLE JAN-2022'!$D$6:$D$138,"F01L020358",'SAMPLE JAN-2022'!$Q$6:$Q$138)</f>
        <v>0</v>
      </c>
      <c r="F32" s="195">
        <f>SUMIF('SAMPLE JAN-2022'!$D$6:$D$138,"F01L020358",'SAMPLE JAN-2022'!$P$6:$P$138)</f>
        <v>0</v>
      </c>
    </row>
    <row r="33" spans="1:6" x14ac:dyDescent="0.2">
      <c r="A33" s="193">
        <v>31</v>
      </c>
      <c r="B33" s="184" t="s">
        <v>464</v>
      </c>
      <c r="C33" s="184" t="s">
        <v>465</v>
      </c>
      <c r="D33" s="185">
        <f>SUMIF('SAMPLE JAN-2022'!$D$6:$D$138,"F01L020359",'SAMPLE JAN-2022'!$I$6:$I$138)</f>
        <v>0</v>
      </c>
      <c r="E33" s="186">
        <f>SUMIF('SAMPLE JAN-2022'!$D$6:$D$138,"F01L020359",'SAMPLE JAN-2022'!$Q$6:$Q$138)</f>
        <v>0</v>
      </c>
      <c r="F33" s="195">
        <f>SUMIF('SAMPLE JAN-2022'!$D$6:$D$138,"F01L020359",'SAMPLE JAN-2022'!$P$6:$P$138)</f>
        <v>0</v>
      </c>
    </row>
    <row r="34" spans="1:6" x14ac:dyDescent="0.2">
      <c r="A34" s="193">
        <v>32</v>
      </c>
      <c r="B34" s="184" t="s">
        <v>466</v>
      </c>
      <c r="C34" s="184" t="s">
        <v>467</v>
      </c>
      <c r="D34" s="185">
        <f>SUMIF('SAMPLE JAN-2022'!$D$6:$D$138,"F01L020383",'SAMPLE JAN-2022'!$I$6:$I$138)</f>
        <v>0</v>
      </c>
      <c r="E34" s="186">
        <f>SUMIF('SAMPLE JAN-2022'!$D$6:$D$138,"F01L020383",'SAMPLE JAN-2022'!$Q$6:$Q$138)</f>
        <v>0</v>
      </c>
      <c r="F34" s="195">
        <f>SUMIF('SAMPLE JAN-2022'!$D$6:$D$138,"F01L020383",'SAMPLE JAN-2022'!$P$6:$P$138)</f>
        <v>0</v>
      </c>
    </row>
    <row r="35" spans="1:6" x14ac:dyDescent="0.2">
      <c r="A35" s="193">
        <v>33</v>
      </c>
      <c r="B35" s="184" t="s">
        <v>468</v>
      </c>
      <c r="C35" s="184" t="s">
        <v>469</v>
      </c>
      <c r="D35" s="185">
        <f>SUMIF('SAMPLE JAN-2022'!$D$6:$D$138,"F01L020384",'SAMPLE JAN-2022'!$I$6:$I$138)</f>
        <v>0</v>
      </c>
      <c r="E35" s="186">
        <f>SUMIF('SAMPLE JAN-2022'!$D$6:$D$138,"F01L020384",'SAMPLE JAN-2022'!$Q$6:$Q$138)</f>
        <v>0</v>
      </c>
      <c r="F35" s="195">
        <f>SUMIF('SAMPLE JAN-2022'!$D$6:$D$138,"F01L020384",'SAMPLE JAN-2022'!$P$6:$P$138)</f>
        <v>0</v>
      </c>
    </row>
    <row r="36" spans="1:6" x14ac:dyDescent="0.2">
      <c r="A36" s="193">
        <v>34</v>
      </c>
      <c r="B36" s="184" t="s">
        <v>470</v>
      </c>
      <c r="C36" s="184" t="s">
        <v>471</v>
      </c>
      <c r="D36" s="185">
        <f>SUMIF('SAMPLE JAN-2022'!$D$6:$D$138,"F01L020385",'SAMPLE JAN-2022'!$I$6:$I$138)</f>
        <v>0</v>
      </c>
      <c r="E36" s="186">
        <f>SUMIF('SAMPLE JAN-2022'!$D$6:$D$138,"F01L020385",'SAMPLE JAN-2022'!$Q$6:$Q$138)</f>
        <v>0</v>
      </c>
      <c r="F36" s="195">
        <f>SUMIF('SAMPLE JAN-2022'!$D$6:$D$138,"F01L020385",'SAMPLE JAN-2022'!$P$6:$P$138)</f>
        <v>0</v>
      </c>
    </row>
    <row r="37" spans="1:6" x14ac:dyDescent="0.2">
      <c r="A37" s="193">
        <v>35</v>
      </c>
      <c r="B37" s="184" t="s">
        <v>472</v>
      </c>
      <c r="C37" s="184" t="s">
        <v>473</v>
      </c>
      <c r="D37" s="185">
        <f>SUMIF('SAMPLE JAN-2022'!$D$6:$D$138,"F01L020386",'SAMPLE JAN-2022'!$I$6:$I$138)</f>
        <v>0</v>
      </c>
      <c r="E37" s="186">
        <f>SUMIF('SAMPLE JAN-2022'!$D$6:$D$138,"F01L020386",'SAMPLE JAN-2022'!$Q$6:$Q$138)</f>
        <v>0</v>
      </c>
      <c r="F37" s="195">
        <f>SUMIF('SAMPLE JAN-2022'!$D$6:$D$138,"F01L020386",'SAMPLE JAN-2022'!$P$6:$P$138)</f>
        <v>0</v>
      </c>
    </row>
    <row r="38" spans="1:6" x14ac:dyDescent="0.2">
      <c r="A38" s="193">
        <v>36</v>
      </c>
      <c r="B38" s="184" t="s">
        <v>474</v>
      </c>
      <c r="C38" s="184" t="s">
        <v>475</v>
      </c>
      <c r="D38" s="185">
        <f>SUMIF('SAMPLE JAN-2022'!$D$6:$D$138,"F01L020387",'SAMPLE JAN-2022'!$I$6:$I$138)</f>
        <v>0</v>
      </c>
      <c r="E38" s="186">
        <f>SUMIF('SAMPLE JAN-2022'!$D$6:$D$138,"F01L020387",'SAMPLE JAN-2022'!$Q$6:$Q$138)</f>
        <v>0</v>
      </c>
      <c r="F38" s="195">
        <f>SUMIF('SAMPLE JAN-2022'!$D$6:$D$138,"F01L020387",'SAMPLE JAN-2022'!$P$6:$P$138)</f>
        <v>0</v>
      </c>
    </row>
    <row r="39" spans="1:6" x14ac:dyDescent="0.2">
      <c r="A39" s="193">
        <v>37</v>
      </c>
      <c r="B39" s="184" t="s">
        <v>476</v>
      </c>
      <c r="C39" s="184" t="s">
        <v>477</v>
      </c>
      <c r="D39" s="185">
        <f>SUMIF('SAMPLE JAN-2022'!$D$6:$D$138,"F01L020388",'SAMPLE JAN-2022'!$I$6:$I$138)</f>
        <v>0</v>
      </c>
      <c r="E39" s="186">
        <f>SUMIF('SAMPLE JAN-2022'!$D$6:$D$138,"F01L020388",'SAMPLE JAN-2022'!$Q$6:$Q$138)</f>
        <v>0</v>
      </c>
      <c r="F39" s="195">
        <f>SUMIF('SAMPLE JAN-2022'!$D$6:$D$138,"F01L020388",'SAMPLE JAN-2022'!$P$6:$P$138)</f>
        <v>0</v>
      </c>
    </row>
    <row r="40" spans="1:6" x14ac:dyDescent="0.2">
      <c r="A40" s="193">
        <v>38</v>
      </c>
      <c r="B40" s="184" t="s">
        <v>141</v>
      </c>
      <c r="C40" s="184" t="s">
        <v>142</v>
      </c>
      <c r="D40" s="185">
        <f>SUMIF('SAMPLE JAN-2022'!$D$6:$D$138,"F01L020389",'SAMPLE JAN-2022'!$I$6:$I$138)</f>
        <v>2</v>
      </c>
      <c r="E40" s="186">
        <f>SUMIF('SAMPLE JAN-2022'!$D$6:$D$138,"F01L020389",'SAMPLE JAN-2022'!$Q$6:$Q$138)</f>
        <v>2</v>
      </c>
      <c r="F40" s="195">
        <f>SUMIF('SAMPLE JAN-2022'!$D$6:$D$138,"F01L020389",'SAMPLE JAN-2022'!$P$6:$P$138)</f>
        <v>0</v>
      </c>
    </row>
    <row r="41" spans="1:6" x14ac:dyDescent="0.2">
      <c r="A41" s="193">
        <v>39</v>
      </c>
      <c r="B41" s="184" t="s">
        <v>478</v>
      </c>
      <c r="C41" s="184" t="s">
        <v>479</v>
      </c>
      <c r="D41" s="185">
        <f>SUMIF('SAMPLE JAN-2022'!$D$6:$D$138,"F01L020394",'SAMPLE JAN-2022'!$I$6:$I$138)</f>
        <v>0</v>
      </c>
      <c r="E41" s="186">
        <f>SUMIF('SAMPLE JAN-2022'!$D$6:$D$138,"F01L020394",'SAMPLE JAN-2022'!$Q$6:$Q$138)</f>
        <v>0</v>
      </c>
      <c r="F41" s="195">
        <f>SUMIF('SAMPLE JAN-2022'!$D$6:$D$138,"F01L020394",'SAMPLE JAN-2022'!$P$6:$P$138)</f>
        <v>0</v>
      </c>
    </row>
    <row r="42" spans="1:6" x14ac:dyDescent="0.2">
      <c r="A42" s="193">
        <v>40</v>
      </c>
      <c r="B42" s="184" t="s">
        <v>480</v>
      </c>
      <c r="C42" s="184" t="s">
        <v>481</v>
      </c>
      <c r="D42" s="185">
        <f>SUMIF('SAMPLE JAN-2022'!$D$6:$D$138,"F01L020395",'SAMPLE JAN-2022'!$I$6:$I$138)</f>
        <v>0</v>
      </c>
      <c r="E42" s="186">
        <f>SUMIF('SAMPLE JAN-2022'!$D$6:$D$138,"F01L020395",'SAMPLE JAN-2022'!$Q$6:$Q$138)</f>
        <v>0</v>
      </c>
      <c r="F42" s="195">
        <f>SUMIF('SAMPLE JAN-2022'!$D$6:$D$138,"F01L020395",'SAMPLE JAN-2022'!$P$6:$P$138)</f>
        <v>0</v>
      </c>
    </row>
    <row r="43" spans="1:6" x14ac:dyDescent="0.2">
      <c r="A43" s="193">
        <v>41</v>
      </c>
      <c r="B43" s="184" t="s">
        <v>482</v>
      </c>
      <c r="C43" s="184" t="s">
        <v>483</v>
      </c>
      <c r="D43" s="185">
        <f>SUMIF('SAMPLE JAN-2022'!$D$6:$D$138,"F01L020396",'SAMPLE JAN-2022'!$I$6:$I$138)</f>
        <v>0</v>
      </c>
      <c r="E43" s="186">
        <f>SUMIF('SAMPLE JAN-2022'!$D$6:$D$138,"F01L020396",'SAMPLE JAN-2022'!$Q$6:$Q$138)</f>
        <v>0</v>
      </c>
      <c r="F43" s="195">
        <f>SUMIF('SAMPLE JAN-2022'!$D$6:$D$138,"F01L020396",'SAMPLE JAN-2022'!$P$6:$P$138)</f>
        <v>0</v>
      </c>
    </row>
    <row r="44" spans="1:6" x14ac:dyDescent="0.2">
      <c r="A44" s="193">
        <v>42</v>
      </c>
      <c r="B44" s="184" t="s">
        <v>484</v>
      </c>
      <c r="C44" s="184" t="s">
        <v>485</v>
      </c>
      <c r="D44" s="185">
        <f>SUMIF('SAMPLE JAN-2022'!$D$6:$D$138,"F01L030008",'SAMPLE JAN-2022'!$I$6:$I$138)</f>
        <v>0</v>
      </c>
      <c r="E44" s="186">
        <f>SUMIF('SAMPLE JAN-2022'!$D$6:$D$138,"F01L030008",'SAMPLE JAN-2022'!$Q$6:$Q$138)</f>
        <v>0</v>
      </c>
      <c r="F44" s="195">
        <f>SUMIF('SAMPLE JAN-2022'!$D$6:$D$138,"F01L030008",'SAMPLE JAN-2022'!$P$6:$P$138)</f>
        <v>0</v>
      </c>
    </row>
    <row r="45" spans="1:6" x14ac:dyDescent="0.2">
      <c r="A45" s="193">
        <v>43</v>
      </c>
      <c r="B45" s="184" t="s">
        <v>486</v>
      </c>
      <c r="C45" s="184" t="s">
        <v>487</v>
      </c>
      <c r="D45" s="185">
        <f>SUMIF('SAMPLE JAN-2022'!$D$6:$D$138,"F01L030013",'SAMPLE JAN-2022'!$I$6:$I$138)</f>
        <v>0</v>
      </c>
      <c r="E45" s="186">
        <f>SUMIF('SAMPLE JAN-2022'!$D$6:$D$138,"F01L030013",'SAMPLE JAN-2022'!$Q$6:$Q$138)</f>
        <v>0</v>
      </c>
      <c r="F45" s="195">
        <f>SUMIF('SAMPLE JAN-2022'!$D$6:$D$138,"F01L030013",'SAMPLE JAN-2022'!$P$6:$P$138)</f>
        <v>0</v>
      </c>
    </row>
    <row r="46" spans="1:6" x14ac:dyDescent="0.2">
      <c r="A46" s="193">
        <v>44</v>
      </c>
      <c r="B46" s="184" t="s">
        <v>488</v>
      </c>
      <c r="C46" s="184" t="s">
        <v>489</v>
      </c>
      <c r="D46" s="185">
        <f>SUMIF('SAMPLE JAN-2022'!$D$6:$D$138,"F01L030014",'SAMPLE JAN-2022'!$I$6:$I$138)</f>
        <v>0</v>
      </c>
      <c r="E46" s="186">
        <f>SUMIF('SAMPLE JAN-2022'!$D$6:$D$138,"F01L030014",'SAMPLE JAN-2022'!$Q$6:$Q$138)</f>
        <v>0</v>
      </c>
      <c r="F46" s="195">
        <f>SUMIF('SAMPLE JAN-2022'!$D$6:$D$138,"F01L030014",'SAMPLE JAN-2022'!$P$6:$P$138)</f>
        <v>0</v>
      </c>
    </row>
    <row r="47" spans="1:6" x14ac:dyDescent="0.2">
      <c r="A47" s="193">
        <v>45</v>
      </c>
      <c r="B47" s="184" t="s">
        <v>490</v>
      </c>
      <c r="C47" s="184" t="s">
        <v>491</v>
      </c>
      <c r="D47" s="185">
        <f>SUMIF('SAMPLE JAN-2022'!$D$6:$D$138,"F01L040003",'SAMPLE JAN-2022'!$I$6:$I$138)</f>
        <v>0</v>
      </c>
      <c r="E47" s="186">
        <f>SUMIF('SAMPLE JAN-2022'!$D$6:$D$138,"F01L040003",'SAMPLE JAN-2022'!$Q$6:$Q$138)</f>
        <v>0</v>
      </c>
      <c r="F47" s="195">
        <f>SUMIF('SAMPLE JAN-2022'!$D$6:$D$138,"F01L040003",'SAMPLE JAN-2022'!$P$6:$P$138)</f>
        <v>0</v>
      </c>
    </row>
    <row r="48" spans="1:6" x14ac:dyDescent="0.2">
      <c r="A48" s="193">
        <v>46</v>
      </c>
      <c r="B48" s="184" t="s">
        <v>94</v>
      </c>
      <c r="C48" s="184" t="s">
        <v>100</v>
      </c>
      <c r="D48" s="185">
        <f>SUMIF('SAMPLE JAN-2022'!$D$6:$D$138,"F01L040006",'SAMPLE JAN-2022'!$I$6:$I$138)</f>
        <v>3</v>
      </c>
      <c r="E48" s="186">
        <f>SUMIF('SAMPLE JAN-2022'!$D$6:$D$138,"F01L040006",'SAMPLE JAN-2022'!$Q$6:$Q$138)</f>
        <v>3</v>
      </c>
      <c r="F48" s="195">
        <f>SUMIF('SAMPLE JAN-2022'!$D$6:$D$138,"F01L040006",'SAMPLE JAN-2022'!$P$6:$P$138)</f>
        <v>0</v>
      </c>
    </row>
    <row r="49" spans="1:6" x14ac:dyDescent="0.2">
      <c r="A49" s="193">
        <v>47</v>
      </c>
      <c r="B49" s="184" t="s">
        <v>221</v>
      </c>
      <c r="C49" s="184" t="s">
        <v>222</v>
      </c>
      <c r="D49" s="185">
        <f>SUMIF('SAMPLE JAN-2022'!$D$6:$D$138,"F01L040034",'SAMPLE JAN-2022'!$I$6:$I$138)</f>
        <v>11</v>
      </c>
      <c r="E49" s="186">
        <f>SUMIF('SAMPLE JAN-2022'!$D$6:$D$138,"F01L040034",'SAMPLE JAN-2022'!$Q$6:$Q$138)</f>
        <v>11</v>
      </c>
      <c r="F49" s="195">
        <f>SUMIF('SAMPLE JAN-2022'!$D$6:$D$138,"F01L040034",'SAMPLE JAN-2022'!$P$6:$P$138)</f>
        <v>0</v>
      </c>
    </row>
    <row r="50" spans="1:6" x14ac:dyDescent="0.2">
      <c r="A50" s="193">
        <v>48</v>
      </c>
      <c r="B50" s="184" t="s">
        <v>492</v>
      </c>
      <c r="C50" s="184" t="s">
        <v>493</v>
      </c>
      <c r="D50" s="185">
        <f>SUMIF('SAMPLE JAN-2022'!$D$6:$D$138,"F01L040067",'SAMPLE JAN-2022'!$I$6:$I$138)</f>
        <v>0</v>
      </c>
      <c r="E50" s="186">
        <f>SUMIF('SAMPLE JAN-2022'!$D$6:$D$138,"F01L040067",'SAMPLE JAN-2022'!$Q$6:$Q$138)</f>
        <v>0</v>
      </c>
      <c r="F50" s="195">
        <f>SUMIF('SAMPLE JAN-2022'!$D$6:$D$138,"F01L040067",'SAMPLE JAN-2022'!$P$6:$P$138)</f>
        <v>0</v>
      </c>
    </row>
    <row r="51" spans="1:6" x14ac:dyDescent="0.2">
      <c r="A51" s="193">
        <v>49</v>
      </c>
      <c r="B51" s="184" t="s">
        <v>293</v>
      </c>
      <c r="C51" s="184" t="s">
        <v>294</v>
      </c>
      <c r="D51" s="185">
        <f>SUMIF('SAMPLE JAN-2022'!$D$6:$D$138,"F01L040068",'SAMPLE JAN-2022'!$I$6:$I$138)</f>
        <v>3</v>
      </c>
      <c r="E51" s="186">
        <f>SUMIF('SAMPLE JAN-2022'!$D$6:$D$138,"F01L040068",'SAMPLE JAN-2022'!$Q$6:$Q$138)</f>
        <v>3</v>
      </c>
      <c r="F51" s="195">
        <f>SUMIF('SAMPLE JAN-2022'!$D$6:$D$138,"F01L040068",'SAMPLE JAN-2022'!$P$6:$P$138)</f>
        <v>0</v>
      </c>
    </row>
    <row r="52" spans="1:6" x14ac:dyDescent="0.2">
      <c r="A52" s="193">
        <v>50</v>
      </c>
      <c r="B52" s="184" t="s">
        <v>494</v>
      </c>
      <c r="C52" s="184" t="s">
        <v>495</v>
      </c>
      <c r="D52" s="185">
        <f>SUMIF('SAMPLE JAN-2022'!$D$6:$D$138,"F01L040076",'SAMPLE JAN-2022'!$I$6:$I$138)</f>
        <v>0</v>
      </c>
      <c r="E52" s="186">
        <f>SUMIF('SAMPLE JAN-2022'!$D$6:$D$138,"F01L040076",'SAMPLE JAN-2022'!$Q$6:$Q$138)</f>
        <v>0</v>
      </c>
      <c r="F52" s="195">
        <f>SUMIF('SAMPLE JAN-2022'!$D$6:$D$138,"F01L040076",'SAMPLE JAN-2022'!$P$6:$P$138)</f>
        <v>0</v>
      </c>
    </row>
    <row r="53" spans="1:6" x14ac:dyDescent="0.2">
      <c r="A53" s="193">
        <v>51</v>
      </c>
      <c r="B53" s="184" t="s">
        <v>91</v>
      </c>
      <c r="C53" s="184" t="s">
        <v>97</v>
      </c>
      <c r="D53" s="185">
        <f>SUMIF('SAMPLE JAN-2022'!$D$6:$D$138,"F01L040077",'SAMPLE JAN-2022'!$I$6:$I$138)</f>
        <v>4</v>
      </c>
      <c r="E53" s="186">
        <f>SUMIF('SAMPLE JAN-2022'!$D$6:$D$138,"F01L040077",'SAMPLE JAN-2022'!$Q$6:$Q$138)</f>
        <v>4</v>
      </c>
      <c r="F53" s="195">
        <f>SUMIF('SAMPLE JAN-2022'!$D$6:$D$138,"F01L040077",'SAMPLE JAN-2022'!$P$6:$P$138)</f>
        <v>0</v>
      </c>
    </row>
    <row r="54" spans="1:6" x14ac:dyDescent="0.2">
      <c r="A54" s="193">
        <v>52</v>
      </c>
      <c r="B54" s="184" t="s">
        <v>217</v>
      </c>
      <c r="C54" s="184" t="s">
        <v>218</v>
      </c>
      <c r="D54" s="185">
        <f>SUMIF('SAMPLE JAN-2022'!$D$6:$D$138,"F01L040087",'SAMPLE JAN-2022'!$I$6:$I$138)</f>
        <v>6</v>
      </c>
      <c r="E54" s="186">
        <f>SUMIF('SAMPLE JAN-2022'!$D$6:$D$138,"F01L040087",'SAMPLE JAN-2022'!$Q$6:$Q$138)</f>
        <v>6</v>
      </c>
      <c r="F54" s="195">
        <f>SUMIF('SAMPLE JAN-2022'!$D$6:$D$138,"F01L040087",'SAMPLE JAN-2022'!$P$6:$P$138)</f>
        <v>0</v>
      </c>
    </row>
    <row r="55" spans="1:6" x14ac:dyDescent="0.2">
      <c r="A55" s="193">
        <v>53</v>
      </c>
      <c r="B55" s="184" t="s">
        <v>496</v>
      </c>
      <c r="C55" s="184" t="s">
        <v>497</v>
      </c>
      <c r="D55" s="185">
        <f>SUMIF('SAMPLE JAN-2022'!$D$6:$D$138,"F01L040096",'SAMPLE JAN-2022'!$I$6:$I$138)</f>
        <v>0</v>
      </c>
      <c r="E55" s="186">
        <f>SUMIF('SAMPLE JAN-2022'!$D$6:$D$138,"F01L040096",'SAMPLE JAN-2022'!$Q$6:$Q$138)</f>
        <v>0</v>
      </c>
      <c r="F55" s="195">
        <f>SUMIF('SAMPLE JAN-2022'!$D$6:$D$138,"F01L040096",'SAMPLE JAN-2022'!$P$6:$P$138)</f>
        <v>0</v>
      </c>
    </row>
    <row r="56" spans="1:6" x14ac:dyDescent="0.2">
      <c r="A56" s="193">
        <v>54</v>
      </c>
      <c r="B56" s="184" t="s">
        <v>498</v>
      </c>
      <c r="C56" s="184" t="s">
        <v>499</v>
      </c>
      <c r="D56" s="185">
        <f>SUMIF('SAMPLE JAN-2022'!$D$6:$D$138,"F01L040100",'SAMPLE JAN-2022'!$I$6:$I$138)</f>
        <v>0</v>
      </c>
      <c r="E56" s="186">
        <f>SUMIF('SAMPLE JAN-2022'!$D$6:$D$138,"F01L040100",'SAMPLE JAN-2022'!$Q$6:$Q$138)</f>
        <v>0</v>
      </c>
      <c r="F56" s="195">
        <f>SUMIF('SAMPLE JAN-2022'!$D$6:$D$138,"F01L040100",'SAMPLE JAN-2022'!$P$6:$P$138)</f>
        <v>0</v>
      </c>
    </row>
    <row r="57" spans="1:6" x14ac:dyDescent="0.2">
      <c r="A57" s="193">
        <v>55</v>
      </c>
      <c r="B57" s="184" t="s">
        <v>500</v>
      </c>
      <c r="C57" s="184" t="s">
        <v>501</v>
      </c>
      <c r="D57" s="185">
        <f>SUMIF('SAMPLE JAN-2022'!$D$6:$D$138,"F01L040101",'SAMPLE JAN-2022'!$I$6:$I$138)</f>
        <v>0</v>
      </c>
      <c r="E57" s="186">
        <f>SUMIF('SAMPLE JAN-2022'!$D$6:$D$138,"F01L040101",'SAMPLE JAN-2022'!$Q$6:$Q$138)</f>
        <v>0</v>
      </c>
      <c r="F57" s="195">
        <f>SUMIF('SAMPLE JAN-2022'!$D$6:$D$138,"F01L040101",'SAMPLE JAN-2022'!$P$6:$P$138)</f>
        <v>0</v>
      </c>
    </row>
    <row r="58" spans="1:6" x14ac:dyDescent="0.2">
      <c r="A58" s="193">
        <v>56</v>
      </c>
      <c r="B58" s="184" t="s">
        <v>502</v>
      </c>
      <c r="C58" s="184" t="s">
        <v>503</v>
      </c>
      <c r="D58" s="185">
        <f>SUMIF('SAMPLE JAN-2022'!$D$6:$D$138,"F01L040104",'SAMPLE JAN-2022'!$I$6:$I$138)</f>
        <v>0</v>
      </c>
      <c r="E58" s="186">
        <f>SUMIF('SAMPLE JAN-2022'!$D$6:$D$138,"F01L040104",'SAMPLE JAN-2022'!$Q$6:$Q$138)</f>
        <v>0</v>
      </c>
      <c r="F58" s="195">
        <f>SUMIF('SAMPLE JAN-2022'!$D$6:$D$138,"F01L040104",'SAMPLE JAN-2022'!$P$6:$P$138)</f>
        <v>0</v>
      </c>
    </row>
    <row r="59" spans="1:6" x14ac:dyDescent="0.2">
      <c r="A59" s="193">
        <v>57</v>
      </c>
      <c r="B59" s="184" t="s">
        <v>207</v>
      </c>
      <c r="C59" s="184" t="s">
        <v>208</v>
      </c>
      <c r="D59" s="185">
        <f>SUMIF('SAMPLE JAN-2022'!$D$6:$D$138,"F01L040105",'SAMPLE JAN-2022'!$I$6:$I$138)</f>
        <v>11</v>
      </c>
      <c r="E59" s="186">
        <f>SUMIF('SAMPLE JAN-2022'!$D$6:$D$138,"F01L040105",'SAMPLE JAN-2022'!$Q$6:$Q$138)</f>
        <v>11</v>
      </c>
      <c r="F59" s="195">
        <f>SUMIF('SAMPLE JAN-2022'!$D$6:$D$138,"F01L040105",'SAMPLE JAN-2022'!$P$6:$P$138)</f>
        <v>0</v>
      </c>
    </row>
    <row r="60" spans="1:6" x14ac:dyDescent="0.2">
      <c r="A60" s="193">
        <v>58</v>
      </c>
      <c r="B60" s="184" t="s">
        <v>129</v>
      </c>
      <c r="C60" s="184" t="s">
        <v>130</v>
      </c>
      <c r="D60" s="185">
        <f>SUMIF('SAMPLE JAN-2022'!$D$6:$D$138,"F01L040109",'SAMPLE JAN-2022'!$I$6:$I$138)</f>
        <v>36</v>
      </c>
      <c r="E60" s="186">
        <f>SUMIF('SAMPLE JAN-2022'!$D$6:$D$138,"F01L040109",'SAMPLE JAN-2022'!$Q$6:$Q$138)</f>
        <v>36</v>
      </c>
      <c r="F60" s="195">
        <f>SUMIF('SAMPLE JAN-2022'!$D$6:$D$138,"F01L040109",'SAMPLE JAN-2022'!$P$6:$P$138)</f>
        <v>0</v>
      </c>
    </row>
    <row r="61" spans="1:6" x14ac:dyDescent="0.2">
      <c r="A61" s="193">
        <v>59</v>
      </c>
      <c r="B61" s="184" t="s">
        <v>133</v>
      </c>
      <c r="C61" s="184" t="s">
        <v>134</v>
      </c>
      <c r="D61" s="185">
        <f>SUMIF('SAMPLE JAN-2022'!$D$6:$D$138,"F01L040110",'SAMPLE JAN-2022'!$I$6:$I$138)</f>
        <v>96</v>
      </c>
      <c r="E61" s="186">
        <f>SUMIF('SAMPLE JAN-2022'!$D$6:$D$138,"F01L040110",'SAMPLE JAN-2022'!$Q$6:$Q$138)</f>
        <v>9</v>
      </c>
      <c r="F61" s="195">
        <f>SUMIF('SAMPLE JAN-2022'!$D$6:$D$138,"F01L040110",'SAMPLE JAN-2022'!$P$6:$P$138)</f>
        <v>87</v>
      </c>
    </row>
    <row r="62" spans="1:6" x14ac:dyDescent="0.2">
      <c r="A62" s="193">
        <v>60</v>
      </c>
      <c r="B62" s="184" t="s">
        <v>131</v>
      </c>
      <c r="C62" s="184" t="s">
        <v>132</v>
      </c>
      <c r="D62" s="185">
        <f>SUMIF('SAMPLE JAN-2022'!$D$6:$D$138,"F01L040111",'SAMPLE JAN-2022'!$I$6:$I$138)</f>
        <v>1358</v>
      </c>
      <c r="E62" s="186">
        <f>SUMIF('SAMPLE JAN-2022'!$D$6:$D$138,"F01L040111",'SAMPLE JAN-2022'!$Q$6:$Q$138)</f>
        <v>1358</v>
      </c>
      <c r="F62" s="195">
        <f>SUMIF('SAMPLE JAN-2022'!$D$6:$D$138,"F01L040111",'SAMPLE JAN-2022'!$P$6:$P$138)</f>
        <v>0</v>
      </c>
    </row>
    <row r="63" spans="1:6" x14ac:dyDescent="0.2">
      <c r="A63" s="193">
        <v>61</v>
      </c>
      <c r="B63" s="184" t="s">
        <v>291</v>
      </c>
      <c r="C63" s="184" t="s">
        <v>292</v>
      </c>
      <c r="D63" s="185">
        <f>SUMIF('SAMPLE JAN-2022'!$D$6:$D$138,"F01L040112",'SAMPLE JAN-2022'!$I$6:$I$138)</f>
        <v>7</v>
      </c>
      <c r="E63" s="186">
        <f>SUMIF('SAMPLE JAN-2022'!$D$6:$D$138,"F01L040112",'SAMPLE JAN-2022'!$Q$6:$Q$138)</f>
        <v>7</v>
      </c>
      <c r="F63" s="195">
        <f>SUMIF('SAMPLE JAN-2022'!$D$6:$D$138,"F01L040112",'SAMPLE JAN-2022'!$P$6:$P$138)</f>
        <v>0</v>
      </c>
    </row>
    <row r="64" spans="1:6" x14ac:dyDescent="0.2">
      <c r="A64" s="193">
        <v>62</v>
      </c>
      <c r="B64" s="184" t="s">
        <v>96</v>
      </c>
      <c r="C64" s="184" t="s">
        <v>102</v>
      </c>
      <c r="D64" s="185">
        <f>SUMIF('SAMPLE JAN-2022'!$D$6:$D$138,"F01L040113",'SAMPLE JAN-2022'!$I$6:$I$138)</f>
        <v>1</v>
      </c>
      <c r="E64" s="186">
        <f>SUMIF('SAMPLE JAN-2022'!$D$6:$D$138,"F01L040113",'SAMPLE JAN-2022'!$Q$6:$Q$138)</f>
        <v>0</v>
      </c>
      <c r="F64" s="195">
        <f>SUMIF('SAMPLE JAN-2022'!$D$6:$D$138,"F01L040113",'SAMPLE JAN-2022'!$P$6:$P$138)</f>
        <v>1</v>
      </c>
    </row>
    <row r="65" spans="1:6" x14ac:dyDescent="0.2">
      <c r="A65" s="193">
        <v>63</v>
      </c>
      <c r="B65" s="184" t="s">
        <v>135</v>
      </c>
      <c r="C65" s="184" t="s">
        <v>136</v>
      </c>
      <c r="D65" s="185">
        <f>SUMIF('SAMPLE JAN-2022'!$D$6:$D$138,"F01L040114",'SAMPLE JAN-2022'!$I$6:$I$138)</f>
        <v>68</v>
      </c>
      <c r="E65" s="186">
        <f>SUMIF('SAMPLE JAN-2022'!$D$6:$D$138,"F01L040114",'SAMPLE JAN-2022'!$Q$6:$Q$138)</f>
        <v>68</v>
      </c>
      <c r="F65" s="195">
        <f>SUMIF('SAMPLE JAN-2022'!$D$6:$D$138,"F01L040114",'SAMPLE JAN-2022'!$P$6:$P$138)</f>
        <v>0</v>
      </c>
    </row>
    <row r="66" spans="1:6" x14ac:dyDescent="0.2">
      <c r="A66" s="193">
        <v>64</v>
      </c>
      <c r="B66" s="184" t="s">
        <v>137</v>
      </c>
      <c r="C66" s="184" t="s">
        <v>138</v>
      </c>
      <c r="D66" s="185">
        <f>SUMIF('SAMPLE JAN-2022'!$D$6:$D$138,"F01L040115",'SAMPLE JAN-2022'!$I$6:$I$138)</f>
        <v>91</v>
      </c>
      <c r="E66" s="186">
        <f>SUMIF('SAMPLE JAN-2022'!$D$6:$D$138,"F01L040115",'SAMPLE JAN-2022'!$Q$6:$Q$138)</f>
        <v>91</v>
      </c>
      <c r="F66" s="195">
        <f>SUMIF('SAMPLE JAN-2022'!$D$6:$D$138,"F01L040115",'SAMPLE JAN-2022'!$P$6:$P$138)</f>
        <v>0</v>
      </c>
    </row>
    <row r="67" spans="1:6" x14ac:dyDescent="0.2">
      <c r="A67" s="193">
        <v>65</v>
      </c>
      <c r="B67" s="184" t="s">
        <v>211</v>
      </c>
      <c r="C67" s="184" t="s">
        <v>212</v>
      </c>
      <c r="D67" s="185">
        <f>SUMIF('SAMPLE JAN-2022'!$D$6:$D$138,"F01L040141",'SAMPLE JAN-2022'!$I$6:$I$138)</f>
        <v>140</v>
      </c>
      <c r="E67" s="186">
        <f>SUMIF('SAMPLE JAN-2022'!$D$6:$D$138,"F01L040141",'SAMPLE JAN-2022'!$Q$6:$Q$138)</f>
        <v>140</v>
      </c>
      <c r="F67" s="195">
        <f>SUMIF('SAMPLE JAN-2022'!$D$6:$D$138,"F01L040141",'SAMPLE JAN-2022'!$P$6:$P$138)</f>
        <v>0</v>
      </c>
    </row>
    <row r="68" spans="1:6" x14ac:dyDescent="0.2">
      <c r="A68" s="193">
        <v>66</v>
      </c>
      <c r="B68" s="184" t="s">
        <v>95</v>
      </c>
      <c r="C68" s="184" t="s">
        <v>101</v>
      </c>
      <c r="D68" s="185">
        <f>SUMIF('SAMPLE JAN-2022'!$D$6:$D$138,"F01L040142",'SAMPLE JAN-2022'!$I$6:$I$138)</f>
        <v>6</v>
      </c>
      <c r="E68" s="186">
        <f>SUMIF('SAMPLE JAN-2022'!$D$6:$D$138,"F01L040142",'SAMPLE JAN-2022'!$Q$6:$Q$138)</f>
        <v>4</v>
      </c>
      <c r="F68" s="195">
        <f>SUMIF('SAMPLE JAN-2022'!$D$6:$D$138,"F01L040142",'SAMPLE JAN-2022'!$P$6:$P$138)</f>
        <v>2</v>
      </c>
    </row>
    <row r="69" spans="1:6" x14ac:dyDescent="0.2">
      <c r="A69" s="193">
        <v>67</v>
      </c>
      <c r="B69" s="184" t="s">
        <v>504</v>
      </c>
      <c r="C69" s="184" t="s">
        <v>505</v>
      </c>
      <c r="D69" s="185">
        <f>SUMIF('SAMPLE JAN-2022'!$D$6:$D$138,"F01L040147",'SAMPLE JAN-2022'!$I$6:$I$138)</f>
        <v>0</v>
      </c>
      <c r="E69" s="186">
        <f>SUMIF('SAMPLE JAN-2022'!$D$6:$D$138,"F01L040147",'SAMPLE JAN-2022'!$Q$6:$Q$138)</f>
        <v>0</v>
      </c>
      <c r="F69" s="195">
        <f>SUMIF('SAMPLE JAN-2022'!$D$6:$D$138,"F01L040147",'SAMPLE JAN-2022'!$P$6:$P$138)</f>
        <v>0</v>
      </c>
    </row>
    <row r="70" spans="1:6" x14ac:dyDescent="0.2">
      <c r="A70" s="193">
        <v>68</v>
      </c>
      <c r="B70" s="184" t="s">
        <v>506</v>
      </c>
      <c r="C70" s="184" t="s">
        <v>507</v>
      </c>
      <c r="D70" s="185">
        <f>SUMIF('SAMPLE JAN-2022'!$D$6:$D$138,"F01L040153",'SAMPLE JAN-2022'!$I$6:$I$138)</f>
        <v>0</v>
      </c>
      <c r="E70" s="186">
        <f>SUMIF('SAMPLE JAN-2022'!$D$6:$D$138,"F01L040153",'SAMPLE JAN-2022'!$Q$6:$Q$138)</f>
        <v>0</v>
      </c>
      <c r="F70" s="195">
        <f>SUMIF('SAMPLE JAN-2022'!$D$6:$D$138,"F01L040153",'SAMPLE JAN-2022'!$P$6:$P$138)</f>
        <v>0</v>
      </c>
    </row>
    <row r="71" spans="1:6" x14ac:dyDescent="0.2">
      <c r="A71" s="193">
        <v>69</v>
      </c>
      <c r="B71" s="184" t="s">
        <v>508</v>
      </c>
      <c r="C71" s="184" t="s">
        <v>100</v>
      </c>
      <c r="D71" s="185">
        <f>SUMIF('SAMPLE JAN-2022'!$D$6:$D$138,"F01L040154",'SAMPLE JAN-2022'!$I$6:$I$138)</f>
        <v>0</v>
      </c>
      <c r="E71" s="186">
        <f>SUMIF('SAMPLE JAN-2022'!$D$6:$D$138,"F01L040154",'SAMPLE JAN-2022'!$Q$6:$Q$138)</f>
        <v>0</v>
      </c>
      <c r="F71" s="195">
        <f>SUMIF('SAMPLE JAN-2022'!$D$6:$D$138,"F01L040154",'SAMPLE JAN-2022'!$P$6:$P$138)</f>
        <v>0</v>
      </c>
    </row>
    <row r="72" spans="1:6" x14ac:dyDescent="0.2">
      <c r="A72" s="193">
        <v>70</v>
      </c>
      <c r="B72" s="184" t="s">
        <v>509</v>
      </c>
      <c r="C72" s="184" t="s">
        <v>510</v>
      </c>
      <c r="D72" s="185">
        <f>SUMIF('SAMPLE JAN-2022'!$D$6:$D$138,"F01L040155",'SAMPLE JAN-2022'!$I$6:$I$138)</f>
        <v>0</v>
      </c>
      <c r="E72" s="186">
        <f>SUMIF('SAMPLE JAN-2022'!$D$6:$D$138,"F01L040155",'SAMPLE JAN-2022'!$Q$6:$Q$138)</f>
        <v>0</v>
      </c>
      <c r="F72" s="195">
        <f>SUMIF('SAMPLE JAN-2022'!$D$6:$D$138,"F01L040155",'SAMPLE JAN-2022'!$P$6:$P$138)</f>
        <v>0</v>
      </c>
    </row>
    <row r="73" spans="1:6" x14ac:dyDescent="0.2">
      <c r="A73" s="193">
        <v>71</v>
      </c>
      <c r="B73" s="184" t="s">
        <v>511</v>
      </c>
      <c r="C73" s="184" t="s">
        <v>512</v>
      </c>
      <c r="D73" s="185">
        <f>SUMIF('SAMPLE JAN-2022'!$D$6:$D$138,"F01L040156",'SAMPLE JAN-2022'!$I$6:$I$138)</f>
        <v>0</v>
      </c>
      <c r="E73" s="186">
        <f>SUMIF('SAMPLE JAN-2022'!$D$6:$D$138,"F01L040156",'SAMPLE JAN-2022'!$Q$6:$Q$138)</f>
        <v>0</v>
      </c>
      <c r="F73" s="195">
        <f>SUMIF('SAMPLE JAN-2022'!$D$6:$D$138,"F01L040156",'SAMPLE JAN-2022'!$P$6:$P$138)</f>
        <v>0</v>
      </c>
    </row>
    <row r="74" spans="1:6" x14ac:dyDescent="0.2">
      <c r="A74" s="193">
        <v>72</v>
      </c>
      <c r="B74" s="184" t="s">
        <v>513</v>
      </c>
      <c r="C74" s="184" t="s">
        <v>514</v>
      </c>
      <c r="D74" s="185">
        <f>SUMIF('SAMPLE JAN-2022'!$D$6:$D$138,"F01L040157",'SAMPLE JAN-2022'!$I$6:$I$138)</f>
        <v>0</v>
      </c>
      <c r="E74" s="186">
        <f>SUMIF('SAMPLE JAN-2022'!$D$6:$D$138,"F01L040157",'SAMPLE JAN-2022'!$Q$6:$Q$138)</f>
        <v>0</v>
      </c>
      <c r="F74" s="195">
        <f>SUMIF('SAMPLE JAN-2022'!$D$6:$D$138,"F01L040157",'SAMPLE JAN-2022'!$P$6:$P$138)</f>
        <v>0</v>
      </c>
    </row>
    <row r="75" spans="1:6" x14ac:dyDescent="0.2">
      <c r="A75" s="193">
        <v>73</v>
      </c>
      <c r="B75" s="184" t="s">
        <v>515</v>
      </c>
      <c r="C75" s="184" t="s">
        <v>516</v>
      </c>
      <c r="D75" s="185">
        <f>SUMIF('SAMPLE JAN-2022'!$D$6:$D$138,"F01L040158",'SAMPLE JAN-2022'!$I$6:$I$138)</f>
        <v>0</v>
      </c>
      <c r="E75" s="186">
        <f>SUMIF('SAMPLE JAN-2022'!$D$6:$D$138,"F01L040158",'SAMPLE JAN-2022'!$Q$6:$Q$138)</f>
        <v>0</v>
      </c>
      <c r="F75" s="195">
        <f>SUMIF('SAMPLE JAN-2022'!$D$6:$D$138,"F01L040158",'SAMPLE JAN-2022'!$P$6:$P$138)</f>
        <v>0</v>
      </c>
    </row>
    <row r="76" spans="1:6" x14ac:dyDescent="0.2">
      <c r="A76" s="193">
        <v>74</v>
      </c>
      <c r="B76" s="184" t="s">
        <v>517</v>
      </c>
      <c r="C76" s="184" t="s">
        <v>518</v>
      </c>
      <c r="D76" s="185">
        <f>SUMIF('SAMPLE JAN-2022'!$D$6:$D$138,"F01L040160",'SAMPLE JAN-2022'!$I$6:$I$138)</f>
        <v>0</v>
      </c>
      <c r="E76" s="186">
        <f>SUMIF('SAMPLE JAN-2022'!$D$6:$D$138,"F01L040160",'SAMPLE JAN-2022'!$Q$6:$Q$138)</f>
        <v>0</v>
      </c>
      <c r="F76" s="195">
        <f>SUMIF('SAMPLE JAN-2022'!$D$6:$D$138,"F01L040160",'SAMPLE JAN-2022'!$P$6:$P$138)</f>
        <v>0</v>
      </c>
    </row>
    <row r="77" spans="1:6" x14ac:dyDescent="0.2">
      <c r="A77" s="193">
        <v>75</v>
      </c>
      <c r="B77" s="184" t="s">
        <v>519</v>
      </c>
      <c r="C77" s="184" t="s">
        <v>520</v>
      </c>
      <c r="D77" s="185">
        <f>SUMIF('SAMPLE JAN-2022'!$D$6:$D$138,"F01L040163",'SAMPLE JAN-2022'!$I$6:$I$138)</f>
        <v>0</v>
      </c>
      <c r="E77" s="186">
        <f>SUMIF('SAMPLE JAN-2022'!$D$6:$D$138,"F01L040163",'SAMPLE JAN-2022'!$Q$6:$Q$138)</f>
        <v>0</v>
      </c>
      <c r="F77" s="195">
        <f>SUMIF('SAMPLE JAN-2022'!$D$6:$D$138,"F01L040163",'SAMPLE JAN-2022'!$P$6:$P$138)</f>
        <v>0</v>
      </c>
    </row>
    <row r="78" spans="1:6" x14ac:dyDescent="0.2">
      <c r="A78" s="193">
        <v>76</v>
      </c>
      <c r="B78" s="184" t="s">
        <v>521</v>
      </c>
      <c r="C78" s="184" t="s">
        <v>522</v>
      </c>
      <c r="D78" s="185">
        <f>SUMIF('SAMPLE JAN-2022'!$D$6:$D$138,"F01L040164",'SAMPLE JAN-2022'!$I$6:$I$138)</f>
        <v>0</v>
      </c>
      <c r="E78" s="186">
        <f>SUMIF('SAMPLE JAN-2022'!$D$6:$D$138,"F01L040164",'SAMPLE JAN-2022'!$Q$6:$Q$138)</f>
        <v>0</v>
      </c>
      <c r="F78" s="195">
        <f>SUMIF('SAMPLE JAN-2022'!$D$6:$D$138,"F01L040164",'SAMPLE JAN-2022'!$P$6:$P$138)</f>
        <v>0</v>
      </c>
    </row>
    <row r="79" spans="1:6" x14ac:dyDescent="0.2">
      <c r="A79" s="193">
        <v>77</v>
      </c>
      <c r="B79" s="184" t="s">
        <v>93</v>
      </c>
      <c r="C79" s="184" t="s">
        <v>99</v>
      </c>
      <c r="D79" s="185">
        <f>SUMIF('SAMPLE JAN-2022'!$D$6:$D$138,"F01L040165",'SAMPLE JAN-2022'!$I$6:$I$138)</f>
        <v>21</v>
      </c>
      <c r="E79" s="186">
        <f>SUMIF('SAMPLE JAN-2022'!$D$6:$D$138,"F01L040165",'SAMPLE JAN-2022'!$Q$6:$Q$138)</f>
        <v>6</v>
      </c>
      <c r="F79" s="195">
        <f>SUMIF('SAMPLE JAN-2022'!$D$6:$D$138,"F01L040165",'SAMPLE JAN-2022'!$P$6:$P$138)</f>
        <v>15</v>
      </c>
    </row>
    <row r="80" spans="1:6" x14ac:dyDescent="0.2">
      <c r="A80" s="193">
        <v>78</v>
      </c>
      <c r="B80" s="184" t="s">
        <v>213</v>
      </c>
      <c r="C80" s="184" t="s">
        <v>214</v>
      </c>
      <c r="D80" s="185">
        <f>SUMIF('SAMPLE JAN-2022'!$D$6:$D$138,"F01L040166",'SAMPLE JAN-2022'!$I$6:$I$138)</f>
        <v>14</v>
      </c>
      <c r="E80" s="186">
        <f>SUMIF('SAMPLE JAN-2022'!$D$6:$D$138,"F01L040166",'SAMPLE JAN-2022'!$Q$6:$Q$138)</f>
        <v>14</v>
      </c>
      <c r="F80" s="195">
        <f>SUMIF('SAMPLE JAN-2022'!$D$6:$D$138,"F01L040166",'SAMPLE JAN-2022'!$P$6:$P$138)</f>
        <v>0</v>
      </c>
    </row>
    <row r="81" spans="1:6" x14ac:dyDescent="0.2">
      <c r="A81" s="193">
        <v>79</v>
      </c>
      <c r="B81" s="184" t="s">
        <v>215</v>
      </c>
      <c r="C81" s="184" t="s">
        <v>216</v>
      </c>
      <c r="D81" s="185">
        <f>SUMIF('SAMPLE JAN-2022'!$D$6:$D$138,"F01L040167",'SAMPLE JAN-2022'!$I$6:$I$138)</f>
        <v>23</v>
      </c>
      <c r="E81" s="186">
        <f>SUMIF('SAMPLE JAN-2022'!$D$6:$D$138,"F01L040167",'SAMPLE JAN-2022'!$Q$6:$Q$138)</f>
        <v>23</v>
      </c>
      <c r="F81" s="195">
        <f>SUMIF('SAMPLE JAN-2022'!$D$6:$D$138,"F01L040167",'SAMPLE JAN-2022'!$P$6:$P$138)</f>
        <v>0</v>
      </c>
    </row>
    <row r="82" spans="1:6" x14ac:dyDescent="0.2">
      <c r="A82" s="193">
        <v>80</v>
      </c>
      <c r="B82" s="184" t="s">
        <v>209</v>
      </c>
      <c r="C82" s="184" t="s">
        <v>210</v>
      </c>
      <c r="D82" s="185">
        <f>SUMIF('SAMPLE JAN-2022'!$D$6:$D$138,"F01L040168",'SAMPLE JAN-2022'!$I$6:$I$138)</f>
        <v>12</v>
      </c>
      <c r="E82" s="186">
        <f>SUMIF('SAMPLE JAN-2022'!$D$6:$D$138,"F01L040168",'SAMPLE JAN-2022'!$Q$6:$Q$138)</f>
        <v>12</v>
      </c>
      <c r="F82" s="195">
        <f>SUMIF('SAMPLE JAN-2022'!$D$6:$D$138,"F01L040168",'SAMPLE JAN-2022'!$P$6:$P$138)</f>
        <v>0</v>
      </c>
    </row>
    <row r="83" spans="1:6" x14ac:dyDescent="0.2">
      <c r="A83" s="193">
        <v>81</v>
      </c>
      <c r="B83" s="184" t="s">
        <v>523</v>
      </c>
      <c r="C83" s="184" t="s">
        <v>524</v>
      </c>
      <c r="D83" s="185">
        <f>SUMIF('SAMPLE JAN-2022'!$D$6:$D$138,"F01L040169",'SAMPLE JAN-2022'!$I$6:$I$138)</f>
        <v>0</v>
      </c>
      <c r="E83" s="186">
        <f>SUMIF('SAMPLE JAN-2022'!$D$6:$D$138,"F01L040169",'SAMPLE JAN-2022'!$Q$6:$Q$138)</f>
        <v>0</v>
      </c>
      <c r="F83" s="195">
        <f>SUMIF('SAMPLE JAN-2022'!$D$6:$D$138,"F01L040169",'SAMPLE JAN-2022'!$P$6:$P$138)</f>
        <v>0</v>
      </c>
    </row>
    <row r="84" spans="1:6" x14ac:dyDescent="0.2">
      <c r="A84" s="193">
        <v>82</v>
      </c>
      <c r="B84" s="184" t="s">
        <v>525</v>
      </c>
      <c r="C84" s="184" t="s">
        <v>526</v>
      </c>
      <c r="D84" s="185">
        <f>SUMIF('SAMPLE JAN-2022'!$D$6:$D$138,"F01L040172",'SAMPLE JAN-2022'!$I$6:$I$138)</f>
        <v>0</v>
      </c>
      <c r="E84" s="186">
        <f>SUMIF('SAMPLE JAN-2022'!$D$6:$D$138,"F01L040172",'SAMPLE JAN-2022'!$Q$6:$Q$138)</f>
        <v>0</v>
      </c>
      <c r="F84" s="195">
        <f>SUMIF('SAMPLE JAN-2022'!$D$6:$D$138,"F01L040172",'SAMPLE JAN-2022'!$P$6:$P$138)</f>
        <v>0</v>
      </c>
    </row>
    <row r="85" spans="1:6" x14ac:dyDescent="0.2">
      <c r="A85" s="193">
        <v>83</v>
      </c>
      <c r="B85" s="184" t="s">
        <v>527</v>
      </c>
      <c r="C85" s="184" t="s">
        <v>528</v>
      </c>
      <c r="D85" s="185">
        <f>SUMIF('SAMPLE JAN-2022'!$D$6:$D$138,"F01L040175",'SAMPLE JAN-2022'!$I$6:$I$138)</f>
        <v>0</v>
      </c>
      <c r="E85" s="186">
        <f>SUMIF('SAMPLE JAN-2022'!$D$6:$D$138,"F01L040175",'SAMPLE JAN-2022'!$Q$6:$Q$138)</f>
        <v>0</v>
      </c>
      <c r="F85" s="195">
        <f>SUMIF('SAMPLE JAN-2022'!$D$6:$D$138,"F01L040175",'SAMPLE JAN-2022'!$P$6:$P$138)</f>
        <v>0</v>
      </c>
    </row>
    <row r="86" spans="1:6" x14ac:dyDescent="0.2">
      <c r="A86" s="193">
        <v>84</v>
      </c>
      <c r="B86" s="184" t="s">
        <v>529</v>
      </c>
      <c r="C86" s="184" t="s">
        <v>530</v>
      </c>
      <c r="D86" s="185">
        <f>SUMIF('SAMPLE JAN-2022'!$D$6:$D$138,"F01L070013",'SAMPLE JAN-2022'!$I$6:$I$138)</f>
        <v>0</v>
      </c>
      <c r="E86" s="186">
        <f>SUMIF('SAMPLE JAN-2022'!$D$6:$D$138,"F01L070013",'SAMPLE JAN-2022'!$Q$6:$Q$138)</f>
        <v>0</v>
      </c>
      <c r="F86" s="195">
        <f>SUMIF('SAMPLE JAN-2022'!$D$6:$D$138,"F01L070013",'SAMPLE JAN-2022'!$P$6:$P$138)</f>
        <v>0</v>
      </c>
    </row>
    <row r="87" spans="1:6" ht="13.5" thickBot="1" x14ac:dyDescent="0.25">
      <c r="A87" s="196"/>
      <c r="B87" s="197"/>
      <c r="C87" s="199" t="s">
        <v>47</v>
      </c>
      <c r="D87" s="197">
        <f>SUM(D3:D86)</f>
        <v>1975</v>
      </c>
      <c r="E87" s="197">
        <f>SUM(E3:E86)</f>
        <v>1845</v>
      </c>
      <c r="F87" s="198">
        <f>SUM(F3:F86)</f>
        <v>130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9C63-65B4-462B-9FE2-3F7AA4E7C171}">
  <sheetPr>
    <tabColor rgb="FF92D050"/>
    <pageSetUpPr fitToPage="1"/>
  </sheetPr>
  <dimension ref="A1:XEN1048576"/>
  <sheetViews>
    <sheetView showGridLines="0" view="pageBreakPreview" topLeftCell="U126" zoomScale="55" zoomScaleSheetLayoutView="55" workbookViewId="0">
      <selection activeCell="A5" sqref="A5:AE138"/>
    </sheetView>
  </sheetViews>
  <sheetFormatPr defaultRowHeight="15" x14ac:dyDescent="0.25"/>
  <cols>
    <col min="1" max="1" width="18" style="62" bestFit="1" customWidth="1"/>
    <col min="2" max="2" width="16.85546875" style="40" customWidth="1"/>
    <col min="3" max="3" width="19" style="40" bestFit="1" customWidth="1"/>
    <col min="4" max="4" width="27" style="57" bestFit="1" customWidth="1"/>
    <col min="5" max="5" width="29.7109375" style="40" customWidth="1"/>
    <col min="6" max="6" width="19.42578125" style="57" customWidth="1"/>
    <col min="7" max="7" width="30.42578125" style="57" bestFit="1" customWidth="1"/>
    <col min="8" max="8" width="17.7109375" style="57" customWidth="1"/>
    <col min="9" max="9" width="17.28515625" style="63" customWidth="1"/>
    <col min="10" max="10" width="17.28515625" style="57" bestFit="1" customWidth="1"/>
    <col min="11" max="11" width="15.5703125" style="57" customWidth="1"/>
    <col min="12" max="12" width="17" style="58" bestFit="1" customWidth="1"/>
    <col min="13" max="13" width="18.85546875" style="58" customWidth="1"/>
    <col min="14" max="14" width="17" style="58" bestFit="1" customWidth="1"/>
    <col min="15" max="15" width="16.42578125" style="58" bestFit="1" customWidth="1"/>
    <col min="16" max="16" width="14.140625" style="58" customWidth="1"/>
    <col min="17" max="17" width="15.7109375" style="58" bestFit="1" customWidth="1"/>
    <col min="18" max="18" width="17.140625" style="58" bestFit="1" customWidth="1"/>
    <col min="19" max="19" width="19.42578125" style="58" bestFit="1" customWidth="1"/>
    <col min="20" max="20" width="7.7109375" style="57" customWidth="1"/>
    <col min="21" max="21" width="5.85546875" style="57" customWidth="1"/>
    <col min="22" max="22" width="41.28515625" style="58" customWidth="1"/>
    <col min="23" max="23" width="20.7109375" style="58" bestFit="1" customWidth="1"/>
    <col min="24" max="24" width="37.42578125" style="58" customWidth="1"/>
    <col min="25" max="25" width="16.85546875" style="64" customWidth="1"/>
    <col min="26" max="27" width="16.85546875" style="152" customWidth="1"/>
    <col min="28" max="28" width="22.85546875" style="65" customWidth="1"/>
    <col min="29" max="29" width="12.7109375" style="66" customWidth="1"/>
    <col min="30" max="30" width="27" style="140" customWidth="1"/>
    <col min="31" max="31" width="30" customWidth="1"/>
    <col min="32" max="32" width="24" style="39" customWidth="1"/>
    <col min="33" max="34" width="10.42578125" customWidth="1"/>
    <col min="35" max="35" width="18.5703125" bestFit="1" customWidth="1"/>
    <col min="36" max="36" width="10.28515625" customWidth="1"/>
    <col min="38" max="38" width="12.140625" bestFit="1" customWidth="1"/>
    <col min="39" max="39" width="18" customWidth="1"/>
  </cols>
  <sheetData>
    <row r="1" spans="1:259" s="5" customFormat="1" ht="14.25" customHeight="1" x14ac:dyDescent="0.2">
      <c r="A1" s="281" t="s">
        <v>83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2"/>
      <c r="X1" s="1" t="s">
        <v>86</v>
      </c>
      <c r="Y1" s="287"/>
      <c r="Z1" s="136"/>
      <c r="AA1" s="136"/>
      <c r="AB1" s="2"/>
      <c r="AC1" s="3"/>
      <c r="AD1" s="4"/>
      <c r="AE1" s="79" t="s">
        <v>0</v>
      </c>
      <c r="AF1" s="6"/>
    </row>
    <row r="2" spans="1:259" s="5" customFormat="1" ht="12.75" customHeight="1" x14ac:dyDescent="0.2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4"/>
      <c r="X2" s="7" t="s">
        <v>87</v>
      </c>
      <c r="Y2" s="288"/>
      <c r="Z2" s="137"/>
      <c r="AA2" s="137"/>
      <c r="AB2" s="2"/>
      <c r="AC2" s="8"/>
      <c r="AD2" s="78"/>
      <c r="AE2" s="38" t="s">
        <v>89</v>
      </c>
      <c r="AF2" s="6"/>
    </row>
    <row r="3" spans="1:259" s="5" customFormat="1" ht="15" customHeight="1" thickBot="1" x14ac:dyDescent="0.25">
      <c r="A3" s="285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6"/>
      <c r="X3" s="11" t="s">
        <v>88</v>
      </c>
      <c r="Y3" s="289"/>
      <c r="Z3" s="138"/>
      <c r="AA3" s="138"/>
      <c r="AB3" s="2"/>
      <c r="AC3" s="8"/>
      <c r="AD3" s="78"/>
      <c r="AE3" s="38" t="s">
        <v>90</v>
      </c>
      <c r="AF3" s="6"/>
    </row>
    <row r="4" spans="1:259" s="5" customFormat="1" ht="37.5" customHeight="1" thickBot="1" x14ac:dyDescent="0.25">
      <c r="A4" s="12"/>
      <c r="B4" s="12"/>
      <c r="C4" s="13"/>
      <c r="D4" s="14"/>
      <c r="E4" s="290" t="s">
        <v>1</v>
      </c>
      <c r="F4" s="291"/>
      <c r="G4" s="134"/>
      <c r="H4" s="134"/>
      <c r="I4" s="16"/>
      <c r="J4" s="139" t="s">
        <v>2</v>
      </c>
      <c r="K4" s="18"/>
      <c r="L4" s="292" t="s">
        <v>3</v>
      </c>
      <c r="M4" s="293"/>
      <c r="N4" s="19"/>
      <c r="O4" s="294" t="s">
        <v>4</v>
      </c>
      <c r="P4" s="295"/>
      <c r="Q4" s="135"/>
      <c r="R4" s="296" t="s">
        <v>5</v>
      </c>
      <c r="S4" s="297"/>
      <c r="T4" s="21"/>
      <c r="U4" s="21"/>
      <c r="V4" s="21"/>
      <c r="W4" s="21"/>
      <c r="X4" s="22" t="s">
        <v>6</v>
      </c>
      <c r="Y4" s="23"/>
      <c r="Z4" s="23"/>
      <c r="AA4" s="23"/>
      <c r="AB4" s="24"/>
      <c r="AC4" s="8"/>
      <c r="AD4" s="9"/>
      <c r="AE4" s="10"/>
      <c r="AF4" s="6"/>
    </row>
    <row r="5" spans="1:259" s="5" customFormat="1" ht="70.5" customHeight="1" x14ac:dyDescent="0.2">
      <c r="A5" s="25" t="s">
        <v>7</v>
      </c>
      <c r="B5" s="25" t="s">
        <v>8</v>
      </c>
      <c r="C5" s="26" t="s">
        <v>9</v>
      </c>
      <c r="D5" s="27" t="s">
        <v>10</v>
      </c>
      <c r="E5" s="27" t="s">
        <v>11</v>
      </c>
      <c r="F5" s="28" t="s">
        <v>12</v>
      </c>
      <c r="G5" s="29" t="s">
        <v>13</v>
      </c>
      <c r="H5" s="29" t="s">
        <v>14</v>
      </c>
      <c r="I5" s="30" t="s">
        <v>15</v>
      </c>
      <c r="J5" s="31" t="s">
        <v>16</v>
      </c>
      <c r="K5" s="30" t="s">
        <v>17</v>
      </c>
      <c r="L5" s="31" t="s">
        <v>18</v>
      </c>
      <c r="M5" s="31" t="s">
        <v>19</v>
      </c>
      <c r="N5" s="31" t="s">
        <v>20</v>
      </c>
      <c r="O5" s="31" t="s">
        <v>21</v>
      </c>
      <c r="P5" s="163" t="s">
        <v>22</v>
      </c>
      <c r="Q5" s="32" t="s">
        <v>23</v>
      </c>
      <c r="R5" s="32" t="s">
        <v>24</v>
      </c>
      <c r="S5" s="31" t="s">
        <v>25</v>
      </c>
      <c r="T5" s="33" t="s">
        <v>26</v>
      </c>
      <c r="U5" s="34" t="s">
        <v>27</v>
      </c>
      <c r="V5" s="32" t="s">
        <v>28</v>
      </c>
      <c r="W5" s="32" t="s">
        <v>29</v>
      </c>
      <c r="X5" s="35" t="s">
        <v>30</v>
      </c>
      <c r="Y5" s="167" t="s">
        <v>373</v>
      </c>
      <c r="Z5" s="165" t="s">
        <v>374</v>
      </c>
      <c r="AA5" s="166" t="s">
        <v>375</v>
      </c>
      <c r="AB5" s="37" t="s">
        <v>32</v>
      </c>
      <c r="AC5" s="37" t="s">
        <v>33</v>
      </c>
      <c r="AD5" s="37" t="s">
        <v>34</v>
      </c>
      <c r="AE5" s="80" t="s">
        <v>35</v>
      </c>
      <c r="AF5" s="6"/>
    </row>
    <row r="6" spans="1:259" s="95" customFormat="1" ht="47.25" customHeight="1" x14ac:dyDescent="0.2">
      <c r="A6" s="81">
        <v>44567</v>
      </c>
      <c r="B6" s="82" t="s">
        <v>103</v>
      </c>
      <c r="C6" s="82" t="s">
        <v>143</v>
      </c>
      <c r="D6" s="82" t="s">
        <v>92</v>
      </c>
      <c r="E6" s="82" t="s">
        <v>98</v>
      </c>
      <c r="F6" s="82" t="s">
        <v>165</v>
      </c>
      <c r="G6" s="82" t="s">
        <v>287</v>
      </c>
      <c r="H6" s="82" t="s">
        <v>36</v>
      </c>
      <c r="I6" s="82">
        <v>2</v>
      </c>
      <c r="J6" s="81">
        <v>44567</v>
      </c>
      <c r="K6" s="82">
        <v>2</v>
      </c>
      <c r="L6" s="81">
        <v>44567</v>
      </c>
      <c r="M6" s="82">
        <v>2</v>
      </c>
      <c r="N6" s="82" t="s">
        <v>376</v>
      </c>
      <c r="O6" s="81">
        <v>44567</v>
      </c>
      <c r="P6" s="154">
        <v>2</v>
      </c>
      <c r="Q6" s="82">
        <f>M6-P6</f>
        <v>0</v>
      </c>
      <c r="R6" s="81">
        <v>44567</v>
      </c>
      <c r="S6" s="82"/>
      <c r="T6" s="86"/>
      <c r="U6" s="87"/>
      <c r="V6" s="82"/>
      <c r="W6" s="82">
        <v>172.31</v>
      </c>
      <c r="X6" s="88"/>
      <c r="Y6" s="89">
        <f>I6*W6</f>
        <v>344.62</v>
      </c>
      <c r="Z6" s="89">
        <f>P6*W6</f>
        <v>344.62</v>
      </c>
      <c r="AA6" s="89">
        <f>Q6*W6</f>
        <v>0</v>
      </c>
      <c r="AB6" s="90"/>
      <c r="AC6" s="91"/>
      <c r="AD6" s="92"/>
      <c r="AE6" s="82"/>
      <c r="AF6" s="93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4"/>
      <c r="FS6" s="94"/>
      <c r="FT6" s="94"/>
      <c r="FU6" s="94"/>
      <c r="FV6" s="94"/>
      <c r="FW6" s="94"/>
      <c r="FX6" s="94"/>
      <c r="FY6" s="94"/>
      <c r="FZ6" s="94"/>
      <c r="GA6" s="94"/>
      <c r="GB6" s="94"/>
      <c r="GC6" s="94"/>
      <c r="GD6" s="94"/>
      <c r="GE6" s="94"/>
      <c r="GF6" s="94"/>
      <c r="GG6" s="94"/>
      <c r="GH6" s="94"/>
      <c r="GI6" s="94"/>
      <c r="GJ6" s="94"/>
      <c r="GK6" s="94"/>
      <c r="GL6" s="94"/>
      <c r="GM6" s="94"/>
      <c r="GN6" s="94"/>
      <c r="GO6" s="94"/>
      <c r="GP6" s="94"/>
      <c r="GQ6" s="94"/>
      <c r="GR6" s="94"/>
      <c r="GS6" s="94"/>
      <c r="GT6" s="94"/>
      <c r="GU6" s="94"/>
      <c r="GV6" s="94"/>
      <c r="GW6" s="94"/>
      <c r="GX6" s="94"/>
      <c r="GY6" s="94"/>
      <c r="GZ6" s="94"/>
      <c r="HA6" s="94"/>
      <c r="HB6" s="94"/>
      <c r="HC6" s="94"/>
      <c r="HD6" s="94"/>
      <c r="HE6" s="94"/>
      <c r="HF6" s="94"/>
      <c r="HG6" s="94"/>
      <c r="HH6" s="94"/>
      <c r="HI6" s="94"/>
      <c r="HJ6" s="94"/>
      <c r="HK6" s="94"/>
      <c r="HL6" s="94"/>
      <c r="HM6" s="94"/>
      <c r="HN6" s="94"/>
      <c r="HO6" s="94"/>
      <c r="HP6" s="94"/>
      <c r="HQ6" s="94"/>
      <c r="HR6" s="94"/>
      <c r="HS6" s="94"/>
      <c r="HT6" s="94"/>
      <c r="HU6" s="94"/>
      <c r="HV6" s="94"/>
      <c r="HW6" s="94"/>
      <c r="HX6" s="94"/>
      <c r="HY6" s="94"/>
      <c r="HZ6" s="94"/>
      <c r="IA6" s="94"/>
      <c r="IB6" s="94"/>
      <c r="IC6" s="94"/>
      <c r="ID6" s="94"/>
      <c r="IE6" s="94"/>
      <c r="IF6" s="94"/>
      <c r="IG6" s="94"/>
      <c r="IH6" s="94"/>
      <c r="II6" s="94"/>
      <c r="IJ6" s="94"/>
      <c r="IK6" s="94"/>
      <c r="IL6" s="94"/>
      <c r="IM6" s="94"/>
      <c r="IN6" s="94"/>
      <c r="IO6" s="94"/>
      <c r="IP6" s="94"/>
      <c r="IQ6" s="94"/>
      <c r="IR6" s="94"/>
      <c r="IS6" s="94"/>
      <c r="IT6" s="94"/>
      <c r="IU6" s="94"/>
      <c r="IV6" s="94"/>
      <c r="IW6" s="94"/>
      <c r="IX6" s="94"/>
      <c r="IY6" s="94"/>
    </row>
    <row r="7" spans="1:259" s="95" customFormat="1" ht="47.25" customHeight="1" x14ac:dyDescent="0.2">
      <c r="A7" s="81">
        <v>44567</v>
      </c>
      <c r="B7" s="82" t="s">
        <v>104</v>
      </c>
      <c r="C7" s="82" t="s">
        <v>144</v>
      </c>
      <c r="D7" s="82" t="s">
        <v>129</v>
      </c>
      <c r="E7" s="82" t="s">
        <v>130</v>
      </c>
      <c r="F7" s="82" t="s">
        <v>165</v>
      </c>
      <c r="G7" s="82" t="s">
        <v>287</v>
      </c>
      <c r="H7" s="82" t="s">
        <v>36</v>
      </c>
      <c r="I7" s="82">
        <v>1</v>
      </c>
      <c r="J7" s="81">
        <v>44567</v>
      </c>
      <c r="K7" s="82">
        <v>1</v>
      </c>
      <c r="L7" s="81">
        <v>44567</v>
      </c>
      <c r="M7" s="82">
        <v>1</v>
      </c>
      <c r="N7" s="82" t="s">
        <v>372</v>
      </c>
      <c r="O7" s="81">
        <v>44567</v>
      </c>
      <c r="P7" s="154"/>
      <c r="Q7" s="82">
        <f t="shared" ref="Q7:Q70" si="0">M7-P7</f>
        <v>1</v>
      </c>
      <c r="R7" s="81">
        <v>44567</v>
      </c>
      <c r="S7" s="82"/>
      <c r="T7" s="86"/>
      <c r="U7" s="87"/>
      <c r="V7" s="82"/>
      <c r="W7" s="82">
        <v>251.53</v>
      </c>
      <c r="X7" s="88"/>
      <c r="Y7" s="89">
        <f t="shared" ref="Y7:Y70" si="1">I7*W7</f>
        <v>251.53</v>
      </c>
      <c r="Z7" s="89">
        <f t="shared" ref="Z7:Z70" si="2">P7*W7</f>
        <v>0</v>
      </c>
      <c r="AA7" s="89">
        <f t="shared" ref="AA7:AA70" si="3">Q7*W7</f>
        <v>251.53</v>
      </c>
      <c r="AB7" s="90"/>
      <c r="AC7" s="91"/>
      <c r="AD7" s="92"/>
      <c r="AE7" s="82"/>
      <c r="AF7" s="93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</row>
    <row r="8" spans="1:259" s="95" customFormat="1" ht="47.25" customHeight="1" x14ac:dyDescent="0.2">
      <c r="A8" s="81">
        <v>44567</v>
      </c>
      <c r="B8" s="82" t="s">
        <v>105</v>
      </c>
      <c r="C8" s="82" t="s">
        <v>145</v>
      </c>
      <c r="D8" s="82" t="s">
        <v>131</v>
      </c>
      <c r="E8" s="82" t="s">
        <v>132</v>
      </c>
      <c r="F8" s="82" t="s">
        <v>165</v>
      </c>
      <c r="G8" s="82" t="s">
        <v>287</v>
      </c>
      <c r="H8" s="82" t="s">
        <v>36</v>
      </c>
      <c r="I8" s="82">
        <v>2</v>
      </c>
      <c r="J8" s="81">
        <v>44567</v>
      </c>
      <c r="K8" s="82">
        <v>2</v>
      </c>
      <c r="L8" s="81">
        <v>44567</v>
      </c>
      <c r="M8" s="82">
        <v>2</v>
      </c>
      <c r="N8" s="82" t="s">
        <v>376</v>
      </c>
      <c r="O8" s="81">
        <v>44567</v>
      </c>
      <c r="P8" s="154"/>
      <c r="Q8" s="82">
        <f t="shared" si="0"/>
        <v>2</v>
      </c>
      <c r="R8" s="81">
        <v>44567</v>
      </c>
      <c r="S8" s="82"/>
      <c r="T8" s="86"/>
      <c r="U8" s="87"/>
      <c r="V8" s="82"/>
      <c r="W8" s="82">
        <v>194.9</v>
      </c>
      <c r="X8" s="88"/>
      <c r="Y8" s="89">
        <f t="shared" si="1"/>
        <v>389.8</v>
      </c>
      <c r="Z8" s="89">
        <f t="shared" si="2"/>
        <v>0</v>
      </c>
      <c r="AA8" s="89">
        <f t="shared" si="3"/>
        <v>389.8</v>
      </c>
      <c r="AB8" s="90"/>
      <c r="AC8" s="91"/>
      <c r="AD8" s="92"/>
      <c r="AE8" s="92"/>
      <c r="AF8" s="93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4"/>
      <c r="HO8" s="94"/>
      <c r="HP8" s="94"/>
      <c r="HQ8" s="94"/>
      <c r="HR8" s="94"/>
      <c r="HS8" s="94"/>
      <c r="HT8" s="94"/>
      <c r="HU8" s="94"/>
      <c r="HV8" s="94"/>
      <c r="HW8" s="94"/>
      <c r="HX8" s="94"/>
      <c r="HY8" s="94"/>
    </row>
    <row r="9" spans="1:259" s="95" customFormat="1" ht="47.25" customHeight="1" x14ac:dyDescent="0.2">
      <c r="A9" s="81">
        <v>44567</v>
      </c>
      <c r="B9" s="82" t="s">
        <v>106</v>
      </c>
      <c r="C9" s="82" t="s">
        <v>146</v>
      </c>
      <c r="D9" s="82" t="s">
        <v>95</v>
      </c>
      <c r="E9" s="82" t="s">
        <v>101</v>
      </c>
      <c r="F9" s="82" t="s">
        <v>165</v>
      </c>
      <c r="G9" s="82" t="s">
        <v>287</v>
      </c>
      <c r="H9" s="82" t="s">
        <v>36</v>
      </c>
      <c r="I9" s="82">
        <v>2</v>
      </c>
      <c r="J9" s="81">
        <v>44567</v>
      </c>
      <c r="K9" s="82">
        <v>2</v>
      </c>
      <c r="L9" s="81">
        <v>44567</v>
      </c>
      <c r="M9" s="82">
        <v>2</v>
      </c>
      <c r="N9" s="82" t="s">
        <v>376</v>
      </c>
      <c r="O9" s="81">
        <v>44567</v>
      </c>
      <c r="P9" s="154">
        <v>2</v>
      </c>
      <c r="Q9" s="82">
        <f t="shared" si="0"/>
        <v>0</v>
      </c>
      <c r="R9" s="81">
        <v>44567</v>
      </c>
      <c r="S9" s="82"/>
      <c r="T9" s="87"/>
      <c r="U9" s="87"/>
      <c r="V9" s="92"/>
      <c r="W9" s="82">
        <v>274.06</v>
      </c>
      <c r="X9" s="88"/>
      <c r="Y9" s="89">
        <f t="shared" si="1"/>
        <v>548.12</v>
      </c>
      <c r="Z9" s="89">
        <f t="shared" si="2"/>
        <v>548.12</v>
      </c>
      <c r="AA9" s="89">
        <f t="shared" si="3"/>
        <v>0</v>
      </c>
      <c r="AB9" s="90"/>
      <c r="AC9" s="91"/>
      <c r="AD9" s="82"/>
      <c r="AE9" s="82"/>
      <c r="AF9" s="93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  <c r="EY9" s="94"/>
      <c r="EZ9" s="94"/>
      <c r="FA9" s="94"/>
      <c r="FB9" s="94"/>
      <c r="FC9" s="94"/>
      <c r="FD9" s="94"/>
      <c r="FE9" s="94"/>
      <c r="FF9" s="94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4"/>
      <c r="FS9" s="94"/>
      <c r="FT9" s="94"/>
      <c r="FU9" s="94"/>
      <c r="FV9" s="94"/>
      <c r="FW9" s="94"/>
      <c r="FX9" s="94"/>
      <c r="FY9" s="94"/>
      <c r="FZ9" s="94"/>
      <c r="GA9" s="94"/>
      <c r="GB9" s="94"/>
      <c r="GC9" s="94"/>
      <c r="GD9" s="94"/>
      <c r="GE9" s="94"/>
      <c r="GF9" s="94"/>
      <c r="GG9" s="94"/>
      <c r="GH9" s="94"/>
      <c r="GI9" s="94"/>
      <c r="GJ9" s="94"/>
      <c r="GK9" s="94"/>
      <c r="GL9" s="94"/>
      <c r="GM9" s="94"/>
      <c r="GN9" s="94"/>
      <c r="GO9" s="94"/>
      <c r="GP9" s="94"/>
      <c r="GQ9" s="94"/>
      <c r="GR9" s="94"/>
      <c r="GS9" s="94"/>
      <c r="GT9" s="94"/>
      <c r="GU9" s="94"/>
      <c r="GV9" s="94"/>
      <c r="GW9" s="94"/>
      <c r="GX9" s="94"/>
      <c r="GY9" s="94"/>
      <c r="GZ9" s="94"/>
      <c r="HA9" s="94"/>
      <c r="HB9" s="94"/>
      <c r="HC9" s="94"/>
      <c r="HD9" s="94"/>
      <c r="HE9" s="94"/>
      <c r="HF9" s="94"/>
      <c r="HG9" s="94"/>
      <c r="HH9" s="94"/>
      <c r="HI9" s="94"/>
      <c r="HJ9" s="94"/>
      <c r="HK9" s="94"/>
      <c r="HL9" s="94"/>
      <c r="HM9" s="94"/>
      <c r="HN9" s="94"/>
      <c r="HO9" s="94"/>
      <c r="HP9" s="94"/>
      <c r="HQ9" s="94"/>
      <c r="HR9" s="94"/>
      <c r="HS9" s="94"/>
      <c r="HT9" s="94"/>
      <c r="HU9" s="94"/>
      <c r="HV9" s="94"/>
      <c r="HW9" s="94"/>
      <c r="HX9" s="94"/>
      <c r="HY9" s="94"/>
    </row>
    <row r="10" spans="1:259" s="95" customFormat="1" ht="47.25" customHeight="1" x14ac:dyDescent="0.2">
      <c r="A10" s="81">
        <v>44567</v>
      </c>
      <c r="B10" s="82" t="s">
        <v>107</v>
      </c>
      <c r="C10" s="82" t="s">
        <v>147</v>
      </c>
      <c r="D10" s="82" t="s">
        <v>133</v>
      </c>
      <c r="E10" s="82" t="s">
        <v>134</v>
      </c>
      <c r="F10" s="82" t="s">
        <v>165</v>
      </c>
      <c r="G10" s="82" t="s">
        <v>287</v>
      </c>
      <c r="H10" s="82" t="s">
        <v>36</v>
      </c>
      <c r="I10" s="82">
        <v>5</v>
      </c>
      <c r="J10" s="81">
        <v>44567</v>
      </c>
      <c r="K10" s="82">
        <v>5</v>
      </c>
      <c r="L10" s="81">
        <v>44567</v>
      </c>
      <c r="M10" s="82">
        <v>5</v>
      </c>
      <c r="N10" s="82" t="s">
        <v>372</v>
      </c>
      <c r="O10" s="81">
        <v>44567</v>
      </c>
      <c r="P10" s="154">
        <v>5</v>
      </c>
      <c r="Q10" s="82">
        <f t="shared" si="0"/>
        <v>0</v>
      </c>
      <c r="R10" s="81">
        <v>44567</v>
      </c>
      <c r="S10" s="82"/>
      <c r="T10" s="86"/>
      <c r="U10" s="87"/>
      <c r="V10" s="82"/>
      <c r="W10" s="82">
        <v>313.18</v>
      </c>
      <c r="X10" s="88"/>
      <c r="Y10" s="89">
        <f t="shared" si="1"/>
        <v>1565.9</v>
      </c>
      <c r="Z10" s="89">
        <f t="shared" si="2"/>
        <v>1565.9</v>
      </c>
      <c r="AA10" s="89">
        <f t="shared" si="3"/>
        <v>0</v>
      </c>
      <c r="AB10" s="90"/>
      <c r="AC10" s="91"/>
      <c r="AD10" s="82"/>
      <c r="AE10" s="82"/>
      <c r="AF10" s="93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4"/>
      <c r="FR10" s="94"/>
      <c r="FS10" s="94"/>
      <c r="FT10" s="94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4"/>
      <c r="GV10" s="94"/>
      <c r="GW10" s="94"/>
      <c r="GX10" s="94"/>
      <c r="GY10" s="94"/>
      <c r="GZ10" s="94"/>
      <c r="HA10" s="94"/>
      <c r="HB10" s="94"/>
      <c r="HC10" s="94"/>
      <c r="HD10" s="94"/>
      <c r="HE10" s="94"/>
      <c r="HF10" s="94"/>
      <c r="HG10" s="94"/>
      <c r="HH10" s="94"/>
      <c r="HI10" s="94"/>
      <c r="HJ10" s="94"/>
      <c r="HK10" s="94"/>
      <c r="HL10" s="94"/>
      <c r="HM10" s="94"/>
      <c r="HN10" s="94"/>
      <c r="HO10" s="94"/>
      <c r="HP10" s="94"/>
      <c r="HQ10" s="94"/>
      <c r="HR10" s="94"/>
      <c r="HS10" s="94"/>
      <c r="HT10" s="94"/>
      <c r="HU10" s="94"/>
      <c r="HV10" s="94"/>
      <c r="HW10" s="94"/>
      <c r="HX10" s="94"/>
      <c r="HY10" s="94"/>
    </row>
    <row r="11" spans="1:259" s="95" customFormat="1" ht="47.25" customHeight="1" x14ac:dyDescent="0.2">
      <c r="A11" s="81">
        <v>44567</v>
      </c>
      <c r="B11" s="82" t="s">
        <v>108</v>
      </c>
      <c r="C11" s="82" t="s">
        <v>148</v>
      </c>
      <c r="D11" s="82" t="s">
        <v>135</v>
      </c>
      <c r="E11" s="82" t="s">
        <v>136</v>
      </c>
      <c r="F11" s="82" t="s">
        <v>165</v>
      </c>
      <c r="G11" s="82" t="s">
        <v>287</v>
      </c>
      <c r="H11" s="82" t="s">
        <v>36</v>
      </c>
      <c r="I11" s="82">
        <v>2</v>
      </c>
      <c r="J11" s="81">
        <v>44567</v>
      </c>
      <c r="K11" s="82">
        <v>2</v>
      </c>
      <c r="L11" s="81">
        <v>44567</v>
      </c>
      <c r="M11" s="82">
        <v>2</v>
      </c>
      <c r="N11" s="82" t="s">
        <v>372</v>
      </c>
      <c r="O11" s="81">
        <v>44567</v>
      </c>
      <c r="P11" s="154"/>
      <c r="Q11" s="82">
        <f t="shared" si="0"/>
        <v>2</v>
      </c>
      <c r="R11" s="81">
        <v>44567</v>
      </c>
      <c r="S11" s="82"/>
      <c r="T11" s="87"/>
      <c r="U11" s="87"/>
      <c r="V11" s="92"/>
      <c r="W11" s="82">
        <v>525.53</v>
      </c>
      <c r="X11" s="88"/>
      <c r="Y11" s="89">
        <f t="shared" si="1"/>
        <v>1051.06</v>
      </c>
      <c r="Z11" s="89">
        <f t="shared" si="2"/>
        <v>0</v>
      </c>
      <c r="AA11" s="89">
        <f t="shared" si="3"/>
        <v>1051.06</v>
      </c>
      <c r="AB11" s="90"/>
      <c r="AC11" s="91"/>
      <c r="AD11" s="82"/>
      <c r="AE11" s="82"/>
      <c r="AF11" s="93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94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4"/>
      <c r="HO11" s="94"/>
      <c r="HP11" s="94"/>
      <c r="HQ11" s="94"/>
      <c r="HR11" s="94"/>
      <c r="HS11" s="94"/>
      <c r="HT11" s="94"/>
      <c r="HU11" s="94"/>
      <c r="HV11" s="94"/>
      <c r="HW11" s="94"/>
      <c r="HX11" s="94"/>
      <c r="HY11" s="94"/>
    </row>
    <row r="12" spans="1:259" s="95" customFormat="1" ht="47.25" customHeight="1" x14ac:dyDescent="0.2">
      <c r="A12" s="81">
        <v>44567</v>
      </c>
      <c r="B12" s="82" t="s">
        <v>109</v>
      </c>
      <c r="C12" s="82" t="s">
        <v>148</v>
      </c>
      <c r="D12" s="82" t="s">
        <v>135</v>
      </c>
      <c r="E12" s="82" t="s">
        <v>136</v>
      </c>
      <c r="F12" s="82" t="s">
        <v>165</v>
      </c>
      <c r="G12" s="82" t="s">
        <v>287</v>
      </c>
      <c r="H12" s="82" t="s">
        <v>36</v>
      </c>
      <c r="I12" s="82">
        <v>5</v>
      </c>
      <c r="J12" s="81">
        <v>44567</v>
      </c>
      <c r="K12" s="82">
        <v>5</v>
      </c>
      <c r="L12" s="81">
        <v>44567</v>
      </c>
      <c r="M12" s="82">
        <v>5</v>
      </c>
      <c r="N12" s="82" t="s">
        <v>372</v>
      </c>
      <c r="O12" s="81">
        <v>44567</v>
      </c>
      <c r="P12" s="154"/>
      <c r="Q12" s="82">
        <f t="shared" si="0"/>
        <v>5</v>
      </c>
      <c r="R12" s="81">
        <v>44567</v>
      </c>
      <c r="S12" s="82"/>
      <c r="T12" s="86"/>
      <c r="U12" s="87"/>
      <c r="V12" s="82"/>
      <c r="W12" s="82">
        <v>525.53</v>
      </c>
      <c r="X12" s="88"/>
      <c r="Y12" s="89">
        <f t="shared" si="1"/>
        <v>2627.6499999999996</v>
      </c>
      <c r="Z12" s="89">
        <f t="shared" si="2"/>
        <v>0</v>
      </c>
      <c r="AA12" s="89">
        <f t="shared" si="3"/>
        <v>2627.6499999999996</v>
      </c>
      <c r="AB12" s="82"/>
      <c r="AC12" s="91"/>
      <c r="AD12" s="92"/>
      <c r="AE12" s="82"/>
      <c r="AF12" s="93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94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94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94"/>
      <c r="HD12" s="94"/>
      <c r="HE12" s="94"/>
      <c r="HF12" s="94"/>
      <c r="HG12" s="94"/>
      <c r="HH12" s="94"/>
      <c r="HI12" s="94"/>
      <c r="HJ12" s="94"/>
      <c r="HK12" s="94"/>
      <c r="HL12" s="94"/>
      <c r="HM12" s="94"/>
      <c r="HN12" s="94"/>
      <c r="HO12" s="94"/>
      <c r="HP12" s="94"/>
      <c r="HQ12" s="94"/>
      <c r="HR12" s="94"/>
      <c r="HS12" s="94"/>
      <c r="HT12" s="94"/>
      <c r="HU12" s="94"/>
      <c r="HV12" s="94"/>
      <c r="HW12" s="94"/>
      <c r="HX12" s="94"/>
      <c r="HY12" s="94"/>
      <c r="HZ12" s="94"/>
      <c r="IA12" s="94"/>
      <c r="IB12" s="94"/>
      <c r="IC12" s="94"/>
      <c r="ID12" s="94"/>
      <c r="IE12" s="94"/>
      <c r="IF12" s="94"/>
      <c r="IG12" s="94"/>
      <c r="IH12" s="94"/>
      <c r="II12" s="94"/>
      <c r="IJ12" s="94"/>
      <c r="IK12" s="94"/>
      <c r="IL12" s="94"/>
      <c r="IM12" s="94"/>
      <c r="IN12" s="94"/>
      <c r="IO12" s="94"/>
      <c r="IP12" s="94"/>
      <c r="IQ12" s="94"/>
      <c r="IR12" s="94"/>
      <c r="IS12" s="94"/>
      <c r="IT12" s="94"/>
      <c r="IU12" s="94"/>
      <c r="IV12" s="94"/>
      <c r="IW12" s="94"/>
      <c r="IX12" s="94"/>
      <c r="IY12" s="94"/>
    </row>
    <row r="13" spans="1:259" s="95" customFormat="1" ht="47.25" customHeight="1" x14ac:dyDescent="0.2">
      <c r="A13" s="81">
        <v>44567</v>
      </c>
      <c r="B13" s="82" t="s">
        <v>110</v>
      </c>
      <c r="C13" s="82" t="s">
        <v>149</v>
      </c>
      <c r="D13" s="82" t="s">
        <v>137</v>
      </c>
      <c r="E13" s="82" t="s">
        <v>138</v>
      </c>
      <c r="F13" s="82" t="s">
        <v>165</v>
      </c>
      <c r="G13" s="82" t="s">
        <v>287</v>
      </c>
      <c r="H13" s="82" t="s">
        <v>36</v>
      </c>
      <c r="I13" s="82">
        <v>5</v>
      </c>
      <c r="J13" s="81">
        <v>44567</v>
      </c>
      <c r="K13" s="82">
        <v>5</v>
      </c>
      <c r="L13" s="81">
        <v>44567</v>
      </c>
      <c r="M13" s="82">
        <v>5</v>
      </c>
      <c r="N13" s="82" t="s">
        <v>372</v>
      </c>
      <c r="O13" s="81">
        <v>44567</v>
      </c>
      <c r="P13" s="154"/>
      <c r="Q13" s="82">
        <f t="shared" si="0"/>
        <v>5</v>
      </c>
      <c r="R13" s="81">
        <v>44567</v>
      </c>
      <c r="S13" s="82"/>
      <c r="T13" s="87"/>
      <c r="U13" s="87"/>
      <c r="V13" s="92"/>
      <c r="W13" s="82">
        <v>634.69000000000005</v>
      </c>
      <c r="X13" s="88"/>
      <c r="Y13" s="89">
        <f t="shared" si="1"/>
        <v>3173.4500000000003</v>
      </c>
      <c r="Z13" s="89">
        <f t="shared" si="2"/>
        <v>0</v>
      </c>
      <c r="AA13" s="89">
        <f t="shared" si="3"/>
        <v>3173.4500000000003</v>
      </c>
      <c r="AB13" s="82"/>
      <c r="AC13" s="91"/>
      <c r="AD13" s="82"/>
      <c r="AE13" s="82"/>
      <c r="AF13" s="93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94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94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94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94"/>
      <c r="HD13" s="94"/>
      <c r="HE13" s="94"/>
      <c r="HF13" s="94"/>
      <c r="HG13" s="94"/>
      <c r="HH13" s="94"/>
      <c r="HI13" s="94"/>
      <c r="HJ13" s="94"/>
      <c r="HK13" s="94"/>
      <c r="HL13" s="94"/>
      <c r="HM13" s="94"/>
      <c r="HN13" s="94"/>
      <c r="HO13" s="94"/>
      <c r="HP13" s="94"/>
      <c r="HQ13" s="94"/>
      <c r="HR13" s="94"/>
      <c r="HS13" s="94"/>
      <c r="HT13" s="94"/>
      <c r="HU13" s="94"/>
      <c r="HV13" s="94"/>
      <c r="HW13" s="94"/>
      <c r="HX13" s="94"/>
      <c r="HY13" s="94"/>
      <c r="HZ13" s="94"/>
      <c r="IA13" s="94"/>
      <c r="IB13" s="94"/>
      <c r="IC13" s="94"/>
      <c r="ID13" s="94"/>
      <c r="IE13" s="94"/>
      <c r="IF13" s="94"/>
      <c r="IG13" s="94"/>
      <c r="IH13" s="94"/>
      <c r="II13" s="94"/>
      <c r="IJ13" s="94"/>
      <c r="IK13" s="94"/>
      <c r="IL13" s="94"/>
      <c r="IM13" s="94"/>
      <c r="IN13" s="94"/>
      <c r="IO13" s="94"/>
      <c r="IP13" s="94"/>
      <c r="IQ13" s="94"/>
      <c r="IR13" s="94"/>
      <c r="IS13" s="94"/>
      <c r="IT13" s="94"/>
      <c r="IU13" s="94"/>
      <c r="IV13" s="94"/>
      <c r="IW13" s="94"/>
      <c r="IX13" s="94"/>
      <c r="IY13" s="94"/>
    </row>
    <row r="14" spans="1:259" s="95" customFormat="1" ht="47.25" customHeight="1" x14ac:dyDescent="0.2">
      <c r="A14" s="81">
        <v>44567</v>
      </c>
      <c r="B14" s="82" t="s">
        <v>111</v>
      </c>
      <c r="C14" s="82" t="s">
        <v>149</v>
      </c>
      <c r="D14" s="82" t="s">
        <v>137</v>
      </c>
      <c r="E14" s="82" t="s">
        <v>138</v>
      </c>
      <c r="F14" s="82" t="s">
        <v>165</v>
      </c>
      <c r="G14" s="82" t="s">
        <v>287</v>
      </c>
      <c r="H14" s="82" t="s">
        <v>36</v>
      </c>
      <c r="I14" s="82">
        <v>3</v>
      </c>
      <c r="J14" s="81">
        <v>44567</v>
      </c>
      <c r="K14" s="82">
        <v>3</v>
      </c>
      <c r="L14" s="81">
        <v>44567</v>
      </c>
      <c r="M14" s="82">
        <v>3</v>
      </c>
      <c r="N14" s="82" t="s">
        <v>372</v>
      </c>
      <c r="O14" s="81">
        <v>44567</v>
      </c>
      <c r="P14" s="154"/>
      <c r="Q14" s="82">
        <f t="shared" si="0"/>
        <v>3</v>
      </c>
      <c r="R14" s="81">
        <v>44567</v>
      </c>
      <c r="S14" s="82"/>
      <c r="T14" s="87"/>
      <c r="U14" s="87"/>
      <c r="V14" s="92"/>
      <c r="W14" s="82">
        <v>634.69000000000005</v>
      </c>
      <c r="X14" s="88"/>
      <c r="Y14" s="89">
        <f t="shared" si="1"/>
        <v>1904.0700000000002</v>
      </c>
      <c r="Z14" s="89">
        <f t="shared" si="2"/>
        <v>0</v>
      </c>
      <c r="AA14" s="89">
        <f t="shared" si="3"/>
        <v>1904.0700000000002</v>
      </c>
      <c r="AB14" s="82"/>
      <c r="AC14" s="91"/>
      <c r="AD14" s="82"/>
      <c r="AE14" s="82"/>
      <c r="AF14" s="93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94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94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4"/>
      <c r="HO14" s="94"/>
      <c r="HP14" s="94"/>
      <c r="HQ14" s="94"/>
      <c r="HR14" s="94"/>
      <c r="HS14" s="94"/>
      <c r="HT14" s="94"/>
      <c r="HU14" s="94"/>
      <c r="HV14" s="94"/>
      <c r="HW14" s="94"/>
      <c r="HX14" s="94"/>
      <c r="HY14" s="94"/>
      <c r="HZ14" s="94"/>
      <c r="IA14" s="94"/>
      <c r="IB14" s="94"/>
      <c r="IC14" s="94"/>
      <c r="ID14" s="94"/>
      <c r="IE14" s="94"/>
      <c r="IF14" s="94"/>
      <c r="IG14" s="94"/>
      <c r="IH14" s="94"/>
      <c r="II14" s="94"/>
      <c r="IJ14" s="94"/>
      <c r="IK14" s="94"/>
      <c r="IL14" s="94"/>
      <c r="IM14" s="94"/>
      <c r="IN14" s="94"/>
      <c r="IO14" s="94"/>
      <c r="IP14" s="94"/>
      <c r="IQ14" s="94"/>
      <c r="IR14" s="94"/>
      <c r="IS14" s="94"/>
      <c r="IT14" s="94"/>
      <c r="IU14" s="94"/>
      <c r="IV14" s="94"/>
      <c r="IW14" s="94"/>
      <c r="IX14" s="94"/>
      <c r="IY14" s="94"/>
    </row>
    <row r="15" spans="1:259" s="95" customFormat="1" ht="47.25" customHeight="1" x14ac:dyDescent="0.2">
      <c r="A15" s="81">
        <v>44567</v>
      </c>
      <c r="B15" s="82" t="s">
        <v>112</v>
      </c>
      <c r="C15" s="82" t="s">
        <v>150</v>
      </c>
      <c r="D15" s="82" t="s">
        <v>129</v>
      </c>
      <c r="E15" s="82" t="s">
        <v>130</v>
      </c>
      <c r="F15" s="82" t="s">
        <v>165</v>
      </c>
      <c r="G15" s="82" t="s">
        <v>287</v>
      </c>
      <c r="H15" s="82" t="s">
        <v>36</v>
      </c>
      <c r="I15" s="82">
        <v>3</v>
      </c>
      <c r="J15" s="81">
        <v>44567</v>
      </c>
      <c r="K15" s="82">
        <v>3</v>
      </c>
      <c r="L15" s="81">
        <v>44567</v>
      </c>
      <c r="M15" s="82">
        <v>3</v>
      </c>
      <c r="N15" s="82" t="s">
        <v>372</v>
      </c>
      <c r="O15" s="81">
        <v>44567</v>
      </c>
      <c r="P15" s="154"/>
      <c r="Q15" s="82">
        <f t="shared" si="0"/>
        <v>3</v>
      </c>
      <c r="R15" s="81">
        <v>44567</v>
      </c>
      <c r="S15" s="82"/>
      <c r="T15" s="86"/>
      <c r="U15" s="87"/>
      <c r="V15" s="82"/>
      <c r="W15" s="82">
        <v>251.53</v>
      </c>
      <c r="X15" s="88"/>
      <c r="Y15" s="89">
        <f t="shared" si="1"/>
        <v>754.59</v>
      </c>
      <c r="Z15" s="89">
        <f t="shared" si="2"/>
        <v>0</v>
      </c>
      <c r="AA15" s="89">
        <f t="shared" si="3"/>
        <v>754.59</v>
      </c>
      <c r="AB15" s="90"/>
      <c r="AC15" s="91"/>
      <c r="AD15" s="92"/>
      <c r="AE15" s="92"/>
      <c r="AF15" s="93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94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94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94"/>
      <c r="HD15" s="94"/>
      <c r="HE15" s="94"/>
      <c r="HF15" s="94"/>
      <c r="HG15" s="94"/>
      <c r="HH15" s="94"/>
      <c r="HI15" s="94"/>
      <c r="HJ15" s="94"/>
      <c r="HK15" s="94"/>
      <c r="HL15" s="94"/>
      <c r="HM15" s="94"/>
      <c r="HN15" s="94"/>
      <c r="HO15" s="94"/>
      <c r="HP15" s="94"/>
      <c r="HQ15" s="94"/>
      <c r="HR15" s="94"/>
      <c r="HS15" s="94"/>
      <c r="HT15" s="94"/>
      <c r="HU15" s="94"/>
      <c r="HV15" s="94"/>
      <c r="HW15" s="94"/>
      <c r="HX15" s="94"/>
      <c r="HY15" s="94"/>
      <c r="HZ15" s="94"/>
      <c r="IA15" s="94"/>
      <c r="IB15" s="94"/>
      <c r="IC15" s="94"/>
      <c r="ID15" s="94"/>
      <c r="IE15" s="94"/>
      <c r="IF15" s="94"/>
      <c r="IG15" s="94"/>
      <c r="IH15" s="94"/>
      <c r="II15" s="94"/>
      <c r="IJ15" s="94"/>
      <c r="IK15" s="94"/>
      <c r="IL15" s="94"/>
      <c r="IM15" s="94"/>
      <c r="IN15" s="94"/>
      <c r="IO15" s="94"/>
      <c r="IP15" s="94"/>
      <c r="IQ15" s="94"/>
      <c r="IR15" s="94"/>
      <c r="IS15" s="94"/>
      <c r="IT15" s="94"/>
      <c r="IU15" s="94"/>
      <c r="IV15" s="94"/>
      <c r="IW15" s="94"/>
      <c r="IX15" s="94"/>
      <c r="IY15" s="94"/>
    </row>
    <row r="16" spans="1:259" s="95" customFormat="1" ht="47.25" customHeight="1" x14ac:dyDescent="0.2">
      <c r="A16" s="81">
        <v>44567</v>
      </c>
      <c r="B16" s="82" t="s">
        <v>113</v>
      </c>
      <c r="C16" s="82" t="s">
        <v>147</v>
      </c>
      <c r="D16" s="82" t="s">
        <v>133</v>
      </c>
      <c r="E16" s="82" t="s">
        <v>134</v>
      </c>
      <c r="F16" s="82" t="s">
        <v>165</v>
      </c>
      <c r="G16" s="82" t="s">
        <v>287</v>
      </c>
      <c r="H16" s="82" t="s">
        <v>36</v>
      </c>
      <c r="I16" s="82">
        <v>1</v>
      </c>
      <c r="J16" s="81">
        <v>44567</v>
      </c>
      <c r="K16" s="82">
        <v>1</v>
      </c>
      <c r="L16" s="81">
        <v>44567</v>
      </c>
      <c r="M16" s="82">
        <v>1</v>
      </c>
      <c r="N16" s="82" t="s">
        <v>372</v>
      </c>
      <c r="O16" s="81">
        <v>44567</v>
      </c>
      <c r="P16" s="154">
        <v>1</v>
      </c>
      <c r="Q16" s="82">
        <f t="shared" si="0"/>
        <v>0</v>
      </c>
      <c r="R16" s="81">
        <v>44567</v>
      </c>
      <c r="S16" s="82"/>
      <c r="T16" s="87"/>
      <c r="U16" s="87"/>
      <c r="V16" s="92"/>
      <c r="W16" s="82">
        <v>313.18</v>
      </c>
      <c r="X16" s="88"/>
      <c r="Y16" s="89">
        <f t="shared" si="1"/>
        <v>313.18</v>
      </c>
      <c r="Z16" s="89">
        <f t="shared" si="2"/>
        <v>313.18</v>
      </c>
      <c r="AA16" s="89">
        <f t="shared" si="3"/>
        <v>0</v>
      </c>
      <c r="AB16" s="90"/>
      <c r="AC16" s="91"/>
      <c r="AD16" s="82"/>
      <c r="AE16" s="82"/>
      <c r="AF16" s="93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94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94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94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94"/>
      <c r="HD16" s="94"/>
      <c r="HE16" s="94"/>
      <c r="HF16" s="94"/>
      <c r="HG16" s="94"/>
      <c r="HH16" s="94"/>
      <c r="HI16" s="94"/>
      <c r="HJ16" s="94"/>
      <c r="HK16" s="94"/>
      <c r="HL16" s="94"/>
      <c r="HM16" s="94"/>
      <c r="HN16" s="94"/>
      <c r="HO16" s="94"/>
      <c r="HP16" s="94"/>
      <c r="HQ16" s="94"/>
      <c r="HR16" s="94"/>
      <c r="HS16" s="94"/>
      <c r="HT16" s="94"/>
      <c r="HU16" s="94"/>
      <c r="HV16" s="94"/>
      <c r="HW16" s="94"/>
      <c r="HX16" s="94"/>
      <c r="HY16" s="94"/>
      <c r="HZ16" s="94"/>
      <c r="IA16" s="94"/>
      <c r="IB16" s="94"/>
      <c r="IC16" s="94"/>
      <c r="ID16" s="94"/>
      <c r="IE16" s="94"/>
      <c r="IF16" s="94"/>
      <c r="IG16" s="94"/>
      <c r="IH16" s="94"/>
      <c r="II16" s="94"/>
      <c r="IJ16" s="94"/>
      <c r="IK16" s="94"/>
      <c r="IL16" s="94"/>
      <c r="IM16" s="94"/>
      <c r="IN16" s="94"/>
      <c r="IO16" s="94"/>
      <c r="IP16" s="94"/>
      <c r="IQ16" s="94"/>
      <c r="IR16" s="94"/>
      <c r="IS16" s="94"/>
      <c r="IT16" s="94"/>
      <c r="IU16" s="94"/>
      <c r="IV16" s="94"/>
      <c r="IW16" s="94"/>
      <c r="IX16" s="94"/>
      <c r="IY16" s="94"/>
    </row>
    <row r="17" spans="1:16368" s="95" customFormat="1" ht="47.25" customHeight="1" x14ac:dyDescent="0.2">
      <c r="A17" s="81">
        <v>44567</v>
      </c>
      <c r="B17" s="82" t="s">
        <v>114</v>
      </c>
      <c r="C17" s="82" t="s">
        <v>151</v>
      </c>
      <c r="D17" s="82" t="s">
        <v>93</v>
      </c>
      <c r="E17" s="82" t="s">
        <v>99</v>
      </c>
      <c r="F17" s="82" t="s">
        <v>165</v>
      </c>
      <c r="G17" s="82" t="s">
        <v>287</v>
      </c>
      <c r="H17" s="82" t="s">
        <v>36</v>
      </c>
      <c r="I17" s="82">
        <v>5</v>
      </c>
      <c r="J17" s="81">
        <v>44567</v>
      </c>
      <c r="K17" s="82">
        <v>5</v>
      </c>
      <c r="L17" s="81">
        <v>44567</v>
      </c>
      <c r="M17" s="82">
        <v>5</v>
      </c>
      <c r="N17" s="82" t="s">
        <v>376</v>
      </c>
      <c r="O17" s="81">
        <v>44567</v>
      </c>
      <c r="P17" s="154">
        <v>4</v>
      </c>
      <c r="Q17" s="82">
        <f t="shared" si="0"/>
        <v>1</v>
      </c>
      <c r="R17" s="81">
        <v>44567</v>
      </c>
      <c r="S17" s="82"/>
      <c r="T17" s="86"/>
      <c r="U17" s="87"/>
      <c r="V17" s="82"/>
      <c r="W17" s="82">
        <v>315.97000000000003</v>
      </c>
      <c r="X17" s="88"/>
      <c r="Y17" s="89">
        <f t="shared" si="1"/>
        <v>1579.8500000000001</v>
      </c>
      <c r="Z17" s="89">
        <f t="shared" si="2"/>
        <v>1263.8800000000001</v>
      </c>
      <c r="AA17" s="89">
        <f t="shared" si="3"/>
        <v>315.97000000000003</v>
      </c>
      <c r="AB17" s="90"/>
      <c r="AC17" s="91"/>
      <c r="AD17" s="92"/>
      <c r="AE17" s="92"/>
      <c r="AF17" s="93" t="s">
        <v>38</v>
      </c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94"/>
      <c r="IQ17" s="94"/>
      <c r="IR17" s="94"/>
      <c r="IS17" s="94"/>
      <c r="IT17" s="94"/>
      <c r="IU17" s="94"/>
      <c r="IV17" s="94"/>
      <c r="IW17" s="94"/>
      <c r="IX17" s="94"/>
      <c r="IY17" s="94"/>
    </row>
    <row r="18" spans="1:16368" s="95" customFormat="1" ht="47.25" customHeight="1" x14ac:dyDescent="0.2">
      <c r="A18" s="81">
        <v>44567</v>
      </c>
      <c r="B18" s="82" t="s">
        <v>115</v>
      </c>
      <c r="C18" s="82" t="s">
        <v>152</v>
      </c>
      <c r="D18" s="82" t="s">
        <v>139</v>
      </c>
      <c r="E18" s="82" t="s">
        <v>140</v>
      </c>
      <c r="F18" s="82" t="s">
        <v>165</v>
      </c>
      <c r="G18" s="82" t="s">
        <v>287</v>
      </c>
      <c r="H18" s="82" t="s">
        <v>36</v>
      </c>
      <c r="I18" s="82">
        <v>3</v>
      </c>
      <c r="J18" s="81">
        <v>44567</v>
      </c>
      <c r="K18" s="82">
        <v>3</v>
      </c>
      <c r="L18" s="81">
        <v>44567</v>
      </c>
      <c r="M18" s="82">
        <v>3</v>
      </c>
      <c r="N18" s="82" t="s">
        <v>376</v>
      </c>
      <c r="O18" s="81">
        <v>44567</v>
      </c>
      <c r="P18" s="154"/>
      <c r="Q18" s="82">
        <f t="shared" si="0"/>
        <v>3</v>
      </c>
      <c r="R18" s="81">
        <v>44567</v>
      </c>
      <c r="S18" s="82"/>
      <c r="T18" s="86"/>
      <c r="U18" s="87"/>
      <c r="V18" s="82"/>
      <c r="W18" s="82">
        <v>93.12</v>
      </c>
      <c r="X18" s="88"/>
      <c r="Y18" s="89">
        <f t="shared" si="1"/>
        <v>279.36</v>
      </c>
      <c r="Z18" s="89">
        <f t="shared" si="2"/>
        <v>0</v>
      </c>
      <c r="AA18" s="89">
        <f t="shared" si="3"/>
        <v>279.36</v>
      </c>
      <c r="AB18" s="90"/>
      <c r="AC18" s="91"/>
      <c r="AD18" s="82"/>
      <c r="AE18" s="82"/>
      <c r="AF18" s="93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94"/>
      <c r="IQ18" s="94"/>
      <c r="IR18" s="94"/>
      <c r="IS18" s="94"/>
      <c r="IT18" s="94"/>
      <c r="IU18" s="94"/>
      <c r="IV18" s="94"/>
      <c r="IW18" s="94"/>
      <c r="IX18" s="94"/>
      <c r="IY18" s="94"/>
      <c r="IZ18" s="94"/>
      <c r="JA18" s="94"/>
      <c r="JB18" s="94"/>
      <c r="JC18" s="94"/>
      <c r="JD18" s="94"/>
      <c r="JE18" s="94"/>
      <c r="JF18" s="94"/>
      <c r="JG18" s="94"/>
      <c r="JH18" s="94"/>
      <c r="JI18" s="94"/>
      <c r="JJ18" s="94"/>
      <c r="JK18" s="94"/>
      <c r="JL18" s="94"/>
      <c r="JM18" s="94"/>
      <c r="JN18" s="94"/>
      <c r="JO18" s="94"/>
      <c r="JP18" s="94"/>
      <c r="JQ18" s="94"/>
      <c r="JR18" s="94"/>
      <c r="JS18" s="94"/>
      <c r="JT18" s="94"/>
      <c r="JU18" s="94"/>
      <c r="JV18" s="94"/>
      <c r="JW18" s="94"/>
      <c r="JX18" s="94"/>
      <c r="JY18" s="94"/>
      <c r="JZ18" s="94"/>
      <c r="KA18" s="94"/>
      <c r="KB18" s="94"/>
      <c r="KC18" s="94"/>
      <c r="KD18" s="94"/>
      <c r="KE18" s="94"/>
      <c r="KF18" s="94"/>
      <c r="KG18" s="94"/>
      <c r="KH18" s="94"/>
      <c r="KI18" s="94"/>
      <c r="KJ18" s="94"/>
      <c r="KK18" s="94"/>
      <c r="KL18" s="94"/>
      <c r="KM18" s="94"/>
      <c r="KN18" s="94"/>
      <c r="KO18" s="94"/>
      <c r="KP18" s="94"/>
      <c r="KQ18" s="94"/>
      <c r="KR18" s="94"/>
      <c r="KS18" s="94"/>
      <c r="KT18" s="94"/>
      <c r="KU18" s="94"/>
      <c r="KV18" s="94"/>
      <c r="KW18" s="94"/>
      <c r="KX18" s="94"/>
      <c r="KY18" s="94"/>
      <c r="KZ18" s="94"/>
      <c r="LA18" s="94"/>
      <c r="LB18" s="94"/>
      <c r="LC18" s="94"/>
      <c r="LD18" s="94"/>
      <c r="LE18" s="94"/>
      <c r="LF18" s="94"/>
      <c r="LG18" s="94"/>
      <c r="LH18" s="94"/>
      <c r="LI18" s="94"/>
      <c r="LJ18" s="94"/>
      <c r="LK18" s="94"/>
      <c r="LL18" s="94"/>
      <c r="LM18" s="94"/>
      <c r="LN18" s="94"/>
      <c r="LO18" s="94"/>
      <c r="LP18" s="94"/>
      <c r="LQ18" s="94"/>
      <c r="LR18" s="94"/>
      <c r="LS18" s="94"/>
      <c r="LT18" s="94"/>
      <c r="LU18" s="94"/>
      <c r="LV18" s="94"/>
      <c r="LW18" s="94"/>
      <c r="LX18" s="94"/>
      <c r="LY18" s="94"/>
      <c r="LZ18" s="94"/>
      <c r="MA18" s="94"/>
      <c r="MB18" s="94"/>
      <c r="MC18" s="94"/>
      <c r="MD18" s="94"/>
      <c r="ME18" s="94"/>
      <c r="MF18" s="94"/>
      <c r="MG18" s="94"/>
      <c r="MH18" s="94"/>
      <c r="MI18" s="94"/>
      <c r="MJ18" s="94"/>
      <c r="MK18" s="94"/>
      <c r="ML18" s="94"/>
      <c r="MM18" s="94"/>
      <c r="MN18" s="94"/>
      <c r="MO18" s="94"/>
      <c r="MP18" s="94"/>
      <c r="MQ18" s="94"/>
      <c r="MR18" s="94"/>
      <c r="MS18" s="94"/>
      <c r="MT18" s="94"/>
      <c r="MU18" s="94"/>
      <c r="MV18" s="94"/>
      <c r="MW18" s="94"/>
      <c r="MX18" s="94"/>
      <c r="MY18" s="94"/>
      <c r="MZ18" s="94"/>
      <c r="NA18" s="94"/>
      <c r="NB18" s="94"/>
      <c r="NC18" s="94"/>
      <c r="ND18" s="94"/>
      <c r="NE18" s="94"/>
      <c r="NF18" s="94"/>
      <c r="NG18" s="94"/>
      <c r="NH18" s="94"/>
      <c r="NI18" s="94"/>
      <c r="NJ18" s="94"/>
      <c r="NK18" s="94"/>
      <c r="NL18" s="94"/>
      <c r="NM18" s="94"/>
      <c r="NN18" s="94"/>
      <c r="NO18" s="94"/>
      <c r="NP18" s="94"/>
      <c r="NQ18" s="94"/>
      <c r="NR18" s="94"/>
      <c r="NS18" s="94"/>
      <c r="NT18" s="94"/>
      <c r="NU18" s="94"/>
      <c r="NV18" s="94"/>
      <c r="NW18" s="94"/>
      <c r="NX18" s="94"/>
      <c r="NY18" s="94"/>
      <c r="NZ18" s="94"/>
      <c r="OA18" s="94"/>
      <c r="OB18" s="94"/>
      <c r="OC18" s="94"/>
      <c r="OD18" s="94"/>
      <c r="OE18" s="94"/>
      <c r="OF18" s="94"/>
      <c r="OG18" s="94"/>
      <c r="OH18" s="94"/>
      <c r="OI18" s="94"/>
      <c r="OJ18" s="94"/>
      <c r="OK18" s="94"/>
      <c r="OL18" s="94"/>
      <c r="OM18" s="94"/>
      <c r="ON18" s="94"/>
      <c r="OO18" s="94"/>
      <c r="OP18" s="94"/>
      <c r="OQ18" s="94"/>
      <c r="OR18" s="94"/>
      <c r="OS18" s="94"/>
      <c r="OT18" s="94"/>
      <c r="OU18" s="94"/>
      <c r="OV18" s="94"/>
      <c r="OW18" s="94"/>
      <c r="OX18" s="94"/>
      <c r="OY18" s="94"/>
      <c r="OZ18" s="94"/>
      <c r="PA18" s="94"/>
      <c r="PB18" s="94"/>
      <c r="PC18" s="94"/>
      <c r="PD18" s="94"/>
      <c r="PE18" s="94"/>
      <c r="PF18" s="94"/>
      <c r="PG18" s="94"/>
      <c r="PH18" s="94"/>
      <c r="PI18" s="94"/>
      <c r="PJ18" s="94"/>
      <c r="PK18" s="94"/>
      <c r="PL18" s="94"/>
      <c r="PM18" s="94"/>
      <c r="PN18" s="94"/>
      <c r="PO18" s="94"/>
      <c r="PP18" s="94"/>
      <c r="PQ18" s="94"/>
      <c r="PR18" s="94"/>
      <c r="PS18" s="94"/>
      <c r="PT18" s="94"/>
      <c r="PU18" s="94"/>
      <c r="PV18" s="94"/>
      <c r="PW18" s="94"/>
      <c r="PX18" s="94"/>
      <c r="PY18" s="94"/>
      <c r="PZ18" s="94"/>
      <c r="QA18" s="94"/>
      <c r="QB18" s="94"/>
      <c r="QC18" s="94"/>
      <c r="QD18" s="94"/>
      <c r="QE18" s="94"/>
      <c r="QF18" s="94"/>
      <c r="QG18" s="94"/>
      <c r="QH18" s="94"/>
      <c r="QI18" s="94"/>
      <c r="QJ18" s="94"/>
      <c r="QK18" s="94"/>
      <c r="QL18" s="94"/>
      <c r="QM18" s="94"/>
      <c r="QN18" s="94"/>
      <c r="QO18" s="94"/>
      <c r="QP18" s="94"/>
      <c r="QQ18" s="94"/>
      <c r="QR18" s="94"/>
      <c r="QS18" s="94"/>
      <c r="QT18" s="94"/>
      <c r="QU18" s="94"/>
      <c r="QV18" s="94"/>
      <c r="QW18" s="94"/>
      <c r="QX18" s="94"/>
      <c r="QY18" s="94"/>
      <c r="QZ18" s="94"/>
      <c r="RA18" s="94"/>
      <c r="RB18" s="94"/>
      <c r="RC18" s="94"/>
      <c r="RD18" s="94"/>
      <c r="RE18" s="94"/>
      <c r="RF18" s="94"/>
      <c r="RG18" s="94"/>
      <c r="RH18" s="94"/>
      <c r="RI18" s="94"/>
      <c r="RJ18" s="94"/>
      <c r="RK18" s="94"/>
      <c r="RL18" s="94"/>
      <c r="RM18" s="94"/>
      <c r="RN18" s="94"/>
      <c r="RO18" s="94"/>
      <c r="RP18" s="94"/>
      <c r="RQ18" s="94"/>
      <c r="RR18" s="94"/>
      <c r="RS18" s="94"/>
      <c r="RT18" s="94"/>
      <c r="RU18" s="94"/>
      <c r="RV18" s="94"/>
      <c r="RW18" s="94"/>
      <c r="RX18" s="94"/>
      <c r="RY18" s="94"/>
      <c r="RZ18" s="94"/>
      <c r="SA18" s="94"/>
      <c r="SB18" s="94"/>
      <c r="SC18" s="94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94"/>
      <c r="SW18" s="94"/>
      <c r="SX18" s="94"/>
      <c r="SY18" s="94"/>
      <c r="SZ18" s="94"/>
      <c r="TA18" s="94"/>
      <c r="TB18" s="94"/>
      <c r="TC18" s="94"/>
      <c r="TD18" s="94"/>
      <c r="TE18" s="94"/>
      <c r="TF18" s="94"/>
      <c r="TG18" s="94"/>
      <c r="TH18" s="94"/>
      <c r="TI18" s="94"/>
      <c r="TJ18" s="94"/>
      <c r="TK18" s="94"/>
      <c r="TL18" s="94"/>
      <c r="TM18" s="94"/>
      <c r="TN18" s="94"/>
      <c r="TO18" s="94"/>
      <c r="TP18" s="94"/>
      <c r="TQ18" s="94"/>
      <c r="TR18" s="94"/>
      <c r="TS18" s="94"/>
      <c r="TT18" s="94"/>
      <c r="TU18" s="94"/>
      <c r="TV18" s="94"/>
      <c r="TW18" s="94"/>
      <c r="TX18" s="94"/>
      <c r="TY18" s="94"/>
      <c r="TZ18" s="94"/>
      <c r="UA18" s="94"/>
      <c r="UB18" s="94"/>
      <c r="UC18" s="94"/>
      <c r="UD18" s="94"/>
      <c r="UE18" s="94"/>
      <c r="UF18" s="94"/>
      <c r="UG18" s="94"/>
      <c r="UH18" s="94"/>
      <c r="UI18" s="94"/>
      <c r="UJ18" s="94"/>
      <c r="UK18" s="94"/>
      <c r="UL18" s="94"/>
      <c r="UM18" s="94"/>
      <c r="UN18" s="94"/>
      <c r="UO18" s="94"/>
      <c r="UP18" s="94"/>
      <c r="UQ18" s="94"/>
      <c r="UR18" s="94"/>
      <c r="US18" s="94"/>
      <c r="UT18" s="94"/>
      <c r="UU18" s="94"/>
      <c r="UV18" s="94"/>
      <c r="UW18" s="94"/>
      <c r="UX18" s="94"/>
      <c r="UY18" s="94"/>
      <c r="UZ18" s="94"/>
      <c r="VA18" s="94"/>
      <c r="VB18" s="94"/>
      <c r="VC18" s="94"/>
      <c r="VD18" s="94"/>
      <c r="VE18" s="94"/>
      <c r="VF18" s="94"/>
      <c r="VG18" s="94"/>
      <c r="VH18" s="94"/>
      <c r="VI18" s="94"/>
      <c r="VJ18" s="94"/>
      <c r="VK18" s="94"/>
      <c r="VL18" s="94"/>
      <c r="VM18" s="94"/>
      <c r="VN18" s="94"/>
      <c r="VO18" s="94"/>
      <c r="VP18" s="94"/>
      <c r="VQ18" s="94"/>
      <c r="VR18" s="94"/>
      <c r="VS18" s="94"/>
      <c r="VT18" s="94"/>
      <c r="VU18" s="94"/>
      <c r="VV18" s="94"/>
      <c r="VW18" s="94"/>
      <c r="VX18" s="94"/>
      <c r="VY18" s="94"/>
      <c r="VZ18" s="94"/>
      <c r="WA18" s="94"/>
      <c r="WB18" s="94"/>
      <c r="WC18" s="94"/>
      <c r="WD18" s="94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94"/>
      <c r="WX18" s="94"/>
      <c r="WY18" s="94"/>
      <c r="WZ18" s="94"/>
      <c r="XA18" s="94"/>
      <c r="XB18" s="94"/>
      <c r="XC18" s="94"/>
      <c r="XD18" s="94"/>
      <c r="XE18" s="94"/>
      <c r="XF18" s="94"/>
      <c r="XG18" s="94"/>
      <c r="XH18" s="94"/>
      <c r="XI18" s="94"/>
      <c r="XJ18" s="94"/>
      <c r="XK18" s="94"/>
      <c r="XL18" s="94"/>
      <c r="XM18" s="94"/>
      <c r="XN18" s="94"/>
      <c r="XO18" s="94"/>
      <c r="XP18" s="94"/>
      <c r="XQ18" s="94"/>
      <c r="XR18" s="94"/>
      <c r="XS18" s="94"/>
      <c r="XT18" s="94"/>
      <c r="XU18" s="94"/>
      <c r="XV18" s="94"/>
      <c r="XW18" s="94"/>
      <c r="XX18" s="94"/>
      <c r="XY18" s="94"/>
      <c r="XZ18" s="94"/>
      <c r="YA18" s="94"/>
      <c r="YB18" s="94"/>
      <c r="YC18" s="94"/>
      <c r="YD18" s="94"/>
      <c r="YE18" s="94"/>
      <c r="YF18" s="94"/>
      <c r="YG18" s="94"/>
      <c r="YH18" s="94"/>
      <c r="YI18" s="94"/>
      <c r="YJ18" s="94"/>
      <c r="YK18" s="94"/>
      <c r="YL18" s="94"/>
      <c r="YM18" s="94"/>
      <c r="YN18" s="94"/>
      <c r="YO18" s="94"/>
      <c r="YP18" s="94"/>
      <c r="YQ18" s="94"/>
      <c r="YR18" s="94"/>
      <c r="YS18" s="94"/>
      <c r="YT18" s="94"/>
      <c r="YU18" s="94"/>
      <c r="YV18" s="94"/>
      <c r="YW18" s="94"/>
      <c r="YX18" s="94"/>
      <c r="YY18" s="94"/>
      <c r="YZ18" s="94"/>
      <c r="ZA18" s="94"/>
      <c r="ZB18" s="94"/>
      <c r="ZC18" s="94"/>
      <c r="ZD18" s="94"/>
      <c r="ZE18" s="94"/>
      <c r="ZF18" s="94"/>
      <c r="ZG18" s="94"/>
      <c r="ZH18" s="94"/>
      <c r="ZI18" s="94"/>
      <c r="ZJ18" s="94"/>
      <c r="ZK18" s="94"/>
      <c r="ZL18" s="94"/>
      <c r="ZM18" s="94"/>
      <c r="ZN18" s="94"/>
      <c r="ZO18" s="94"/>
      <c r="ZP18" s="94"/>
      <c r="ZQ18" s="94"/>
      <c r="ZR18" s="94"/>
      <c r="ZS18" s="94"/>
      <c r="ZT18" s="94"/>
      <c r="ZU18" s="94"/>
      <c r="ZV18" s="94"/>
      <c r="ZW18" s="94"/>
      <c r="ZX18" s="94"/>
      <c r="ZY18" s="94"/>
      <c r="ZZ18" s="94"/>
      <c r="AAA18" s="94"/>
      <c r="AAB18" s="94"/>
      <c r="AAC18" s="94"/>
      <c r="AAD18" s="94"/>
      <c r="AAE18" s="94"/>
      <c r="AAF18" s="94"/>
      <c r="AAG18" s="94"/>
      <c r="AAH18" s="94"/>
      <c r="AAI18" s="94"/>
      <c r="AAJ18" s="94"/>
      <c r="AAK18" s="94"/>
      <c r="AAL18" s="94"/>
      <c r="AAM18" s="94"/>
      <c r="AAN18" s="94"/>
      <c r="AAO18" s="94"/>
      <c r="AAP18" s="94"/>
      <c r="AAQ18" s="94"/>
      <c r="AAR18" s="94"/>
      <c r="AAS18" s="94"/>
      <c r="AAT18" s="94"/>
      <c r="AAU18" s="94"/>
      <c r="AAV18" s="94"/>
      <c r="AAW18" s="94"/>
      <c r="AAX18" s="94"/>
      <c r="AAY18" s="94"/>
      <c r="AAZ18" s="94"/>
      <c r="ABA18" s="94"/>
      <c r="ABB18" s="94"/>
      <c r="ABC18" s="94"/>
      <c r="ABD18" s="94"/>
      <c r="ABE18" s="94"/>
      <c r="ABF18" s="94"/>
      <c r="ABG18" s="94"/>
      <c r="ABH18" s="94"/>
      <c r="ABI18" s="94"/>
      <c r="ABJ18" s="94"/>
      <c r="ABK18" s="94"/>
      <c r="ABL18" s="94"/>
      <c r="ABM18" s="94"/>
      <c r="ABN18" s="94"/>
      <c r="ABO18" s="94"/>
      <c r="ABP18" s="94"/>
      <c r="ABQ18" s="94"/>
      <c r="ABR18" s="94"/>
      <c r="ABS18" s="94"/>
      <c r="ABT18" s="94"/>
      <c r="ABU18" s="94"/>
      <c r="ABV18" s="94"/>
      <c r="ABW18" s="94"/>
      <c r="ABX18" s="94"/>
      <c r="ABY18" s="94"/>
      <c r="ABZ18" s="94"/>
      <c r="ACA18" s="94"/>
      <c r="ACB18" s="94"/>
      <c r="ACC18" s="94"/>
      <c r="ACD18" s="94"/>
      <c r="ACE18" s="94"/>
      <c r="ACF18" s="94"/>
      <c r="ACG18" s="94"/>
      <c r="ACH18" s="94"/>
      <c r="ACI18" s="94"/>
      <c r="ACJ18" s="94"/>
      <c r="ACK18" s="94"/>
      <c r="ACL18" s="94"/>
      <c r="ACM18" s="94"/>
      <c r="ACN18" s="94"/>
      <c r="ACO18" s="94"/>
      <c r="ACP18" s="94"/>
      <c r="ACQ18" s="94"/>
      <c r="ACR18" s="94"/>
      <c r="ACS18" s="94"/>
      <c r="ACT18" s="94"/>
      <c r="ACU18" s="94"/>
      <c r="ACV18" s="94"/>
      <c r="ACW18" s="94"/>
      <c r="ACX18" s="94"/>
      <c r="ACY18" s="94"/>
      <c r="ACZ18" s="94"/>
      <c r="ADA18" s="94"/>
      <c r="ADB18" s="94"/>
      <c r="ADC18" s="94"/>
      <c r="ADD18" s="94"/>
      <c r="ADE18" s="94"/>
      <c r="ADF18" s="94"/>
      <c r="ADG18" s="94"/>
      <c r="ADH18" s="94"/>
      <c r="ADI18" s="94"/>
      <c r="ADJ18" s="94"/>
      <c r="ADK18" s="94"/>
      <c r="ADL18" s="94"/>
      <c r="ADM18" s="94"/>
      <c r="ADN18" s="94"/>
      <c r="ADO18" s="94"/>
      <c r="ADP18" s="94"/>
      <c r="ADQ18" s="94"/>
      <c r="ADR18" s="94"/>
      <c r="ADS18" s="94"/>
      <c r="ADT18" s="94"/>
      <c r="ADU18" s="94"/>
      <c r="ADV18" s="94"/>
      <c r="ADW18" s="94"/>
      <c r="ADX18" s="94"/>
      <c r="ADY18" s="94"/>
      <c r="ADZ18" s="94"/>
      <c r="AEA18" s="94"/>
      <c r="AEB18" s="94"/>
      <c r="AEC18" s="94"/>
      <c r="AED18" s="94"/>
      <c r="AEE18" s="94"/>
      <c r="AEF18" s="94"/>
      <c r="AEG18" s="94"/>
      <c r="AEH18" s="94"/>
      <c r="AEI18" s="94"/>
      <c r="AEJ18" s="94"/>
      <c r="AEK18" s="94"/>
      <c r="AEL18" s="94"/>
      <c r="AEM18" s="94"/>
      <c r="AEN18" s="94"/>
      <c r="AEO18" s="94"/>
      <c r="AEP18" s="94"/>
      <c r="AEQ18" s="94"/>
      <c r="AER18" s="94"/>
      <c r="AES18" s="94"/>
      <c r="AET18" s="94"/>
      <c r="AEU18" s="94"/>
      <c r="AEV18" s="94"/>
      <c r="AEW18" s="94"/>
      <c r="AEX18" s="94"/>
      <c r="AEY18" s="94"/>
      <c r="AEZ18" s="94"/>
      <c r="AFA18" s="94"/>
      <c r="AFB18" s="94"/>
      <c r="AFC18" s="94"/>
      <c r="AFD18" s="94"/>
      <c r="AFE18" s="94"/>
      <c r="AFF18" s="94"/>
      <c r="AFG18" s="94"/>
      <c r="AFH18" s="94"/>
      <c r="AFI18" s="94"/>
      <c r="AFJ18" s="94"/>
      <c r="AFK18" s="94"/>
      <c r="AFL18" s="94"/>
      <c r="AFM18" s="94"/>
      <c r="AFN18" s="94"/>
      <c r="AFO18" s="94"/>
      <c r="AFP18" s="94"/>
      <c r="AFQ18" s="94"/>
      <c r="AFR18" s="94"/>
      <c r="AFS18" s="94"/>
      <c r="AFT18" s="94"/>
      <c r="AFU18" s="94"/>
      <c r="AFV18" s="94"/>
      <c r="AFW18" s="94"/>
      <c r="AFX18" s="94"/>
      <c r="AFY18" s="94"/>
      <c r="AFZ18" s="94"/>
      <c r="AGA18" s="94"/>
      <c r="AGB18" s="94"/>
      <c r="AGC18" s="94"/>
      <c r="AGD18" s="94"/>
      <c r="AGE18" s="94"/>
      <c r="AGF18" s="94"/>
      <c r="AGG18" s="94"/>
      <c r="AGH18" s="94"/>
      <c r="AGI18" s="94"/>
      <c r="AGJ18" s="94"/>
      <c r="AGK18" s="94"/>
      <c r="AGL18" s="94"/>
      <c r="AGM18" s="94"/>
      <c r="AGN18" s="94"/>
      <c r="AGO18" s="94"/>
      <c r="AGP18" s="94"/>
      <c r="AGQ18" s="94"/>
      <c r="AGR18" s="94"/>
      <c r="AGS18" s="94"/>
      <c r="AGT18" s="94"/>
      <c r="AGU18" s="94"/>
      <c r="AGV18" s="94"/>
      <c r="AGW18" s="94"/>
      <c r="AGX18" s="94"/>
      <c r="AGY18" s="94"/>
      <c r="AGZ18" s="94"/>
      <c r="AHA18" s="94"/>
      <c r="AHB18" s="94"/>
      <c r="AHC18" s="94"/>
      <c r="AHD18" s="94"/>
      <c r="AHE18" s="94"/>
      <c r="AHF18" s="94"/>
      <c r="AHG18" s="94"/>
      <c r="AHH18" s="94"/>
      <c r="AHI18" s="94"/>
      <c r="AHJ18" s="94"/>
      <c r="AHK18" s="94"/>
      <c r="AHL18" s="94"/>
      <c r="AHM18" s="94"/>
      <c r="AHN18" s="94"/>
      <c r="AHO18" s="94"/>
      <c r="AHP18" s="94"/>
      <c r="AHQ18" s="94"/>
      <c r="AHR18" s="94"/>
      <c r="AHS18" s="94"/>
      <c r="AHT18" s="94"/>
      <c r="AHU18" s="94"/>
      <c r="AHV18" s="94"/>
      <c r="AHW18" s="94"/>
      <c r="AHX18" s="94"/>
      <c r="AHY18" s="94"/>
      <c r="AHZ18" s="94"/>
      <c r="AIA18" s="94"/>
      <c r="AIB18" s="94"/>
      <c r="AIC18" s="94"/>
      <c r="AID18" s="94"/>
      <c r="AIE18" s="94"/>
      <c r="AIF18" s="94"/>
      <c r="AIG18" s="94"/>
      <c r="AIH18" s="94"/>
      <c r="AII18" s="94"/>
      <c r="AIJ18" s="94"/>
      <c r="AIK18" s="94"/>
      <c r="AIL18" s="94"/>
      <c r="AIM18" s="94"/>
      <c r="AIN18" s="94"/>
      <c r="AIO18" s="94"/>
      <c r="AIP18" s="94"/>
      <c r="AIQ18" s="94"/>
      <c r="AIR18" s="94"/>
      <c r="AIS18" s="94"/>
      <c r="AIT18" s="94"/>
      <c r="AIU18" s="94"/>
      <c r="AIV18" s="94"/>
      <c r="AIW18" s="94"/>
      <c r="AIX18" s="94"/>
      <c r="AIY18" s="94"/>
      <c r="AIZ18" s="94"/>
      <c r="AJA18" s="94"/>
      <c r="AJB18" s="94"/>
      <c r="AJC18" s="94"/>
      <c r="AJD18" s="94"/>
      <c r="AJE18" s="94"/>
      <c r="AJF18" s="94"/>
      <c r="AJG18" s="94"/>
      <c r="AJH18" s="94"/>
      <c r="AJI18" s="94"/>
      <c r="AJJ18" s="94"/>
      <c r="AJK18" s="94"/>
      <c r="AJL18" s="94"/>
      <c r="AJM18" s="94"/>
      <c r="AJN18" s="94"/>
      <c r="AJO18" s="94"/>
      <c r="AJP18" s="94"/>
      <c r="AJQ18" s="94"/>
      <c r="AJR18" s="94"/>
      <c r="AJS18" s="94"/>
      <c r="AJT18" s="94"/>
      <c r="AJU18" s="94"/>
      <c r="AJV18" s="94"/>
      <c r="AJW18" s="94"/>
      <c r="AJX18" s="94"/>
      <c r="AJY18" s="94"/>
      <c r="AJZ18" s="94"/>
      <c r="AKA18" s="94"/>
      <c r="AKB18" s="94"/>
      <c r="AKC18" s="94"/>
      <c r="AKD18" s="94"/>
      <c r="AKE18" s="94"/>
      <c r="AKF18" s="94"/>
      <c r="AKG18" s="94"/>
      <c r="AKH18" s="94"/>
      <c r="AKI18" s="94"/>
      <c r="AKJ18" s="94"/>
      <c r="AKK18" s="94"/>
      <c r="AKL18" s="94"/>
      <c r="AKM18" s="94"/>
      <c r="AKN18" s="94"/>
      <c r="AKO18" s="94"/>
      <c r="AKP18" s="94"/>
      <c r="AKQ18" s="94"/>
      <c r="AKR18" s="94"/>
      <c r="AKS18" s="94"/>
      <c r="AKT18" s="94"/>
      <c r="AKU18" s="94"/>
      <c r="AKV18" s="94"/>
      <c r="AKW18" s="94"/>
      <c r="AKX18" s="94"/>
      <c r="AKY18" s="94"/>
      <c r="AKZ18" s="94"/>
      <c r="ALA18" s="94"/>
      <c r="ALB18" s="94"/>
      <c r="ALC18" s="94"/>
      <c r="ALD18" s="94"/>
      <c r="ALE18" s="94"/>
      <c r="ALF18" s="94"/>
      <c r="ALG18" s="94"/>
      <c r="ALH18" s="94"/>
      <c r="ALI18" s="94"/>
      <c r="ALJ18" s="94"/>
      <c r="ALK18" s="94"/>
      <c r="ALL18" s="94"/>
      <c r="ALM18" s="94"/>
      <c r="ALN18" s="94"/>
      <c r="ALO18" s="94"/>
      <c r="ALP18" s="94"/>
      <c r="ALQ18" s="94"/>
      <c r="ALR18" s="94"/>
      <c r="ALS18" s="94"/>
      <c r="ALT18" s="94"/>
      <c r="ALU18" s="94"/>
      <c r="ALV18" s="94"/>
      <c r="ALW18" s="94"/>
      <c r="ALX18" s="94"/>
      <c r="ALY18" s="94"/>
      <c r="ALZ18" s="94"/>
      <c r="AMA18" s="94"/>
      <c r="AMB18" s="94"/>
      <c r="AMC18" s="94"/>
      <c r="AMD18" s="94"/>
      <c r="AME18" s="94"/>
      <c r="AMF18" s="94"/>
      <c r="AMG18" s="94"/>
      <c r="AMH18" s="94"/>
      <c r="AMI18" s="94"/>
      <c r="AMJ18" s="94"/>
      <c r="AMK18" s="94"/>
      <c r="AML18" s="94"/>
      <c r="AMM18" s="94"/>
      <c r="AMN18" s="94"/>
      <c r="AMO18" s="94"/>
      <c r="AMP18" s="94"/>
      <c r="AMQ18" s="94"/>
      <c r="AMR18" s="94"/>
      <c r="AMS18" s="94"/>
      <c r="AMT18" s="94"/>
      <c r="AMU18" s="94"/>
      <c r="AMV18" s="94"/>
      <c r="AMW18" s="94"/>
      <c r="AMX18" s="94"/>
      <c r="AMY18" s="94"/>
      <c r="AMZ18" s="94"/>
      <c r="ANA18" s="94"/>
      <c r="ANB18" s="94"/>
      <c r="ANC18" s="94"/>
      <c r="AND18" s="94"/>
      <c r="ANE18" s="94"/>
      <c r="ANF18" s="94"/>
      <c r="ANG18" s="94"/>
      <c r="ANH18" s="94"/>
      <c r="ANI18" s="94"/>
      <c r="ANJ18" s="94"/>
      <c r="ANK18" s="94"/>
      <c r="ANL18" s="94"/>
      <c r="ANM18" s="94"/>
      <c r="ANN18" s="94"/>
      <c r="ANO18" s="94"/>
      <c r="ANP18" s="94"/>
      <c r="ANQ18" s="94"/>
      <c r="ANR18" s="94"/>
      <c r="ANS18" s="94"/>
      <c r="ANT18" s="94"/>
      <c r="ANU18" s="94"/>
      <c r="ANV18" s="94"/>
      <c r="ANW18" s="94"/>
      <c r="ANX18" s="94"/>
      <c r="ANY18" s="94"/>
      <c r="ANZ18" s="94"/>
      <c r="AOA18" s="94"/>
      <c r="AOB18" s="94"/>
      <c r="AOC18" s="94"/>
      <c r="AOD18" s="94"/>
      <c r="AOE18" s="94"/>
      <c r="AOF18" s="94"/>
      <c r="AOG18" s="94"/>
      <c r="AOH18" s="94"/>
      <c r="AOI18" s="94"/>
      <c r="AOJ18" s="94"/>
      <c r="AOK18" s="94"/>
      <c r="AOL18" s="94"/>
      <c r="AOM18" s="94"/>
      <c r="AON18" s="94"/>
      <c r="AOO18" s="94"/>
      <c r="AOP18" s="94"/>
      <c r="AOQ18" s="94"/>
      <c r="AOR18" s="94"/>
      <c r="AOS18" s="94"/>
      <c r="AOT18" s="94"/>
      <c r="AOU18" s="94"/>
      <c r="AOV18" s="94"/>
      <c r="AOW18" s="94"/>
      <c r="AOX18" s="94"/>
      <c r="AOY18" s="94"/>
      <c r="AOZ18" s="94"/>
      <c r="APA18" s="94"/>
      <c r="APB18" s="94"/>
      <c r="APC18" s="94"/>
      <c r="APD18" s="94"/>
      <c r="APE18" s="94"/>
      <c r="APF18" s="94"/>
      <c r="APG18" s="94"/>
      <c r="APH18" s="94"/>
      <c r="API18" s="94"/>
      <c r="APJ18" s="94"/>
      <c r="APK18" s="94"/>
      <c r="APL18" s="94"/>
      <c r="APM18" s="94"/>
      <c r="APN18" s="94"/>
      <c r="APO18" s="94"/>
      <c r="APP18" s="94"/>
      <c r="APQ18" s="94"/>
      <c r="APR18" s="94"/>
      <c r="APS18" s="94"/>
      <c r="APT18" s="94"/>
      <c r="APU18" s="94"/>
      <c r="APV18" s="94"/>
      <c r="APW18" s="94"/>
      <c r="APX18" s="94"/>
      <c r="APY18" s="94"/>
      <c r="APZ18" s="94"/>
      <c r="AQA18" s="94"/>
      <c r="AQB18" s="94"/>
      <c r="AQC18" s="94"/>
      <c r="AQD18" s="94"/>
      <c r="AQE18" s="94"/>
      <c r="AQF18" s="94"/>
      <c r="AQG18" s="94"/>
      <c r="AQH18" s="94"/>
      <c r="AQI18" s="94"/>
      <c r="AQJ18" s="94"/>
      <c r="AQK18" s="94"/>
      <c r="AQL18" s="94"/>
      <c r="AQM18" s="94"/>
      <c r="AQN18" s="94"/>
      <c r="AQO18" s="94"/>
      <c r="AQP18" s="94"/>
      <c r="AQQ18" s="94"/>
      <c r="AQR18" s="94"/>
      <c r="AQS18" s="94"/>
      <c r="AQT18" s="94"/>
      <c r="AQU18" s="94"/>
      <c r="AQV18" s="94"/>
      <c r="AQW18" s="94"/>
      <c r="AQX18" s="94"/>
      <c r="AQY18" s="94"/>
      <c r="AQZ18" s="94"/>
      <c r="ARA18" s="94"/>
      <c r="ARB18" s="94"/>
      <c r="ARC18" s="94"/>
      <c r="ARD18" s="94"/>
      <c r="ARE18" s="94"/>
      <c r="ARF18" s="94"/>
      <c r="ARG18" s="94"/>
      <c r="ARH18" s="94"/>
      <c r="ARI18" s="94"/>
      <c r="ARJ18" s="94"/>
      <c r="ARK18" s="94"/>
      <c r="ARL18" s="94"/>
      <c r="ARM18" s="94"/>
      <c r="ARN18" s="94"/>
      <c r="ARO18" s="94"/>
      <c r="ARP18" s="94"/>
      <c r="ARQ18" s="94"/>
      <c r="ARR18" s="94"/>
      <c r="ARS18" s="94"/>
      <c r="ART18" s="94"/>
      <c r="ARU18" s="94"/>
      <c r="ARV18" s="94"/>
      <c r="ARW18" s="94"/>
      <c r="ARX18" s="94"/>
      <c r="ARY18" s="94"/>
      <c r="ARZ18" s="94"/>
      <c r="ASA18" s="94"/>
      <c r="ASB18" s="94"/>
      <c r="ASC18" s="94"/>
      <c r="ASD18" s="94"/>
      <c r="ASE18" s="94"/>
      <c r="ASF18" s="94"/>
      <c r="ASG18" s="94"/>
      <c r="ASH18" s="94"/>
      <c r="ASI18" s="94"/>
      <c r="ASJ18" s="94"/>
      <c r="ASK18" s="94"/>
      <c r="ASL18" s="94"/>
      <c r="ASM18" s="94"/>
      <c r="ASN18" s="94"/>
      <c r="ASO18" s="94"/>
      <c r="ASP18" s="94"/>
      <c r="ASQ18" s="94"/>
      <c r="ASR18" s="94"/>
      <c r="ASS18" s="94"/>
      <c r="AST18" s="94"/>
      <c r="ASU18" s="94"/>
      <c r="ASV18" s="94"/>
      <c r="ASW18" s="94"/>
      <c r="ASX18" s="94"/>
      <c r="ASY18" s="94"/>
      <c r="ASZ18" s="94"/>
      <c r="ATA18" s="94"/>
      <c r="ATB18" s="94"/>
      <c r="ATC18" s="94"/>
      <c r="ATD18" s="94"/>
      <c r="ATE18" s="94"/>
      <c r="ATF18" s="94"/>
      <c r="ATG18" s="94"/>
      <c r="ATH18" s="94"/>
      <c r="ATI18" s="94"/>
      <c r="ATJ18" s="94"/>
      <c r="ATK18" s="94"/>
      <c r="ATL18" s="94"/>
      <c r="ATM18" s="94"/>
      <c r="ATN18" s="94"/>
      <c r="ATO18" s="94"/>
      <c r="ATP18" s="94"/>
      <c r="ATQ18" s="94"/>
      <c r="ATR18" s="94"/>
      <c r="ATS18" s="94"/>
      <c r="ATT18" s="94"/>
      <c r="ATU18" s="94"/>
      <c r="ATV18" s="94"/>
      <c r="ATW18" s="94"/>
      <c r="ATX18" s="94"/>
      <c r="ATY18" s="94"/>
      <c r="ATZ18" s="94"/>
      <c r="AUA18" s="94"/>
      <c r="AUB18" s="94"/>
      <c r="AUC18" s="94"/>
      <c r="AUD18" s="94"/>
      <c r="AUE18" s="94"/>
      <c r="AUF18" s="94"/>
      <c r="AUG18" s="94"/>
      <c r="AUH18" s="94"/>
      <c r="AUI18" s="94"/>
      <c r="AUJ18" s="94"/>
      <c r="AUK18" s="94"/>
      <c r="AUL18" s="94"/>
      <c r="AUM18" s="94"/>
      <c r="AUN18" s="94"/>
      <c r="AUO18" s="94"/>
      <c r="AUP18" s="94"/>
      <c r="AUQ18" s="94"/>
      <c r="AUR18" s="94"/>
      <c r="AUS18" s="94"/>
      <c r="AUT18" s="94"/>
      <c r="AUU18" s="94"/>
      <c r="AUV18" s="94"/>
      <c r="AUW18" s="94"/>
      <c r="AUX18" s="94"/>
      <c r="AUY18" s="94"/>
      <c r="AUZ18" s="94"/>
      <c r="AVA18" s="94"/>
      <c r="AVB18" s="94"/>
      <c r="AVC18" s="94"/>
      <c r="AVD18" s="94"/>
      <c r="AVE18" s="94"/>
      <c r="AVF18" s="94"/>
      <c r="AVG18" s="94"/>
      <c r="AVH18" s="94"/>
      <c r="AVI18" s="94"/>
      <c r="AVJ18" s="94"/>
      <c r="AVK18" s="94"/>
      <c r="AVL18" s="94"/>
      <c r="AVM18" s="94"/>
      <c r="AVN18" s="94"/>
      <c r="AVO18" s="94"/>
      <c r="AVP18" s="94"/>
      <c r="AVQ18" s="94"/>
      <c r="AVR18" s="94"/>
      <c r="AVS18" s="94"/>
      <c r="AVT18" s="94"/>
      <c r="AVU18" s="94"/>
      <c r="AVV18" s="94"/>
      <c r="AVW18" s="94"/>
      <c r="AVX18" s="94"/>
      <c r="AVY18" s="94"/>
      <c r="AVZ18" s="94"/>
      <c r="AWA18" s="94"/>
      <c r="AWB18" s="94"/>
      <c r="AWC18" s="94"/>
      <c r="AWD18" s="94"/>
      <c r="AWE18" s="94"/>
      <c r="AWF18" s="94"/>
      <c r="AWG18" s="94"/>
      <c r="AWH18" s="94"/>
      <c r="AWI18" s="94"/>
      <c r="AWJ18" s="94"/>
      <c r="AWK18" s="94"/>
      <c r="AWL18" s="94"/>
      <c r="AWM18" s="94"/>
      <c r="AWN18" s="94"/>
      <c r="AWO18" s="94"/>
      <c r="AWP18" s="94"/>
      <c r="AWQ18" s="94"/>
      <c r="AWR18" s="94"/>
      <c r="AWS18" s="94"/>
      <c r="AWT18" s="94"/>
      <c r="AWU18" s="94"/>
      <c r="AWV18" s="94"/>
      <c r="AWW18" s="94"/>
      <c r="AWX18" s="94"/>
      <c r="AWY18" s="94"/>
      <c r="AWZ18" s="94"/>
      <c r="AXA18" s="94"/>
      <c r="AXB18" s="94"/>
      <c r="AXC18" s="94"/>
      <c r="AXD18" s="94"/>
      <c r="AXE18" s="94"/>
      <c r="AXF18" s="94"/>
      <c r="AXG18" s="94"/>
      <c r="AXH18" s="94"/>
      <c r="AXI18" s="94"/>
      <c r="AXJ18" s="94"/>
      <c r="AXK18" s="94"/>
      <c r="AXL18" s="94"/>
      <c r="AXM18" s="94"/>
      <c r="AXN18" s="94"/>
      <c r="AXO18" s="94"/>
      <c r="AXP18" s="94"/>
      <c r="AXQ18" s="94"/>
      <c r="AXR18" s="94"/>
      <c r="AXS18" s="94"/>
      <c r="AXT18" s="94"/>
      <c r="AXU18" s="94"/>
      <c r="AXV18" s="94"/>
      <c r="AXW18" s="94"/>
      <c r="AXX18" s="94"/>
      <c r="AXY18" s="94"/>
      <c r="AXZ18" s="94"/>
      <c r="AYA18" s="94"/>
      <c r="AYB18" s="94"/>
      <c r="AYC18" s="94"/>
      <c r="AYD18" s="94"/>
      <c r="AYE18" s="94"/>
      <c r="AYF18" s="94"/>
      <c r="AYG18" s="94"/>
      <c r="AYH18" s="94"/>
      <c r="AYI18" s="94"/>
      <c r="AYJ18" s="94"/>
      <c r="AYK18" s="94"/>
      <c r="AYL18" s="94"/>
      <c r="AYM18" s="94"/>
      <c r="AYN18" s="94"/>
      <c r="AYO18" s="94"/>
      <c r="AYP18" s="94"/>
      <c r="AYQ18" s="94"/>
      <c r="AYR18" s="94"/>
      <c r="AYS18" s="94"/>
      <c r="AYT18" s="94"/>
      <c r="AYU18" s="94"/>
      <c r="AYV18" s="94"/>
      <c r="AYW18" s="94"/>
      <c r="AYX18" s="94"/>
      <c r="AYY18" s="94"/>
      <c r="AYZ18" s="94"/>
      <c r="AZA18" s="94"/>
      <c r="AZB18" s="94"/>
      <c r="AZC18" s="94"/>
      <c r="AZD18" s="94"/>
      <c r="AZE18" s="94"/>
      <c r="AZF18" s="94"/>
      <c r="AZG18" s="94"/>
      <c r="AZH18" s="94"/>
      <c r="AZI18" s="94"/>
      <c r="AZJ18" s="94"/>
      <c r="AZK18" s="94"/>
      <c r="AZL18" s="94"/>
      <c r="AZM18" s="94"/>
      <c r="AZN18" s="94"/>
      <c r="AZO18" s="94"/>
      <c r="AZP18" s="94"/>
      <c r="AZQ18" s="94"/>
      <c r="AZR18" s="94"/>
      <c r="AZS18" s="94"/>
      <c r="AZT18" s="94"/>
      <c r="AZU18" s="94"/>
      <c r="AZV18" s="94"/>
      <c r="AZW18" s="94"/>
      <c r="AZX18" s="94"/>
      <c r="AZY18" s="94"/>
      <c r="AZZ18" s="94"/>
      <c r="BAA18" s="94"/>
      <c r="BAB18" s="94"/>
      <c r="BAC18" s="94"/>
      <c r="BAD18" s="94"/>
      <c r="BAE18" s="94"/>
      <c r="BAF18" s="94"/>
      <c r="BAG18" s="94"/>
      <c r="BAH18" s="94"/>
      <c r="BAI18" s="94"/>
      <c r="BAJ18" s="94"/>
      <c r="BAK18" s="94"/>
      <c r="BAL18" s="94"/>
      <c r="BAM18" s="94"/>
      <c r="BAN18" s="94"/>
      <c r="BAO18" s="94"/>
      <c r="BAP18" s="94"/>
      <c r="BAQ18" s="94"/>
      <c r="BAR18" s="94"/>
      <c r="BAS18" s="94"/>
      <c r="BAT18" s="94"/>
      <c r="BAU18" s="94"/>
      <c r="BAV18" s="94"/>
      <c r="BAW18" s="94"/>
      <c r="BAX18" s="94"/>
      <c r="BAY18" s="94"/>
      <c r="BAZ18" s="94"/>
      <c r="BBA18" s="94"/>
      <c r="BBB18" s="94"/>
      <c r="BBC18" s="94"/>
      <c r="BBD18" s="94"/>
      <c r="BBE18" s="94"/>
      <c r="BBF18" s="94"/>
      <c r="BBG18" s="94"/>
      <c r="BBH18" s="94"/>
      <c r="BBI18" s="94"/>
      <c r="BBJ18" s="94"/>
      <c r="BBK18" s="94"/>
      <c r="BBL18" s="94"/>
      <c r="BBM18" s="94"/>
      <c r="BBN18" s="94"/>
      <c r="BBO18" s="94"/>
      <c r="BBP18" s="94"/>
      <c r="BBQ18" s="94"/>
      <c r="BBR18" s="94"/>
      <c r="BBS18" s="94"/>
      <c r="BBT18" s="94"/>
      <c r="BBU18" s="94"/>
      <c r="BBV18" s="94"/>
      <c r="BBW18" s="94"/>
      <c r="BBX18" s="94"/>
      <c r="BBY18" s="94"/>
      <c r="BBZ18" s="94"/>
      <c r="BCA18" s="94"/>
      <c r="BCB18" s="94"/>
      <c r="BCC18" s="94"/>
      <c r="BCD18" s="94"/>
      <c r="BCE18" s="94"/>
      <c r="BCF18" s="94"/>
      <c r="BCG18" s="94"/>
      <c r="BCH18" s="94"/>
      <c r="BCI18" s="94"/>
      <c r="BCJ18" s="94"/>
      <c r="BCK18" s="94"/>
      <c r="BCL18" s="94"/>
      <c r="BCM18" s="94"/>
      <c r="BCN18" s="94"/>
      <c r="BCO18" s="94"/>
      <c r="BCP18" s="94"/>
      <c r="BCQ18" s="94"/>
      <c r="BCR18" s="94"/>
      <c r="BCS18" s="94"/>
      <c r="BCT18" s="94"/>
      <c r="BCU18" s="94"/>
      <c r="BCV18" s="94"/>
      <c r="BCW18" s="94"/>
      <c r="BCX18" s="94"/>
      <c r="BCY18" s="94"/>
      <c r="BCZ18" s="94"/>
      <c r="BDA18" s="94"/>
      <c r="BDB18" s="94"/>
      <c r="BDC18" s="94"/>
      <c r="BDD18" s="94"/>
      <c r="BDE18" s="94"/>
      <c r="BDF18" s="94"/>
      <c r="BDG18" s="94"/>
      <c r="BDH18" s="94"/>
      <c r="BDI18" s="94"/>
      <c r="BDJ18" s="94"/>
      <c r="BDK18" s="94"/>
      <c r="BDL18" s="94"/>
      <c r="BDM18" s="94"/>
      <c r="BDN18" s="94"/>
      <c r="BDO18" s="94"/>
      <c r="BDP18" s="94"/>
      <c r="BDQ18" s="94"/>
      <c r="BDR18" s="94"/>
      <c r="BDS18" s="94"/>
      <c r="BDT18" s="94"/>
      <c r="BDU18" s="94"/>
      <c r="BDV18" s="94"/>
      <c r="BDW18" s="94"/>
      <c r="BDX18" s="94"/>
      <c r="BDY18" s="94"/>
      <c r="BDZ18" s="94"/>
      <c r="BEA18" s="94"/>
      <c r="BEB18" s="94"/>
      <c r="BEC18" s="94"/>
      <c r="BED18" s="94"/>
      <c r="BEE18" s="94"/>
      <c r="BEF18" s="94"/>
      <c r="BEG18" s="94"/>
      <c r="BEH18" s="94"/>
      <c r="BEI18" s="94"/>
      <c r="BEJ18" s="94"/>
      <c r="BEK18" s="94"/>
      <c r="BEL18" s="94"/>
      <c r="BEM18" s="94"/>
      <c r="BEN18" s="94"/>
      <c r="BEO18" s="94"/>
      <c r="BEP18" s="94"/>
      <c r="BEQ18" s="94"/>
      <c r="BER18" s="94"/>
      <c r="BES18" s="94"/>
      <c r="BET18" s="94"/>
      <c r="BEU18" s="94"/>
      <c r="BEV18" s="94"/>
      <c r="BEW18" s="94"/>
      <c r="BEX18" s="94"/>
      <c r="BEY18" s="94"/>
      <c r="BEZ18" s="94"/>
      <c r="BFA18" s="94"/>
      <c r="BFB18" s="94"/>
      <c r="BFC18" s="94"/>
      <c r="BFD18" s="94"/>
      <c r="BFE18" s="94"/>
      <c r="BFF18" s="94"/>
      <c r="BFG18" s="94"/>
      <c r="BFH18" s="94"/>
      <c r="BFI18" s="94"/>
      <c r="BFJ18" s="94"/>
      <c r="BFK18" s="94"/>
      <c r="BFL18" s="94"/>
      <c r="BFM18" s="94"/>
      <c r="BFN18" s="94"/>
      <c r="BFO18" s="94"/>
      <c r="BFP18" s="94"/>
      <c r="BFQ18" s="94"/>
      <c r="BFR18" s="94"/>
      <c r="BFS18" s="94"/>
      <c r="BFT18" s="94"/>
      <c r="BFU18" s="94"/>
      <c r="BFV18" s="94"/>
      <c r="BFW18" s="94"/>
      <c r="BFX18" s="94"/>
      <c r="BFY18" s="94"/>
      <c r="BFZ18" s="94"/>
      <c r="BGA18" s="94"/>
      <c r="BGB18" s="94"/>
      <c r="BGC18" s="94"/>
      <c r="BGD18" s="94"/>
      <c r="BGE18" s="94"/>
      <c r="BGF18" s="94"/>
      <c r="BGG18" s="94"/>
      <c r="BGH18" s="94"/>
      <c r="BGI18" s="94"/>
      <c r="BGJ18" s="94"/>
      <c r="BGK18" s="94"/>
      <c r="BGL18" s="94"/>
      <c r="BGM18" s="94"/>
      <c r="BGN18" s="94"/>
      <c r="BGO18" s="94"/>
      <c r="BGP18" s="94"/>
      <c r="BGQ18" s="94"/>
      <c r="BGR18" s="94"/>
      <c r="BGS18" s="94"/>
      <c r="BGT18" s="94"/>
      <c r="BGU18" s="94"/>
      <c r="BGV18" s="94"/>
      <c r="BGW18" s="94"/>
      <c r="BGX18" s="94"/>
      <c r="BGY18" s="94"/>
      <c r="BGZ18" s="94"/>
      <c r="BHA18" s="94"/>
      <c r="BHB18" s="94"/>
      <c r="BHC18" s="94"/>
      <c r="BHD18" s="94"/>
      <c r="BHE18" s="94"/>
      <c r="BHF18" s="94"/>
      <c r="BHG18" s="94"/>
      <c r="BHH18" s="94"/>
      <c r="BHI18" s="94"/>
      <c r="BHJ18" s="94"/>
      <c r="BHK18" s="94"/>
      <c r="BHL18" s="94"/>
      <c r="BHM18" s="94"/>
      <c r="BHN18" s="94"/>
      <c r="BHO18" s="94"/>
      <c r="BHP18" s="94"/>
      <c r="BHQ18" s="94"/>
      <c r="BHR18" s="94"/>
      <c r="BHS18" s="94"/>
      <c r="BHT18" s="94"/>
      <c r="BHU18" s="94"/>
      <c r="BHV18" s="94"/>
      <c r="BHW18" s="94"/>
      <c r="BHX18" s="94"/>
      <c r="BHY18" s="94"/>
      <c r="BHZ18" s="94"/>
      <c r="BIA18" s="94"/>
      <c r="BIB18" s="94"/>
      <c r="BIC18" s="94"/>
      <c r="BID18" s="94"/>
      <c r="BIE18" s="94"/>
      <c r="BIF18" s="94"/>
      <c r="BIG18" s="94"/>
      <c r="BIH18" s="94"/>
      <c r="BII18" s="94"/>
      <c r="BIJ18" s="94"/>
      <c r="BIK18" s="94"/>
      <c r="BIL18" s="94"/>
      <c r="BIM18" s="94"/>
      <c r="BIN18" s="94"/>
      <c r="BIO18" s="94"/>
      <c r="BIP18" s="94"/>
      <c r="BIQ18" s="94"/>
      <c r="BIR18" s="94"/>
      <c r="BIS18" s="94"/>
      <c r="BIT18" s="94"/>
      <c r="BIU18" s="94"/>
      <c r="BIV18" s="94"/>
      <c r="BIW18" s="94"/>
      <c r="BIX18" s="94"/>
      <c r="BIY18" s="94"/>
      <c r="BIZ18" s="94"/>
      <c r="BJA18" s="94"/>
      <c r="BJB18" s="94"/>
      <c r="BJC18" s="94"/>
      <c r="BJD18" s="94"/>
      <c r="BJE18" s="94"/>
      <c r="BJF18" s="94"/>
      <c r="BJG18" s="94"/>
      <c r="BJH18" s="94"/>
      <c r="BJI18" s="94"/>
      <c r="BJJ18" s="94"/>
      <c r="BJK18" s="94"/>
      <c r="BJL18" s="94"/>
      <c r="BJM18" s="94"/>
      <c r="BJN18" s="94"/>
      <c r="BJO18" s="94"/>
      <c r="BJP18" s="94"/>
      <c r="BJQ18" s="94"/>
      <c r="BJR18" s="94"/>
      <c r="BJS18" s="94"/>
      <c r="BJT18" s="94"/>
      <c r="BJU18" s="94"/>
      <c r="BJV18" s="94"/>
      <c r="BJW18" s="94"/>
      <c r="BJX18" s="94"/>
      <c r="BJY18" s="94"/>
      <c r="BJZ18" s="94"/>
      <c r="BKA18" s="94"/>
      <c r="BKB18" s="94"/>
      <c r="BKC18" s="94"/>
      <c r="BKD18" s="94"/>
      <c r="BKE18" s="94"/>
      <c r="BKF18" s="94"/>
      <c r="BKG18" s="94"/>
      <c r="BKH18" s="94"/>
      <c r="BKI18" s="94"/>
      <c r="BKJ18" s="94"/>
      <c r="BKK18" s="94"/>
      <c r="BKL18" s="94"/>
      <c r="BKM18" s="94"/>
      <c r="BKN18" s="94"/>
      <c r="BKO18" s="94"/>
      <c r="BKP18" s="94"/>
      <c r="BKQ18" s="94"/>
      <c r="BKR18" s="94"/>
      <c r="BKS18" s="94"/>
      <c r="BKT18" s="94"/>
      <c r="BKU18" s="94"/>
      <c r="BKV18" s="94"/>
      <c r="BKW18" s="94"/>
      <c r="BKX18" s="94"/>
      <c r="BKY18" s="94"/>
      <c r="BKZ18" s="94"/>
      <c r="BLA18" s="94"/>
      <c r="BLB18" s="94"/>
      <c r="BLC18" s="94"/>
      <c r="BLD18" s="94"/>
      <c r="BLE18" s="94"/>
      <c r="BLF18" s="94"/>
      <c r="BLG18" s="94"/>
      <c r="BLH18" s="94"/>
      <c r="BLI18" s="94"/>
      <c r="BLJ18" s="94"/>
      <c r="BLK18" s="94"/>
      <c r="BLL18" s="94"/>
      <c r="BLM18" s="94"/>
      <c r="BLN18" s="94"/>
      <c r="BLO18" s="94"/>
      <c r="BLP18" s="94"/>
      <c r="BLQ18" s="94"/>
      <c r="BLR18" s="94"/>
      <c r="BLS18" s="94"/>
      <c r="BLT18" s="94"/>
      <c r="BLU18" s="94"/>
      <c r="BLV18" s="94"/>
      <c r="BLW18" s="94"/>
      <c r="BLX18" s="94"/>
      <c r="BLY18" s="94"/>
      <c r="BLZ18" s="94"/>
      <c r="BMA18" s="94"/>
      <c r="BMB18" s="94"/>
      <c r="BMC18" s="94"/>
      <c r="BMD18" s="94"/>
      <c r="BME18" s="94"/>
      <c r="BMF18" s="94"/>
      <c r="BMG18" s="94"/>
      <c r="BMH18" s="94"/>
      <c r="BMI18" s="94"/>
      <c r="BMJ18" s="94"/>
      <c r="BMK18" s="94"/>
      <c r="BML18" s="94"/>
      <c r="BMM18" s="94"/>
      <c r="BMN18" s="94"/>
      <c r="BMO18" s="94"/>
      <c r="BMP18" s="94"/>
      <c r="BMQ18" s="94"/>
      <c r="BMR18" s="94"/>
      <c r="BMS18" s="94"/>
      <c r="BMT18" s="94"/>
      <c r="BMU18" s="94"/>
      <c r="BMV18" s="94"/>
      <c r="BMW18" s="94"/>
      <c r="BMX18" s="94"/>
      <c r="BMY18" s="94"/>
      <c r="BMZ18" s="94"/>
      <c r="BNA18" s="94"/>
      <c r="BNB18" s="94"/>
      <c r="BNC18" s="94"/>
      <c r="BND18" s="94"/>
      <c r="BNE18" s="94"/>
      <c r="BNF18" s="94"/>
      <c r="BNG18" s="94"/>
      <c r="BNH18" s="94"/>
      <c r="BNI18" s="94"/>
      <c r="BNJ18" s="94"/>
      <c r="BNK18" s="94"/>
      <c r="BNL18" s="94"/>
      <c r="BNM18" s="94"/>
      <c r="BNN18" s="94"/>
      <c r="BNO18" s="94"/>
      <c r="BNP18" s="94"/>
      <c r="BNQ18" s="94"/>
      <c r="BNR18" s="94"/>
      <c r="BNS18" s="94"/>
      <c r="BNT18" s="94"/>
      <c r="BNU18" s="94"/>
      <c r="BNV18" s="94"/>
      <c r="BNW18" s="94"/>
      <c r="BNX18" s="94"/>
      <c r="BNY18" s="94"/>
      <c r="BNZ18" s="94"/>
      <c r="BOA18" s="94"/>
      <c r="BOB18" s="94"/>
      <c r="BOC18" s="94"/>
      <c r="BOD18" s="94"/>
      <c r="BOE18" s="94"/>
      <c r="BOF18" s="94"/>
      <c r="BOG18" s="94"/>
      <c r="BOH18" s="94"/>
      <c r="BOI18" s="94"/>
      <c r="BOJ18" s="94"/>
      <c r="BOK18" s="94"/>
      <c r="BOL18" s="94"/>
      <c r="BOM18" s="94"/>
      <c r="BON18" s="94"/>
      <c r="BOO18" s="94"/>
      <c r="BOP18" s="94"/>
      <c r="BOQ18" s="94"/>
      <c r="BOR18" s="94"/>
      <c r="BOS18" s="94"/>
      <c r="BOT18" s="94"/>
      <c r="BOU18" s="94"/>
      <c r="BOV18" s="94"/>
      <c r="BOW18" s="94"/>
      <c r="BOX18" s="94"/>
      <c r="BOY18" s="94"/>
      <c r="BOZ18" s="94"/>
      <c r="BPA18" s="94"/>
      <c r="BPB18" s="94"/>
      <c r="BPC18" s="94"/>
      <c r="BPD18" s="94"/>
      <c r="BPE18" s="94"/>
      <c r="BPF18" s="94"/>
      <c r="BPG18" s="94"/>
      <c r="BPH18" s="94"/>
      <c r="BPI18" s="94"/>
      <c r="BPJ18" s="94"/>
      <c r="BPK18" s="94"/>
      <c r="BPL18" s="94"/>
      <c r="BPM18" s="94"/>
      <c r="BPN18" s="94"/>
      <c r="BPO18" s="94"/>
      <c r="BPP18" s="94"/>
      <c r="BPQ18" s="94"/>
      <c r="BPR18" s="94"/>
      <c r="BPS18" s="94"/>
      <c r="BPT18" s="94"/>
      <c r="BPU18" s="94"/>
      <c r="BPV18" s="94"/>
      <c r="BPW18" s="94"/>
      <c r="BPX18" s="94"/>
      <c r="BPY18" s="94"/>
      <c r="BPZ18" s="94"/>
      <c r="BQA18" s="94"/>
      <c r="BQB18" s="94"/>
      <c r="BQC18" s="94"/>
      <c r="BQD18" s="94"/>
      <c r="BQE18" s="94"/>
      <c r="BQF18" s="94"/>
      <c r="BQG18" s="94"/>
      <c r="BQH18" s="94"/>
      <c r="BQI18" s="94"/>
      <c r="BQJ18" s="94"/>
      <c r="BQK18" s="94"/>
      <c r="BQL18" s="94"/>
      <c r="BQM18" s="94"/>
      <c r="BQN18" s="94"/>
      <c r="BQO18" s="94"/>
      <c r="BQP18" s="94"/>
      <c r="BQQ18" s="94"/>
      <c r="BQR18" s="94"/>
      <c r="BQS18" s="94"/>
      <c r="BQT18" s="94"/>
      <c r="BQU18" s="94"/>
      <c r="BQV18" s="94"/>
      <c r="BQW18" s="94"/>
      <c r="BQX18" s="94"/>
      <c r="BQY18" s="94"/>
      <c r="BQZ18" s="94"/>
      <c r="BRA18" s="94"/>
      <c r="BRB18" s="94"/>
      <c r="BRC18" s="94"/>
      <c r="BRD18" s="94"/>
      <c r="BRE18" s="94"/>
      <c r="BRF18" s="94"/>
      <c r="BRG18" s="94"/>
      <c r="BRH18" s="94"/>
      <c r="BRI18" s="94"/>
      <c r="BRJ18" s="94"/>
      <c r="BRK18" s="94"/>
      <c r="BRL18" s="94"/>
      <c r="BRM18" s="94"/>
      <c r="BRN18" s="94"/>
      <c r="BRO18" s="94"/>
      <c r="BRP18" s="94"/>
      <c r="BRQ18" s="94"/>
      <c r="BRR18" s="94"/>
      <c r="BRS18" s="94"/>
      <c r="BRT18" s="94"/>
      <c r="BRU18" s="94"/>
      <c r="BRV18" s="94"/>
      <c r="BRW18" s="94"/>
      <c r="BRX18" s="94"/>
      <c r="BRY18" s="94"/>
      <c r="BRZ18" s="94"/>
      <c r="BSA18" s="94"/>
      <c r="BSB18" s="94"/>
      <c r="BSC18" s="94"/>
      <c r="BSD18" s="94"/>
      <c r="BSE18" s="94"/>
      <c r="BSF18" s="94"/>
      <c r="BSG18" s="94"/>
      <c r="BSH18" s="94"/>
      <c r="BSI18" s="94"/>
      <c r="BSJ18" s="94"/>
      <c r="BSK18" s="94"/>
      <c r="BSL18" s="94"/>
      <c r="BSM18" s="94"/>
      <c r="BSN18" s="94"/>
      <c r="BSO18" s="94"/>
      <c r="BSP18" s="94"/>
      <c r="BSQ18" s="94"/>
      <c r="BSR18" s="94"/>
      <c r="BSS18" s="94"/>
      <c r="BST18" s="94"/>
      <c r="BSU18" s="94"/>
      <c r="BSV18" s="94"/>
      <c r="BSW18" s="94"/>
      <c r="BSX18" s="94"/>
      <c r="BSY18" s="94"/>
      <c r="BSZ18" s="94"/>
      <c r="BTA18" s="94"/>
      <c r="BTB18" s="94"/>
      <c r="BTC18" s="94"/>
      <c r="BTD18" s="94"/>
      <c r="BTE18" s="94"/>
      <c r="BTF18" s="94"/>
      <c r="BTG18" s="94"/>
      <c r="BTH18" s="94"/>
      <c r="BTI18" s="94"/>
      <c r="BTJ18" s="94"/>
      <c r="BTK18" s="94"/>
      <c r="BTL18" s="94"/>
      <c r="BTM18" s="94"/>
      <c r="BTN18" s="94"/>
      <c r="BTO18" s="94"/>
      <c r="BTP18" s="94"/>
      <c r="BTQ18" s="94"/>
      <c r="BTR18" s="94"/>
      <c r="BTS18" s="94"/>
      <c r="BTT18" s="94"/>
      <c r="BTU18" s="94"/>
      <c r="BTV18" s="94"/>
      <c r="BTW18" s="94"/>
      <c r="BTX18" s="94"/>
      <c r="BTY18" s="94"/>
      <c r="BTZ18" s="94"/>
      <c r="BUA18" s="94"/>
      <c r="BUB18" s="94"/>
      <c r="BUC18" s="94"/>
      <c r="BUD18" s="94"/>
      <c r="BUE18" s="94"/>
      <c r="BUF18" s="94"/>
      <c r="BUG18" s="94"/>
      <c r="BUH18" s="94"/>
      <c r="BUI18" s="94"/>
      <c r="BUJ18" s="94"/>
      <c r="BUK18" s="94"/>
      <c r="BUL18" s="94"/>
      <c r="BUM18" s="94"/>
      <c r="BUN18" s="94"/>
      <c r="BUO18" s="94"/>
      <c r="BUP18" s="94"/>
      <c r="BUQ18" s="94"/>
      <c r="BUR18" s="94"/>
      <c r="BUS18" s="94"/>
      <c r="BUT18" s="94"/>
      <c r="BUU18" s="94"/>
      <c r="BUV18" s="94"/>
      <c r="BUW18" s="94"/>
      <c r="BUX18" s="94"/>
      <c r="BUY18" s="94"/>
      <c r="BUZ18" s="94"/>
      <c r="BVA18" s="94"/>
      <c r="BVB18" s="94"/>
      <c r="BVC18" s="94"/>
      <c r="BVD18" s="94"/>
      <c r="BVE18" s="94"/>
      <c r="BVF18" s="94"/>
      <c r="BVG18" s="94"/>
      <c r="BVH18" s="94"/>
      <c r="BVI18" s="94"/>
      <c r="BVJ18" s="94"/>
      <c r="BVK18" s="94"/>
      <c r="BVL18" s="94"/>
      <c r="BVM18" s="94"/>
      <c r="BVN18" s="94"/>
      <c r="BVO18" s="94"/>
      <c r="BVP18" s="94"/>
      <c r="BVQ18" s="94"/>
      <c r="BVR18" s="94"/>
      <c r="BVS18" s="94"/>
      <c r="BVT18" s="94"/>
      <c r="BVU18" s="94"/>
      <c r="BVV18" s="94"/>
      <c r="BVW18" s="94"/>
      <c r="BVX18" s="94"/>
      <c r="BVY18" s="94"/>
      <c r="BVZ18" s="94"/>
      <c r="BWA18" s="94"/>
      <c r="BWB18" s="94"/>
      <c r="BWC18" s="94"/>
      <c r="BWD18" s="94"/>
      <c r="BWE18" s="94"/>
      <c r="BWF18" s="94"/>
      <c r="BWG18" s="94"/>
      <c r="BWH18" s="94"/>
      <c r="BWI18" s="94"/>
      <c r="BWJ18" s="94"/>
      <c r="BWK18" s="94"/>
      <c r="BWL18" s="94"/>
      <c r="BWM18" s="94"/>
      <c r="BWN18" s="94"/>
      <c r="BWO18" s="94"/>
      <c r="BWP18" s="94"/>
      <c r="BWQ18" s="94"/>
      <c r="BWR18" s="94"/>
      <c r="BWS18" s="94"/>
      <c r="BWT18" s="94"/>
      <c r="BWU18" s="94"/>
      <c r="BWV18" s="94"/>
      <c r="BWW18" s="94"/>
      <c r="BWX18" s="94"/>
      <c r="BWY18" s="94"/>
      <c r="BWZ18" s="94"/>
      <c r="BXA18" s="94"/>
      <c r="BXB18" s="94"/>
      <c r="BXC18" s="94"/>
      <c r="BXD18" s="94"/>
      <c r="BXE18" s="94"/>
      <c r="BXF18" s="94"/>
      <c r="BXG18" s="94"/>
      <c r="BXH18" s="94"/>
      <c r="BXI18" s="94"/>
      <c r="BXJ18" s="94"/>
      <c r="BXK18" s="94"/>
      <c r="BXL18" s="94"/>
      <c r="BXM18" s="94"/>
      <c r="BXN18" s="94"/>
      <c r="BXO18" s="94"/>
      <c r="BXP18" s="94"/>
      <c r="BXQ18" s="94"/>
      <c r="BXR18" s="94"/>
      <c r="BXS18" s="94"/>
      <c r="BXT18" s="94"/>
      <c r="BXU18" s="94"/>
      <c r="BXV18" s="94"/>
      <c r="BXW18" s="94"/>
      <c r="BXX18" s="94"/>
      <c r="BXY18" s="94"/>
      <c r="BXZ18" s="94"/>
      <c r="BYA18" s="94"/>
      <c r="BYB18" s="94"/>
      <c r="BYC18" s="94"/>
      <c r="BYD18" s="94"/>
      <c r="BYE18" s="94"/>
      <c r="BYF18" s="94"/>
      <c r="BYG18" s="94"/>
      <c r="BYH18" s="94"/>
      <c r="BYI18" s="94"/>
      <c r="BYJ18" s="94"/>
      <c r="BYK18" s="94"/>
      <c r="BYL18" s="94"/>
      <c r="BYM18" s="94"/>
      <c r="BYN18" s="94"/>
      <c r="BYO18" s="94"/>
      <c r="BYP18" s="94"/>
      <c r="BYQ18" s="94"/>
      <c r="BYR18" s="94"/>
      <c r="BYS18" s="94"/>
      <c r="BYT18" s="94"/>
      <c r="BYU18" s="94"/>
      <c r="BYV18" s="94"/>
      <c r="BYW18" s="94"/>
      <c r="BYX18" s="94"/>
      <c r="BYY18" s="94"/>
      <c r="BYZ18" s="94"/>
      <c r="BZA18" s="94"/>
      <c r="BZB18" s="94"/>
      <c r="BZC18" s="94"/>
      <c r="BZD18" s="94"/>
      <c r="BZE18" s="94"/>
      <c r="BZF18" s="94"/>
      <c r="BZG18" s="94"/>
      <c r="BZH18" s="94"/>
      <c r="BZI18" s="94"/>
      <c r="BZJ18" s="94"/>
      <c r="BZK18" s="94"/>
      <c r="BZL18" s="94"/>
      <c r="BZM18" s="94"/>
      <c r="BZN18" s="94"/>
      <c r="BZO18" s="94"/>
      <c r="BZP18" s="94"/>
      <c r="BZQ18" s="94"/>
      <c r="BZR18" s="94"/>
      <c r="BZS18" s="94"/>
      <c r="BZT18" s="94"/>
      <c r="BZU18" s="94"/>
      <c r="BZV18" s="94"/>
      <c r="BZW18" s="94"/>
      <c r="BZX18" s="94"/>
      <c r="BZY18" s="94"/>
      <c r="BZZ18" s="94"/>
      <c r="CAA18" s="94"/>
      <c r="CAB18" s="94"/>
      <c r="CAC18" s="94"/>
      <c r="CAD18" s="94"/>
      <c r="CAE18" s="94"/>
      <c r="CAF18" s="94"/>
      <c r="CAG18" s="94"/>
      <c r="CAH18" s="94"/>
      <c r="CAI18" s="94"/>
      <c r="CAJ18" s="94"/>
      <c r="CAK18" s="94"/>
      <c r="CAL18" s="94"/>
      <c r="CAM18" s="94"/>
      <c r="CAN18" s="94"/>
      <c r="CAO18" s="94"/>
      <c r="CAP18" s="94"/>
      <c r="CAQ18" s="94"/>
      <c r="CAR18" s="94"/>
      <c r="CAS18" s="94"/>
      <c r="CAT18" s="94"/>
      <c r="CAU18" s="94"/>
      <c r="CAV18" s="94"/>
      <c r="CAW18" s="94"/>
      <c r="CAX18" s="94"/>
      <c r="CAY18" s="94"/>
      <c r="CAZ18" s="94"/>
      <c r="CBA18" s="94"/>
      <c r="CBB18" s="94"/>
      <c r="CBC18" s="94"/>
      <c r="CBD18" s="94"/>
      <c r="CBE18" s="94"/>
      <c r="CBF18" s="94"/>
      <c r="CBG18" s="94"/>
      <c r="CBH18" s="94"/>
      <c r="CBI18" s="94"/>
      <c r="CBJ18" s="94"/>
      <c r="CBK18" s="94"/>
      <c r="CBL18" s="94"/>
      <c r="CBM18" s="94"/>
      <c r="CBN18" s="94"/>
      <c r="CBO18" s="94"/>
      <c r="CBP18" s="94"/>
      <c r="CBQ18" s="94"/>
      <c r="CBR18" s="94"/>
      <c r="CBS18" s="94"/>
      <c r="CBT18" s="94"/>
      <c r="CBU18" s="94"/>
      <c r="CBV18" s="94"/>
      <c r="CBW18" s="94"/>
      <c r="CBX18" s="94"/>
      <c r="CBY18" s="94"/>
      <c r="CBZ18" s="94"/>
      <c r="CCA18" s="94"/>
      <c r="CCB18" s="94"/>
      <c r="CCC18" s="94"/>
      <c r="CCD18" s="94"/>
      <c r="CCE18" s="94"/>
      <c r="CCF18" s="94"/>
      <c r="CCG18" s="94"/>
      <c r="CCH18" s="94"/>
      <c r="CCI18" s="94"/>
      <c r="CCJ18" s="94"/>
      <c r="CCK18" s="94"/>
      <c r="CCL18" s="94"/>
      <c r="CCM18" s="94"/>
      <c r="CCN18" s="94"/>
      <c r="CCO18" s="94"/>
      <c r="CCP18" s="94"/>
      <c r="CCQ18" s="94"/>
      <c r="CCR18" s="94"/>
      <c r="CCS18" s="94"/>
      <c r="CCT18" s="94"/>
      <c r="CCU18" s="94"/>
      <c r="CCV18" s="94"/>
      <c r="CCW18" s="94"/>
      <c r="CCX18" s="94"/>
      <c r="CCY18" s="94"/>
      <c r="CCZ18" s="94"/>
      <c r="CDA18" s="94"/>
      <c r="CDB18" s="94"/>
      <c r="CDC18" s="94"/>
      <c r="CDD18" s="94"/>
      <c r="CDE18" s="94"/>
      <c r="CDF18" s="94"/>
      <c r="CDG18" s="94"/>
      <c r="CDH18" s="94"/>
      <c r="CDI18" s="94"/>
      <c r="CDJ18" s="94"/>
      <c r="CDK18" s="94"/>
      <c r="CDL18" s="94"/>
      <c r="CDM18" s="94"/>
      <c r="CDN18" s="94"/>
      <c r="CDO18" s="94"/>
      <c r="CDP18" s="94"/>
      <c r="CDQ18" s="94"/>
      <c r="CDR18" s="94"/>
      <c r="CDS18" s="94"/>
      <c r="CDT18" s="94"/>
      <c r="CDU18" s="94"/>
      <c r="CDV18" s="94"/>
      <c r="CDW18" s="94"/>
      <c r="CDX18" s="94"/>
      <c r="CDY18" s="94"/>
      <c r="CDZ18" s="94"/>
      <c r="CEA18" s="94"/>
      <c r="CEB18" s="94"/>
      <c r="CEC18" s="94"/>
      <c r="CED18" s="94"/>
      <c r="CEE18" s="94"/>
      <c r="CEF18" s="94"/>
      <c r="CEG18" s="94"/>
      <c r="CEH18" s="94"/>
      <c r="CEI18" s="94"/>
      <c r="CEJ18" s="94"/>
      <c r="CEK18" s="94"/>
      <c r="CEL18" s="94"/>
      <c r="CEM18" s="94"/>
      <c r="CEN18" s="94"/>
      <c r="CEO18" s="94"/>
      <c r="CEP18" s="94"/>
      <c r="CEQ18" s="94"/>
      <c r="CER18" s="94"/>
      <c r="CES18" s="94"/>
      <c r="CET18" s="94"/>
      <c r="CEU18" s="94"/>
      <c r="CEV18" s="94"/>
      <c r="CEW18" s="94"/>
      <c r="CEX18" s="94"/>
      <c r="CEY18" s="94"/>
      <c r="CEZ18" s="94"/>
      <c r="CFA18" s="94"/>
      <c r="CFB18" s="94"/>
      <c r="CFC18" s="94"/>
      <c r="CFD18" s="94"/>
      <c r="CFE18" s="94"/>
      <c r="CFF18" s="94"/>
      <c r="CFG18" s="94"/>
      <c r="CFH18" s="94"/>
      <c r="CFI18" s="94"/>
      <c r="CFJ18" s="94"/>
      <c r="CFK18" s="94"/>
      <c r="CFL18" s="94"/>
      <c r="CFM18" s="94"/>
      <c r="CFN18" s="94"/>
      <c r="CFO18" s="94"/>
      <c r="CFP18" s="94"/>
      <c r="CFQ18" s="94"/>
      <c r="CFR18" s="94"/>
      <c r="CFS18" s="94"/>
      <c r="CFT18" s="94"/>
      <c r="CFU18" s="94"/>
      <c r="CFV18" s="94"/>
      <c r="CFW18" s="94"/>
      <c r="CFX18" s="94"/>
      <c r="CFY18" s="94"/>
      <c r="CFZ18" s="94"/>
      <c r="CGA18" s="94"/>
      <c r="CGB18" s="94"/>
      <c r="CGC18" s="94"/>
      <c r="CGD18" s="94"/>
      <c r="CGE18" s="94"/>
      <c r="CGF18" s="94"/>
      <c r="CGG18" s="94"/>
      <c r="CGH18" s="94"/>
      <c r="CGI18" s="94"/>
      <c r="CGJ18" s="94"/>
      <c r="CGK18" s="94"/>
      <c r="CGL18" s="94"/>
      <c r="CGM18" s="94"/>
      <c r="CGN18" s="94"/>
      <c r="CGO18" s="94"/>
      <c r="CGP18" s="94"/>
      <c r="CGQ18" s="94"/>
      <c r="CGR18" s="94"/>
      <c r="CGS18" s="94"/>
      <c r="CGT18" s="94"/>
      <c r="CGU18" s="94"/>
      <c r="CGV18" s="94"/>
      <c r="CGW18" s="94"/>
      <c r="CGX18" s="94"/>
      <c r="CGY18" s="94"/>
      <c r="CGZ18" s="94"/>
      <c r="CHA18" s="94"/>
      <c r="CHB18" s="94"/>
      <c r="CHC18" s="94"/>
      <c r="CHD18" s="94"/>
      <c r="CHE18" s="94"/>
      <c r="CHF18" s="94"/>
      <c r="CHG18" s="94"/>
      <c r="CHH18" s="94"/>
      <c r="CHI18" s="94"/>
      <c r="CHJ18" s="94"/>
      <c r="CHK18" s="94"/>
      <c r="CHL18" s="94"/>
      <c r="CHM18" s="94"/>
      <c r="CHN18" s="94"/>
      <c r="CHO18" s="94"/>
      <c r="CHP18" s="94"/>
      <c r="CHQ18" s="94"/>
      <c r="CHR18" s="94"/>
      <c r="CHS18" s="94"/>
      <c r="CHT18" s="94"/>
      <c r="CHU18" s="94"/>
      <c r="CHV18" s="94"/>
      <c r="CHW18" s="94"/>
      <c r="CHX18" s="94"/>
      <c r="CHY18" s="94"/>
      <c r="CHZ18" s="94"/>
      <c r="CIA18" s="94"/>
      <c r="CIB18" s="94"/>
      <c r="CIC18" s="94"/>
      <c r="CID18" s="94"/>
      <c r="CIE18" s="94"/>
      <c r="CIF18" s="94"/>
      <c r="CIG18" s="94"/>
      <c r="CIH18" s="94"/>
      <c r="CII18" s="94"/>
      <c r="CIJ18" s="94"/>
      <c r="CIK18" s="94"/>
      <c r="CIL18" s="94"/>
      <c r="CIM18" s="94"/>
      <c r="CIN18" s="94"/>
      <c r="CIO18" s="94"/>
      <c r="CIP18" s="94"/>
      <c r="CIQ18" s="94"/>
      <c r="CIR18" s="94"/>
      <c r="CIS18" s="94"/>
      <c r="CIT18" s="94"/>
      <c r="CIU18" s="94"/>
      <c r="CIV18" s="94"/>
      <c r="CIW18" s="94"/>
      <c r="CIX18" s="94"/>
      <c r="CIY18" s="94"/>
      <c r="CIZ18" s="94"/>
      <c r="CJA18" s="94"/>
      <c r="CJB18" s="94"/>
      <c r="CJC18" s="94"/>
      <c r="CJD18" s="94"/>
      <c r="CJE18" s="94"/>
      <c r="CJF18" s="94"/>
      <c r="CJG18" s="94"/>
      <c r="CJH18" s="94"/>
      <c r="CJI18" s="94"/>
      <c r="CJJ18" s="94"/>
      <c r="CJK18" s="94"/>
      <c r="CJL18" s="94"/>
      <c r="CJM18" s="94"/>
      <c r="CJN18" s="94"/>
      <c r="CJO18" s="94"/>
      <c r="CJP18" s="94"/>
      <c r="CJQ18" s="94"/>
      <c r="CJR18" s="94"/>
      <c r="CJS18" s="94"/>
      <c r="CJT18" s="94"/>
      <c r="CJU18" s="94"/>
      <c r="CJV18" s="94"/>
      <c r="CJW18" s="94"/>
      <c r="CJX18" s="94"/>
      <c r="CJY18" s="94"/>
      <c r="CJZ18" s="94"/>
      <c r="CKA18" s="94"/>
      <c r="CKB18" s="94"/>
      <c r="CKC18" s="94"/>
      <c r="CKD18" s="94"/>
      <c r="CKE18" s="94"/>
      <c r="CKF18" s="94"/>
      <c r="CKG18" s="94"/>
      <c r="CKH18" s="94"/>
      <c r="CKI18" s="94"/>
      <c r="CKJ18" s="94"/>
      <c r="CKK18" s="94"/>
      <c r="CKL18" s="94"/>
      <c r="CKM18" s="94"/>
      <c r="CKN18" s="94"/>
      <c r="CKO18" s="94"/>
      <c r="CKP18" s="94"/>
      <c r="CKQ18" s="94"/>
      <c r="CKR18" s="94"/>
      <c r="CKS18" s="94"/>
      <c r="CKT18" s="94"/>
      <c r="CKU18" s="94"/>
      <c r="CKV18" s="94"/>
      <c r="CKW18" s="94"/>
      <c r="CKX18" s="94"/>
      <c r="CKY18" s="94"/>
      <c r="CKZ18" s="94"/>
      <c r="CLA18" s="94"/>
      <c r="CLB18" s="94"/>
      <c r="CLC18" s="94"/>
      <c r="CLD18" s="94"/>
      <c r="CLE18" s="94"/>
      <c r="CLF18" s="94"/>
      <c r="CLG18" s="94"/>
      <c r="CLH18" s="94"/>
      <c r="CLI18" s="94"/>
      <c r="CLJ18" s="94"/>
      <c r="CLK18" s="94"/>
      <c r="CLL18" s="94"/>
      <c r="CLM18" s="94"/>
      <c r="CLN18" s="94"/>
      <c r="CLO18" s="94"/>
      <c r="CLP18" s="94"/>
      <c r="CLQ18" s="94"/>
      <c r="CLR18" s="94"/>
      <c r="CLS18" s="94"/>
      <c r="CLT18" s="94"/>
      <c r="CLU18" s="94"/>
      <c r="CLV18" s="94"/>
      <c r="CLW18" s="94"/>
      <c r="CLX18" s="94"/>
      <c r="CLY18" s="94"/>
      <c r="CLZ18" s="94"/>
      <c r="CMA18" s="94"/>
      <c r="CMB18" s="94"/>
      <c r="CMC18" s="94"/>
      <c r="CMD18" s="94"/>
      <c r="CME18" s="94"/>
      <c r="CMF18" s="94"/>
      <c r="CMG18" s="94"/>
      <c r="CMH18" s="94"/>
      <c r="CMI18" s="94"/>
      <c r="CMJ18" s="94"/>
      <c r="CMK18" s="94"/>
      <c r="CML18" s="94"/>
      <c r="CMM18" s="94"/>
      <c r="CMN18" s="94"/>
      <c r="CMO18" s="94"/>
      <c r="CMP18" s="94"/>
      <c r="CMQ18" s="94"/>
      <c r="CMR18" s="94"/>
      <c r="CMS18" s="94"/>
      <c r="CMT18" s="94"/>
      <c r="CMU18" s="94"/>
      <c r="CMV18" s="94"/>
      <c r="CMW18" s="94"/>
      <c r="CMX18" s="94"/>
      <c r="CMY18" s="94"/>
      <c r="CMZ18" s="94"/>
      <c r="CNA18" s="94"/>
      <c r="CNB18" s="94"/>
      <c r="CNC18" s="94"/>
      <c r="CND18" s="94"/>
      <c r="CNE18" s="94"/>
      <c r="CNF18" s="94"/>
      <c r="CNG18" s="94"/>
      <c r="CNH18" s="94"/>
      <c r="CNI18" s="94"/>
      <c r="CNJ18" s="94"/>
      <c r="CNK18" s="94"/>
      <c r="CNL18" s="94"/>
      <c r="CNM18" s="94"/>
      <c r="CNN18" s="94"/>
      <c r="CNO18" s="94"/>
      <c r="CNP18" s="94"/>
      <c r="CNQ18" s="94"/>
      <c r="CNR18" s="94"/>
      <c r="CNS18" s="94"/>
      <c r="CNT18" s="94"/>
      <c r="CNU18" s="94"/>
      <c r="CNV18" s="94"/>
      <c r="CNW18" s="94"/>
      <c r="CNX18" s="94"/>
      <c r="CNY18" s="94"/>
      <c r="CNZ18" s="94"/>
      <c r="COA18" s="94"/>
      <c r="COB18" s="94"/>
      <c r="COC18" s="94"/>
      <c r="COD18" s="94"/>
      <c r="COE18" s="94"/>
      <c r="COF18" s="94"/>
      <c r="COG18" s="94"/>
      <c r="COH18" s="94"/>
      <c r="COI18" s="94"/>
      <c r="COJ18" s="94"/>
      <c r="COK18" s="94"/>
      <c r="COL18" s="94"/>
      <c r="COM18" s="94"/>
      <c r="CON18" s="94"/>
      <c r="COO18" s="94"/>
      <c r="COP18" s="94"/>
      <c r="COQ18" s="94"/>
      <c r="COR18" s="94"/>
      <c r="COS18" s="94"/>
      <c r="COT18" s="94"/>
      <c r="COU18" s="94"/>
      <c r="COV18" s="94"/>
      <c r="COW18" s="94"/>
      <c r="COX18" s="94"/>
      <c r="COY18" s="94"/>
      <c r="COZ18" s="94"/>
      <c r="CPA18" s="94"/>
      <c r="CPB18" s="94"/>
      <c r="CPC18" s="94"/>
      <c r="CPD18" s="94"/>
      <c r="CPE18" s="94"/>
      <c r="CPF18" s="94"/>
      <c r="CPG18" s="94"/>
      <c r="CPH18" s="94"/>
      <c r="CPI18" s="94"/>
      <c r="CPJ18" s="94"/>
      <c r="CPK18" s="94"/>
      <c r="CPL18" s="94"/>
      <c r="CPM18" s="94"/>
      <c r="CPN18" s="94"/>
      <c r="CPO18" s="94"/>
      <c r="CPP18" s="94"/>
      <c r="CPQ18" s="94"/>
      <c r="CPR18" s="94"/>
      <c r="CPS18" s="94"/>
      <c r="CPT18" s="94"/>
      <c r="CPU18" s="94"/>
      <c r="CPV18" s="94"/>
      <c r="CPW18" s="94"/>
      <c r="CPX18" s="94"/>
      <c r="CPY18" s="94"/>
      <c r="CPZ18" s="94"/>
      <c r="CQA18" s="94"/>
      <c r="CQB18" s="94"/>
      <c r="CQC18" s="94"/>
      <c r="CQD18" s="94"/>
      <c r="CQE18" s="94"/>
      <c r="CQF18" s="94"/>
      <c r="CQG18" s="94"/>
      <c r="CQH18" s="94"/>
      <c r="CQI18" s="94"/>
      <c r="CQJ18" s="94"/>
      <c r="CQK18" s="94"/>
      <c r="CQL18" s="94"/>
      <c r="CQM18" s="94"/>
      <c r="CQN18" s="94"/>
      <c r="CQO18" s="94"/>
      <c r="CQP18" s="94"/>
      <c r="CQQ18" s="94"/>
      <c r="CQR18" s="94"/>
      <c r="CQS18" s="94"/>
      <c r="CQT18" s="94"/>
      <c r="CQU18" s="94"/>
      <c r="CQV18" s="94"/>
      <c r="CQW18" s="94"/>
      <c r="CQX18" s="94"/>
      <c r="CQY18" s="94"/>
      <c r="CQZ18" s="94"/>
      <c r="CRA18" s="94"/>
      <c r="CRB18" s="94"/>
      <c r="CRC18" s="94"/>
      <c r="CRD18" s="94"/>
      <c r="CRE18" s="94"/>
      <c r="CRF18" s="94"/>
      <c r="CRG18" s="94"/>
      <c r="CRH18" s="94"/>
      <c r="CRI18" s="94"/>
      <c r="CRJ18" s="94"/>
      <c r="CRK18" s="94"/>
      <c r="CRL18" s="94"/>
      <c r="CRM18" s="94"/>
      <c r="CRN18" s="94"/>
      <c r="CRO18" s="94"/>
      <c r="CRP18" s="94"/>
      <c r="CRQ18" s="94"/>
      <c r="CRR18" s="94"/>
      <c r="CRS18" s="94"/>
      <c r="CRT18" s="94"/>
      <c r="CRU18" s="94"/>
      <c r="CRV18" s="94"/>
      <c r="CRW18" s="94"/>
      <c r="CRX18" s="94"/>
      <c r="CRY18" s="94"/>
      <c r="CRZ18" s="94"/>
      <c r="CSA18" s="94"/>
      <c r="CSB18" s="94"/>
      <c r="CSC18" s="94"/>
      <c r="CSD18" s="94"/>
      <c r="CSE18" s="94"/>
      <c r="CSF18" s="94"/>
      <c r="CSG18" s="94"/>
      <c r="CSH18" s="94"/>
      <c r="CSI18" s="94"/>
      <c r="CSJ18" s="94"/>
      <c r="CSK18" s="94"/>
      <c r="CSL18" s="94"/>
      <c r="CSM18" s="94"/>
      <c r="CSN18" s="94"/>
      <c r="CSO18" s="94"/>
      <c r="CSP18" s="94"/>
      <c r="CSQ18" s="94"/>
      <c r="CSR18" s="94"/>
      <c r="CSS18" s="94"/>
      <c r="CST18" s="94"/>
      <c r="CSU18" s="94"/>
      <c r="CSV18" s="94"/>
      <c r="CSW18" s="94"/>
      <c r="CSX18" s="94"/>
      <c r="CSY18" s="94"/>
      <c r="CSZ18" s="94"/>
      <c r="CTA18" s="94"/>
      <c r="CTB18" s="94"/>
      <c r="CTC18" s="94"/>
      <c r="CTD18" s="94"/>
      <c r="CTE18" s="94"/>
      <c r="CTF18" s="94"/>
      <c r="CTG18" s="94"/>
      <c r="CTH18" s="94"/>
      <c r="CTI18" s="94"/>
      <c r="CTJ18" s="94"/>
      <c r="CTK18" s="94"/>
      <c r="CTL18" s="94"/>
      <c r="CTM18" s="94"/>
      <c r="CTN18" s="94"/>
      <c r="CTO18" s="94"/>
      <c r="CTP18" s="94"/>
      <c r="CTQ18" s="94"/>
      <c r="CTR18" s="94"/>
      <c r="CTS18" s="94"/>
      <c r="CTT18" s="94"/>
      <c r="CTU18" s="94"/>
      <c r="CTV18" s="94"/>
      <c r="CTW18" s="94"/>
      <c r="CTX18" s="94"/>
      <c r="CTY18" s="94"/>
      <c r="CTZ18" s="94"/>
      <c r="CUA18" s="94"/>
      <c r="CUB18" s="94"/>
      <c r="CUC18" s="94"/>
      <c r="CUD18" s="94"/>
      <c r="CUE18" s="94"/>
      <c r="CUF18" s="94"/>
      <c r="CUG18" s="94"/>
      <c r="CUH18" s="94"/>
      <c r="CUI18" s="94"/>
      <c r="CUJ18" s="94"/>
      <c r="CUK18" s="94"/>
      <c r="CUL18" s="94"/>
      <c r="CUM18" s="94"/>
      <c r="CUN18" s="94"/>
      <c r="CUO18" s="94"/>
      <c r="CUP18" s="94"/>
      <c r="CUQ18" s="94"/>
      <c r="CUR18" s="94"/>
      <c r="CUS18" s="94"/>
      <c r="CUT18" s="94"/>
      <c r="CUU18" s="94"/>
      <c r="CUV18" s="94"/>
      <c r="CUW18" s="94"/>
      <c r="CUX18" s="94"/>
      <c r="CUY18" s="94"/>
      <c r="CUZ18" s="94"/>
      <c r="CVA18" s="94"/>
      <c r="CVB18" s="94"/>
      <c r="CVC18" s="94"/>
      <c r="CVD18" s="94"/>
      <c r="CVE18" s="94"/>
      <c r="CVF18" s="94"/>
      <c r="CVG18" s="94"/>
      <c r="CVH18" s="94"/>
      <c r="CVI18" s="94"/>
      <c r="CVJ18" s="94"/>
      <c r="CVK18" s="94"/>
      <c r="CVL18" s="94"/>
      <c r="CVM18" s="94"/>
      <c r="CVN18" s="94"/>
      <c r="CVO18" s="94"/>
      <c r="CVP18" s="94"/>
      <c r="CVQ18" s="94"/>
      <c r="CVR18" s="94"/>
      <c r="CVS18" s="94"/>
      <c r="CVT18" s="94"/>
      <c r="CVU18" s="94"/>
      <c r="CVV18" s="94"/>
      <c r="CVW18" s="94"/>
      <c r="CVX18" s="94"/>
      <c r="CVY18" s="94"/>
      <c r="CVZ18" s="94"/>
      <c r="CWA18" s="94"/>
      <c r="CWB18" s="94"/>
      <c r="CWC18" s="94"/>
      <c r="CWD18" s="94"/>
      <c r="CWE18" s="94"/>
      <c r="CWF18" s="94"/>
      <c r="CWG18" s="94"/>
      <c r="CWH18" s="94"/>
      <c r="CWI18" s="94"/>
      <c r="CWJ18" s="94"/>
      <c r="CWK18" s="94"/>
      <c r="CWL18" s="94"/>
      <c r="CWM18" s="94"/>
      <c r="CWN18" s="94"/>
      <c r="CWO18" s="94"/>
      <c r="CWP18" s="94"/>
      <c r="CWQ18" s="94"/>
      <c r="CWR18" s="94"/>
      <c r="CWS18" s="94"/>
      <c r="CWT18" s="94"/>
      <c r="CWU18" s="94"/>
      <c r="CWV18" s="94"/>
      <c r="CWW18" s="94"/>
      <c r="CWX18" s="94"/>
      <c r="CWY18" s="94"/>
      <c r="CWZ18" s="94"/>
      <c r="CXA18" s="94"/>
      <c r="CXB18" s="94"/>
      <c r="CXC18" s="94"/>
      <c r="CXD18" s="94"/>
      <c r="CXE18" s="94"/>
      <c r="CXF18" s="94"/>
      <c r="CXG18" s="94"/>
      <c r="CXH18" s="94"/>
      <c r="CXI18" s="94"/>
      <c r="CXJ18" s="94"/>
      <c r="CXK18" s="94"/>
      <c r="CXL18" s="94"/>
      <c r="CXM18" s="94"/>
      <c r="CXN18" s="94"/>
      <c r="CXO18" s="94"/>
      <c r="CXP18" s="94"/>
      <c r="CXQ18" s="94"/>
      <c r="CXR18" s="94"/>
      <c r="CXS18" s="94"/>
      <c r="CXT18" s="94"/>
      <c r="CXU18" s="94"/>
      <c r="CXV18" s="94"/>
      <c r="CXW18" s="94"/>
      <c r="CXX18" s="94"/>
      <c r="CXY18" s="94"/>
      <c r="CXZ18" s="94"/>
      <c r="CYA18" s="94"/>
      <c r="CYB18" s="94"/>
      <c r="CYC18" s="94"/>
      <c r="CYD18" s="94"/>
      <c r="CYE18" s="94"/>
      <c r="CYF18" s="94"/>
      <c r="CYG18" s="94"/>
      <c r="CYH18" s="94"/>
      <c r="CYI18" s="94"/>
      <c r="CYJ18" s="94"/>
      <c r="CYK18" s="94"/>
      <c r="CYL18" s="94"/>
      <c r="CYM18" s="94"/>
      <c r="CYN18" s="94"/>
      <c r="CYO18" s="94"/>
      <c r="CYP18" s="94"/>
      <c r="CYQ18" s="94"/>
      <c r="CYR18" s="94"/>
      <c r="CYS18" s="94"/>
      <c r="CYT18" s="94"/>
      <c r="CYU18" s="94"/>
      <c r="CYV18" s="94"/>
      <c r="CYW18" s="94"/>
      <c r="CYX18" s="94"/>
      <c r="CYY18" s="94"/>
      <c r="CYZ18" s="94"/>
      <c r="CZA18" s="94"/>
      <c r="CZB18" s="94"/>
      <c r="CZC18" s="94"/>
      <c r="CZD18" s="94"/>
      <c r="CZE18" s="94"/>
      <c r="CZF18" s="94"/>
      <c r="CZG18" s="94"/>
      <c r="CZH18" s="94"/>
      <c r="CZI18" s="94"/>
      <c r="CZJ18" s="94"/>
      <c r="CZK18" s="94"/>
      <c r="CZL18" s="94"/>
      <c r="CZM18" s="94"/>
      <c r="CZN18" s="94"/>
      <c r="CZO18" s="94"/>
      <c r="CZP18" s="94"/>
      <c r="CZQ18" s="94"/>
      <c r="CZR18" s="94"/>
      <c r="CZS18" s="94"/>
      <c r="CZT18" s="94"/>
      <c r="CZU18" s="94"/>
      <c r="CZV18" s="94"/>
      <c r="CZW18" s="94"/>
      <c r="CZX18" s="94"/>
      <c r="CZY18" s="94"/>
      <c r="CZZ18" s="94"/>
      <c r="DAA18" s="94"/>
      <c r="DAB18" s="94"/>
      <c r="DAC18" s="94"/>
      <c r="DAD18" s="94"/>
      <c r="DAE18" s="94"/>
      <c r="DAF18" s="94"/>
      <c r="DAG18" s="94"/>
      <c r="DAH18" s="94"/>
      <c r="DAI18" s="94"/>
      <c r="DAJ18" s="94"/>
      <c r="DAK18" s="94"/>
      <c r="DAL18" s="94"/>
      <c r="DAM18" s="94"/>
      <c r="DAN18" s="94"/>
      <c r="DAO18" s="94"/>
      <c r="DAP18" s="94"/>
      <c r="DAQ18" s="94"/>
      <c r="DAR18" s="94"/>
      <c r="DAS18" s="94"/>
      <c r="DAT18" s="94"/>
      <c r="DAU18" s="94"/>
      <c r="DAV18" s="94"/>
      <c r="DAW18" s="94"/>
      <c r="DAX18" s="94"/>
      <c r="DAY18" s="94"/>
      <c r="DAZ18" s="94"/>
      <c r="DBA18" s="94"/>
      <c r="DBB18" s="94"/>
      <c r="DBC18" s="94"/>
      <c r="DBD18" s="94"/>
      <c r="DBE18" s="94"/>
      <c r="DBF18" s="94"/>
      <c r="DBG18" s="94"/>
      <c r="DBH18" s="94"/>
      <c r="DBI18" s="94"/>
      <c r="DBJ18" s="94"/>
      <c r="DBK18" s="94"/>
      <c r="DBL18" s="94"/>
      <c r="DBM18" s="94"/>
      <c r="DBN18" s="94"/>
      <c r="DBO18" s="94"/>
      <c r="DBP18" s="94"/>
      <c r="DBQ18" s="94"/>
      <c r="DBR18" s="94"/>
      <c r="DBS18" s="94"/>
      <c r="DBT18" s="94"/>
      <c r="DBU18" s="94"/>
      <c r="DBV18" s="94"/>
      <c r="DBW18" s="94"/>
      <c r="DBX18" s="94"/>
      <c r="DBY18" s="94"/>
      <c r="DBZ18" s="94"/>
      <c r="DCA18" s="94"/>
      <c r="DCB18" s="94"/>
      <c r="DCC18" s="94"/>
      <c r="DCD18" s="94"/>
      <c r="DCE18" s="94"/>
      <c r="DCF18" s="94"/>
      <c r="DCG18" s="94"/>
      <c r="DCH18" s="94"/>
      <c r="DCI18" s="94"/>
      <c r="DCJ18" s="94"/>
      <c r="DCK18" s="94"/>
      <c r="DCL18" s="94"/>
      <c r="DCM18" s="94"/>
      <c r="DCN18" s="94"/>
      <c r="DCO18" s="94"/>
      <c r="DCP18" s="94"/>
      <c r="DCQ18" s="94"/>
      <c r="DCR18" s="94"/>
      <c r="DCS18" s="94"/>
      <c r="DCT18" s="94"/>
      <c r="DCU18" s="94"/>
      <c r="DCV18" s="94"/>
      <c r="DCW18" s="94"/>
      <c r="DCX18" s="94"/>
      <c r="DCY18" s="94"/>
      <c r="DCZ18" s="94"/>
      <c r="DDA18" s="94"/>
      <c r="DDB18" s="94"/>
      <c r="DDC18" s="94"/>
      <c r="DDD18" s="94"/>
      <c r="DDE18" s="94"/>
      <c r="DDF18" s="94"/>
      <c r="DDG18" s="94"/>
      <c r="DDH18" s="94"/>
      <c r="DDI18" s="94"/>
      <c r="DDJ18" s="94"/>
      <c r="DDK18" s="94"/>
      <c r="DDL18" s="94"/>
      <c r="DDM18" s="94"/>
      <c r="DDN18" s="94"/>
      <c r="DDO18" s="94"/>
      <c r="DDP18" s="94"/>
      <c r="DDQ18" s="94"/>
      <c r="DDR18" s="94"/>
      <c r="DDS18" s="94"/>
      <c r="DDT18" s="94"/>
      <c r="DDU18" s="94"/>
      <c r="DDV18" s="94"/>
      <c r="DDW18" s="94"/>
      <c r="DDX18" s="94"/>
      <c r="DDY18" s="94"/>
      <c r="DDZ18" s="94"/>
      <c r="DEA18" s="94"/>
      <c r="DEB18" s="94"/>
      <c r="DEC18" s="94"/>
      <c r="DED18" s="94"/>
      <c r="DEE18" s="94"/>
      <c r="DEF18" s="94"/>
      <c r="DEG18" s="94"/>
      <c r="DEH18" s="94"/>
      <c r="DEI18" s="94"/>
      <c r="DEJ18" s="94"/>
      <c r="DEK18" s="94"/>
      <c r="DEL18" s="94"/>
      <c r="DEM18" s="94"/>
      <c r="DEN18" s="94"/>
      <c r="DEO18" s="94"/>
      <c r="DEP18" s="94"/>
      <c r="DEQ18" s="94"/>
      <c r="DER18" s="94"/>
      <c r="DES18" s="94"/>
      <c r="DET18" s="94"/>
      <c r="DEU18" s="94"/>
      <c r="DEV18" s="94"/>
      <c r="DEW18" s="94"/>
      <c r="DEX18" s="94"/>
      <c r="DEY18" s="94"/>
      <c r="DEZ18" s="94"/>
      <c r="DFA18" s="94"/>
      <c r="DFB18" s="94"/>
      <c r="DFC18" s="94"/>
      <c r="DFD18" s="94"/>
      <c r="DFE18" s="94"/>
      <c r="DFF18" s="94"/>
      <c r="DFG18" s="94"/>
      <c r="DFH18" s="94"/>
      <c r="DFI18" s="94"/>
      <c r="DFJ18" s="94"/>
      <c r="DFK18" s="94"/>
      <c r="DFL18" s="94"/>
      <c r="DFM18" s="94"/>
      <c r="DFN18" s="94"/>
      <c r="DFO18" s="94"/>
      <c r="DFP18" s="94"/>
      <c r="DFQ18" s="94"/>
      <c r="DFR18" s="94"/>
      <c r="DFS18" s="94"/>
      <c r="DFT18" s="94"/>
      <c r="DFU18" s="94"/>
      <c r="DFV18" s="94"/>
      <c r="DFW18" s="94"/>
      <c r="DFX18" s="94"/>
      <c r="DFY18" s="94"/>
      <c r="DFZ18" s="94"/>
      <c r="DGA18" s="94"/>
      <c r="DGB18" s="94"/>
      <c r="DGC18" s="94"/>
      <c r="DGD18" s="94"/>
      <c r="DGE18" s="94"/>
      <c r="DGF18" s="94"/>
      <c r="DGG18" s="94"/>
      <c r="DGH18" s="94"/>
      <c r="DGI18" s="94"/>
      <c r="DGJ18" s="94"/>
      <c r="DGK18" s="94"/>
      <c r="DGL18" s="94"/>
      <c r="DGM18" s="94"/>
      <c r="DGN18" s="94"/>
      <c r="DGO18" s="94"/>
      <c r="DGP18" s="94"/>
      <c r="DGQ18" s="94"/>
      <c r="DGR18" s="94"/>
      <c r="DGS18" s="94"/>
      <c r="DGT18" s="94"/>
      <c r="DGU18" s="94"/>
      <c r="DGV18" s="94"/>
      <c r="DGW18" s="94"/>
      <c r="DGX18" s="94"/>
      <c r="DGY18" s="94"/>
      <c r="DGZ18" s="94"/>
      <c r="DHA18" s="94"/>
      <c r="DHB18" s="94"/>
      <c r="DHC18" s="94"/>
      <c r="DHD18" s="94"/>
      <c r="DHE18" s="94"/>
      <c r="DHF18" s="94"/>
      <c r="DHG18" s="94"/>
      <c r="DHH18" s="94"/>
      <c r="DHI18" s="94"/>
      <c r="DHJ18" s="94"/>
      <c r="DHK18" s="94"/>
      <c r="DHL18" s="94"/>
      <c r="DHM18" s="94"/>
      <c r="DHN18" s="94"/>
      <c r="DHO18" s="94"/>
      <c r="DHP18" s="94"/>
      <c r="DHQ18" s="94"/>
      <c r="DHR18" s="94"/>
      <c r="DHS18" s="94"/>
      <c r="DHT18" s="94"/>
      <c r="DHU18" s="94"/>
      <c r="DHV18" s="94"/>
      <c r="DHW18" s="94"/>
      <c r="DHX18" s="94"/>
      <c r="DHY18" s="94"/>
      <c r="DHZ18" s="94"/>
      <c r="DIA18" s="94"/>
      <c r="DIB18" s="94"/>
      <c r="DIC18" s="94"/>
      <c r="DID18" s="94"/>
      <c r="DIE18" s="94"/>
      <c r="DIF18" s="94"/>
      <c r="DIG18" s="94"/>
      <c r="DIH18" s="94"/>
      <c r="DII18" s="94"/>
      <c r="DIJ18" s="94"/>
      <c r="DIK18" s="94"/>
      <c r="DIL18" s="94"/>
      <c r="DIM18" s="94"/>
      <c r="DIN18" s="94"/>
      <c r="DIO18" s="94"/>
      <c r="DIP18" s="94"/>
      <c r="DIQ18" s="94"/>
      <c r="DIR18" s="94"/>
      <c r="DIS18" s="94"/>
      <c r="DIT18" s="94"/>
      <c r="DIU18" s="94"/>
      <c r="DIV18" s="94"/>
      <c r="DIW18" s="94"/>
      <c r="DIX18" s="94"/>
      <c r="DIY18" s="94"/>
      <c r="DIZ18" s="94"/>
      <c r="DJA18" s="94"/>
      <c r="DJB18" s="94"/>
      <c r="DJC18" s="94"/>
      <c r="DJD18" s="94"/>
      <c r="DJE18" s="94"/>
      <c r="DJF18" s="94"/>
      <c r="DJG18" s="94"/>
      <c r="DJH18" s="94"/>
      <c r="DJI18" s="94"/>
      <c r="DJJ18" s="94"/>
      <c r="DJK18" s="94"/>
      <c r="DJL18" s="94"/>
      <c r="DJM18" s="94"/>
      <c r="DJN18" s="94"/>
      <c r="DJO18" s="94"/>
      <c r="DJP18" s="94"/>
      <c r="DJQ18" s="94"/>
      <c r="DJR18" s="94"/>
      <c r="DJS18" s="94"/>
      <c r="DJT18" s="94"/>
      <c r="DJU18" s="94"/>
      <c r="DJV18" s="94"/>
      <c r="DJW18" s="94"/>
      <c r="DJX18" s="94"/>
      <c r="DJY18" s="94"/>
      <c r="DJZ18" s="94"/>
      <c r="DKA18" s="94"/>
      <c r="DKB18" s="94"/>
      <c r="DKC18" s="94"/>
      <c r="DKD18" s="94"/>
      <c r="DKE18" s="94"/>
      <c r="DKF18" s="94"/>
      <c r="DKG18" s="94"/>
      <c r="DKH18" s="94"/>
      <c r="DKI18" s="94"/>
      <c r="DKJ18" s="94"/>
      <c r="DKK18" s="94"/>
      <c r="DKL18" s="94"/>
      <c r="DKM18" s="94"/>
      <c r="DKN18" s="94"/>
      <c r="DKO18" s="94"/>
      <c r="DKP18" s="94"/>
      <c r="DKQ18" s="94"/>
      <c r="DKR18" s="94"/>
      <c r="DKS18" s="94"/>
      <c r="DKT18" s="94"/>
      <c r="DKU18" s="94"/>
      <c r="DKV18" s="94"/>
      <c r="DKW18" s="94"/>
      <c r="DKX18" s="94"/>
      <c r="DKY18" s="94"/>
      <c r="DKZ18" s="94"/>
      <c r="DLA18" s="94"/>
      <c r="DLB18" s="94"/>
      <c r="DLC18" s="94"/>
      <c r="DLD18" s="94"/>
      <c r="DLE18" s="94"/>
      <c r="DLF18" s="94"/>
      <c r="DLG18" s="94"/>
      <c r="DLH18" s="94"/>
      <c r="DLI18" s="94"/>
      <c r="DLJ18" s="94"/>
      <c r="DLK18" s="94"/>
      <c r="DLL18" s="94"/>
      <c r="DLM18" s="94"/>
      <c r="DLN18" s="94"/>
      <c r="DLO18" s="94"/>
      <c r="DLP18" s="94"/>
      <c r="DLQ18" s="94"/>
      <c r="DLR18" s="94"/>
      <c r="DLS18" s="94"/>
      <c r="DLT18" s="94"/>
      <c r="DLU18" s="94"/>
      <c r="DLV18" s="94"/>
      <c r="DLW18" s="94"/>
      <c r="DLX18" s="94"/>
      <c r="DLY18" s="94"/>
      <c r="DLZ18" s="94"/>
      <c r="DMA18" s="94"/>
      <c r="DMB18" s="94"/>
      <c r="DMC18" s="94"/>
      <c r="DMD18" s="94"/>
      <c r="DME18" s="94"/>
      <c r="DMF18" s="94"/>
      <c r="DMG18" s="94"/>
      <c r="DMH18" s="94"/>
      <c r="DMI18" s="94"/>
      <c r="DMJ18" s="94"/>
      <c r="DMK18" s="94"/>
      <c r="DML18" s="94"/>
      <c r="DMM18" s="94"/>
      <c r="DMN18" s="94"/>
      <c r="DMO18" s="94"/>
      <c r="DMP18" s="94"/>
      <c r="DMQ18" s="94"/>
      <c r="DMR18" s="94"/>
      <c r="DMS18" s="94"/>
      <c r="DMT18" s="94"/>
      <c r="DMU18" s="94"/>
      <c r="DMV18" s="94"/>
      <c r="DMW18" s="94"/>
      <c r="DMX18" s="94"/>
      <c r="DMY18" s="94"/>
      <c r="DMZ18" s="94"/>
      <c r="DNA18" s="94"/>
      <c r="DNB18" s="94"/>
      <c r="DNC18" s="94"/>
      <c r="DND18" s="94"/>
      <c r="DNE18" s="94"/>
      <c r="DNF18" s="94"/>
      <c r="DNG18" s="94"/>
      <c r="DNH18" s="94"/>
      <c r="DNI18" s="94"/>
      <c r="DNJ18" s="94"/>
      <c r="DNK18" s="94"/>
      <c r="DNL18" s="94"/>
      <c r="DNM18" s="94"/>
      <c r="DNN18" s="94"/>
      <c r="DNO18" s="94"/>
      <c r="DNP18" s="94"/>
      <c r="DNQ18" s="94"/>
      <c r="DNR18" s="94"/>
      <c r="DNS18" s="94"/>
      <c r="DNT18" s="94"/>
      <c r="DNU18" s="94"/>
      <c r="DNV18" s="94"/>
      <c r="DNW18" s="94"/>
      <c r="DNX18" s="94"/>
      <c r="DNY18" s="94"/>
      <c r="DNZ18" s="94"/>
      <c r="DOA18" s="94"/>
      <c r="DOB18" s="94"/>
      <c r="DOC18" s="94"/>
      <c r="DOD18" s="94"/>
      <c r="DOE18" s="94"/>
      <c r="DOF18" s="94"/>
      <c r="DOG18" s="94"/>
      <c r="DOH18" s="94"/>
      <c r="DOI18" s="94"/>
      <c r="DOJ18" s="94"/>
      <c r="DOK18" s="94"/>
      <c r="DOL18" s="94"/>
      <c r="DOM18" s="94"/>
      <c r="DON18" s="94"/>
      <c r="DOO18" s="94"/>
      <c r="DOP18" s="94"/>
      <c r="DOQ18" s="94"/>
      <c r="DOR18" s="94"/>
      <c r="DOS18" s="94"/>
      <c r="DOT18" s="94"/>
      <c r="DOU18" s="94"/>
      <c r="DOV18" s="94"/>
      <c r="DOW18" s="94"/>
      <c r="DOX18" s="94"/>
      <c r="DOY18" s="94"/>
      <c r="DOZ18" s="94"/>
      <c r="DPA18" s="94"/>
      <c r="DPB18" s="94"/>
      <c r="DPC18" s="94"/>
      <c r="DPD18" s="94"/>
      <c r="DPE18" s="94"/>
      <c r="DPF18" s="94"/>
      <c r="DPG18" s="94"/>
      <c r="DPH18" s="94"/>
      <c r="DPI18" s="94"/>
      <c r="DPJ18" s="94"/>
      <c r="DPK18" s="94"/>
      <c r="DPL18" s="94"/>
      <c r="DPM18" s="94"/>
      <c r="DPN18" s="94"/>
      <c r="DPO18" s="94"/>
      <c r="DPP18" s="94"/>
      <c r="DPQ18" s="94"/>
      <c r="DPR18" s="94"/>
      <c r="DPS18" s="94"/>
      <c r="DPT18" s="94"/>
      <c r="DPU18" s="94"/>
      <c r="DPV18" s="94"/>
      <c r="DPW18" s="94"/>
      <c r="DPX18" s="94"/>
      <c r="DPY18" s="94"/>
      <c r="DPZ18" s="94"/>
      <c r="DQA18" s="94"/>
      <c r="DQB18" s="94"/>
      <c r="DQC18" s="94"/>
      <c r="DQD18" s="94"/>
      <c r="DQE18" s="94"/>
      <c r="DQF18" s="94"/>
      <c r="DQG18" s="94"/>
      <c r="DQH18" s="94"/>
      <c r="DQI18" s="94"/>
      <c r="DQJ18" s="94"/>
      <c r="DQK18" s="94"/>
      <c r="DQL18" s="94"/>
      <c r="DQM18" s="94"/>
      <c r="DQN18" s="94"/>
      <c r="DQO18" s="94"/>
      <c r="DQP18" s="94"/>
      <c r="DQQ18" s="94"/>
      <c r="DQR18" s="94"/>
      <c r="DQS18" s="94"/>
      <c r="DQT18" s="94"/>
      <c r="DQU18" s="94"/>
      <c r="DQV18" s="94"/>
      <c r="DQW18" s="94"/>
      <c r="DQX18" s="94"/>
      <c r="DQY18" s="94"/>
      <c r="DQZ18" s="94"/>
      <c r="DRA18" s="94"/>
      <c r="DRB18" s="94"/>
      <c r="DRC18" s="94"/>
      <c r="DRD18" s="94"/>
      <c r="DRE18" s="94"/>
      <c r="DRF18" s="94"/>
      <c r="DRG18" s="94"/>
      <c r="DRH18" s="94"/>
      <c r="DRI18" s="94"/>
      <c r="DRJ18" s="94"/>
      <c r="DRK18" s="94"/>
      <c r="DRL18" s="94"/>
      <c r="DRM18" s="94"/>
      <c r="DRN18" s="94"/>
      <c r="DRO18" s="94"/>
      <c r="DRP18" s="94"/>
      <c r="DRQ18" s="94"/>
      <c r="DRR18" s="94"/>
      <c r="DRS18" s="94"/>
      <c r="DRT18" s="94"/>
      <c r="DRU18" s="94"/>
      <c r="DRV18" s="94"/>
      <c r="DRW18" s="94"/>
      <c r="DRX18" s="94"/>
      <c r="DRY18" s="94"/>
      <c r="DRZ18" s="94"/>
      <c r="DSA18" s="94"/>
      <c r="DSB18" s="94"/>
      <c r="DSC18" s="94"/>
      <c r="DSD18" s="94"/>
      <c r="DSE18" s="94"/>
      <c r="DSF18" s="94"/>
      <c r="DSG18" s="94"/>
      <c r="DSH18" s="94"/>
      <c r="DSI18" s="94"/>
      <c r="DSJ18" s="94"/>
      <c r="DSK18" s="94"/>
      <c r="DSL18" s="94"/>
      <c r="DSM18" s="94"/>
      <c r="DSN18" s="94"/>
      <c r="DSO18" s="94"/>
      <c r="DSP18" s="94"/>
      <c r="DSQ18" s="94"/>
      <c r="DSR18" s="94"/>
      <c r="DSS18" s="94"/>
      <c r="DST18" s="94"/>
      <c r="DSU18" s="94"/>
      <c r="DSV18" s="94"/>
      <c r="DSW18" s="94"/>
      <c r="DSX18" s="94"/>
      <c r="DSY18" s="94"/>
      <c r="DSZ18" s="94"/>
      <c r="DTA18" s="94"/>
      <c r="DTB18" s="94"/>
      <c r="DTC18" s="94"/>
      <c r="DTD18" s="94"/>
      <c r="DTE18" s="94"/>
      <c r="DTF18" s="94"/>
      <c r="DTG18" s="94"/>
      <c r="DTH18" s="94"/>
      <c r="DTI18" s="94"/>
      <c r="DTJ18" s="94"/>
      <c r="DTK18" s="94"/>
      <c r="DTL18" s="94"/>
      <c r="DTM18" s="94"/>
      <c r="DTN18" s="94"/>
      <c r="DTO18" s="94"/>
      <c r="DTP18" s="94"/>
      <c r="DTQ18" s="94"/>
      <c r="DTR18" s="94"/>
      <c r="DTS18" s="94"/>
      <c r="DTT18" s="94"/>
      <c r="DTU18" s="94"/>
      <c r="DTV18" s="94"/>
      <c r="DTW18" s="94"/>
      <c r="DTX18" s="94"/>
      <c r="DTY18" s="94"/>
      <c r="DTZ18" s="94"/>
      <c r="DUA18" s="94"/>
      <c r="DUB18" s="94"/>
      <c r="DUC18" s="94"/>
      <c r="DUD18" s="94"/>
      <c r="DUE18" s="94"/>
      <c r="DUF18" s="94"/>
      <c r="DUG18" s="94"/>
      <c r="DUH18" s="94"/>
      <c r="DUI18" s="94"/>
      <c r="DUJ18" s="94"/>
      <c r="DUK18" s="94"/>
      <c r="DUL18" s="94"/>
      <c r="DUM18" s="94"/>
      <c r="DUN18" s="94"/>
      <c r="DUO18" s="94"/>
      <c r="DUP18" s="94"/>
      <c r="DUQ18" s="94"/>
      <c r="DUR18" s="94"/>
      <c r="DUS18" s="94"/>
      <c r="DUT18" s="94"/>
      <c r="DUU18" s="94"/>
      <c r="DUV18" s="94"/>
      <c r="DUW18" s="94"/>
      <c r="DUX18" s="94"/>
      <c r="DUY18" s="94"/>
      <c r="DUZ18" s="94"/>
      <c r="DVA18" s="94"/>
      <c r="DVB18" s="94"/>
      <c r="DVC18" s="94"/>
      <c r="DVD18" s="94"/>
      <c r="DVE18" s="94"/>
      <c r="DVF18" s="94"/>
      <c r="DVG18" s="94"/>
      <c r="DVH18" s="94"/>
      <c r="DVI18" s="94"/>
      <c r="DVJ18" s="94"/>
      <c r="DVK18" s="94"/>
      <c r="DVL18" s="94"/>
      <c r="DVM18" s="94"/>
      <c r="DVN18" s="94"/>
      <c r="DVO18" s="94"/>
      <c r="DVP18" s="94"/>
      <c r="DVQ18" s="94"/>
      <c r="DVR18" s="94"/>
      <c r="DVS18" s="94"/>
      <c r="DVT18" s="94"/>
      <c r="DVU18" s="94"/>
      <c r="DVV18" s="94"/>
      <c r="DVW18" s="94"/>
      <c r="DVX18" s="94"/>
      <c r="DVY18" s="94"/>
      <c r="DVZ18" s="94"/>
      <c r="DWA18" s="94"/>
      <c r="DWB18" s="94"/>
      <c r="DWC18" s="94"/>
      <c r="DWD18" s="94"/>
      <c r="DWE18" s="94"/>
      <c r="DWF18" s="94"/>
      <c r="DWG18" s="94"/>
      <c r="DWH18" s="94"/>
      <c r="DWI18" s="94"/>
      <c r="DWJ18" s="94"/>
      <c r="DWK18" s="94"/>
      <c r="DWL18" s="94"/>
      <c r="DWM18" s="94"/>
      <c r="DWN18" s="94"/>
      <c r="DWO18" s="94"/>
      <c r="DWP18" s="94"/>
      <c r="DWQ18" s="94"/>
      <c r="DWR18" s="94"/>
      <c r="DWS18" s="94"/>
      <c r="DWT18" s="94"/>
      <c r="DWU18" s="94"/>
      <c r="DWV18" s="94"/>
      <c r="DWW18" s="94"/>
      <c r="DWX18" s="94"/>
      <c r="DWY18" s="94"/>
      <c r="DWZ18" s="94"/>
      <c r="DXA18" s="94"/>
      <c r="DXB18" s="94"/>
      <c r="DXC18" s="94"/>
      <c r="DXD18" s="94"/>
      <c r="DXE18" s="94"/>
      <c r="DXF18" s="94"/>
      <c r="DXG18" s="94"/>
      <c r="DXH18" s="94"/>
      <c r="DXI18" s="94"/>
      <c r="DXJ18" s="94"/>
      <c r="DXK18" s="94"/>
      <c r="DXL18" s="94"/>
      <c r="DXM18" s="94"/>
      <c r="DXN18" s="94"/>
      <c r="DXO18" s="94"/>
      <c r="DXP18" s="94"/>
      <c r="DXQ18" s="94"/>
      <c r="DXR18" s="94"/>
      <c r="DXS18" s="94"/>
      <c r="DXT18" s="94"/>
      <c r="DXU18" s="94"/>
      <c r="DXV18" s="94"/>
      <c r="DXW18" s="94"/>
      <c r="DXX18" s="94"/>
      <c r="DXY18" s="94"/>
      <c r="DXZ18" s="94"/>
      <c r="DYA18" s="94"/>
      <c r="DYB18" s="94"/>
      <c r="DYC18" s="94"/>
      <c r="DYD18" s="94"/>
      <c r="DYE18" s="94"/>
      <c r="DYF18" s="94"/>
      <c r="DYG18" s="94"/>
      <c r="DYH18" s="94"/>
      <c r="DYI18" s="94"/>
      <c r="DYJ18" s="94"/>
      <c r="DYK18" s="94"/>
      <c r="DYL18" s="94"/>
      <c r="DYM18" s="94"/>
      <c r="DYN18" s="94"/>
      <c r="DYO18" s="94"/>
      <c r="DYP18" s="94"/>
      <c r="DYQ18" s="94"/>
      <c r="DYR18" s="94"/>
      <c r="DYS18" s="94"/>
      <c r="DYT18" s="94"/>
      <c r="DYU18" s="94"/>
      <c r="DYV18" s="94"/>
      <c r="DYW18" s="94"/>
      <c r="DYX18" s="94"/>
      <c r="DYY18" s="94"/>
      <c r="DYZ18" s="94"/>
      <c r="DZA18" s="94"/>
      <c r="DZB18" s="94"/>
      <c r="DZC18" s="94"/>
      <c r="DZD18" s="94"/>
      <c r="DZE18" s="94"/>
      <c r="DZF18" s="94"/>
      <c r="DZG18" s="94"/>
      <c r="DZH18" s="94"/>
      <c r="DZI18" s="94"/>
      <c r="DZJ18" s="94"/>
      <c r="DZK18" s="94"/>
      <c r="DZL18" s="94"/>
      <c r="DZM18" s="94"/>
      <c r="DZN18" s="94"/>
      <c r="DZO18" s="94"/>
      <c r="DZP18" s="94"/>
      <c r="DZQ18" s="94"/>
      <c r="DZR18" s="94"/>
      <c r="DZS18" s="94"/>
      <c r="DZT18" s="94"/>
      <c r="DZU18" s="94"/>
      <c r="DZV18" s="94"/>
      <c r="DZW18" s="94"/>
      <c r="DZX18" s="94"/>
      <c r="DZY18" s="94"/>
      <c r="DZZ18" s="94"/>
      <c r="EAA18" s="94"/>
      <c r="EAB18" s="94"/>
      <c r="EAC18" s="94"/>
      <c r="EAD18" s="94"/>
      <c r="EAE18" s="94"/>
      <c r="EAF18" s="94"/>
      <c r="EAG18" s="94"/>
      <c r="EAH18" s="94"/>
      <c r="EAI18" s="94"/>
      <c r="EAJ18" s="94"/>
      <c r="EAK18" s="94"/>
      <c r="EAL18" s="94"/>
      <c r="EAM18" s="94"/>
      <c r="EAN18" s="94"/>
      <c r="EAO18" s="94"/>
      <c r="EAP18" s="94"/>
      <c r="EAQ18" s="94"/>
      <c r="EAR18" s="94"/>
      <c r="EAS18" s="94"/>
      <c r="EAT18" s="94"/>
      <c r="EAU18" s="94"/>
      <c r="EAV18" s="94"/>
      <c r="EAW18" s="94"/>
      <c r="EAX18" s="94"/>
      <c r="EAY18" s="94"/>
      <c r="EAZ18" s="94"/>
      <c r="EBA18" s="94"/>
      <c r="EBB18" s="94"/>
      <c r="EBC18" s="94"/>
      <c r="EBD18" s="94"/>
      <c r="EBE18" s="94"/>
      <c r="EBF18" s="94"/>
      <c r="EBG18" s="94"/>
      <c r="EBH18" s="94"/>
      <c r="EBI18" s="94"/>
      <c r="EBJ18" s="94"/>
      <c r="EBK18" s="94"/>
      <c r="EBL18" s="94"/>
      <c r="EBM18" s="94"/>
      <c r="EBN18" s="94"/>
      <c r="EBO18" s="94"/>
      <c r="EBP18" s="94"/>
      <c r="EBQ18" s="94"/>
      <c r="EBR18" s="94"/>
      <c r="EBS18" s="94"/>
      <c r="EBT18" s="94"/>
      <c r="EBU18" s="94"/>
      <c r="EBV18" s="94"/>
      <c r="EBW18" s="94"/>
      <c r="EBX18" s="94"/>
      <c r="EBY18" s="94"/>
      <c r="EBZ18" s="94"/>
      <c r="ECA18" s="94"/>
      <c r="ECB18" s="94"/>
      <c r="ECC18" s="94"/>
      <c r="ECD18" s="94"/>
      <c r="ECE18" s="94"/>
      <c r="ECF18" s="94"/>
      <c r="ECG18" s="94"/>
      <c r="ECH18" s="94"/>
      <c r="ECI18" s="94"/>
      <c r="ECJ18" s="94"/>
      <c r="ECK18" s="94"/>
      <c r="ECL18" s="94"/>
      <c r="ECM18" s="94"/>
      <c r="ECN18" s="94"/>
      <c r="ECO18" s="94"/>
      <c r="ECP18" s="94"/>
      <c r="ECQ18" s="94"/>
      <c r="ECR18" s="94"/>
      <c r="ECS18" s="94"/>
      <c r="ECT18" s="94"/>
      <c r="ECU18" s="94"/>
      <c r="ECV18" s="94"/>
      <c r="ECW18" s="94"/>
      <c r="ECX18" s="94"/>
      <c r="ECY18" s="94"/>
      <c r="ECZ18" s="94"/>
      <c r="EDA18" s="94"/>
      <c r="EDB18" s="94"/>
      <c r="EDC18" s="94"/>
      <c r="EDD18" s="94"/>
      <c r="EDE18" s="94"/>
      <c r="EDF18" s="94"/>
      <c r="EDG18" s="94"/>
      <c r="EDH18" s="94"/>
      <c r="EDI18" s="94"/>
      <c r="EDJ18" s="94"/>
      <c r="EDK18" s="94"/>
      <c r="EDL18" s="94"/>
      <c r="EDM18" s="94"/>
      <c r="EDN18" s="94"/>
      <c r="EDO18" s="94"/>
      <c r="EDP18" s="94"/>
      <c r="EDQ18" s="94"/>
      <c r="EDR18" s="94"/>
      <c r="EDS18" s="94"/>
      <c r="EDT18" s="94"/>
      <c r="EDU18" s="94"/>
      <c r="EDV18" s="94"/>
      <c r="EDW18" s="94"/>
      <c r="EDX18" s="94"/>
      <c r="EDY18" s="94"/>
      <c r="EDZ18" s="94"/>
      <c r="EEA18" s="94"/>
      <c r="EEB18" s="94"/>
      <c r="EEC18" s="94"/>
      <c r="EED18" s="94"/>
      <c r="EEE18" s="94"/>
      <c r="EEF18" s="94"/>
      <c r="EEG18" s="94"/>
      <c r="EEH18" s="94"/>
      <c r="EEI18" s="94"/>
      <c r="EEJ18" s="94"/>
      <c r="EEK18" s="94"/>
      <c r="EEL18" s="94"/>
      <c r="EEM18" s="94"/>
      <c r="EEN18" s="94"/>
      <c r="EEO18" s="94"/>
      <c r="EEP18" s="94"/>
      <c r="EEQ18" s="94"/>
      <c r="EER18" s="94"/>
      <c r="EES18" s="94"/>
      <c r="EET18" s="94"/>
      <c r="EEU18" s="94"/>
      <c r="EEV18" s="94"/>
      <c r="EEW18" s="94"/>
      <c r="EEX18" s="94"/>
      <c r="EEY18" s="94"/>
      <c r="EEZ18" s="94"/>
      <c r="EFA18" s="94"/>
      <c r="EFB18" s="94"/>
      <c r="EFC18" s="94"/>
      <c r="EFD18" s="94"/>
      <c r="EFE18" s="94"/>
      <c r="EFF18" s="94"/>
      <c r="EFG18" s="94"/>
      <c r="EFH18" s="94"/>
      <c r="EFI18" s="94"/>
      <c r="EFJ18" s="94"/>
      <c r="EFK18" s="94"/>
      <c r="EFL18" s="94"/>
      <c r="EFM18" s="94"/>
      <c r="EFN18" s="94"/>
      <c r="EFO18" s="94"/>
      <c r="EFP18" s="94"/>
      <c r="EFQ18" s="94"/>
      <c r="EFR18" s="94"/>
      <c r="EFS18" s="94"/>
      <c r="EFT18" s="94"/>
      <c r="EFU18" s="94"/>
      <c r="EFV18" s="94"/>
      <c r="EFW18" s="94"/>
      <c r="EFX18" s="94"/>
      <c r="EFY18" s="94"/>
      <c r="EFZ18" s="94"/>
      <c r="EGA18" s="94"/>
      <c r="EGB18" s="94"/>
      <c r="EGC18" s="94"/>
      <c r="EGD18" s="94"/>
      <c r="EGE18" s="94"/>
      <c r="EGF18" s="94"/>
      <c r="EGG18" s="94"/>
      <c r="EGH18" s="94"/>
      <c r="EGI18" s="94"/>
      <c r="EGJ18" s="94"/>
      <c r="EGK18" s="94"/>
      <c r="EGL18" s="94"/>
      <c r="EGM18" s="94"/>
      <c r="EGN18" s="94"/>
      <c r="EGO18" s="94"/>
      <c r="EGP18" s="94"/>
      <c r="EGQ18" s="94"/>
      <c r="EGR18" s="94"/>
      <c r="EGS18" s="94"/>
      <c r="EGT18" s="94"/>
      <c r="EGU18" s="94"/>
      <c r="EGV18" s="94"/>
      <c r="EGW18" s="94"/>
      <c r="EGX18" s="94"/>
      <c r="EGY18" s="94"/>
      <c r="EGZ18" s="94"/>
      <c r="EHA18" s="94"/>
      <c r="EHB18" s="94"/>
      <c r="EHC18" s="94"/>
      <c r="EHD18" s="94"/>
      <c r="EHE18" s="94"/>
      <c r="EHF18" s="94"/>
      <c r="EHG18" s="94"/>
      <c r="EHH18" s="94"/>
      <c r="EHI18" s="94"/>
      <c r="EHJ18" s="94"/>
      <c r="EHK18" s="94"/>
      <c r="EHL18" s="94"/>
      <c r="EHM18" s="94"/>
      <c r="EHN18" s="94"/>
      <c r="EHO18" s="94"/>
      <c r="EHP18" s="94"/>
      <c r="EHQ18" s="94"/>
      <c r="EHR18" s="94"/>
      <c r="EHS18" s="94"/>
      <c r="EHT18" s="94"/>
      <c r="EHU18" s="94"/>
      <c r="EHV18" s="94"/>
      <c r="EHW18" s="94"/>
      <c r="EHX18" s="94"/>
      <c r="EHY18" s="94"/>
      <c r="EHZ18" s="94"/>
      <c r="EIA18" s="94"/>
      <c r="EIB18" s="94"/>
      <c r="EIC18" s="94"/>
      <c r="EID18" s="94"/>
      <c r="EIE18" s="94"/>
      <c r="EIF18" s="94"/>
      <c r="EIG18" s="94"/>
      <c r="EIH18" s="94"/>
      <c r="EII18" s="94"/>
      <c r="EIJ18" s="94"/>
      <c r="EIK18" s="94"/>
      <c r="EIL18" s="94"/>
      <c r="EIM18" s="94"/>
      <c r="EIN18" s="94"/>
      <c r="EIO18" s="94"/>
      <c r="EIP18" s="94"/>
      <c r="EIQ18" s="94"/>
      <c r="EIR18" s="94"/>
      <c r="EIS18" s="94"/>
      <c r="EIT18" s="94"/>
      <c r="EIU18" s="94"/>
      <c r="EIV18" s="94"/>
      <c r="EIW18" s="94"/>
      <c r="EIX18" s="94"/>
      <c r="EIY18" s="94"/>
      <c r="EIZ18" s="94"/>
      <c r="EJA18" s="94"/>
      <c r="EJB18" s="94"/>
      <c r="EJC18" s="94"/>
      <c r="EJD18" s="94"/>
      <c r="EJE18" s="94"/>
      <c r="EJF18" s="94"/>
      <c r="EJG18" s="94"/>
      <c r="EJH18" s="94"/>
      <c r="EJI18" s="94"/>
      <c r="EJJ18" s="94"/>
      <c r="EJK18" s="94"/>
      <c r="EJL18" s="94"/>
      <c r="EJM18" s="94"/>
      <c r="EJN18" s="94"/>
      <c r="EJO18" s="94"/>
      <c r="EJP18" s="94"/>
      <c r="EJQ18" s="94"/>
      <c r="EJR18" s="94"/>
      <c r="EJS18" s="94"/>
      <c r="EJT18" s="94"/>
      <c r="EJU18" s="94"/>
      <c r="EJV18" s="94"/>
      <c r="EJW18" s="94"/>
      <c r="EJX18" s="94"/>
      <c r="EJY18" s="94"/>
      <c r="EJZ18" s="94"/>
      <c r="EKA18" s="94"/>
      <c r="EKB18" s="94"/>
      <c r="EKC18" s="94"/>
      <c r="EKD18" s="94"/>
      <c r="EKE18" s="94"/>
      <c r="EKF18" s="94"/>
      <c r="EKG18" s="94"/>
      <c r="EKH18" s="94"/>
      <c r="EKI18" s="94"/>
      <c r="EKJ18" s="94"/>
      <c r="EKK18" s="94"/>
      <c r="EKL18" s="94"/>
      <c r="EKM18" s="94"/>
      <c r="EKN18" s="94"/>
      <c r="EKO18" s="94"/>
      <c r="EKP18" s="94"/>
      <c r="EKQ18" s="94"/>
      <c r="EKR18" s="94"/>
      <c r="EKS18" s="94"/>
      <c r="EKT18" s="94"/>
      <c r="EKU18" s="94"/>
      <c r="EKV18" s="94"/>
      <c r="EKW18" s="94"/>
      <c r="EKX18" s="94"/>
      <c r="EKY18" s="94"/>
      <c r="EKZ18" s="94"/>
      <c r="ELA18" s="94"/>
      <c r="ELB18" s="94"/>
      <c r="ELC18" s="94"/>
      <c r="ELD18" s="94"/>
      <c r="ELE18" s="94"/>
      <c r="ELF18" s="94"/>
      <c r="ELG18" s="94"/>
      <c r="ELH18" s="94"/>
      <c r="ELI18" s="94"/>
      <c r="ELJ18" s="94"/>
      <c r="ELK18" s="94"/>
      <c r="ELL18" s="94"/>
      <c r="ELM18" s="94"/>
      <c r="ELN18" s="94"/>
      <c r="ELO18" s="94"/>
      <c r="ELP18" s="94"/>
      <c r="ELQ18" s="94"/>
      <c r="ELR18" s="94"/>
      <c r="ELS18" s="94"/>
      <c r="ELT18" s="94"/>
      <c r="ELU18" s="94"/>
      <c r="ELV18" s="94"/>
      <c r="ELW18" s="94"/>
      <c r="ELX18" s="94"/>
      <c r="ELY18" s="94"/>
      <c r="ELZ18" s="94"/>
      <c r="EMA18" s="94"/>
      <c r="EMB18" s="94"/>
      <c r="EMC18" s="94"/>
      <c r="EMD18" s="94"/>
      <c r="EME18" s="94"/>
      <c r="EMF18" s="94"/>
      <c r="EMG18" s="94"/>
      <c r="EMH18" s="94"/>
      <c r="EMI18" s="94"/>
      <c r="EMJ18" s="94"/>
      <c r="EMK18" s="94"/>
      <c r="EML18" s="94"/>
      <c r="EMM18" s="94"/>
      <c r="EMN18" s="94"/>
      <c r="EMO18" s="94"/>
      <c r="EMP18" s="94"/>
      <c r="EMQ18" s="94"/>
      <c r="EMR18" s="94"/>
      <c r="EMS18" s="94"/>
      <c r="EMT18" s="94"/>
      <c r="EMU18" s="94"/>
      <c r="EMV18" s="94"/>
      <c r="EMW18" s="94"/>
      <c r="EMX18" s="94"/>
      <c r="EMY18" s="94"/>
      <c r="EMZ18" s="94"/>
      <c r="ENA18" s="94"/>
      <c r="ENB18" s="94"/>
      <c r="ENC18" s="94"/>
      <c r="END18" s="94"/>
      <c r="ENE18" s="94"/>
      <c r="ENF18" s="94"/>
      <c r="ENG18" s="94"/>
      <c r="ENH18" s="94"/>
      <c r="ENI18" s="94"/>
      <c r="ENJ18" s="94"/>
      <c r="ENK18" s="94"/>
      <c r="ENL18" s="94"/>
      <c r="ENM18" s="94"/>
      <c r="ENN18" s="94"/>
      <c r="ENO18" s="94"/>
      <c r="ENP18" s="94"/>
      <c r="ENQ18" s="94"/>
      <c r="ENR18" s="94"/>
      <c r="ENS18" s="94"/>
      <c r="ENT18" s="94"/>
      <c r="ENU18" s="94"/>
      <c r="ENV18" s="94"/>
      <c r="ENW18" s="94"/>
      <c r="ENX18" s="94"/>
      <c r="ENY18" s="94"/>
      <c r="ENZ18" s="94"/>
      <c r="EOA18" s="94"/>
      <c r="EOB18" s="94"/>
      <c r="EOC18" s="94"/>
      <c r="EOD18" s="94"/>
      <c r="EOE18" s="94"/>
      <c r="EOF18" s="94"/>
      <c r="EOG18" s="94"/>
      <c r="EOH18" s="94"/>
      <c r="EOI18" s="94"/>
      <c r="EOJ18" s="94"/>
      <c r="EOK18" s="94"/>
      <c r="EOL18" s="94"/>
      <c r="EOM18" s="94"/>
      <c r="EON18" s="94"/>
      <c r="EOO18" s="94"/>
      <c r="EOP18" s="94"/>
      <c r="EOQ18" s="94"/>
      <c r="EOR18" s="94"/>
      <c r="EOS18" s="94"/>
      <c r="EOT18" s="94"/>
      <c r="EOU18" s="94"/>
      <c r="EOV18" s="94"/>
      <c r="EOW18" s="94"/>
      <c r="EOX18" s="94"/>
      <c r="EOY18" s="94"/>
      <c r="EOZ18" s="94"/>
      <c r="EPA18" s="94"/>
      <c r="EPB18" s="94"/>
      <c r="EPC18" s="94"/>
      <c r="EPD18" s="94"/>
      <c r="EPE18" s="94"/>
      <c r="EPF18" s="94"/>
      <c r="EPG18" s="94"/>
      <c r="EPH18" s="94"/>
      <c r="EPI18" s="94"/>
      <c r="EPJ18" s="94"/>
      <c r="EPK18" s="94"/>
      <c r="EPL18" s="94"/>
      <c r="EPM18" s="94"/>
      <c r="EPN18" s="94"/>
      <c r="EPO18" s="94"/>
      <c r="EPP18" s="94"/>
      <c r="EPQ18" s="94"/>
      <c r="EPR18" s="94"/>
      <c r="EPS18" s="94"/>
      <c r="EPT18" s="94"/>
      <c r="EPU18" s="94"/>
      <c r="EPV18" s="94"/>
      <c r="EPW18" s="94"/>
      <c r="EPX18" s="94"/>
      <c r="EPY18" s="94"/>
      <c r="EPZ18" s="94"/>
      <c r="EQA18" s="94"/>
      <c r="EQB18" s="94"/>
      <c r="EQC18" s="94"/>
      <c r="EQD18" s="94"/>
      <c r="EQE18" s="94"/>
      <c r="EQF18" s="94"/>
      <c r="EQG18" s="94"/>
      <c r="EQH18" s="94"/>
      <c r="EQI18" s="94"/>
      <c r="EQJ18" s="94"/>
      <c r="EQK18" s="94"/>
      <c r="EQL18" s="94"/>
      <c r="EQM18" s="94"/>
      <c r="EQN18" s="94"/>
      <c r="EQO18" s="94"/>
      <c r="EQP18" s="94"/>
      <c r="EQQ18" s="94"/>
      <c r="EQR18" s="94"/>
      <c r="EQS18" s="94"/>
      <c r="EQT18" s="94"/>
      <c r="EQU18" s="94"/>
      <c r="EQV18" s="94"/>
      <c r="EQW18" s="94"/>
      <c r="EQX18" s="94"/>
      <c r="EQY18" s="94"/>
      <c r="EQZ18" s="94"/>
      <c r="ERA18" s="94"/>
      <c r="ERB18" s="94"/>
      <c r="ERC18" s="94"/>
      <c r="ERD18" s="94"/>
      <c r="ERE18" s="94"/>
      <c r="ERF18" s="94"/>
      <c r="ERG18" s="94"/>
      <c r="ERH18" s="94"/>
      <c r="ERI18" s="94"/>
      <c r="ERJ18" s="94"/>
      <c r="ERK18" s="94"/>
      <c r="ERL18" s="94"/>
      <c r="ERM18" s="94"/>
      <c r="ERN18" s="94"/>
      <c r="ERO18" s="94"/>
      <c r="ERP18" s="94"/>
      <c r="ERQ18" s="94"/>
      <c r="ERR18" s="94"/>
      <c r="ERS18" s="94"/>
      <c r="ERT18" s="94"/>
      <c r="ERU18" s="94"/>
      <c r="ERV18" s="94"/>
      <c r="ERW18" s="94"/>
      <c r="ERX18" s="94"/>
      <c r="ERY18" s="94"/>
      <c r="ERZ18" s="94"/>
      <c r="ESA18" s="94"/>
      <c r="ESB18" s="94"/>
      <c r="ESC18" s="94"/>
      <c r="ESD18" s="94"/>
      <c r="ESE18" s="94"/>
      <c r="ESF18" s="94"/>
      <c r="ESG18" s="94"/>
      <c r="ESH18" s="94"/>
      <c r="ESI18" s="94"/>
      <c r="ESJ18" s="94"/>
      <c r="ESK18" s="94"/>
      <c r="ESL18" s="94"/>
      <c r="ESM18" s="94"/>
      <c r="ESN18" s="94"/>
      <c r="ESO18" s="94"/>
      <c r="ESP18" s="94"/>
      <c r="ESQ18" s="94"/>
      <c r="ESR18" s="94"/>
      <c r="ESS18" s="94"/>
      <c r="EST18" s="94"/>
      <c r="ESU18" s="94"/>
      <c r="ESV18" s="94"/>
      <c r="ESW18" s="94"/>
      <c r="ESX18" s="94"/>
      <c r="ESY18" s="94"/>
      <c r="ESZ18" s="94"/>
      <c r="ETA18" s="94"/>
      <c r="ETB18" s="94"/>
      <c r="ETC18" s="94"/>
      <c r="ETD18" s="94"/>
      <c r="ETE18" s="94"/>
      <c r="ETF18" s="94"/>
      <c r="ETG18" s="94"/>
      <c r="ETH18" s="94"/>
      <c r="ETI18" s="94"/>
      <c r="ETJ18" s="94"/>
      <c r="ETK18" s="94"/>
      <c r="ETL18" s="94"/>
      <c r="ETM18" s="94"/>
      <c r="ETN18" s="94"/>
      <c r="ETO18" s="94"/>
      <c r="ETP18" s="94"/>
      <c r="ETQ18" s="94"/>
      <c r="ETR18" s="94"/>
      <c r="ETS18" s="94"/>
      <c r="ETT18" s="94"/>
      <c r="ETU18" s="94"/>
      <c r="ETV18" s="94"/>
      <c r="ETW18" s="94"/>
      <c r="ETX18" s="94"/>
      <c r="ETY18" s="94"/>
      <c r="ETZ18" s="94"/>
      <c r="EUA18" s="94"/>
      <c r="EUB18" s="94"/>
      <c r="EUC18" s="94"/>
      <c r="EUD18" s="94"/>
      <c r="EUE18" s="94"/>
      <c r="EUF18" s="94"/>
      <c r="EUG18" s="94"/>
      <c r="EUH18" s="94"/>
      <c r="EUI18" s="94"/>
      <c r="EUJ18" s="94"/>
      <c r="EUK18" s="94"/>
      <c r="EUL18" s="94"/>
      <c r="EUM18" s="94"/>
      <c r="EUN18" s="94"/>
      <c r="EUO18" s="94"/>
      <c r="EUP18" s="94"/>
      <c r="EUQ18" s="94"/>
      <c r="EUR18" s="94"/>
      <c r="EUS18" s="94"/>
      <c r="EUT18" s="94"/>
      <c r="EUU18" s="94"/>
      <c r="EUV18" s="94"/>
      <c r="EUW18" s="94"/>
      <c r="EUX18" s="94"/>
      <c r="EUY18" s="94"/>
      <c r="EUZ18" s="94"/>
      <c r="EVA18" s="94"/>
      <c r="EVB18" s="94"/>
      <c r="EVC18" s="94"/>
      <c r="EVD18" s="94"/>
      <c r="EVE18" s="94"/>
      <c r="EVF18" s="94"/>
      <c r="EVG18" s="94"/>
      <c r="EVH18" s="94"/>
      <c r="EVI18" s="94"/>
      <c r="EVJ18" s="94"/>
      <c r="EVK18" s="94"/>
      <c r="EVL18" s="94"/>
      <c r="EVM18" s="94"/>
      <c r="EVN18" s="94"/>
      <c r="EVO18" s="94"/>
      <c r="EVP18" s="94"/>
      <c r="EVQ18" s="94"/>
      <c r="EVR18" s="94"/>
      <c r="EVS18" s="94"/>
      <c r="EVT18" s="94"/>
      <c r="EVU18" s="94"/>
      <c r="EVV18" s="94"/>
      <c r="EVW18" s="94"/>
      <c r="EVX18" s="94"/>
      <c r="EVY18" s="94"/>
      <c r="EVZ18" s="94"/>
      <c r="EWA18" s="94"/>
      <c r="EWB18" s="94"/>
      <c r="EWC18" s="94"/>
      <c r="EWD18" s="94"/>
      <c r="EWE18" s="94"/>
      <c r="EWF18" s="94"/>
      <c r="EWG18" s="94"/>
      <c r="EWH18" s="94"/>
      <c r="EWI18" s="94"/>
      <c r="EWJ18" s="94"/>
      <c r="EWK18" s="94"/>
      <c r="EWL18" s="94"/>
      <c r="EWM18" s="94"/>
      <c r="EWN18" s="94"/>
      <c r="EWO18" s="94"/>
      <c r="EWP18" s="94"/>
      <c r="EWQ18" s="94"/>
      <c r="EWR18" s="94"/>
      <c r="EWS18" s="94"/>
      <c r="EWT18" s="94"/>
      <c r="EWU18" s="94"/>
      <c r="EWV18" s="94"/>
      <c r="EWW18" s="94"/>
      <c r="EWX18" s="94"/>
      <c r="EWY18" s="94"/>
      <c r="EWZ18" s="94"/>
      <c r="EXA18" s="94"/>
      <c r="EXB18" s="94"/>
      <c r="EXC18" s="94"/>
      <c r="EXD18" s="94"/>
      <c r="EXE18" s="94"/>
      <c r="EXF18" s="94"/>
      <c r="EXG18" s="94"/>
      <c r="EXH18" s="94"/>
      <c r="EXI18" s="94"/>
      <c r="EXJ18" s="94"/>
      <c r="EXK18" s="94"/>
      <c r="EXL18" s="94"/>
      <c r="EXM18" s="94"/>
      <c r="EXN18" s="94"/>
      <c r="EXO18" s="94"/>
      <c r="EXP18" s="94"/>
      <c r="EXQ18" s="94"/>
      <c r="EXR18" s="94"/>
      <c r="EXS18" s="94"/>
      <c r="EXT18" s="94"/>
      <c r="EXU18" s="94"/>
      <c r="EXV18" s="94"/>
      <c r="EXW18" s="94"/>
      <c r="EXX18" s="94"/>
      <c r="EXY18" s="94"/>
      <c r="EXZ18" s="94"/>
      <c r="EYA18" s="94"/>
      <c r="EYB18" s="94"/>
      <c r="EYC18" s="94"/>
      <c r="EYD18" s="94"/>
      <c r="EYE18" s="94"/>
      <c r="EYF18" s="94"/>
      <c r="EYG18" s="94"/>
      <c r="EYH18" s="94"/>
      <c r="EYI18" s="94"/>
      <c r="EYJ18" s="94"/>
      <c r="EYK18" s="94"/>
      <c r="EYL18" s="94"/>
      <c r="EYM18" s="94"/>
      <c r="EYN18" s="94"/>
      <c r="EYO18" s="94"/>
      <c r="EYP18" s="94"/>
      <c r="EYQ18" s="94"/>
      <c r="EYR18" s="94"/>
      <c r="EYS18" s="94"/>
      <c r="EYT18" s="94"/>
      <c r="EYU18" s="94"/>
      <c r="EYV18" s="94"/>
      <c r="EYW18" s="94"/>
      <c r="EYX18" s="94"/>
      <c r="EYY18" s="94"/>
      <c r="EYZ18" s="94"/>
      <c r="EZA18" s="94"/>
      <c r="EZB18" s="94"/>
      <c r="EZC18" s="94"/>
      <c r="EZD18" s="94"/>
      <c r="EZE18" s="94"/>
      <c r="EZF18" s="94"/>
      <c r="EZG18" s="94"/>
      <c r="EZH18" s="94"/>
      <c r="EZI18" s="94"/>
      <c r="EZJ18" s="94"/>
      <c r="EZK18" s="94"/>
      <c r="EZL18" s="94"/>
      <c r="EZM18" s="94"/>
      <c r="EZN18" s="94"/>
      <c r="EZO18" s="94"/>
      <c r="EZP18" s="94"/>
      <c r="EZQ18" s="94"/>
      <c r="EZR18" s="94"/>
      <c r="EZS18" s="94"/>
      <c r="EZT18" s="94"/>
      <c r="EZU18" s="94"/>
      <c r="EZV18" s="94"/>
      <c r="EZW18" s="94"/>
      <c r="EZX18" s="94"/>
      <c r="EZY18" s="94"/>
      <c r="EZZ18" s="94"/>
      <c r="FAA18" s="94"/>
      <c r="FAB18" s="94"/>
      <c r="FAC18" s="94"/>
      <c r="FAD18" s="94"/>
      <c r="FAE18" s="94"/>
      <c r="FAF18" s="94"/>
      <c r="FAG18" s="94"/>
      <c r="FAH18" s="94"/>
      <c r="FAI18" s="94"/>
      <c r="FAJ18" s="94"/>
      <c r="FAK18" s="94"/>
      <c r="FAL18" s="94"/>
      <c r="FAM18" s="94"/>
      <c r="FAN18" s="94"/>
      <c r="FAO18" s="94"/>
      <c r="FAP18" s="94"/>
      <c r="FAQ18" s="94"/>
      <c r="FAR18" s="94"/>
      <c r="FAS18" s="94"/>
      <c r="FAT18" s="94"/>
      <c r="FAU18" s="94"/>
      <c r="FAV18" s="94"/>
      <c r="FAW18" s="94"/>
      <c r="FAX18" s="94"/>
      <c r="FAY18" s="94"/>
      <c r="FAZ18" s="94"/>
      <c r="FBA18" s="94"/>
      <c r="FBB18" s="94"/>
      <c r="FBC18" s="94"/>
      <c r="FBD18" s="94"/>
      <c r="FBE18" s="94"/>
      <c r="FBF18" s="94"/>
      <c r="FBG18" s="94"/>
      <c r="FBH18" s="94"/>
      <c r="FBI18" s="94"/>
      <c r="FBJ18" s="94"/>
      <c r="FBK18" s="94"/>
      <c r="FBL18" s="94"/>
      <c r="FBM18" s="94"/>
      <c r="FBN18" s="94"/>
      <c r="FBO18" s="94"/>
      <c r="FBP18" s="94"/>
      <c r="FBQ18" s="94"/>
      <c r="FBR18" s="94"/>
      <c r="FBS18" s="94"/>
      <c r="FBT18" s="94"/>
      <c r="FBU18" s="94"/>
      <c r="FBV18" s="94"/>
      <c r="FBW18" s="94"/>
      <c r="FBX18" s="94"/>
      <c r="FBY18" s="94"/>
      <c r="FBZ18" s="94"/>
      <c r="FCA18" s="94"/>
      <c r="FCB18" s="94"/>
      <c r="FCC18" s="94"/>
      <c r="FCD18" s="94"/>
      <c r="FCE18" s="94"/>
      <c r="FCF18" s="94"/>
      <c r="FCG18" s="94"/>
      <c r="FCH18" s="94"/>
      <c r="FCI18" s="94"/>
      <c r="FCJ18" s="94"/>
      <c r="FCK18" s="94"/>
      <c r="FCL18" s="94"/>
      <c r="FCM18" s="94"/>
      <c r="FCN18" s="94"/>
      <c r="FCO18" s="94"/>
      <c r="FCP18" s="94"/>
      <c r="FCQ18" s="94"/>
      <c r="FCR18" s="94"/>
      <c r="FCS18" s="94"/>
      <c r="FCT18" s="94"/>
      <c r="FCU18" s="94"/>
      <c r="FCV18" s="94"/>
      <c r="FCW18" s="94"/>
      <c r="FCX18" s="94"/>
      <c r="FCY18" s="94"/>
      <c r="FCZ18" s="94"/>
      <c r="FDA18" s="94"/>
      <c r="FDB18" s="94"/>
      <c r="FDC18" s="94"/>
      <c r="FDD18" s="94"/>
      <c r="FDE18" s="94"/>
      <c r="FDF18" s="94"/>
      <c r="FDG18" s="94"/>
      <c r="FDH18" s="94"/>
      <c r="FDI18" s="94"/>
      <c r="FDJ18" s="94"/>
      <c r="FDK18" s="94"/>
      <c r="FDL18" s="94"/>
      <c r="FDM18" s="94"/>
      <c r="FDN18" s="94"/>
      <c r="FDO18" s="94"/>
      <c r="FDP18" s="94"/>
      <c r="FDQ18" s="94"/>
      <c r="FDR18" s="94"/>
      <c r="FDS18" s="94"/>
      <c r="FDT18" s="94"/>
      <c r="FDU18" s="94"/>
      <c r="FDV18" s="94"/>
      <c r="FDW18" s="94"/>
      <c r="FDX18" s="94"/>
      <c r="FDY18" s="94"/>
      <c r="FDZ18" s="94"/>
      <c r="FEA18" s="94"/>
      <c r="FEB18" s="94"/>
      <c r="FEC18" s="94"/>
      <c r="FED18" s="94"/>
      <c r="FEE18" s="94"/>
      <c r="FEF18" s="94"/>
      <c r="FEG18" s="94"/>
      <c r="FEH18" s="94"/>
      <c r="FEI18" s="94"/>
      <c r="FEJ18" s="94"/>
      <c r="FEK18" s="94"/>
      <c r="FEL18" s="94"/>
      <c r="FEM18" s="94"/>
      <c r="FEN18" s="94"/>
      <c r="FEO18" s="94"/>
      <c r="FEP18" s="94"/>
      <c r="FEQ18" s="94"/>
      <c r="FER18" s="94"/>
      <c r="FES18" s="94"/>
      <c r="FET18" s="94"/>
      <c r="FEU18" s="94"/>
      <c r="FEV18" s="94"/>
      <c r="FEW18" s="94"/>
      <c r="FEX18" s="94"/>
      <c r="FEY18" s="94"/>
      <c r="FEZ18" s="94"/>
      <c r="FFA18" s="94"/>
      <c r="FFB18" s="94"/>
      <c r="FFC18" s="94"/>
      <c r="FFD18" s="94"/>
      <c r="FFE18" s="94"/>
      <c r="FFF18" s="94"/>
      <c r="FFG18" s="94"/>
      <c r="FFH18" s="94"/>
      <c r="FFI18" s="94"/>
      <c r="FFJ18" s="94"/>
      <c r="FFK18" s="94"/>
      <c r="FFL18" s="94"/>
      <c r="FFM18" s="94"/>
      <c r="FFN18" s="94"/>
      <c r="FFO18" s="94"/>
      <c r="FFP18" s="94"/>
      <c r="FFQ18" s="94"/>
      <c r="FFR18" s="94"/>
      <c r="FFS18" s="94"/>
      <c r="FFT18" s="94"/>
      <c r="FFU18" s="94"/>
      <c r="FFV18" s="94"/>
      <c r="FFW18" s="94"/>
      <c r="FFX18" s="94"/>
      <c r="FFY18" s="94"/>
      <c r="FFZ18" s="94"/>
      <c r="FGA18" s="94"/>
      <c r="FGB18" s="94"/>
      <c r="FGC18" s="94"/>
      <c r="FGD18" s="94"/>
      <c r="FGE18" s="94"/>
      <c r="FGF18" s="94"/>
      <c r="FGG18" s="94"/>
      <c r="FGH18" s="94"/>
      <c r="FGI18" s="94"/>
      <c r="FGJ18" s="94"/>
      <c r="FGK18" s="94"/>
      <c r="FGL18" s="94"/>
      <c r="FGM18" s="94"/>
      <c r="FGN18" s="94"/>
      <c r="FGO18" s="94"/>
      <c r="FGP18" s="94"/>
      <c r="FGQ18" s="94"/>
      <c r="FGR18" s="94"/>
      <c r="FGS18" s="94"/>
      <c r="FGT18" s="94"/>
      <c r="FGU18" s="94"/>
      <c r="FGV18" s="94"/>
      <c r="FGW18" s="94"/>
      <c r="FGX18" s="94"/>
      <c r="FGY18" s="94"/>
      <c r="FGZ18" s="94"/>
      <c r="FHA18" s="94"/>
      <c r="FHB18" s="94"/>
      <c r="FHC18" s="94"/>
      <c r="FHD18" s="94"/>
      <c r="FHE18" s="94"/>
      <c r="FHF18" s="94"/>
      <c r="FHG18" s="94"/>
      <c r="FHH18" s="94"/>
      <c r="FHI18" s="94"/>
      <c r="FHJ18" s="94"/>
      <c r="FHK18" s="94"/>
      <c r="FHL18" s="94"/>
      <c r="FHM18" s="94"/>
      <c r="FHN18" s="94"/>
      <c r="FHO18" s="94"/>
      <c r="FHP18" s="94"/>
      <c r="FHQ18" s="94"/>
      <c r="FHR18" s="94"/>
      <c r="FHS18" s="94"/>
      <c r="FHT18" s="94"/>
      <c r="FHU18" s="94"/>
      <c r="FHV18" s="94"/>
      <c r="FHW18" s="94"/>
      <c r="FHX18" s="94"/>
      <c r="FHY18" s="94"/>
      <c r="FHZ18" s="94"/>
      <c r="FIA18" s="94"/>
      <c r="FIB18" s="94"/>
      <c r="FIC18" s="94"/>
      <c r="FID18" s="94"/>
      <c r="FIE18" s="94"/>
      <c r="FIF18" s="94"/>
      <c r="FIG18" s="94"/>
      <c r="FIH18" s="94"/>
      <c r="FII18" s="94"/>
      <c r="FIJ18" s="94"/>
      <c r="FIK18" s="94"/>
      <c r="FIL18" s="94"/>
      <c r="FIM18" s="94"/>
      <c r="FIN18" s="94"/>
      <c r="FIO18" s="94"/>
      <c r="FIP18" s="94"/>
      <c r="FIQ18" s="94"/>
      <c r="FIR18" s="94"/>
      <c r="FIS18" s="94"/>
      <c r="FIT18" s="94"/>
      <c r="FIU18" s="94"/>
      <c r="FIV18" s="94"/>
      <c r="FIW18" s="94"/>
      <c r="FIX18" s="94"/>
      <c r="FIY18" s="94"/>
      <c r="FIZ18" s="94"/>
      <c r="FJA18" s="94"/>
      <c r="FJB18" s="94"/>
      <c r="FJC18" s="94"/>
      <c r="FJD18" s="94"/>
      <c r="FJE18" s="94"/>
      <c r="FJF18" s="94"/>
      <c r="FJG18" s="94"/>
      <c r="FJH18" s="94"/>
      <c r="FJI18" s="94"/>
      <c r="FJJ18" s="94"/>
      <c r="FJK18" s="94"/>
      <c r="FJL18" s="94"/>
      <c r="FJM18" s="94"/>
      <c r="FJN18" s="94"/>
      <c r="FJO18" s="94"/>
      <c r="FJP18" s="94"/>
      <c r="FJQ18" s="94"/>
      <c r="FJR18" s="94"/>
      <c r="FJS18" s="94"/>
      <c r="FJT18" s="94"/>
      <c r="FJU18" s="94"/>
      <c r="FJV18" s="94"/>
      <c r="FJW18" s="94"/>
      <c r="FJX18" s="94"/>
      <c r="FJY18" s="94"/>
      <c r="FJZ18" s="94"/>
      <c r="FKA18" s="94"/>
      <c r="FKB18" s="94"/>
      <c r="FKC18" s="94"/>
      <c r="FKD18" s="94"/>
      <c r="FKE18" s="94"/>
      <c r="FKF18" s="94"/>
      <c r="FKG18" s="94"/>
      <c r="FKH18" s="94"/>
      <c r="FKI18" s="94"/>
      <c r="FKJ18" s="94"/>
      <c r="FKK18" s="94"/>
      <c r="FKL18" s="94"/>
      <c r="FKM18" s="94"/>
      <c r="FKN18" s="94"/>
      <c r="FKO18" s="94"/>
      <c r="FKP18" s="94"/>
      <c r="FKQ18" s="94"/>
      <c r="FKR18" s="94"/>
      <c r="FKS18" s="94"/>
      <c r="FKT18" s="94"/>
      <c r="FKU18" s="94"/>
      <c r="FKV18" s="94"/>
      <c r="FKW18" s="94"/>
      <c r="FKX18" s="94"/>
      <c r="FKY18" s="94"/>
      <c r="FKZ18" s="94"/>
      <c r="FLA18" s="94"/>
      <c r="FLB18" s="94"/>
      <c r="FLC18" s="94"/>
      <c r="FLD18" s="94"/>
      <c r="FLE18" s="94"/>
      <c r="FLF18" s="94"/>
      <c r="FLG18" s="94"/>
      <c r="FLH18" s="94"/>
      <c r="FLI18" s="94"/>
      <c r="FLJ18" s="94"/>
      <c r="FLK18" s="94"/>
      <c r="FLL18" s="94"/>
      <c r="FLM18" s="94"/>
      <c r="FLN18" s="94"/>
      <c r="FLO18" s="94"/>
      <c r="FLP18" s="94"/>
      <c r="FLQ18" s="94"/>
      <c r="FLR18" s="94"/>
      <c r="FLS18" s="94"/>
      <c r="FLT18" s="94"/>
      <c r="FLU18" s="94"/>
      <c r="FLV18" s="94"/>
      <c r="FLW18" s="94"/>
      <c r="FLX18" s="94"/>
      <c r="FLY18" s="94"/>
      <c r="FLZ18" s="94"/>
      <c r="FMA18" s="94"/>
      <c r="FMB18" s="94"/>
      <c r="FMC18" s="94"/>
      <c r="FMD18" s="94"/>
      <c r="FME18" s="94"/>
      <c r="FMF18" s="94"/>
      <c r="FMG18" s="94"/>
      <c r="FMH18" s="94"/>
      <c r="FMI18" s="94"/>
      <c r="FMJ18" s="94"/>
      <c r="FMK18" s="94"/>
      <c r="FML18" s="94"/>
      <c r="FMM18" s="94"/>
      <c r="FMN18" s="94"/>
      <c r="FMO18" s="94"/>
      <c r="FMP18" s="94"/>
      <c r="FMQ18" s="94"/>
      <c r="FMR18" s="94"/>
      <c r="FMS18" s="94"/>
      <c r="FMT18" s="94"/>
      <c r="FMU18" s="94"/>
      <c r="FMV18" s="94"/>
      <c r="FMW18" s="94"/>
      <c r="FMX18" s="94"/>
      <c r="FMY18" s="94"/>
      <c r="FMZ18" s="94"/>
      <c r="FNA18" s="94"/>
      <c r="FNB18" s="94"/>
      <c r="FNC18" s="94"/>
      <c r="FND18" s="94"/>
      <c r="FNE18" s="94"/>
      <c r="FNF18" s="94"/>
      <c r="FNG18" s="94"/>
      <c r="FNH18" s="94"/>
      <c r="FNI18" s="94"/>
      <c r="FNJ18" s="94"/>
      <c r="FNK18" s="94"/>
      <c r="FNL18" s="94"/>
      <c r="FNM18" s="94"/>
      <c r="FNN18" s="94"/>
      <c r="FNO18" s="94"/>
      <c r="FNP18" s="94"/>
      <c r="FNQ18" s="94"/>
      <c r="FNR18" s="94"/>
      <c r="FNS18" s="94"/>
      <c r="FNT18" s="94"/>
      <c r="FNU18" s="94"/>
      <c r="FNV18" s="94"/>
      <c r="FNW18" s="94"/>
      <c r="FNX18" s="94"/>
      <c r="FNY18" s="94"/>
      <c r="FNZ18" s="94"/>
      <c r="FOA18" s="94"/>
      <c r="FOB18" s="94"/>
      <c r="FOC18" s="94"/>
      <c r="FOD18" s="94"/>
      <c r="FOE18" s="94"/>
      <c r="FOF18" s="94"/>
      <c r="FOG18" s="94"/>
      <c r="FOH18" s="94"/>
      <c r="FOI18" s="94"/>
      <c r="FOJ18" s="94"/>
      <c r="FOK18" s="94"/>
      <c r="FOL18" s="94"/>
      <c r="FOM18" s="94"/>
      <c r="FON18" s="94"/>
      <c r="FOO18" s="94"/>
      <c r="FOP18" s="94"/>
      <c r="FOQ18" s="94"/>
      <c r="FOR18" s="94"/>
      <c r="FOS18" s="94"/>
      <c r="FOT18" s="94"/>
      <c r="FOU18" s="94"/>
      <c r="FOV18" s="94"/>
      <c r="FOW18" s="94"/>
      <c r="FOX18" s="94"/>
      <c r="FOY18" s="94"/>
      <c r="FOZ18" s="94"/>
      <c r="FPA18" s="94"/>
      <c r="FPB18" s="94"/>
      <c r="FPC18" s="94"/>
      <c r="FPD18" s="94"/>
      <c r="FPE18" s="94"/>
      <c r="FPF18" s="94"/>
      <c r="FPG18" s="94"/>
      <c r="FPH18" s="94"/>
      <c r="FPI18" s="94"/>
      <c r="FPJ18" s="94"/>
      <c r="FPK18" s="94"/>
      <c r="FPL18" s="94"/>
      <c r="FPM18" s="94"/>
      <c r="FPN18" s="94"/>
      <c r="FPO18" s="94"/>
      <c r="FPP18" s="94"/>
      <c r="FPQ18" s="94"/>
      <c r="FPR18" s="94"/>
      <c r="FPS18" s="94"/>
      <c r="FPT18" s="94"/>
      <c r="FPU18" s="94"/>
      <c r="FPV18" s="94"/>
      <c r="FPW18" s="94"/>
      <c r="FPX18" s="94"/>
      <c r="FPY18" s="94"/>
      <c r="FPZ18" s="94"/>
      <c r="FQA18" s="94"/>
      <c r="FQB18" s="94"/>
      <c r="FQC18" s="94"/>
      <c r="FQD18" s="94"/>
      <c r="FQE18" s="94"/>
      <c r="FQF18" s="94"/>
      <c r="FQG18" s="94"/>
      <c r="FQH18" s="94"/>
      <c r="FQI18" s="94"/>
      <c r="FQJ18" s="94"/>
      <c r="FQK18" s="94"/>
      <c r="FQL18" s="94"/>
      <c r="FQM18" s="94"/>
      <c r="FQN18" s="94"/>
      <c r="FQO18" s="94"/>
      <c r="FQP18" s="94"/>
      <c r="FQQ18" s="94"/>
      <c r="FQR18" s="94"/>
      <c r="FQS18" s="94"/>
      <c r="FQT18" s="94"/>
      <c r="FQU18" s="94"/>
      <c r="FQV18" s="94"/>
      <c r="FQW18" s="94"/>
      <c r="FQX18" s="94"/>
      <c r="FQY18" s="94"/>
      <c r="FQZ18" s="94"/>
      <c r="FRA18" s="94"/>
      <c r="FRB18" s="94"/>
      <c r="FRC18" s="94"/>
      <c r="FRD18" s="94"/>
      <c r="FRE18" s="94"/>
      <c r="FRF18" s="94"/>
      <c r="FRG18" s="94"/>
      <c r="FRH18" s="94"/>
      <c r="FRI18" s="94"/>
      <c r="FRJ18" s="94"/>
      <c r="FRK18" s="94"/>
      <c r="FRL18" s="94"/>
      <c r="FRM18" s="94"/>
      <c r="FRN18" s="94"/>
      <c r="FRO18" s="94"/>
      <c r="FRP18" s="94"/>
      <c r="FRQ18" s="94"/>
      <c r="FRR18" s="94"/>
      <c r="FRS18" s="94"/>
      <c r="FRT18" s="94"/>
      <c r="FRU18" s="94"/>
      <c r="FRV18" s="94"/>
      <c r="FRW18" s="94"/>
      <c r="FRX18" s="94"/>
      <c r="FRY18" s="94"/>
      <c r="FRZ18" s="94"/>
      <c r="FSA18" s="94"/>
      <c r="FSB18" s="94"/>
      <c r="FSC18" s="94"/>
      <c r="FSD18" s="94"/>
      <c r="FSE18" s="94"/>
      <c r="FSF18" s="94"/>
      <c r="FSG18" s="94"/>
      <c r="FSH18" s="94"/>
      <c r="FSI18" s="94"/>
      <c r="FSJ18" s="94"/>
      <c r="FSK18" s="94"/>
      <c r="FSL18" s="94"/>
      <c r="FSM18" s="94"/>
      <c r="FSN18" s="94"/>
      <c r="FSO18" s="94"/>
      <c r="FSP18" s="94"/>
      <c r="FSQ18" s="94"/>
      <c r="FSR18" s="94"/>
      <c r="FSS18" s="94"/>
      <c r="FST18" s="94"/>
      <c r="FSU18" s="94"/>
      <c r="FSV18" s="94"/>
      <c r="FSW18" s="94"/>
      <c r="FSX18" s="94"/>
      <c r="FSY18" s="94"/>
      <c r="FSZ18" s="94"/>
      <c r="FTA18" s="94"/>
      <c r="FTB18" s="94"/>
      <c r="FTC18" s="94"/>
      <c r="FTD18" s="94"/>
      <c r="FTE18" s="94"/>
      <c r="FTF18" s="94"/>
      <c r="FTG18" s="94"/>
      <c r="FTH18" s="94"/>
      <c r="FTI18" s="94"/>
      <c r="FTJ18" s="94"/>
      <c r="FTK18" s="94"/>
      <c r="FTL18" s="94"/>
      <c r="FTM18" s="94"/>
      <c r="FTN18" s="94"/>
      <c r="FTO18" s="94"/>
      <c r="FTP18" s="94"/>
      <c r="FTQ18" s="94"/>
      <c r="FTR18" s="94"/>
      <c r="FTS18" s="94"/>
      <c r="FTT18" s="94"/>
      <c r="FTU18" s="94"/>
      <c r="FTV18" s="94"/>
      <c r="FTW18" s="94"/>
      <c r="FTX18" s="94"/>
      <c r="FTY18" s="94"/>
      <c r="FTZ18" s="94"/>
      <c r="FUA18" s="94"/>
      <c r="FUB18" s="94"/>
      <c r="FUC18" s="94"/>
      <c r="FUD18" s="94"/>
      <c r="FUE18" s="94"/>
      <c r="FUF18" s="94"/>
      <c r="FUG18" s="94"/>
      <c r="FUH18" s="94"/>
      <c r="FUI18" s="94"/>
      <c r="FUJ18" s="94"/>
      <c r="FUK18" s="94"/>
      <c r="FUL18" s="94"/>
      <c r="FUM18" s="94"/>
      <c r="FUN18" s="94"/>
      <c r="FUO18" s="94"/>
      <c r="FUP18" s="94"/>
      <c r="FUQ18" s="94"/>
      <c r="FUR18" s="94"/>
      <c r="FUS18" s="94"/>
      <c r="FUT18" s="94"/>
      <c r="FUU18" s="94"/>
      <c r="FUV18" s="94"/>
      <c r="FUW18" s="94"/>
      <c r="FUX18" s="94"/>
      <c r="FUY18" s="94"/>
      <c r="FUZ18" s="94"/>
      <c r="FVA18" s="94"/>
      <c r="FVB18" s="94"/>
      <c r="FVC18" s="94"/>
      <c r="FVD18" s="94"/>
      <c r="FVE18" s="94"/>
      <c r="FVF18" s="94"/>
      <c r="FVG18" s="94"/>
      <c r="FVH18" s="94"/>
      <c r="FVI18" s="94"/>
      <c r="FVJ18" s="94"/>
      <c r="FVK18" s="94"/>
      <c r="FVL18" s="94"/>
      <c r="FVM18" s="94"/>
      <c r="FVN18" s="94"/>
      <c r="FVO18" s="94"/>
      <c r="FVP18" s="94"/>
      <c r="FVQ18" s="94"/>
      <c r="FVR18" s="94"/>
      <c r="FVS18" s="94"/>
      <c r="FVT18" s="94"/>
      <c r="FVU18" s="94"/>
      <c r="FVV18" s="94"/>
      <c r="FVW18" s="94"/>
      <c r="FVX18" s="94"/>
      <c r="FVY18" s="94"/>
      <c r="FVZ18" s="94"/>
      <c r="FWA18" s="94"/>
      <c r="FWB18" s="94"/>
      <c r="FWC18" s="94"/>
      <c r="FWD18" s="94"/>
      <c r="FWE18" s="94"/>
      <c r="FWF18" s="94"/>
      <c r="FWG18" s="94"/>
      <c r="FWH18" s="94"/>
      <c r="FWI18" s="94"/>
      <c r="FWJ18" s="94"/>
      <c r="FWK18" s="94"/>
      <c r="FWL18" s="94"/>
      <c r="FWM18" s="94"/>
      <c r="FWN18" s="94"/>
      <c r="FWO18" s="94"/>
      <c r="FWP18" s="94"/>
      <c r="FWQ18" s="94"/>
      <c r="FWR18" s="94"/>
      <c r="FWS18" s="94"/>
      <c r="FWT18" s="94"/>
      <c r="FWU18" s="94"/>
      <c r="FWV18" s="94"/>
      <c r="FWW18" s="94"/>
      <c r="FWX18" s="94"/>
      <c r="FWY18" s="94"/>
      <c r="FWZ18" s="94"/>
      <c r="FXA18" s="94"/>
      <c r="FXB18" s="94"/>
      <c r="FXC18" s="94"/>
      <c r="FXD18" s="94"/>
      <c r="FXE18" s="94"/>
      <c r="FXF18" s="94"/>
      <c r="FXG18" s="94"/>
      <c r="FXH18" s="94"/>
      <c r="FXI18" s="94"/>
      <c r="FXJ18" s="94"/>
      <c r="FXK18" s="94"/>
      <c r="FXL18" s="94"/>
      <c r="FXM18" s="94"/>
      <c r="FXN18" s="94"/>
      <c r="FXO18" s="94"/>
      <c r="FXP18" s="94"/>
      <c r="FXQ18" s="94"/>
      <c r="FXR18" s="94"/>
      <c r="FXS18" s="94"/>
      <c r="FXT18" s="94"/>
      <c r="FXU18" s="94"/>
      <c r="FXV18" s="94"/>
      <c r="FXW18" s="94"/>
      <c r="FXX18" s="94"/>
      <c r="FXY18" s="94"/>
      <c r="FXZ18" s="94"/>
      <c r="FYA18" s="94"/>
      <c r="FYB18" s="94"/>
      <c r="FYC18" s="94"/>
      <c r="FYD18" s="94"/>
      <c r="FYE18" s="94"/>
      <c r="FYF18" s="94"/>
      <c r="FYG18" s="94"/>
      <c r="FYH18" s="94"/>
      <c r="FYI18" s="94"/>
      <c r="FYJ18" s="94"/>
      <c r="FYK18" s="94"/>
      <c r="FYL18" s="94"/>
      <c r="FYM18" s="94"/>
      <c r="FYN18" s="94"/>
      <c r="FYO18" s="94"/>
      <c r="FYP18" s="94"/>
      <c r="FYQ18" s="94"/>
      <c r="FYR18" s="94"/>
      <c r="FYS18" s="94"/>
      <c r="FYT18" s="94"/>
      <c r="FYU18" s="94"/>
      <c r="FYV18" s="94"/>
      <c r="FYW18" s="94"/>
      <c r="FYX18" s="94"/>
      <c r="FYY18" s="94"/>
      <c r="FYZ18" s="94"/>
      <c r="FZA18" s="94"/>
      <c r="FZB18" s="94"/>
      <c r="FZC18" s="94"/>
      <c r="FZD18" s="94"/>
      <c r="FZE18" s="94"/>
      <c r="FZF18" s="94"/>
      <c r="FZG18" s="94"/>
      <c r="FZH18" s="94"/>
      <c r="FZI18" s="94"/>
      <c r="FZJ18" s="94"/>
      <c r="FZK18" s="94"/>
      <c r="FZL18" s="94"/>
      <c r="FZM18" s="94"/>
      <c r="FZN18" s="94"/>
      <c r="FZO18" s="94"/>
      <c r="FZP18" s="94"/>
      <c r="FZQ18" s="94"/>
      <c r="FZR18" s="94"/>
      <c r="FZS18" s="94"/>
      <c r="FZT18" s="94"/>
      <c r="FZU18" s="94"/>
      <c r="FZV18" s="94"/>
      <c r="FZW18" s="94"/>
      <c r="FZX18" s="94"/>
      <c r="FZY18" s="94"/>
      <c r="FZZ18" s="94"/>
      <c r="GAA18" s="94"/>
      <c r="GAB18" s="94"/>
      <c r="GAC18" s="94"/>
      <c r="GAD18" s="94"/>
      <c r="GAE18" s="94"/>
      <c r="GAF18" s="94"/>
      <c r="GAG18" s="94"/>
      <c r="GAH18" s="94"/>
      <c r="GAI18" s="94"/>
      <c r="GAJ18" s="94"/>
      <c r="GAK18" s="94"/>
      <c r="GAL18" s="94"/>
      <c r="GAM18" s="94"/>
      <c r="GAN18" s="94"/>
      <c r="GAO18" s="94"/>
      <c r="GAP18" s="94"/>
      <c r="GAQ18" s="94"/>
      <c r="GAR18" s="94"/>
      <c r="GAS18" s="94"/>
      <c r="GAT18" s="94"/>
      <c r="GAU18" s="94"/>
      <c r="GAV18" s="94"/>
      <c r="GAW18" s="94"/>
      <c r="GAX18" s="94"/>
      <c r="GAY18" s="94"/>
      <c r="GAZ18" s="94"/>
      <c r="GBA18" s="94"/>
      <c r="GBB18" s="94"/>
      <c r="GBC18" s="94"/>
      <c r="GBD18" s="94"/>
      <c r="GBE18" s="94"/>
      <c r="GBF18" s="94"/>
      <c r="GBG18" s="94"/>
      <c r="GBH18" s="94"/>
      <c r="GBI18" s="94"/>
      <c r="GBJ18" s="94"/>
      <c r="GBK18" s="94"/>
      <c r="GBL18" s="94"/>
      <c r="GBM18" s="94"/>
      <c r="GBN18" s="94"/>
      <c r="GBO18" s="94"/>
      <c r="GBP18" s="94"/>
      <c r="GBQ18" s="94"/>
      <c r="GBR18" s="94"/>
      <c r="GBS18" s="94"/>
      <c r="GBT18" s="94"/>
      <c r="GBU18" s="94"/>
      <c r="GBV18" s="94"/>
      <c r="GBW18" s="94"/>
      <c r="GBX18" s="94"/>
      <c r="GBY18" s="94"/>
      <c r="GBZ18" s="94"/>
      <c r="GCA18" s="94"/>
      <c r="GCB18" s="94"/>
      <c r="GCC18" s="94"/>
      <c r="GCD18" s="94"/>
      <c r="GCE18" s="94"/>
      <c r="GCF18" s="94"/>
      <c r="GCG18" s="94"/>
      <c r="GCH18" s="94"/>
      <c r="GCI18" s="94"/>
      <c r="GCJ18" s="94"/>
      <c r="GCK18" s="94"/>
      <c r="GCL18" s="94"/>
      <c r="GCM18" s="94"/>
      <c r="GCN18" s="94"/>
      <c r="GCO18" s="94"/>
      <c r="GCP18" s="94"/>
      <c r="GCQ18" s="94"/>
      <c r="GCR18" s="94"/>
      <c r="GCS18" s="94"/>
      <c r="GCT18" s="94"/>
      <c r="GCU18" s="94"/>
      <c r="GCV18" s="94"/>
      <c r="GCW18" s="94"/>
      <c r="GCX18" s="94"/>
      <c r="GCY18" s="94"/>
      <c r="GCZ18" s="94"/>
      <c r="GDA18" s="94"/>
      <c r="GDB18" s="94"/>
      <c r="GDC18" s="94"/>
      <c r="GDD18" s="94"/>
      <c r="GDE18" s="94"/>
      <c r="GDF18" s="94"/>
      <c r="GDG18" s="94"/>
      <c r="GDH18" s="94"/>
      <c r="GDI18" s="94"/>
      <c r="GDJ18" s="94"/>
      <c r="GDK18" s="94"/>
      <c r="GDL18" s="94"/>
      <c r="GDM18" s="94"/>
      <c r="GDN18" s="94"/>
      <c r="GDO18" s="94"/>
      <c r="GDP18" s="94"/>
      <c r="GDQ18" s="94"/>
      <c r="GDR18" s="94"/>
      <c r="GDS18" s="94"/>
      <c r="GDT18" s="94"/>
      <c r="GDU18" s="94"/>
      <c r="GDV18" s="94"/>
      <c r="GDW18" s="94"/>
      <c r="GDX18" s="94"/>
      <c r="GDY18" s="94"/>
      <c r="GDZ18" s="94"/>
      <c r="GEA18" s="94"/>
      <c r="GEB18" s="94"/>
      <c r="GEC18" s="94"/>
      <c r="GED18" s="94"/>
      <c r="GEE18" s="94"/>
      <c r="GEF18" s="94"/>
      <c r="GEG18" s="94"/>
      <c r="GEH18" s="94"/>
      <c r="GEI18" s="94"/>
      <c r="GEJ18" s="94"/>
      <c r="GEK18" s="94"/>
      <c r="GEL18" s="94"/>
      <c r="GEM18" s="94"/>
      <c r="GEN18" s="94"/>
      <c r="GEO18" s="94"/>
      <c r="GEP18" s="94"/>
      <c r="GEQ18" s="94"/>
      <c r="GER18" s="94"/>
      <c r="GES18" s="94"/>
      <c r="GET18" s="94"/>
      <c r="GEU18" s="94"/>
      <c r="GEV18" s="94"/>
      <c r="GEW18" s="94"/>
      <c r="GEX18" s="94"/>
      <c r="GEY18" s="94"/>
      <c r="GEZ18" s="94"/>
      <c r="GFA18" s="94"/>
      <c r="GFB18" s="94"/>
      <c r="GFC18" s="94"/>
      <c r="GFD18" s="94"/>
      <c r="GFE18" s="94"/>
      <c r="GFF18" s="94"/>
      <c r="GFG18" s="94"/>
      <c r="GFH18" s="94"/>
      <c r="GFI18" s="94"/>
      <c r="GFJ18" s="94"/>
      <c r="GFK18" s="94"/>
      <c r="GFL18" s="94"/>
      <c r="GFM18" s="94"/>
      <c r="GFN18" s="94"/>
      <c r="GFO18" s="94"/>
      <c r="GFP18" s="94"/>
      <c r="GFQ18" s="94"/>
      <c r="GFR18" s="94"/>
      <c r="GFS18" s="94"/>
      <c r="GFT18" s="94"/>
      <c r="GFU18" s="94"/>
      <c r="GFV18" s="94"/>
      <c r="GFW18" s="94"/>
      <c r="GFX18" s="94"/>
      <c r="GFY18" s="94"/>
      <c r="GFZ18" s="94"/>
      <c r="GGA18" s="94"/>
      <c r="GGB18" s="94"/>
      <c r="GGC18" s="94"/>
      <c r="GGD18" s="94"/>
      <c r="GGE18" s="94"/>
      <c r="GGF18" s="94"/>
      <c r="GGG18" s="94"/>
      <c r="GGH18" s="94"/>
      <c r="GGI18" s="94"/>
      <c r="GGJ18" s="94"/>
      <c r="GGK18" s="94"/>
      <c r="GGL18" s="94"/>
      <c r="GGM18" s="94"/>
      <c r="GGN18" s="94"/>
      <c r="GGO18" s="94"/>
      <c r="GGP18" s="94"/>
      <c r="GGQ18" s="94"/>
      <c r="GGR18" s="94"/>
      <c r="GGS18" s="94"/>
      <c r="GGT18" s="94"/>
      <c r="GGU18" s="94"/>
      <c r="GGV18" s="94"/>
      <c r="GGW18" s="94"/>
      <c r="GGX18" s="94"/>
      <c r="GGY18" s="94"/>
      <c r="GGZ18" s="94"/>
      <c r="GHA18" s="94"/>
      <c r="GHB18" s="94"/>
      <c r="GHC18" s="94"/>
      <c r="GHD18" s="94"/>
      <c r="GHE18" s="94"/>
      <c r="GHF18" s="94"/>
      <c r="GHG18" s="94"/>
      <c r="GHH18" s="94"/>
      <c r="GHI18" s="94"/>
      <c r="GHJ18" s="94"/>
      <c r="GHK18" s="94"/>
      <c r="GHL18" s="94"/>
      <c r="GHM18" s="94"/>
      <c r="GHN18" s="94"/>
      <c r="GHO18" s="94"/>
      <c r="GHP18" s="94"/>
      <c r="GHQ18" s="94"/>
      <c r="GHR18" s="94"/>
      <c r="GHS18" s="94"/>
      <c r="GHT18" s="94"/>
      <c r="GHU18" s="94"/>
      <c r="GHV18" s="94"/>
      <c r="GHW18" s="94"/>
      <c r="GHX18" s="94"/>
      <c r="GHY18" s="94"/>
      <c r="GHZ18" s="94"/>
      <c r="GIA18" s="94"/>
      <c r="GIB18" s="94"/>
      <c r="GIC18" s="94"/>
      <c r="GID18" s="94"/>
      <c r="GIE18" s="94"/>
      <c r="GIF18" s="94"/>
      <c r="GIG18" s="94"/>
      <c r="GIH18" s="94"/>
      <c r="GII18" s="94"/>
      <c r="GIJ18" s="94"/>
      <c r="GIK18" s="94"/>
      <c r="GIL18" s="94"/>
      <c r="GIM18" s="94"/>
      <c r="GIN18" s="94"/>
      <c r="GIO18" s="94"/>
      <c r="GIP18" s="94"/>
      <c r="GIQ18" s="94"/>
      <c r="GIR18" s="94"/>
      <c r="GIS18" s="94"/>
      <c r="GIT18" s="94"/>
      <c r="GIU18" s="94"/>
      <c r="GIV18" s="94"/>
      <c r="GIW18" s="94"/>
      <c r="GIX18" s="94"/>
      <c r="GIY18" s="94"/>
      <c r="GIZ18" s="94"/>
      <c r="GJA18" s="94"/>
      <c r="GJB18" s="94"/>
      <c r="GJC18" s="94"/>
      <c r="GJD18" s="94"/>
      <c r="GJE18" s="94"/>
      <c r="GJF18" s="94"/>
      <c r="GJG18" s="94"/>
      <c r="GJH18" s="94"/>
      <c r="GJI18" s="94"/>
      <c r="GJJ18" s="94"/>
      <c r="GJK18" s="94"/>
      <c r="GJL18" s="94"/>
      <c r="GJM18" s="94"/>
      <c r="GJN18" s="94"/>
      <c r="GJO18" s="94"/>
      <c r="GJP18" s="94"/>
      <c r="GJQ18" s="94"/>
      <c r="GJR18" s="94"/>
      <c r="GJS18" s="94"/>
      <c r="GJT18" s="94"/>
      <c r="GJU18" s="94"/>
      <c r="GJV18" s="94"/>
      <c r="GJW18" s="94"/>
      <c r="GJX18" s="94"/>
      <c r="GJY18" s="94"/>
      <c r="GJZ18" s="94"/>
      <c r="GKA18" s="94"/>
      <c r="GKB18" s="94"/>
      <c r="GKC18" s="94"/>
      <c r="GKD18" s="94"/>
      <c r="GKE18" s="94"/>
      <c r="GKF18" s="94"/>
      <c r="GKG18" s="94"/>
      <c r="GKH18" s="94"/>
      <c r="GKI18" s="94"/>
      <c r="GKJ18" s="94"/>
      <c r="GKK18" s="94"/>
      <c r="GKL18" s="94"/>
      <c r="GKM18" s="94"/>
      <c r="GKN18" s="94"/>
      <c r="GKO18" s="94"/>
      <c r="GKP18" s="94"/>
      <c r="GKQ18" s="94"/>
      <c r="GKR18" s="94"/>
      <c r="GKS18" s="94"/>
      <c r="GKT18" s="94"/>
      <c r="GKU18" s="94"/>
      <c r="GKV18" s="94"/>
      <c r="GKW18" s="94"/>
      <c r="GKX18" s="94"/>
      <c r="GKY18" s="94"/>
      <c r="GKZ18" s="94"/>
      <c r="GLA18" s="94"/>
      <c r="GLB18" s="94"/>
      <c r="GLC18" s="94"/>
      <c r="GLD18" s="94"/>
      <c r="GLE18" s="94"/>
      <c r="GLF18" s="94"/>
      <c r="GLG18" s="94"/>
      <c r="GLH18" s="94"/>
      <c r="GLI18" s="94"/>
      <c r="GLJ18" s="94"/>
      <c r="GLK18" s="94"/>
      <c r="GLL18" s="94"/>
      <c r="GLM18" s="94"/>
      <c r="GLN18" s="94"/>
      <c r="GLO18" s="94"/>
      <c r="GLP18" s="94"/>
      <c r="GLQ18" s="94"/>
      <c r="GLR18" s="94"/>
      <c r="GLS18" s="94"/>
      <c r="GLT18" s="94"/>
      <c r="GLU18" s="94"/>
      <c r="GLV18" s="94"/>
      <c r="GLW18" s="94"/>
      <c r="GLX18" s="94"/>
      <c r="GLY18" s="94"/>
      <c r="GLZ18" s="94"/>
      <c r="GMA18" s="94"/>
      <c r="GMB18" s="94"/>
      <c r="GMC18" s="94"/>
      <c r="GMD18" s="94"/>
      <c r="GME18" s="94"/>
      <c r="GMF18" s="94"/>
      <c r="GMG18" s="94"/>
      <c r="GMH18" s="94"/>
      <c r="GMI18" s="94"/>
      <c r="GMJ18" s="94"/>
      <c r="GMK18" s="94"/>
      <c r="GML18" s="94"/>
      <c r="GMM18" s="94"/>
      <c r="GMN18" s="94"/>
      <c r="GMO18" s="94"/>
      <c r="GMP18" s="94"/>
      <c r="GMQ18" s="94"/>
      <c r="GMR18" s="94"/>
      <c r="GMS18" s="94"/>
      <c r="GMT18" s="94"/>
      <c r="GMU18" s="94"/>
      <c r="GMV18" s="94"/>
      <c r="GMW18" s="94"/>
      <c r="GMX18" s="94"/>
      <c r="GMY18" s="94"/>
      <c r="GMZ18" s="94"/>
      <c r="GNA18" s="94"/>
      <c r="GNB18" s="94"/>
      <c r="GNC18" s="94"/>
      <c r="GND18" s="94"/>
      <c r="GNE18" s="94"/>
      <c r="GNF18" s="94"/>
      <c r="GNG18" s="94"/>
      <c r="GNH18" s="94"/>
      <c r="GNI18" s="94"/>
      <c r="GNJ18" s="94"/>
      <c r="GNK18" s="94"/>
      <c r="GNL18" s="94"/>
      <c r="GNM18" s="94"/>
      <c r="GNN18" s="94"/>
      <c r="GNO18" s="94"/>
      <c r="GNP18" s="94"/>
      <c r="GNQ18" s="94"/>
      <c r="GNR18" s="94"/>
      <c r="GNS18" s="94"/>
      <c r="GNT18" s="94"/>
      <c r="GNU18" s="94"/>
      <c r="GNV18" s="94"/>
      <c r="GNW18" s="94"/>
      <c r="GNX18" s="94"/>
      <c r="GNY18" s="94"/>
      <c r="GNZ18" s="94"/>
      <c r="GOA18" s="94"/>
      <c r="GOB18" s="94"/>
      <c r="GOC18" s="94"/>
      <c r="GOD18" s="94"/>
      <c r="GOE18" s="94"/>
      <c r="GOF18" s="94"/>
      <c r="GOG18" s="94"/>
      <c r="GOH18" s="94"/>
      <c r="GOI18" s="94"/>
      <c r="GOJ18" s="94"/>
      <c r="GOK18" s="94"/>
      <c r="GOL18" s="94"/>
      <c r="GOM18" s="94"/>
      <c r="GON18" s="94"/>
      <c r="GOO18" s="94"/>
      <c r="GOP18" s="94"/>
      <c r="GOQ18" s="94"/>
      <c r="GOR18" s="94"/>
      <c r="GOS18" s="94"/>
      <c r="GOT18" s="94"/>
      <c r="GOU18" s="94"/>
      <c r="GOV18" s="94"/>
      <c r="GOW18" s="94"/>
      <c r="GOX18" s="94"/>
      <c r="GOY18" s="94"/>
      <c r="GOZ18" s="94"/>
      <c r="GPA18" s="94"/>
      <c r="GPB18" s="94"/>
      <c r="GPC18" s="94"/>
      <c r="GPD18" s="94"/>
      <c r="GPE18" s="94"/>
      <c r="GPF18" s="94"/>
      <c r="GPG18" s="94"/>
      <c r="GPH18" s="94"/>
      <c r="GPI18" s="94"/>
      <c r="GPJ18" s="94"/>
      <c r="GPK18" s="94"/>
      <c r="GPL18" s="94"/>
      <c r="GPM18" s="94"/>
      <c r="GPN18" s="94"/>
      <c r="GPO18" s="94"/>
      <c r="GPP18" s="94"/>
      <c r="GPQ18" s="94"/>
      <c r="GPR18" s="94"/>
      <c r="GPS18" s="94"/>
      <c r="GPT18" s="94"/>
      <c r="GPU18" s="94"/>
      <c r="GPV18" s="94"/>
      <c r="GPW18" s="94"/>
      <c r="GPX18" s="94"/>
      <c r="GPY18" s="94"/>
      <c r="GPZ18" s="94"/>
      <c r="GQA18" s="94"/>
      <c r="GQB18" s="94"/>
      <c r="GQC18" s="94"/>
      <c r="GQD18" s="94"/>
      <c r="GQE18" s="94"/>
      <c r="GQF18" s="94"/>
      <c r="GQG18" s="94"/>
      <c r="GQH18" s="94"/>
      <c r="GQI18" s="94"/>
      <c r="GQJ18" s="94"/>
      <c r="GQK18" s="94"/>
      <c r="GQL18" s="94"/>
      <c r="GQM18" s="94"/>
      <c r="GQN18" s="94"/>
      <c r="GQO18" s="94"/>
      <c r="GQP18" s="94"/>
      <c r="GQQ18" s="94"/>
      <c r="GQR18" s="94"/>
      <c r="GQS18" s="94"/>
      <c r="GQT18" s="94"/>
      <c r="GQU18" s="94"/>
      <c r="GQV18" s="94"/>
      <c r="GQW18" s="94"/>
      <c r="GQX18" s="94"/>
      <c r="GQY18" s="94"/>
      <c r="GQZ18" s="94"/>
      <c r="GRA18" s="94"/>
      <c r="GRB18" s="94"/>
      <c r="GRC18" s="94"/>
      <c r="GRD18" s="94"/>
      <c r="GRE18" s="94"/>
      <c r="GRF18" s="94"/>
      <c r="GRG18" s="94"/>
      <c r="GRH18" s="94"/>
      <c r="GRI18" s="94"/>
      <c r="GRJ18" s="94"/>
      <c r="GRK18" s="94"/>
      <c r="GRL18" s="94"/>
      <c r="GRM18" s="94"/>
      <c r="GRN18" s="94"/>
      <c r="GRO18" s="94"/>
      <c r="GRP18" s="94"/>
      <c r="GRQ18" s="94"/>
      <c r="GRR18" s="94"/>
      <c r="GRS18" s="94"/>
      <c r="GRT18" s="94"/>
      <c r="GRU18" s="94"/>
      <c r="GRV18" s="94"/>
      <c r="GRW18" s="94"/>
      <c r="GRX18" s="94"/>
      <c r="GRY18" s="94"/>
      <c r="GRZ18" s="94"/>
      <c r="GSA18" s="94"/>
      <c r="GSB18" s="94"/>
      <c r="GSC18" s="94"/>
      <c r="GSD18" s="94"/>
      <c r="GSE18" s="94"/>
      <c r="GSF18" s="94"/>
      <c r="GSG18" s="94"/>
      <c r="GSH18" s="94"/>
      <c r="GSI18" s="94"/>
      <c r="GSJ18" s="94"/>
      <c r="GSK18" s="94"/>
      <c r="GSL18" s="94"/>
      <c r="GSM18" s="94"/>
      <c r="GSN18" s="94"/>
      <c r="GSO18" s="94"/>
      <c r="GSP18" s="94"/>
      <c r="GSQ18" s="94"/>
      <c r="GSR18" s="94"/>
      <c r="GSS18" s="94"/>
      <c r="GST18" s="94"/>
      <c r="GSU18" s="94"/>
      <c r="GSV18" s="94"/>
      <c r="GSW18" s="94"/>
      <c r="GSX18" s="94"/>
      <c r="GSY18" s="94"/>
      <c r="GSZ18" s="94"/>
      <c r="GTA18" s="94"/>
      <c r="GTB18" s="94"/>
      <c r="GTC18" s="94"/>
      <c r="GTD18" s="94"/>
      <c r="GTE18" s="94"/>
      <c r="GTF18" s="94"/>
      <c r="GTG18" s="94"/>
      <c r="GTH18" s="94"/>
      <c r="GTI18" s="94"/>
      <c r="GTJ18" s="94"/>
      <c r="GTK18" s="94"/>
      <c r="GTL18" s="94"/>
      <c r="GTM18" s="94"/>
      <c r="GTN18" s="94"/>
      <c r="GTO18" s="94"/>
      <c r="GTP18" s="94"/>
      <c r="GTQ18" s="94"/>
      <c r="GTR18" s="94"/>
      <c r="GTS18" s="94"/>
      <c r="GTT18" s="94"/>
      <c r="GTU18" s="94"/>
      <c r="GTV18" s="94"/>
      <c r="GTW18" s="94"/>
      <c r="GTX18" s="94"/>
      <c r="GTY18" s="94"/>
      <c r="GTZ18" s="94"/>
      <c r="GUA18" s="94"/>
      <c r="GUB18" s="94"/>
      <c r="GUC18" s="94"/>
      <c r="GUD18" s="94"/>
      <c r="GUE18" s="94"/>
      <c r="GUF18" s="94"/>
      <c r="GUG18" s="94"/>
      <c r="GUH18" s="94"/>
      <c r="GUI18" s="94"/>
      <c r="GUJ18" s="94"/>
      <c r="GUK18" s="94"/>
      <c r="GUL18" s="94"/>
      <c r="GUM18" s="94"/>
      <c r="GUN18" s="94"/>
      <c r="GUO18" s="94"/>
      <c r="GUP18" s="94"/>
      <c r="GUQ18" s="94"/>
      <c r="GUR18" s="94"/>
      <c r="GUS18" s="94"/>
      <c r="GUT18" s="94"/>
      <c r="GUU18" s="94"/>
      <c r="GUV18" s="94"/>
      <c r="GUW18" s="94"/>
      <c r="GUX18" s="94"/>
      <c r="GUY18" s="94"/>
      <c r="GUZ18" s="94"/>
      <c r="GVA18" s="94"/>
      <c r="GVB18" s="94"/>
      <c r="GVC18" s="94"/>
      <c r="GVD18" s="94"/>
      <c r="GVE18" s="94"/>
      <c r="GVF18" s="94"/>
      <c r="GVG18" s="94"/>
      <c r="GVH18" s="94"/>
      <c r="GVI18" s="94"/>
      <c r="GVJ18" s="94"/>
      <c r="GVK18" s="94"/>
      <c r="GVL18" s="94"/>
      <c r="GVM18" s="94"/>
      <c r="GVN18" s="94"/>
      <c r="GVO18" s="94"/>
      <c r="GVP18" s="94"/>
      <c r="GVQ18" s="94"/>
      <c r="GVR18" s="94"/>
      <c r="GVS18" s="94"/>
      <c r="GVT18" s="94"/>
      <c r="GVU18" s="94"/>
      <c r="GVV18" s="94"/>
      <c r="GVW18" s="94"/>
      <c r="GVX18" s="94"/>
      <c r="GVY18" s="94"/>
      <c r="GVZ18" s="94"/>
      <c r="GWA18" s="94"/>
      <c r="GWB18" s="94"/>
      <c r="GWC18" s="94"/>
      <c r="GWD18" s="94"/>
      <c r="GWE18" s="94"/>
      <c r="GWF18" s="94"/>
      <c r="GWG18" s="94"/>
      <c r="GWH18" s="94"/>
      <c r="GWI18" s="94"/>
      <c r="GWJ18" s="94"/>
      <c r="GWK18" s="94"/>
      <c r="GWL18" s="94"/>
      <c r="GWM18" s="94"/>
      <c r="GWN18" s="94"/>
      <c r="GWO18" s="94"/>
      <c r="GWP18" s="94"/>
      <c r="GWQ18" s="94"/>
      <c r="GWR18" s="94"/>
      <c r="GWS18" s="94"/>
      <c r="GWT18" s="94"/>
      <c r="GWU18" s="94"/>
      <c r="GWV18" s="94"/>
      <c r="GWW18" s="94"/>
      <c r="GWX18" s="94"/>
      <c r="GWY18" s="94"/>
      <c r="GWZ18" s="94"/>
      <c r="GXA18" s="94"/>
      <c r="GXB18" s="94"/>
      <c r="GXC18" s="94"/>
      <c r="GXD18" s="94"/>
      <c r="GXE18" s="94"/>
      <c r="GXF18" s="94"/>
      <c r="GXG18" s="94"/>
      <c r="GXH18" s="94"/>
      <c r="GXI18" s="94"/>
      <c r="GXJ18" s="94"/>
      <c r="GXK18" s="94"/>
      <c r="GXL18" s="94"/>
      <c r="GXM18" s="94"/>
      <c r="GXN18" s="94"/>
      <c r="GXO18" s="94"/>
      <c r="GXP18" s="94"/>
      <c r="GXQ18" s="94"/>
      <c r="GXR18" s="94"/>
      <c r="GXS18" s="94"/>
      <c r="GXT18" s="94"/>
      <c r="GXU18" s="94"/>
      <c r="GXV18" s="94"/>
      <c r="GXW18" s="94"/>
      <c r="GXX18" s="94"/>
      <c r="GXY18" s="94"/>
      <c r="GXZ18" s="94"/>
      <c r="GYA18" s="94"/>
      <c r="GYB18" s="94"/>
      <c r="GYC18" s="94"/>
      <c r="GYD18" s="94"/>
      <c r="GYE18" s="94"/>
      <c r="GYF18" s="94"/>
      <c r="GYG18" s="94"/>
      <c r="GYH18" s="94"/>
      <c r="GYI18" s="94"/>
      <c r="GYJ18" s="94"/>
      <c r="GYK18" s="94"/>
      <c r="GYL18" s="94"/>
      <c r="GYM18" s="94"/>
      <c r="GYN18" s="94"/>
      <c r="GYO18" s="94"/>
      <c r="GYP18" s="94"/>
      <c r="GYQ18" s="94"/>
      <c r="GYR18" s="94"/>
      <c r="GYS18" s="94"/>
      <c r="GYT18" s="94"/>
      <c r="GYU18" s="94"/>
      <c r="GYV18" s="94"/>
      <c r="GYW18" s="94"/>
      <c r="GYX18" s="94"/>
      <c r="GYY18" s="94"/>
      <c r="GYZ18" s="94"/>
      <c r="GZA18" s="94"/>
      <c r="GZB18" s="94"/>
      <c r="GZC18" s="94"/>
      <c r="GZD18" s="94"/>
      <c r="GZE18" s="94"/>
      <c r="GZF18" s="94"/>
      <c r="GZG18" s="94"/>
      <c r="GZH18" s="94"/>
      <c r="GZI18" s="94"/>
      <c r="GZJ18" s="94"/>
      <c r="GZK18" s="94"/>
      <c r="GZL18" s="94"/>
      <c r="GZM18" s="94"/>
      <c r="GZN18" s="94"/>
      <c r="GZO18" s="94"/>
      <c r="GZP18" s="94"/>
      <c r="GZQ18" s="94"/>
      <c r="GZR18" s="94"/>
      <c r="GZS18" s="94"/>
      <c r="GZT18" s="94"/>
      <c r="GZU18" s="94"/>
      <c r="GZV18" s="94"/>
      <c r="GZW18" s="94"/>
      <c r="GZX18" s="94"/>
      <c r="GZY18" s="94"/>
      <c r="GZZ18" s="94"/>
      <c r="HAA18" s="94"/>
      <c r="HAB18" s="94"/>
      <c r="HAC18" s="94"/>
      <c r="HAD18" s="94"/>
      <c r="HAE18" s="94"/>
      <c r="HAF18" s="94"/>
      <c r="HAG18" s="94"/>
      <c r="HAH18" s="94"/>
      <c r="HAI18" s="94"/>
      <c r="HAJ18" s="94"/>
      <c r="HAK18" s="94"/>
      <c r="HAL18" s="94"/>
      <c r="HAM18" s="94"/>
      <c r="HAN18" s="94"/>
      <c r="HAO18" s="94"/>
      <c r="HAP18" s="94"/>
      <c r="HAQ18" s="94"/>
      <c r="HAR18" s="94"/>
      <c r="HAS18" s="94"/>
      <c r="HAT18" s="94"/>
      <c r="HAU18" s="94"/>
      <c r="HAV18" s="94"/>
      <c r="HAW18" s="94"/>
      <c r="HAX18" s="94"/>
      <c r="HAY18" s="94"/>
      <c r="HAZ18" s="94"/>
      <c r="HBA18" s="94"/>
      <c r="HBB18" s="94"/>
      <c r="HBC18" s="94"/>
      <c r="HBD18" s="94"/>
      <c r="HBE18" s="94"/>
      <c r="HBF18" s="94"/>
      <c r="HBG18" s="94"/>
      <c r="HBH18" s="94"/>
      <c r="HBI18" s="94"/>
      <c r="HBJ18" s="94"/>
      <c r="HBK18" s="94"/>
      <c r="HBL18" s="94"/>
      <c r="HBM18" s="94"/>
      <c r="HBN18" s="94"/>
      <c r="HBO18" s="94"/>
      <c r="HBP18" s="94"/>
      <c r="HBQ18" s="94"/>
      <c r="HBR18" s="94"/>
      <c r="HBS18" s="94"/>
      <c r="HBT18" s="94"/>
      <c r="HBU18" s="94"/>
      <c r="HBV18" s="94"/>
      <c r="HBW18" s="94"/>
      <c r="HBX18" s="94"/>
      <c r="HBY18" s="94"/>
      <c r="HBZ18" s="94"/>
      <c r="HCA18" s="94"/>
      <c r="HCB18" s="94"/>
      <c r="HCC18" s="94"/>
      <c r="HCD18" s="94"/>
      <c r="HCE18" s="94"/>
      <c r="HCF18" s="94"/>
      <c r="HCG18" s="94"/>
      <c r="HCH18" s="94"/>
      <c r="HCI18" s="94"/>
      <c r="HCJ18" s="94"/>
      <c r="HCK18" s="94"/>
      <c r="HCL18" s="94"/>
      <c r="HCM18" s="94"/>
      <c r="HCN18" s="94"/>
      <c r="HCO18" s="94"/>
      <c r="HCP18" s="94"/>
      <c r="HCQ18" s="94"/>
      <c r="HCR18" s="94"/>
      <c r="HCS18" s="94"/>
      <c r="HCT18" s="94"/>
      <c r="HCU18" s="94"/>
      <c r="HCV18" s="94"/>
      <c r="HCW18" s="94"/>
      <c r="HCX18" s="94"/>
      <c r="HCY18" s="94"/>
      <c r="HCZ18" s="94"/>
      <c r="HDA18" s="94"/>
      <c r="HDB18" s="94"/>
      <c r="HDC18" s="94"/>
      <c r="HDD18" s="94"/>
      <c r="HDE18" s="94"/>
      <c r="HDF18" s="94"/>
      <c r="HDG18" s="94"/>
      <c r="HDH18" s="94"/>
      <c r="HDI18" s="94"/>
      <c r="HDJ18" s="94"/>
      <c r="HDK18" s="94"/>
      <c r="HDL18" s="94"/>
      <c r="HDM18" s="94"/>
      <c r="HDN18" s="94"/>
      <c r="HDO18" s="94"/>
      <c r="HDP18" s="94"/>
      <c r="HDQ18" s="94"/>
      <c r="HDR18" s="94"/>
      <c r="HDS18" s="94"/>
      <c r="HDT18" s="94"/>
      <c r="HDU18" s="94"/>
      <c r="HDV18" s="94"/>
      <c r="HDW18" s="94"/>
      <c r="HDX18" s="94"/>
      <c r="HDY18" s="94"/>
      <c r="HDZ18" s="94"/>
      <c r="HEA18" s="94"/>
      <c r="HEB18" s="94"/>
      <c r="HEC18" s="94"/>
      <c r="HED18" s="94"/>
      <c r="HEE18" s="94"/>
      <c r="HEF18" s="94"/>
      <c r="HEG18" s="94"/>
      <c r="HEH18" s="94"/>
      <c r="HEI18" s="94"/>
      <c r="HEJ18" s="94"/>
      <c r="HEK18" s="94"/>
      <c r="HEL18" s="94"/>
      <c r="HEM18" s="94"/>
      <c r="HEN18" s="94"/>
      <c r="HEO18" s="94"/>
      <c r="HEP18" s="94"/>
      <c r="HEQ18" s="94"/>
      <c r="HER18" s="94"/>
      <c r="HES18" s="94"/>
      <c r="HET18" s="94"/>
      <c r="HEU18" s="94"/>
      <c r="HEV18" s="94"/>
      <c r="HEW18" s="94"/>
      <c r="HEX18" s="94"/>
      <c r="HEY18" s="94"/>
      <c r="HEZ18" s="94"/>
      <c r="HFA18" s="94"/>
      <c r="HFB18" s="94"/>
      <c r="HFC18" s="94"/>
      <c r="HFD18" s="94"/>
      <c r="HFE18" s="94"/>
      <c r="HFF18" s="94"/>
      <c r="HFG18" s="94"/>
      <c r="HFH18" s="94"/>
      <c r="HFI18" s="94"/>
      <c r="HFJ18" s="94"/>
      <c r="HFK18" s="94"/>
      <c r="HFL18" s="94"/>
      <c r="HFM18" s="94"/>
      <c r="HFN18" s="94"/>
      <c r="HFO18" s="94"/>
      <c r="HFP18" s="94"/>
      <c r="HFQ18" s="94"/>
      <c r="HFR18" s="94"/>
      <c r="HFS18" s="94"/>
      <c r="HFT18" s="94"/>
      <c r="HFU18" s="94"/>
      <c r="HFV18" s="94"/>
      <c r="HFW18" s="94"/>
      <c r="HFX18" s="94"/>
      <c r="HFY18" s="94"/>
      <c r="HFZ18" s="94"/>
      <c r="HGA18" s="94"/>
      <c r="HGB18" s="94"/>
      <c r="HGC18" s="94"/>
      <c r="HGD18" s="94"/>
      <c r="HGE18" s="94"/>
      <c r="HGF18" s="94"/>
      <c r="HGG18" s="94"/>
      <c r="HGH18" s="94"/>
      <c r="HGI18" s="94"/>
      <c r="HGJ18" s="94"/>
      <c r="HGK18" s="94"/>
      <c r="HGL18" s="94"/>
      <c r="HGM18" s="94"/>
      <c r="HGN18" s="94"/>
      <c r="HGO18" s="94"/>
      <c r="HGP18" s="94"/>
      <c r="HGQ18" s="94"/>
      <c r="HGR18" s="94"/>
      <c r="HGS18" s="94"/>
      <c r="HGT18" s="94"/>
      <c r="HGU18" s="94"/>
      <c r="HGV18" s="94"/>
      <c r="HGW18" s="94"/>
      <c r="HGX18" s="94"/>
      <c r="HGY18" s="94"/>
      <c r="HGZ18" s="94"/>
      <c r="HHA18" s="94"/>
      <c r="HHB18" s="94"/>
      <c r="HHC18" s="94"/>
      <c r="HHD18" s="94"/>
      <c r="HHE18" s="94"/>
      <c r="HHF18" s="94"/>
      <c r="HHG18" s="94"/>
      <c r="HHH18" s="94"/>
      <c r="HHI18" s="94"/>
      <c r="HHJ18" s="94"/>
      <c r="HHK18" s="94"/>
      <c r="HHL18" s="94"/>
      <c r="HHM18" s="94"/>
      <c r="HHN18" s="94"/>
      <c r="HHO18" s="94"/>
      <c r="HHP18" s="94"/>
      <c r="HHQ18" s="94"/>
      <c r="HHR18" s="94"/>
      <c r="HHS18" s="94"/>
      <c r="HHT18" s="94"/>
      <c r="HHU18" s="94"/>
      <c r="HHV18" s="94"/>
      <c r="HHW18" s="94"/>
      <c r="HHX18" s="94"/>
      <c r="HHY18" s="94"/>
      <c r="HHZ18" s="94"/>
      <c r="HIA18" s="94"/>
      <c r="HIB18" s="94"/>
      <c r="HIC18" s="94"/>
      <c r="HID18" s="94"/>
      <c r="HIE18" s="94"/>
      <c r="HIF18" s="94"/>
      <c r="HIG18" s="94"/>
      <c r="HIH18" s="94"/>
      <c r="HII18" s="94"/>
      <c r="HIJ18" s="94"/>
      <c r="HIK18" s="94"/>
      <c r="HIL18" s="94"/>
      <c r="HIM18" s="94"/>
      <c r="HIN18" s="94"/>
      <c r="HIO18" s="94"/>
      <c r="HIP18" s="94"/>
      <c r="HIQ18" s="94"/>
      <c r="HIR18" s="94"/>
      <c r="HIS18" s="94"/>
      <c r="HIT18" s="94"/>
      <c r="HIU18" s="94"/>
      <c r="HIV18" s="94"/>
      <c r="HIW18" s="94"/>
      <c r="HIX18" s="94"/>
      <c r="HIY18" s="94"/>
      <c r="HIZ18" s="94"/>
      <c r="HJA18" s="94"/>
      <c r="HJB18" s="94"/>
      <c r="HJC18" s="94"/>
      <c r="HJD18" s="94"/>
      <c r="HJE18" s="94"/>
      <c r="HJF18" s="94"/>
      <c r="HJG18" s="94"/>
      <c r="HJH18" s="94"/>
      <c r="HJI18" s="94"/>
      <c r="HJJ18" s="94"/>
      <c r="HJK18" s="94"/>
      <c r="HJL18" s="94"/>
      <c r="HJM18" s="94"/>
      <c r="HJN18" s="94"/>
      <c r="HJO18" s="94"/>
      <c r="HJP18" s="94"/>
      <c r="HJQ18" s="94"/>
      <c r="HJR18" s="94"/>
      <c r="HJS18" s="94"/>
      <c r="HJT18" s="94"/>
      <c r="HJU18" s="94"/>
      <c r="HJV18" s="94"/>
      <c r="HJW18" s="94"/>
      <c r="HJX18" s="94"/>
      <c r="HJY18" s="94"/>
      <c r="HJZ18" s="94"/>
      <c r="HKA18" s="94"/>
      <c r="HKB18" s="94"/>
      <c r="HKC18" s="94"/>
      <c r="HKD18" s="94"/>
      <c r="HKE18" s="94"/>
      <c r="HKF18" s="94"/>
      <c r="HKG18" s="94"/>
      <c r="HKH18" s="94"/>
      <c r="HKI18" s="94"/>
      <c r="HKJ18" s="94"/>
      <c r="HKK18" s="94"/>
      <c r="HKL18" s="94"/>
      <c r="HKM18" s="94"/>
      <c r="HKN18" s="94"/>
      <c r="HKO18" s="94"/>
      <c r="HKP18" s="94"/>
      <c r="HKQ18" s="94"/>
      <c r="HKR18" s="94"/>
      <c r="HKS18" s="94"/>
      <c r="HKT18" s="94"/>
      <c r="HKU18" s="94"/>
      <c r="HKV18" s="94"/>
      <c r="HKW18" s="94"/>
      <c r="HKX18" s="94"/>
      <c r="HKY18" s="94"/>
      <c r="HKZ18" s="94"/>
      <c r="HLA18" s="94"/>
      <c r="HLB18" s="94"/>
      <c r="HLC18" s="94"/>
      <c r="HLD18" s="94"/>
      <c r="HLE18" s="94"/>
      <c r="HLF18" s="94"/>
      <c r="HLG18" s="94"/>
      <c r="HLH18" s="94"/>
      <c r="HLI18" s="94"/>
      <c r="HLJ18" s="94"/>
      <c r="HLK18" s="94"/>
      <c r="HLL18" s="94"/>
      <c r="HLM18" s="94"/>
      <c r="HLN18" s="94"/>
      <c r="HLO18" s="94"/>
      <c r="HLP18" s="94"/>
      <c r="HLQ18" s="94"/>
      <c r="HLR18" s="94"/>
      <c r="HLS18" s="94"/>
      <c r="HLT18" s="94"/>
      <c r="HLU18" s="94"/>
      <c r="HLV18" s="94"/>
      <c r="HLW18" s="94"/>
      <c r="HLX18" s="94"/>
      <c r="HLY18" s="94"/>
      <c r="HLZ18" s="94"/>
      <c r="HMA18" s="94"/>
      <c r="HMB18" s="94"/>
      <c r="HMC18" s="94"/>
      <c r="HMD18" s="94"/>
      <c r="HME18" s="94"/>
      <c r="HMF18" s="94"/>
      <c r="HMG18" s="94"/>
      <c r="HMH18" s="94"/>
      <c r="HMI18" s="94"/>
      <c r="HMJ18" s="94"/>
      <c r="HMK18" s="94"/>
      <c r="HML18" s="94"/>
      <c r="HMM18" s="94"/>
      <c r="HMN18" s="94"/>
      <c r="HMO18" s="94"/>
      <c r="HMP18" s="94"/>
      <c r="HMQ18" s="94"/>
      <c r="HMR18" s="94"/>
      <c r="HMS18" s="94"/>
      <c r="HMT18" s="94"/>
      <c r="HMU18" s="94"/>
      <c r="HMV18" s="94"/>
      <c r="HMW18" s="94"/>
      <c r="HMX18" s="94"/>
      <c r="HMY18" s="94"/>
      <c r="HMZ18" s="94"/>
      <c r="HNA18" s="94"/>
      <c r="HNB18" s="94"/>
      <c r="HNC18" s="94"/>
      <c r="HND18" s="94"/>
      <c r="HNE18" s="94"/>
      <c r="HNF18" s="94"/>
      <c r="HNG18" s="94"/>
      <c r="HNH18" s="94"/>
      <c r="HNI18" s="94"/>
      <c r="HNJ18" s="94"/>
      <c r="HNK18" s="94"/>
      <c r="HNL18" s="94"/>
      <c r="HNM18" s="94"/>
      <c r="HNN18" s="94"/>
      <c r="HNO18" s="94"/>
      <c r="HNP18" s="94"/>
      <c r="HNQ18" s="94"/>
      <c r="HNR18" s="94"/>
      <c r="HNS18" s="94"/>
      <c r="HNT18" s="94"/>
      <c r="HNU18" s="94"/>
      <c r="HNV18" s="94"/>
      <c r="HNW18" s="94"/>
      <c r="HNX18" s="94"/>
      <c r="HNY18" s="94"/>
      <c r="HNZ18" s="94"/>
      <c r="HOA18" s="94"/>
      <c r="HOB18" s="94"/>
      <c r="HOC18" s="94"/>
      <c r="HOD18" s="94"/>
      <c r="HOE18" s="94"/>
      <c r="HOF18" s="94"/>
      <c r="HOG18" s="94"/>
      <c r="HOH18" s="94"/>
      <c r="HOI18" s="94"/>
      <c r="HOJ18" s="94"/>
      <c r="HOK18" s="94"/>
      <c r="HOL18" s="94"/>
      <c r="HOM18" s="94"/>
      <c r="HON18" s="94"/>
      <c r="HOO18" s="94"/>
      <c r="HOP18" s="94"/>
      <c r="HOQ18" s="94"/>
      <c r="HOR18" s="94"/>
      <c r="HOS18" s="94"/>
      <c r="HOT18" s="94"/>
      <c r="HOU18" s="94"/>
      <c r="HOV18" s="94"/>
      <c r="HOW18" s="94"/>
      <c r="HOX18" s="94"/>
      <c r="HOY18" s="94"/>
      <c r="HOZ18" s="94"/>
      <c r="HPA18" s="94"/>
      <c r="HPB18" s="94"/>
      <c r="HPC18" s="94"/>
      <c r="HPD18" s="94"/>
      <c r="HPE18" s="94"/>
      <c r="HPF18" s="94"/>
      <c r="HPG18" s="94"/>
      <c r="HPH18" s="94"/>
      <c r="HPI18" s="94"/>
      <c r="HPJ18" s="94"/>
      <c r="HPK18" s="94"/>
      <c r="HPL18" s="94"/>
      <c r="HPM18" s="94"/>
      <c r="HPN18" s="94"/>
      <c r="HPO18" s="94"/>
      <c r="HPP18" s="94"/>
      <c r="HPQ18" s="94"/>
      <c r="HPR18" s="94"/>
      <c r="HPS18" s="94"/>
      <c r="HPT18" s="94"/>
      <c r="HPU18" s="94"/>
      <c r="HPV18" s="94"/>
      <c r="HPW18" s="94"/>
      <c r="HPX18" s="94"/>
      <c r="HPY18" s="94"/>
      <c r="HPZ18" s="94"/>
      <c r="HQA18" s="94"/>
      <c r="HQB18" s="94"/>
      <c r="HQC18" s="94"/>
      <c r="HQD18" s="94"/>
      <c r="HQE18" s="94"/>
      <c r="HQF18" s="94"/>
      <c r="HQG18" s="94"/>
      <c r="HQH18" s="94"/>
      <c r="HQI18" s="94"/>
      <c r="HQJ18" s="94"/>
      <c r="HQK18" s="94"/>
      <c r="HQL18" s="94"/>
      <c r="HQM18" s="94"/>
      <c r="HQN18" s="94"/>
      <c r="HQO18" s="94"/>
      <c r="HQP18" s="94"/>
      <c r="HQQ18" s="94"/>
      <c r="HQR18" s="94"/>
      <c r="HQS18" s="94"/>
      <c r="HQT18" s="94"/>
      <c r="HQU18" s="94"/>
      <c r="HQV18" s="94"/>
      <c r="HQW18" s="94"/>
      <c r="HQX18" s="94"/>
      <c r="HQY18" s="94"/>
      <c r="HQZ18" s="94"/>
      <c r="HRA18" s="94"/>
      <c r="HRB18" s="94"/>
      <c r="HRC18" s="94"/>
      <c r="HRD18" s="94"/>
      <c r="HRE18" s="94"/>
      <c r="HRF18" s="94"/>
      <c r="HRG18" s="94"/>
      <c r="HRH18" s="94"/>
      <c r="HRI18" s="94"/>
      <c r="HRJ18" s="94"/>
      <c r="HRK18" s="94"/>
      <c r="HRL18" s="94"/>
      <c r="HRM18" s="94"/>
      <c r="HRN18" s="94"/>
      <c r="HRO18" s="94"/>
      <c r="HRP18" s="94"/>
      <c r="HRQ18" s="94"/>
      <c r="HRR18" s="94"/>
      <c r="HRS18" s="94"/>
      <c r="HRT18" s="94"/>
      <c r="HRU18" s="94"/>
      <c r="HRV18" s="94"/>
      <c r="HRW18" s="94"/>
      <c r="HRX18" s="94"/>
      <c r="HRY18" s="94"/>
      <c r="HRZ18" s="94"/>
      <c r="HSA18" s="94"/>
      <c r="HSB18" s="94"/>
      <c r="HSC18" s="94"/>
      <c r="HSD18" s="94"/>
      <c r="HSE18" s="94"/>
      <c r="HSF18" s="94"/>
      <c r="HSG18" s="94"/>
      <c r="HSH18" s="94"/>
      <c r="HSI18" s="94"/>
      <c r="HSJ18" s="94"/>
      <c r="HSK18" s="94"/>
      <c r="HSL18" s="94"/>
      <c r="HSM18" s="94"/>
      <c r="HSN18" s="94"/>
      <c r="HSO18" s="94"/>
      <c r="HSP18" s="94"/>
      <c r="HSQ18" s="94"/>
      <c r="HSR18" s="94"/>
      <c r="HSS18" s="94"/>
      <c r="HST18" s="94"/>
      <c r="HSU18" s="94"/>
      <c r="HSV18" s="94"/>
      <c r="HSW18" s="94"/>
      <c r="HSX18" s="94"/>
      <c r="HSY18" s="94"/>
      <c r="HSZ18" s="94"/>
      <c r="HTA18" s="94"/>
      <c r="HTB18" s="94"/>
      <c r="HTC18" s="94"/>
      <c r="HTD18" s="94"/>
      <c r="HTE18" s="94"/>
      <c r="HTF18" s="94"/>
      <c r="HTG18" s="94"/>
      <c r="HTH18" s="94"/>
      <c r="HTI18" s="94"/>
      <c r="HTJ18" s="94"/>
      <c r="HTK18" s="94"/>
      <c r="HTL18" s="94"/>
      <c r="HTM18" s="94"/>
      <c r="HTN18" s="94"/>
      <c r="HTO18" s="94"/>
      <c r="HTP18" s="94"/>
      <c r="HTQ18" s="94"/>
      <c r="HTR18" s="94"/>
      <c r="HTS18" s="94"/>
      <c r="HTT18" s="94"/>
      <c r="HTU18" s="94"/>
      <c r="HTV18" s="94"/>
      <c r="HTW18" s="94"/>
      <c r="HTX18" s="94"/>
      <c r="HTY18" s="94"/>
      <c r="HTZ18" s="94"/>
      <c r="HUA18" s="94"/>
      <c r="HUB18" s="94"/>
      <c r="HUC18" s="94"/>
      <c r="HUD18" s="94"/>
      <c r="HUE18" s="94"/>
      <c r="HUF18" s="94"/>
      <c r="HUG18" s="94"/>
      <c r="HUH18" s="94"/>
      <c r="HUI18" s="94"/>
      <c r="HUJ18" s="94"/>
      <c r="HUK18" s="94"/>
      <c r="HUL18" s="94"/>
      <c r="HUM18" s="94"/>
      <c r="HUN18" s="94"/>
      <c r="HUO18" s="94"/>
      <c r="HUP18" s="94"/>
      <c r="HUQ18" s="94"/>
      <c r="HUR18" s="94"/>
      <c r="HUS18" s="94"/>
      <c r="HUT18" s="94"/>
      <c r="HUU18" s="94"/>
      <c r="HUV18" s="94"/>
      <c r="HUW18" s="94"/>
      <c r="HUX18" s="94"/>
      <c r="HUY18" s="94"/>
      <c r="HUZ18" s="94"/>
      <c r="HVA18" s="94"/>
      <c r="HVB18" s="94"/>
      <c r="HVC18" s="94"/>
      <c r="HVD18" s="94"/>
      <c r="HVE18" s="94"/>
      <c r="HVF18" s="94"/>
      <c r="HVG18" s="94"/>
      <c r="HVH18" s="94"/>
      <c r="HVI18" s="94"/>
      <c r="HVJ18" s="94"/>
      <c r="HVK18" s="94"/>
      <c r="HVL18" s="94"/>
      <c r="HVM18" s="94"/>
      <c r="HVN18" s="94"/>
      <c r="HVO18" s="94"/>
      <c r="HVP18" s="94"/>
      <c r="HVQ18" s="94"/>
      <c r="HVR18" s="94"/>
      <c r="HVS18" s="94"/>
      <c r="HVT18" s="94"/>
      <c r="HVU18" s="94"/>
      <c r="HVV18" s="94"/>
      <c r="HVW18" s="94"/>
      <c r="HVX18" s="94"/>
      <c r="HVY18" s="94"/>
      <c r="HVZ18" s="94"/>
      <c r="HWA18" s="94"/>
      <c r="HWB18" s="94"/>
      <c r="HWC18" s="94"/>
      <c r="HWD18" s="94"/>
      <c r="HWE18" s="94"/>
      <c r="HWF18" s="94"/>
      <c r="HWG18" s="94"/>
      <c r="HWH18" s="94"/>
      <c r="HWI18" s="94"/>
      <c r="HWJ18" s="94"/>
      <c r="HWK18" s="94"/>
      <c r="HWL18" s="94"/>
      <c r="HWM18" s="94"/>
      <c r="HWN18" s="94"/>
      <c r="HWO18" s="94"/>
      <c r="HWP18" s="94"/>
      <c r="HWQ18" s="94"/>
      <c r="HWR18" s="94"/>
      <c r="HWS18" s="94"/>
      <c r="HWT18" s="94"/>
      <c r="HWU18" s="94"/>
      <c r="HWV18" s="94"/>
      <c r="HWW18" s="94"/>
      <c r="HWX18" s="94"/>
      <c r="HWY18" s="94"/>
      <c r="HWZ18" s="94"/>
      <c r="HXA18" s="94"/>
      <c r="HXB18" s="94"/>
      <c r="HXC18" s="94"/>
      <c r="HXD18" s="94"/>
      <c r="HXE18" s="94"/>
      <c r="HXF18" s="94"/>
      <c r="HXG18" s="94"/>
      <c r="HXH18" s="94"/>
      <c r="HXI18" s="94"/>
      <c r="HXJ18" s="94"/>
      <c r="HXK18" s="94"/>
      <c r="HXL18" s="94"/>
      <c r="HXM18" s="94"/>
      <c r="HXN18" s="94"/>
      <c r="HXO18" s="94"/>
      <c r="HXP18" s="94"/>
      <c r="HXQ18" s="94"/>
      <c r="HXR18" s="94"/>
      <c r="HXS18" s="94"/>
      <c r="HXT18" s="94"/>
      <c r="HXU18" s="94"/>
      <c r="HXV18" s="94"/>
      <c r="HXW18" s="94"/>
      <c r="HXX18" s="94"/>
      <c r="HXY18" s="94"/>
      <c r="HXZ18" s="94"/>
      <c r="HYA18" s="94"/>
      <c r="HYB18" s="94"/>
      <c r="HYC18" s="94"/>
      <c r="HYD18" s="94"/>
      <c r="HYE18" s="94"/>
      <c r="HYF18" s="94"/>
      <c r="HYG18" s="94"/>
      <c r="HYH18" s="94"/>
      <c r="HYI18" s="94"/>
      <c r="HYJ18" s="94"/>
      <c r="HYK18" s="94"/>
      <c r="HYL18" s="94"/>
      <c r="HYM18" s="94"/>
      <c r="HYN18" s="94"/>
      <c r="HYO18" s="94"/>
      <c r="HYP18" s="94"/>
      <c r="HYQ18" s="94"/>
      <c r="HYR18" s="94"/>
      <c r="HYS18" s="94"/>
      <c r="HYT18" s="94"/>
      <c r="HYU18" s="94"/>
      <c r="HYV18" s="94"/>
      <c r="HYW18" s="94"/>
      <c r="HYX18" s="94"/>
      <c r="HYY18" s="94"/>
      <c r="HYZ18" s="94"/>
      <c r="HZA18" s="94"/>
      <c r="HZB18" s="94"/>
      <c r="HZC18" s="94"/>
      <c r="HZD18" s="94"/>
      <c r="HZE18" s="94"/>
      <c r="HZF18" s="94"/>
      <c r="HZG18" s="94"/>
      <c r="HZH18" s="94"/>
      <c r="HZI18" s="94"/>
      <c r="HZJ18" s="94"/>
      <c r="HZK18" s="94"/>
      <c r="HZL18" s="94"/>
      <c r="HZM18" s="94"/>
      <c r="HZN18" s="94"/>
      <c r="HZO18" s="94"/>
      <c r="HZP18" s="94"/>
      <c r="HZQ18" s="94"/>
      <c r="HZR18" s="94"/>
      <c r="HZS18" s="94"/>
      <c r="HZT18" s="94"/>
      <c r="HZU18" s="94"/>
      <c r="HZV18" s="94"/>
      <c r="HZW18" s="94"/>
      <c r="HZX18" s="94"/>
      <c r="HZY18" s="94"/>
      <c r="HZZ18" s="94"/>
      <c r="IAA18" s="94"/>
      <c r="IAB18" s="94"/>
      <c r="IAC18" s="94"/>
      <c r="IAD18" s="94"/>
      <c r="IAE18" s="94"/>
      <c r="IAF18" s="94"/>
      <c r="IAG18" s="94"/>
      <c r="IAH18" s="94"/>
      <c r="IAI18" s="94"/>
      <c r="IAJ18" s="94"/>
      <c r="IAK18" s="94"/>
      <c r="IAL18" s="94"/>
      <c r="IAM18" s="94"/>
      <c r="IAN18" s="94"/>
      <c r="IAO18" s="94"/>
      <c r="IAP18" s="94"/>
      <c r="IAQ18" s="94"/>
      <c r="IAR18" s="94"/>
      <c r="IAS18" s="94"/>
      <c r="IAT18" s="94"/>
      <c r="IAU18" s="94"/>
      <c r="IAV18" s="94"/>
      <c r="IAW18" s="94"/>
      <c r="IAX18" s="94"/>
      <c r="IAY18" s="94"/>
      <c r="IAZ18" s="94"/>
      <c r="IBA18" s="94"/>
      <c r="IBB18" s="94"/>
      <c r="IBC18" s="94"/>
      <c r="IBD18" s="94"/>
      <c r="IBE18" s="94"/>
      <c r="IBF18" s="94"/>
      <c r="IBG18" s="94"/>
      <c r="IBH18" s="94"/>
      <c r="IBI18" s="94"/>
      <c r="IBJ18" s="94"/>
      <c r="IBK18" s="94"/>
      <c r="IBL18" s="94"/>
      <c r="IBM18" s="94"/>
      <c r="IBN18" s="94"/>
      <c r="IBO18" s="94"/>
      <c r="IBP18" s="94"/>
      <c r="IBQ18" s="94"/>
      <c r="IBR18" s="94"/>
      <c r="IBS18" s="94"/>
      <c r="IBT18" s="94"/>
      <c r="IBU18" s="94"/>
      <c r="IBV18" s="94"/>
      <c r="IBW18" s="94"/>
      <c r="IBX18" s="94"/>
      <c r="IBY18" s="94"/>
      <c r="IBZ18" s="94"/>
      <c r="ICA18" s="94"/>
      <c r="ICB18" s="94"/>
      <c r="ICC18" s="94"/>
      <c r="ICD18" s="94"/>
      <c r="ICE18" s="94"/>
      <c r="ICF18" s="94"/>
      <c r="ICG18" s="94"/>
      <c r="ICH18" s="94"/>
      <c r="ICI18" s="94"/>
      <c r="ICJ18" s="94"/>
      <c r="ICK18" s="94"/>
      <c r="ICL18" s="94"/>
      <c r="ICM18" s="94"/>
      <c r="ICN18" s="94"/>
      <c r="ICO18" s="94"/>
      <c r="ICP18" s="94"/>
      <c r="ICQ18" s="94"/>
      <c r="ICR18" s="94"/>
      <c r="ICS18" s="94"/>
      <c r="ICT18" s="94"/>
      <c r="ICU18" s="94"/>
      <c r="ICV18" s="94"/>
      <c r="ICW18" s="94"/>
      <c r="ICX18" s="94"/>
      <c r="ICY18" s="94"/>
      <c r="ICZ18" s="94"/>
      <c r="IDA18" s="94"/>
      <c r="IDB18" s="94"/>
      <c r="IDC18" s="94"/>
      <c r="IDD18" s="94"/>
      <c r="IDE18" s="94"/>
      <c r="IDF18" s="94"/>
      <c r="IDG18" s="94"/>
      <c r="IDH18" s="94"/>
      <c r="IDI18" s="94"/>
      <c r="IDJ18" s="94"/>
      <c r="IDK18" s="94"/>
      <c r="IDL18" s="94"/>
      <c r="IDM18" s="94"/>
      <c r="IDN18" s="94"/>
      <c r="IDO18" s="94"/>
      <c r="IDP18" s="94"/>
      <c r="IDQ18" s="94"/>
      <c r="IDR18" s="94"/>
      <c r="IDS18" s="94"/>
      <c r="IDT18" s="94"/>
      <c r="IDU18" s="94"/>
      <c r="IDV18" s="94"/>
      <c r="IDW18" s="94"/>
      <c r="IDX18" s="94"/>
      <c r="IDY18" s="94"/>
      <c r="IDZ18" s="94"/>
      <c r="IEA18" s="94"/>
      <c r="IEB18" s="94"/>
      <c r="IEC18" s="94"/>
      <c r="IED18" s="94"/>
      <c r="IEE18" s="94"/>
      <c r="IEF18" s="94"/>
      <c r="IEG18" s="94"/>
      <c r="IEH18" s="94"/>
      <c r="IEI18" s="94"/>
      <c r="IEJ18" s="94"/>
      <c r="IEK18" s="94"/>
      <c r="IEL18" s="94"/>
      <c r="IEM18" s="94"/>
      <c r="IEN18" s="94"/>
      <c r="IEO18" s="94"/>
      <c r="IEP18" s="94"/>
      <c r="IEQ18" s="94"/>
      <c r="IER18" s="94"/>
      <c r="IES18" s="94"/>
      <c r="IET18" s="94"/>
      <c r="IEU18" s="94"/>
      <c r="IEV18" s="94"/>
      <c r="IEW18" s="94"/>
      <c r="IEX18" s="94"/>
      <c r="IEY18" s="94"/>
      <c r="IEZ18" s="94"/>
      <c r="IFA18" s="94"/>
      <c r="IFB18" s="94"/>
      <c r="IFC18" s="94"/>
      <c r="IFD18" s="94"/>
      <c r="IFE18" s="94"/>
      <c r="IFF18" s="94"/>
      <c r="IFG18" s="94"/>
      <c r="IFH18" s="94"/>
      <c r="IFI18" s="94"/>
      <c r="IFJ18" s="94"/>
      <c r="IFK18" s="94"/>
      <c r="IFL18" s="94"/>
      <c r="IFM18" s="94"/>
      <c r="IFN18" s="94"/>
      <c r="IFO18" s="94"/>
      <c r="IFP18" s="94"/>
      <c r="IFQ18" s="94"/>
      <c r="IFR18" s="94"/>
      <c r="IFS18" s="94"/>
      <c r="IFT18" s="94"/>
      <c r="IFU18" s="94"/>
      <c r="IFV18" s="94"/>
      <c r="IFW18" s="94"/>
      <c r="IFX18" s="94"/>
      <c r="IFY18" s="94"/>
      <c r="IFZ18" s="94"/>
      <c r="IGA18" s="94"/>
      <c r="IGB18" s="94"/>
      <c r="IGC18" s="94"/>
      <c r="IGD18" s="94"/>
      <c r="IGE18" s="94"/>
      <c r="IGF18" s="94"/>
      <c r="IGG18" s="94"/>
      <c r="IGH18" s="94"/>
      <c r="IGI18" s="94"/>
      <c r="IGJ18" s="94"/>
      <c r="IGK18" s="94"/>
      <c r="IGL18" s="94"/>
      <c r="IGM18" s="94"/>
      <c r="IGN18" s="94"/>
      <c r="IGO18" s="94"/>
      <c r="IGP18" s="94"/>
      <c r="IGQ18" s="94"/>
      <c r="IGR18" s="94"/>
      <c r="IGS18" s="94"/>
      <c r="IGT18" s="94"/>
      <c r="IGU18" s="94"/>
      <c r="IGV18" s="94"/>
      <c r="IGW18" s="94"/>
      <c r="IGX18" s="94"/>
      <c r="IGY18" s="94"/>
      <c r="IGZ18" s="94"/>
      <c r="IHA18" s="94"/>
      <c r="IHB18" s="94"/>
      <c r="IHC18" s="94"/>
      <c r="IHD18" s="94"/>
      <c r="IHE18" s="94"/>
      <c r="IHF18" s="94"/>
      <c r="IHG18" s="94"/>
      <c r="IHH18" s="94"/>
      <c r="IHI18" s="94"/>
      <c r="IHJ18" s="94"/>
      <c r="IHK18" s="94"/>
      <c r="IHL18" s="94"/>
      <c r="IHM18" s="94"/>
      <c r="IHN18" s="94"/>
      <c r="IHO18" s="94"/>
      <c r="IHP18" s="94"/>
      <c r="IHQ18" s="94"/>
      <c r="IHR18" s="94"/>
      <c r="IHS18" s="94"/>
      <c r="IHT18" s="94"/>
      <c r="IHU18" s="94"/>
      <c r="IHV18" s="94"/>
      <c r="IHW18" s="94"/>
      <c r="IHX18" s="94"/>
      <c r="IHY18" s="94"/>
      <c r="IHZ18" s="94"/>
      <c r="IIA18" s="94"/>
      <c r="IIB18" s="94"/>
      <c r="IIC18" s="94"/>
      <c r="IID18" s="94"/>
      <c r="IIE18" s="94"/>
      <c r="IIF18" s="94"/>
      <c r="IIG18" s="94"/>
      <c r="IIH18" s="94"/>
      <c r="III18" s="94"/>
      <c r="IIJ18" s="94"/>
      <c r="IIK18" s="94"/>
      <c r="IIL18" s="94"/>
      <c r="IIM18" s="94"/>
      <c r="IIN18" s="94"/>
      <c r="IIO18" s="94"/>
      <c r="IIP18" s="94"/>
      <c r="IIQ18" s="94"/>
      <c r="IIR18" s="94"/>
      <c r="IIS18" s="94"/>
      <c r="IIT18" s="94"/>
      <c r="IIU18" s="94"/>
      <c r="IIV18" s="94"/>
      <c r="IIW18" s="94"/>
      <c r="IIX18" s="94"/>
      <c r="IIY18" s="94"/>
      <c r="IIZ18" s="94"/>
      <c r="IJA18" s="94"/>
      <c r="IJB18" s="94"/>
      <c r="IJC18" s="94"/>
      <c r="IJD18" s="94"/>
      <c r="IJE18" s="94"/>
      <c r="IJF18" s="94"/>
      <c r="IJG18" s="94"/>
      <c r="IJH18" s="94"/>
      <c r="IJI18" s="94"/>
      <c r="IJJ18" s="94"/>
      <c r="IJK18" s="94"/>
      <c r="IJL18" s="94"/>
      <c r="IJM18" s="94"/>
      <c r="IJN18" s="94"/>
      <c r="IJO18" s="94"/>
      <c r="IJP18" s="94"/>
      <c r="IJQ18" s="94"/>
      <c r="IJR18" s="94"/>
      <c r="IJS18" s="94"/>
      <c r="IJT18" s="94"/>
      <c r="IJU18" s="94"/>
      <c r="IJV18" s="94"/>
      <c r="IJW18" s="94"/>
      <c r="IJX18" s="94"/>
      <c r="IJY18" s="94"/>
      <c r="IJZ18" s="94"/>
      <c r="IKA18" s="94"/>
      <c r="IKB18" s="94"/>
      <c r="IKC18" s="94"/>
      <c r="IKD18" s="94"/>
      <c r="IKE18" s="94"/>
      <c r="IKF18" s="94"/>
      <c r="IKG18" s="94"/>
      <c r="IKH18" s="94"/>
      <c r="IKI18" s="94"/>
      <c r="IKJ18" s="94"/>
      <c r="IKK18" s="94"/>
      <c r="IKL18" s="94"/>
      <c r="IKM18" s="94"/>
      <c r="IKN18" s="94"/>
      <c r="IKO18" s="94"/>
      <c r="IKP18" s="94"/>
      <c r="IKQ18" s="94"/>
      <c r="IKR18" s="94"/>
      <c r="IKS18" s="94"/>
      <c r="IKT18" s="94"/>
      <c r="IKU18" s="94"/>
      <c r="IKV18" s="94"/>
      <c r="IKW18" s="94"/>
      <c r="IKX18" s="94"/>
      <c r="IKY18" s="94"/>
      <c r="IKZ18" s="94"/>
      <c r="ILA18" s="94"/>
      <c r="ILB18" s="94"/>
      <c r="ILC18" s="94"/>
      <c r="ILD18" s="94"/>
      <c r="ILE18" s="94"/>
      <c r="ILF18" s="94"/>
      <c r="ILG18" s="94"/>
      <c r="ILH18" s="94"/>
      <c r="ILI18" s="94"/>
      <c r="ILJ18" s="94"/>
      <c r="ILK18" s="94"/>
      <c r="ILL18" s="94"/>
      <c r="ILM18" s="94"/>
      <c r="ILN18" s="94"/>
      <c r="ILO18" s="94"/>
      <c r="ILP18" s="94"/>
      <c r="ILQ18" s="94"/>
      <c r="ILR18" s="94"/>
      <c r="ILS18" s="94"/>
      <c r="ILT18" s="94"/>
      <c r="ILU18" s="94"/>
      <c r="ILV18" s="94"/>
      <c r="ILW18" s="94"/>
      <c r="ILX18" s="94"/>
      <c r="ILY18" s="94"/>
      <c r="ILZ18" s="94"/>
      <c r="IMA18" s="94"/>
      <c r="IMB18" s="94"/>
      <c r="IMC18" s="94"/>
      <c r="IMD18" s="94"/>
      <c r="IME18" s="94"/>
      <c r="IMF18" s="94"/>
      <c r="IMG18" s="94"/>
      <c r="IMH18" s="94"/>
      <c r="IMI18" s="94"/>
      <c r="IMJ18" s="94"/>
      <c r="IMK18" s="94"/>
      <c r="IML18" s="94"/>
      <c r="IMM18" s="94"/>
      <c r="IMN18" s="94"/>
      <c r="IMO18" s="94"/>
      <c r="IMP18" s="94"/>
      <c r="IMQ18" s="94"/>
      <c r="IMR18" s="94"/>
      <c r="IMS18" s="94"/>
      <c r="IMT18" s="94"/>
      <c r="IMU18" s="94"/>
      <c r="IMV18" s="94"/>
      <c r="IMW18" s="94"/>
      <c r="IMX18" s="94"/>
      <c r="IMY18" s="94"/>
      <c r="IMZ18" s="94"/>
      <c r="INA18" s="94"/>
      <c r="INB18" s="94"/>
      <c r="INC18" s="94"/>
      <c r="IND18" s="94"/>
      <c r="INE18" s="94"/>
      <c r="INF18" s="94"/>
      <c r="ING18" s="94"/>
      <c r="INH18" s="94"/>
      <c r="INI18" s="94"/>
      <c r="INJ18" s="94"/>
      <c r="INK18" s="94"/>
      <c r="INL18" s="94"/>
      <c r="INM18" s="94"/>
      <c r="INN18" s="94"/>
      <c r="INO18" s="94"/>
      <c r="INP18" s="94"/>
      <c r="INQ18" s="94"/>
      <c r="INR18" s="94"/>
      <c r="INS18" s="94"/>
      <c r="INT18" s="94"/>
      <c r="INU18" s="94"/>
      <c r="INV18" s="94"/>
      <c r="INW18" s="94"/>
      <c r="INX18" s="94"/>
      <c r="INY18" s="94"/>
      <c r="INZ18" s="94"/>
      <c r="IOA18" s="94"/>
      <c r="IOB18" s="94"/>
      <c r="IOC18" s="94"/>
      <c r="IOD18" s="94"/>
      <c r="IOE18" s="94"/>
      <c r="IOF18" s="94"/>
      <c r="IOG18" s="94"/>
      <c r="IOH18" s="94"/>
      <c r="IOI18" s="94"/>
      <c r="IOJ18" s="94"/>
      <c r="IOK18" s="94"/>
      <c r="IOL18" s="94"/>
      <c r="IOM18" s="94"/>
      <c r="ION18" s="94"/>
      <c r="IOO18" s="94"/>
      <c r="IOP18" s="94"/>
      <c r="IOQ18" s="94"/>
      <c r="IOR18" s="94"/>
      <c r="IOS18" s="94"/>
      <c r="IOT18" s="94"/>
      <c r="IOU18" s="94"/>
      <c r="IOV18" s="94"/>
      <c r="IOW18" s="94"/>
      <c r="IOX18" s="94"/>
      <c r="IOY18" s="94"/>
      <c r="IOZ18" s="94"/>
      <c r="IPA18" s="94"/>
      <c r="IPB18" s="94"/>
      <c r="IPC18" s="94"/>
      <c r="IPD18" s="94"/>
      <c r="IPE18" s="94"/>
      <c r="IPF18" s="94"/>
      <c r="IPG18" s="94"/>
      <c r="IPH18" s="94"/>
      <c r="IPI18" s="94"/>
      <c r="IPJ18" s="94"/>
      <c r="IPK18" s="94"/>
      <c r="IPL18" s="94"/>
      <c r="IPM18" s="94"/>
      <c r="IPN18" s="94"/>
      <c r="IPO18" s="94"/>
      <c r="IPP18" s="94"/>
      <c r="IPQ18" s="94"/>
      <c r="IPR18" s="94"/>
      <c r="IPS18" s="94"/>
      <c r="IPT18" s="94"/>
      <c r="IPU18" s="94"/>
      <c r="IPV18" s="94"/>
      <c r="IPW18" s="94"/>
      <c r="IPX18" s="94"/>
      <c r="IPY18" s="94"/>
      <c r="IPZ18" s="94"/>
      <c r="IQA18" s="94"/>
      <c r="IQB18" s="94"/>
      <c r="IQC18" s="94"/>
      <c r="IQD18" s="94"/>
      <c r="IQE18" s="94"/>
      <c r="IQF18" s="94"/>
      <c r="IQG18" s="94"/>
      <c r="IQH18" s="94"/>
      <c r="IQI18" s="94"/>
      <c r="IQJ18" s="94"/>
      <c r="IQK18" s="94"/>
      <c r="IQL18" s="94"/>
      <c r="IQM18" s="94"/>
      <c r="IQN18" s="94"/>
      <c r="IQO18" s="94"/>
      <c r="IQP18" s="94"/>
      <c r="IQQ18" s="94"/>
      <c r="IQR18" s="94"/>
      <c r="IQS18" s="94"/>
      <c r="IQT18" s="94"/>
      <c r="IQU18" s="94"/>
      <c r="IQV18" s="94"/>
      <c r="IQW18" s="94"/>
      <c r="IQX18" s="94"/>
      <c r="IQY18" s="94"/>
      <c r="IQZ18" s="94"/>
      <c r="IRA18" s="94"/>
      <c r="IRB18" s="94"/>
      <c r="IRC18" s="94"/>
      <c r="IRD18" s="94"/>
      <c r="IRE18" s="94"/>
      <c r="IRF18" s="94"/>
      <c r="IRG18" s="94"/>
      <c r="IRH18" s="94"/>
      <c r="IRI18" s="94"/>
      <c r="IRJ18" s="94"/>
      <c r="IRK18" s="94"/>
      <c r="IRL18" s="94"/>
      <c r="IRM18" s="94"/>
      <c r="IRN18" s="94"/>
      <c r="IRO18" s="94"/>
      <c r="IRP18" s="94"/>
      <c r="IRQ18" s="94"/>
      <c r="IRR18" s="94"/>
      <c r="IRS18" s="94"/>
      <c r="IRT18" s="94"/>
      <c r="IRU18" s="94"/>
      <c r="IRV18" s="94"/>
      <c r="IRW18" s="94"/>
      <c r="IRX18" s="94"/>
      <c r="IRY18" s="94"/>
      <c r="IRZ18" s="94"/>
      <c r="ISA18" s="94"/>
      <c r="ISB18" s="94"/>
      <c r="ISC18" s="94"/>
      <c r="ISD18" s="94"/>
      <c r="ISE18" s="94"/>
      <c r="ISF18" s="94"/>
      <c r="ISG18" s="94"/>
      <c r="ISH18" s="94"/>
      <c r="ISI18" s="94"/>
      <c r="ISJ18" s="94"/>
      <c r="ISK18" s="94"/>
      <c r="ISL18" s="94"/>
      <c r="ISM18" s="94"/>
      <c r="ISN18" s="94"/>
      <c r="ISO18" s="94"/>
      <c r="ISP18" s="94"/>
      <c r="ISQ18" s="94"/>
      <c r="ISR18" s="94"/>
      <c r="ISS18" s="94"/>
      <c r="IST18" s="94"/>
      <c r="ISU18" s="94"/>
      <c r="ISV18" s="94"/>
      <c r="ISW18" s="94"/>
      <c r="ISX18" s="94"/>
      <c r="ISY18" s="94"/>
      <c r="ISZ18" s="94"/>
      <c r="ITA18" s="94"/>
      <c r="ITB18" s="94"/>
      <c r="ITC18" s="94"/>
      <c r="ITD18" s="94"/>
      <c r="ITE18" s="94"/>
      <c r="ITF18" s="94"/>
      <c r="ITG18" s="94"/>
      <c r="ITH18" s="94"/>
      <c r="ITI18" s="94"/>
      <c r="ITJ18" s="94"/>
      <c r="ITK18" s="94"/>
      <c r="ITL18" s="94"/>
      <c r="ITM18" s="94"/>
      <c r="ITN18" s="94"/>
      <c r="ITO18" s="94"/>
      <c r="ITP18" s="94"/>
      <c r="ITQ18" s="94"/>
      <c r="ITR18" s="94"/>
      <c r="ITS18" s="94"/>
      <c r="ITT18" s="94"/>
      <c r="ITU18" s="94"/>
      <c r="ITV18" s="94"/>
      <c r="ITW18" s="94"/>
      <c r="ITX18" s="94"/>
      <c r="ITY18" s="94"/>
      <c r="ITZ18" s="94"/>
      <c r="IUA18" s="94"/>
      <c r="IUB18" s="94"/>
      <c r="IUC18" s="94"/>
      <c r="IUD18" s="94"/>
      <c r="IUE18" s="94"/>
      <c r="IUF18" s="94"/>
      <c r="IUG18" s="94"/>
      <c r="IUH18" s="94"/>
      <c r="IUI18" s="94"/>
      <c r="IUJ18" s="94"/>
      <c r="IUK18" s="94"/>
      <c r="IUL18" s="94"/>
      <c r="IUM18" s="94"/>
      <c r="IUN18" s="94"/>
      <c r="IUO18" s="94"/>
      <c r="IUP18" s="94"/>
      <c r="IUQ18" s="94"/>
      <c r="IUR18" s="94"/>
      <c r="IUS18" s="94"/>
      <c r="IUT18" s="94"/>
      <c r="IUU18" s="94"/>
      <c r="IUV18" s="94"/>
      <c r="IUW18" s="94"/>
      <c r="IUX18" s="94"/>
      <c r="IUY18" s="94"/>
      <c r="IUZ18" s="94"/>
      <c r="IVA18" s="94"/>
      <c r="IVB18" s="94"/>
      <c r="IVC18" s="94"/>
      <c r="IVD18" s="94"/>
      <c r="IVE18" s="94"/>
      <c r="IVF18" s="94"/>
      <c r="IVG18" s="94"/>
      <c r="IVH18" s="94"/>
      <c r="IVI18" s="94"/>
      <c r="IVJ18" s="94"/>
      <c r="IVK18" s="94"/>
      <c r="IVL18" s="94"/>
      <c r="IVM18" s="94"/>
      <c r="IVN18" s="94"/>
      <c r="IVO18" s="94"/>
      <c r="IVP18" s="94"/>
      <c r="IVQ18" s="94"/>
      <c r="IVR18" s="94"/>
      <c r="IVS18" s="94"/>
      <c r="IVT18" s="94"/>
      <c r="IVU18" s="94"/>
      <c r="IVV18" s="94"/>
      <c r="IVW18" s="94"/>
      <c r="IVX18" s="94"/>
      <c r="IVY18" s="94"/>
      <c r="IVZ18" s="94"/>
      <c r="IWA18" s="94"/>
      <c r="IWB18" s="94"/>
      <c r="IWC18" s="94"/>
      <c r="IWD18" s="94"/>
      <c r="IWE18" s="94"/>
      <c r="IWF18" s="94"/>
      <c r="IWG18" s="94"/>
      <c r="IWH18" s="94"/>
      <c r="IWI18" s="94"/>
      <c r="IWJ18" s="94"/>
      <c r="IWK18" s="94"/>
      <c r="IWL18" s="94"/>
      <c r="IWM18" s="94"/>
      <c r="IWN18" s="94"/>
      <c r="IWO18" s="94"/>
      <c r="IWP18" s="94"/>
      <c r="IWQ18" s="94"/>
      <c r="IWR18" s="94"/>
      <c r="IWS18" s="94"/>
      <c r="IWT18" s="94"/>
      <c r="IWU18" s="94"/>
      <c r="IWV18" s="94"/>
      <c r="IWW18" s="94"/>
      <c r="IWX18" s="94"/>
      <c r="IWY18" s="94"/>
      <c r="IWZ18" s="94"/>
      <c r="IXA18" s="94"/>
      <c r="IXB18" s="94"/>
      <c r="IXC18" s="94"/>
      <c r="IXD18" s="94"/>
      <c r="IXE18" s="94"/>
      <c r="IXF18" s="94"/>
      <c r="IXG18" s="94"/>
      <c r="IXH18" s="94"/>
      <c r="IXI18" s="94"/>
      <c r="IXJ18" s="94"/>
      <c r="IXK18" s="94"/>
      <c r="IXL18" s="94"/>
      <c r="IXM18" s="94"/>
      <c r="IXN18" s="94"/>
      <c r="IXO18" s="94"/>
      <c r="IXP18" s="94"/>
      <c r="IXQ18" s="94"/>
      <c r="IXR18" s="94"/>
      <c r="IXS18" s="94"/>
      <c r="IXT18" s="94"/>
      <c r="IXU18" s="94"/>
      <c r="IXV18" s="94"/>
      <c r="IXW18" s="94"/>
      <c r="IXX18" s="94"/>
      <c r="IXY18" s="94"/>
      <c r="IXZ18" s="94"/>
      <c r="IYA18" s="94"/>
      <c r="IYB18" s="94"/>
      <c r="IYC18" s="94"/>
      <c r="IYD18" s="94"/>
      <c r="IYE18" s="94"/>
      <c r="IYF18" s="94"/>
      <c r="IYG18" s="94"/>
      <c r="IYH18" s="94"/>
      <c r="IYI18" s="94"/>
      <c r="IYJ18" s="94"/>
      <c r="IYK18" s="94"/>
      <c r="IYL18" s="94"/>
      <c r="IYM18" s="94"/>
      <c r="IYN18" s="94"/>
      <c r="IYO18" s="94"/>
      <c r="IYP18" s="94"/>
      <c r="IYQ18" s="94"/>
      <c r="IYR18" s="94"/>
      <c r="IYS18" s="94"/>
      <c r="IYT18" s="94"/>
      <c r="IYU18" s="94"/>
      <c r="IYV18" s="94"/>
      <c r="IYW18" s="94"/>
      <c r="IYX18" s="94"/>
      <c r="IYY18" s="94"/>
      <c r="IYZ18" s="94"/>
      <c r="IZA18" s="94"/>
      <c r="IZB18" s="94"/>
      <c r="IZC18" s="94"/>
      <c r="IZD18" s="94"/>
      <c r="IZE18" s="94"/>
      <c r="IZF18" s="94"/>
      <c r="IZG18" s="94"/>
      <c r="IZH18" s="94"/>
      <c r="IZI18" s="94"/>
      <c r="IZJ18" s="94"/>
      <c r="IZK18" s="94"/>
      <c r="IZL18" s="94"/>
      <c r="IZM18" s="94"/>
      <c r="IZN18" s="94"/>
      <c r="IZO18" s="94"/>
      <c r="IZP18" s="94"/>
      <c r="IZQ18" s="94"/>
      <c r="IZR18" s="94"/>
      <c r="IZS18" s="94"/>
      <c r="IZT18" s="94"/>
      <c r="IZU18" s="94"/>
      <c r="IZV18" s="94"/>
      <c r="IZW18" s="94"/>
      <c r="IZX18" s="94"/>
      <c r="IZY18" s="94"/>
      <c r="IZZ18" s="94"/>
      <c r="JAA18" s="94"/>
      <c r="JAB18" s="94"/>
      <c r="JAC18" s="94"/>
      <c r="JAD18" s="94"/>
      <c r="JAE18" s="94"/>
      <c r="JAF18" s="94"/>
      <c r="JAG18" s="94"/>
      <c r="JAH18" s="94"/>
      <c r="JAI18" s="94"/>
      <c r="JAJ18" s="94"/>
      <c r="JAK18" s="94"/>
      <c r="JAL18" s="94"/>
      <c r="JAM18" s="94"/>
      <c r="JAN18" s="94"/>
      <c r="JAO18" s="94"/>
      <c r="JAP18" s="94"/>
      <c r="JAQ18" s="94"/>
      <c r="JAR18" s="94"/>
      <c r="JAS18" s="94"/>
      <c r="JAT18" s="94"/>
      <c r="JAU18" s="94"/>
      <c r="JAV18" s="94"/>
      <c r="JAW18" s="94"/>
      <c r="JAX18" s="94"/>
      <c r="JAY18" s="94"/>
      <c r="JAZ18" s="94"/>
      <c r="JBA18" s="94"/>
      <c r="JBB18" s="94"/>
      <c r="JBC18" s="94"/>
      <c r="JBD18" s="94"/>
      <c r="JBE18" s="94"/>
      <c r="JBF18" s="94"/>
      <c r="JBG18" s="94"/>
      <c r="JBH18" s="94"/>
      <c r="JBI18" s="94"/>
      <c r="JBJ18" s="94"/>
      <c r="JBK18" s="94"/>
      <c r="JBL18" s="94"/>
      <c r="JBM18" s="94"/>
      <c r="JBN18" s="94"/>
      <c r="JBO18" s="94"/>
      <c r="JBP18" s="94"/>
      <c r="JBQ18" s="94"/>
      <c r="JBR18" s="94"/>
      <c r="JBS18" s="94"/>
      <c r="JBT18" s="94"/>
      <c r="JBU18" s="94"/>
      <c r="JBV18" s="94"/>
      <c r="JBW18" s="94"/>
      <c r="JBX18" s="94"/>
      <c r="JBY18" s="94"/>
      <c r="JBZ18" s="94"/>
      <c r="JCA18" s="94"/>
      <c r="JCB18" s="94"/>
      <c r="JCC18" s="94"/>
      <c r="JCD18" s="94"/>
      <c r="JCE18" s="94"/>
      <c r="JCF18" s="94"/>
      <c r="JCG18" s="94"/>
      <c r="JCH18" s="94"/>
      <c r="JCI18" s="94"/>
      <c r="JCJ18" s="94"/>
      <c r="JCK18" s="94"/>
      <c r="JCL18" s="94"/>
      <c r="JCM18" s="94"/>
      <c r="JCN18" s="94"/>
      <c r="JCO18" s="94"/>
      <c r="JCP18" s="94"/>
      <c r="JCQ18" s="94"/>
      <c r="JCR18" s="94"/>
      <c r="JCS18" s="94"/>
      <c r="JCT18" s="94"/>
      <c r="JCU18" s="94"/>
      <c r="JCV18" s="94"/>
      <c r="JCW18" s="94"/>
      <c r="JCX18" s="94"/>
      <c r="JCY18" s="94"/>
      <c r="JCZ18" s="94"/>
      <c r="JDA18" s="94"/>
      <c r="JDB18" s="94"/>
      <c r="JDC18" s="94"/>
      <c r="JDD18" s="94"/>
      <c r="JDE18" s="94"/>
      <c r="JDF18" s="94"/>
      <c r="JDG18" s="94"/>
      <c r="JDH18" s="94"/>
      <c r="JDI18" s="94"/>
      <c r="JDJ18" s="94"/>
      <c r="JDK18" s="94"/>
      <c r="JDL18" s="94"/>
      <c r="JDM18" s="94"/>
      <c r="JDN18" s="94"/>
      <c r="JDO18" s="94"/>
      <c r="JDP18" s="94"/>
      <c r="JDQ18" s="94"/>
      <c r="JDR18" s="94"/>
      <c r="JDS18" s="94"/>
      <c r="JDT18" s="94"/>
      <c r="JDU18" s="94"/>
      <c r="JDV18" s="94"/>
      <c r="JDW18" s="94"/>
      <c r="JDX18" s="94"/>
      <c r="JDY18" s="94"/>
      <c r="JDZ18" s="94"/>
      <c r="JEA18" s="94"/>
      <c r="JEB18" s="94"/>
      <c r="JEC18" s="94"/>
      <c r="JED18" s="94"/>
      <c r="JEE18" s="94"/>
      <c r="JEF18" s="94"/>
      <c r="JEG18" s="94"/>
      <c r="JEH18" s="94"/>
      <c r="JEI18" s="94"/>
      <c r="JEJ18" s="94"/>
      <c r="JEK18" s="94"/>
      <c r="JEL18" s="94"/>
      <c r="JEM18" s="94"/>
      <c r="JEN18" s="94"/>
      <c r="JEO18" s="94"/>
      <c r="JEP18" s="94"/>
      <c r="JEQ18" s="94"/>
      <c r="JER18" s="94"/>
      <c r="JES18" s="94"/>
      <c r="JET18" s="94"/>
      <c r="JEU18" s="94"/>
      <c r="JEV18" s="94"/>
      <c r="JEW18" s="94"/>
      <c r="JEX18" s="94"/>
      <c r="JEY18" s="94"/>
      <c r="JEZ18" s="94"/>
      <c r="JFA18" s="94"/>
      <c r="JFB18" s="94"/>
      <c r="JFC18" s="94"/>
      <c r="JFD18" s="94"/>
      <c r="JFE18" s="94"/>
      <c r="JFF18" s="94"/>
      <c r="JFG18" s="94"/>
      <c r="JFH18" s="94"/>
      <c r="JFI18" s="94"/>
      <c r="JFJ18" s="94"/>
      <c r="JFK18" s="94"/>
      <c r="JFL18" s="94"/>
      <c r="JFM18" s="94"/>
      <c r="JFN18" s="94"/>
      <c r="JFO18" s="94"/>
      <c r="JFP18" s="94"/>
      <c r="JFQ18" s="94"/>
      <c r="JFR18" s="94"/>
      <c r="JFS18" s="94"/>
      <c r="JFT18" s="94"/>
      <c r="JFU18" s="94"/>
      <c r="JFV18" s="94"/>
      <c r="JFW18" s="94"/>
      <c r="JFX18" s="94"/>
      <c r="JFY18" s="94"/>
      <c r="JFZ18" s="94"/>
      <c r="JGA18" s="94"/>
      <c r="JGB18" s="94"/>
      <c r="JGC18" s="94"/>
      <c r="JGD18" s="94"/>
      <c r="JGE18" s="94"/>
      <c r="JGF18" s="94"/>
      <c r="JGG18" s="94"/>
      <c r="JGH18" s="94"/>
      <c r="JGI18" s="94"/>
      <c r="JGJ18" s="94"/>
      <c r="JGK18" s="94"/>
      <c r="JGL18" s="94"/>
      <c r="JGM18" s="94"/>
      <c r="JGN18" s="94"/>
      <c r="JGO18" s="94"/>
      <c r="JGP18" s="94"/>
      <c r="JGQ18" s="94"/>
      <c r="JGR18" s="94"/>
      <c r="JGS18" s="94"/>
      <c r="JGT18" s="94"/>
      <c r="JGU18" s="94"/>
      <c r="JGV18" s="94"/>
      <c r="JGW18" s="94"/>
      <c r="JGX18" s="94"/>
      <c r="JGY18" s="94"/>
      <c r="JGZ18" s="94"/>
      <c r="JHA18" s="94"/>
      <c r="JHB18" s="94"/>
      <c r="JHC18" s="94"/>
      <c r="JHD18" s="94"/>
      <c r="JHE18" s="94"/>
      <c r="JHF18" s="94"/>
      <c r="JHG18" s="94"/>
      <c r="JHH18" s="94"/>
      <c r="JHI18" s="94"/>
      <c r="JHJ18" s="94"/>
      <c r="JHK18" s="94"/>
      <c r="JHL18" s="94"/>
      <c r="JHM18" s="94"/>
      <c r="JHN18" s="94"/>
      <c r="JHO18" s="94"/>
      <c r="JHP18" s="94"/>
      <c r="JHQ18" s="94"/>
      <c r="JHR18" s="94"/>
      <c r="JHS18" s="94"/>
      <c r="JHT18" s="94"/>
      <c r="JHU18" s="94"/>
      <c r="JHV18" s="94"/>
      <c r="JHW18" s="94"/>
      <c r="JHX18" s="94"/>
      <c r="JHY18" s="94"/>
      <c r="JHZ18" s="94"/>
      <c r="JIA18" s="94"/>
      <c r="JIB18" s="94"/>
      <c r="JIC18" s="94"/>
      <c r="JID18" s="94"/>
      <c r="JIE18" s="94"/>
      <c r="JIF18" s="94"/>
      <c r="JIG18" s="94"/>
      <c r="JIH18" s="94"/>
      <c r="JII18" s="94"/>
      <c r="JIJ18" s="94"/>
      <c r="JIK18" s="94"/>
      <c r="JIL18" s="94"/>
      <c r="JIM18" s="94"/>
      <c r="JIN18" s="94"/>
      <c r="JIO18" s="94"/>
      <c r="JIP18" s="94"/>
      <c r="JIQ18" s="94"/>
      <c r="JIR18" s="94"/>
      <c r="JIS18" s="94"/>
      <c r="JIT18" s="94"/>
      <c r="JIU18" s="94"/>
      <c r="JIV18" s="94"/>
      <c r="JIW18" s="94"/>
      <c r="JIX18" s="94"/>
      <c r="JIY18" s="94"/>
      <c r="JIZ18" s="94"/>
      <c r="JJA18" s="94"/>
      <c r="JJB18" s="94"/>
      <c r="JJC18" s="94"/>
      <c r="JJD18" s="94"/>
      <c r="JJE18" s="94"/>
      <c r="JJF18" s="94"/>
      <c r="JJG18" s="94"/>
      <c r="JJH18" s="94"/>
      <c r="JJI18" s="94"/>
      <c r="JJJ18" s="94"/>
      <c r="JJK18" s="94"/>
      <c r="JJL18" s="94"/>
      <c r="JJM18" s="94"/>
      <c r="JJN18" s="94"/>
      <c r="JJO18" s="94"/>
      <c r="JJP18" s="94"/>
      <c r="JJQ18" s="94"/>
      <c r="JJR18" s="94"/>
      <c r="JJS18" s="94"/>
      <c r="JJT18" s="94"/>
      <c r="JJU18" s="94"/>
      <c r="JJV18" s="94"/>
      <c r="JJW18" s="94"/>
      <c r="JJX18" s="94"/>
      <c r="JJY18" s="94"/>
      <c r="JJZ18" s="94"/>
      <c r="JKA18" s="94"/>
      <c r="JKB18" s="94"/>
      <c r="JKC18" s="94"/>
      <c r="JKD18" s="94"/>
      <c r="JKE18" s="94"/>
      <c r="JKF18" s="94"/>
      <c r="JKG18" s="94"/>
      <c r="JKH18" s="94"/>
      <c r="JKI18" s="94"/>
      <c r="JKJ18" s="94"/>
      <c r="JKK18" s="94"/>
      <c r="JKL18" s="94"/>
      <c r="JKM18" s="94"/>
      <c r="JKN18" s="94"/>
      <c r="JKO18" s="94"/>
      <c r="JKP18" s="94"/>
      <c r="JKQ18" s="94"/>
      <c r="JKR18" s="94"/>
      <c r="JKS18" s="94"/>
      <c r="JKT18" s="94"/>
      <c r="JKU18" s="94"/>
      <c r="JKV18" s="94"/>
      <c r="JKW18" s="94"/>
      <c r="JKX18" s="94"/>
      <c r="JKY18" s="94"/>
      <c r="JKZ18" s="94"/>
      <c r="JLA18" s="94"/>
      <c r="JLB18" s="94"/>
      <c r="JLC18" s="94"/>
      <c r="JLD18" s="94"/>
      <c r="JLE18" s="94"/>
      <c r="JLF18" s="94"/>
      <c r="JLG18" s="94"/>
      <c r="JLH18" s="94"/>
      <c r="JLI18" s="94"/>
      <c r="JLJ18" s="94"/>
      <c r="JLK18" s="94"/>
      <c r="JLL18" s="94"/>
      <c r="JLM18" s="94"/>
      <c r="JLN18" s="94"/>
      <c r="JLO18" s="94"/>
      <c r="JLP18" s="94"/>
      <c r="JLQ18" s="94"/>
      <c r="JLR18" s="94"/>
      <c r="JLS18" s="94"/>
      <c r="JLT18" s="94"/>
      <c r="JLU18" s="94"/>
      <c r="JLV18" s="94"/>
      <c r="JLW18" s="94"/>
      <c r="JLX18" s="94"/>
      <c r="JLY18" s="94"/>
      <c r="JLZ18" s="94"/>
      <c r="JMA18" s="94"/>
      <c r="JMB18" s="94"/>
      <c r="JMC18" s="94"/>
      <c r="JMD18" s="94"/>
      <c r="JME18" s="94"/>
      <c r="JMF18" s="94"/>
      <c r="JMG18" s="94"/>
      <c r="JMH18" s="94"/>
      <c r="JMI18" s="94"/>
      <c r="JMJ18" s="94"/>
      <c r="JMK18" s="94"/>
      <c r="JML18" s="94"/>
      <c r="JMM18" s="94"/>
      <c r="JMN18" s="94"/>
      <c r="JMO18" s="94"/>
      <c r="JMP18" s="94"/>
      <c r="JMQ18" s="94"/>
      <c r="JMR18" s="94"/>
      <c r="JMS18" s="94"/>
      <c r="JMT18" s="94"/>
      <c r="JMU18" s="94"/>
      <c r="JMV18" s="94"/>
      <c r="JMW18" s="94"/>
      <c r="JMX18" s="94"/>
      <c r="JMY18" s="94"/>
      <c r="JMZ18" s="94"/>
      <c r="JNA18" s="94"/>
      <c r="JNB18" s="94"/>
      <c r="JNC18" s="94"/>
      <c r="JND18" s="94"/>
      <c r="JNE18" s="94"/>
      <c r="JNF18" s="94"/>
      <c r="JNG18" s="94"/>
      <c r="JNH18" s="94"/>
      <c r="JNI18" s="94"/>
      <c r="JNJ18" s="94"/>
      <c r="JNK18" s="94"/>
      <c r="JNL18" s="94"/>
      <c r="JNM18" s="94"/>
      <c r="JNN18" s="94"/>
      <c r="JNO18" s="94"/>
      <c r="JNP18" s="94"/>
      <c r="JNQ18" s="94"/>
      <c r="JNR18" s="94"/>
      <c r="JNS18" s="94"/>
      <c r="JNT18" s="94"/>
      <c r="JNU18" s="94"/>
      <c r="JNV18" s="94"/>
      <c r="JNW18" s="94"/>
      <c r="JNX18" s="94"/>
      <c r="JNY18" s="94"/>
      <c r="JNZ18" s="94"/>
      <c r="JOA18" s="94"/>
      <c r="JOB18" s="94"/>
      <c r="JOC18" s="94"/>
      <c r="JOD18" s="94"/>
      <c r="JOE18" s="94"/>
      <c r="JOF18" s="94"/>
      <c r="JOG18" s="94"/>
      <c r="JOH18" s="94"/>
      <c r="JOI18" s="94"/>
      <c r="JOJ18" s="94"/>
      <c r="JOK18" s="94"/>
      <c r="JOL18" s="94"/>
      <c r="JOM18" s="94"/>
      <c r="JON18" s="94"/>
      <c r="JOO18" s="94"/>
      <c r="JOP18" s="94"/>
      <c r="JOQ18" s="94"/>
      <c r="JOR18" s="94"/>
      <c r="JOS18" s="94"/>
      <c r="JOT18" s="94"/>
      <c r="JOU18" s="94"/>
      <c r="JOV18" s="94"/>
      <c r="JOW18" s="94"/>
      <c r="JOX18" s="94"/>
      <c r="JOY18" s="94"/>
      <c r="JOZ18" s="94"/>
      <c r="JPA18" s="94"/>
      <c r="JPB18" s="94"/>
      <c r="JPC18" s="94"/>
      <c r="JPD18" s="94"/>
      <c r="JPE18" s="94"/>
      <c r="JPF18" s="94"/>
      <c r="JPG18" s="94"/>
      <c r="JPH18" s="94"/>
      <c r="JPI18" s="94"/>
      <c r="JPJ18" s="94"/>
      <c r="JPK18" s="94"/>
      <c r="JPL18" s="94"/>
      <c r="JPM18" s="94"/>
      <c r="JPN18" s="94"/>
      <c r="JPO18" s="94"/>
      <c r="JPP18" s="94"/>
      <c r="JPQ18" s="94"/>
      <c r="JPR18" s="94"/>
      <c r="JPS18" s="94"/>
      <c r="JPT18" s="94"/>
      <c r="JPU18" s="94"/>
      <c r="JPV18" s="94"/>
      <c r="JPW18" s="94"/>
      <c r="JPX18" s="94"/>
      <c r="JPY18" s="94"/>
      <c r="JPZ18" s="94"/>
      <c r="JQA18" s="94"/>
      <c r="JQB18" s="94"/>
      <c r="JQC18" s="94"/>
      <c r="JQD18" s="94"/>
      <c r="JQE18" s="94"/>
      <c r="JQF18" s="94"/>
      <c r="JQG18" s="94"/>
      <c r="JQH18" s="94"/>
      <c r="JQI18" s="94"/>
      <c r="JQJ18" s="94"/>
      <c r="JQK18" s="94"/>
      <c r="JQL18" s="94"/>
      <c r="JQM18" s="94"/>
      <c r="JQN18" s="94"/>
      <c r="JQO18" s="94"/>
      <c r="JQP18" s="94"/>
      <c r="JQQ18" s="94"/>
      <c r="JQR18" s="94"/>
      <c r="JQS18" s="94"/>
      <c r="JQT18" s="94"/>
      <c r="JQU18" s="94"/>
      <c r="JQV18" s="94"/>
      <c r="JQW18" s="94"/>
      <c r="JQX18" s="94"/>
      <c r="JQY18" s="94"/>
      <c r="JQZ18" s="94"/>
      <c r="JRA18" s="94"/>
      <c r="JRB18" s="94"/>
      <c r="JRC18" s="94"/>
      <c r="JRD18" s="94"/>
      <c r="JRE18" s="94"/>
      <c r="JRF18" s="94"/>
      <c r="JRG18" s="94"/>
      <c r="JRH18" s="94"/>
      <c r="JRI18" s="94"/>
      <c r="JRJ18" s="94"/>
      <c r="JRK18" s="94"/>
      <c r="JRL18" s="94"/>
      <c r="JRM18" s="94"/>
      <c r="JRN18" s="94"/>
      <c r="JRO18" s="94"/>
      <c r="JRP18" s="94"/>
      <c r="JRQ18" s="94"/>
      <c r="JRR18" s="94"/>
      <c r="JRS18" s="94"/>
      <c r="JRT18" s="94"/>
      <c r="JRU18" s="94"/>
      <c r="JRV18" s="94"/>
      <c r="JRW18" s="94"/>
      <c r="JRX18" s="94"/>
      <c r="JRY18" s="94"/>
      <c r="JRZ18" s="94"/>
      <c r="JSA18" s="94"/>
      <c r="JSB18" s="94"/>
      <c r="JSC18" s="94"/>
      <c r="JSD18" s="94"/>
      <c r="JSE18" s="94"/>
      <c r="JSF18" s="94"/>
      <c r="JSG18" s="94"/>
      <c r="JSH18" s="94"/>
      <c r="JSI18" s="94"/>
      <c r="JSJ18" s="94"/>
      <c r="JSK18" s="94"/>
      <c r="JSL18" s="94"/>
      <c r="JSM18" s="94"/>
      <c r="JSN18" s="94"/>
      <c r="JSO18" s="94"/>
      <c r="JSP18" s="94"/>
      <c r="JSQ18" s="94"/>
      <c r="JSR18" s="94"/>
      <c r="JSS18" s="94"/>
      <c r="JST18" s="94"/>
      <c r="JSU18" s="94"/>
      <c r="JSV18" s="94"/>
      <c r="JSW18" s="94"/>
      <c r="JSX18" s="94"/>
      <c r="JSY18" s="94"/>
      <c r="JSZ18" s="94"/>
      <c r="JTA18" s="94"/>
      <c r="JTB18" s="94"/>
      <c r="JTC18" s="94"/>
      <c r="JTD18" s="94"/>
      <c r="JTE18" s="94"/>
      <c r="JTF18" s="94"/>
      <c r="JTG18" s="94"/>
      <c r="JTH18" s="94"/>
      <c r="JTI18" s="94"/>
      <c r="JTJ18" s="94"/>
      <c r="JTK18" s="94"/>
      <c r="JTL18" s="94"/>
      <c r="JTM18" s="94"/>
      <c r="JTN18" s="94"/>
      <c r="JTO18" s="94"/>
      <c r="JTP18" s="94"/>
      <c r="JTQ18" s="94"/>
      <c r="JTR18" s="94"/>
      <c r="JTS18" s="94"/>
      <c r="JTT18" s="94"/>
      <c r="JTU18" s="94"/>
      <c r="JTV18" s="94"/>
      <c r="JTW18" s="94"/>
      <c r="JTX18" s="94"/>
      <c r="JTY18" s="94"/>
      <c r="JTZ18" s="94"/>
      <c r="JUA18" s="94"/>
      <c r="JUB18" s="94"/>
      <c r="JUC18" s="94"/>
      <c r="JUD18" s="94"/>
      <c r="JUE18" s="94"/>
      <c r="JUF18" s="94"/>
      <c r="JUG18" s="94"/>
      <c r="JUH18" s="94"/>
      <c r="JUI18" s="94"/>
      <c r="JUJ18" s="94"/>
      <c r="JUK18" s="94"/>
      <c r="JUL18" s="94"/>
      <c r="JUM18" s="94"/>
      <c r="JUN18" s="94"/>
      <c r="JUO18" s="94"/>
      <c r="JUP18" s="94"/>
      <c r="JUQ18" s="94"/>
      <c r="JUR18" s="94"/>
      <c r="JUS18" s="94"/>
      <c r="JUT18" s="94"/>
      <c r="JUU18" s="94"/>
      <c r="JUV18" s="94"/>
      <c r="JUW18" s="94"/>
      <c r="JUX18" s="94"/>
      <c r="JUY18" s="94"/>
      <c r="JUZ18" s="94"/>
      <c r="JVA18" s="94"/>
      <c r="JVB18" s="94"/>
      <c r="JVC18" s="94"/>
      <c r="JVD18" s="94"/>
      <c r="JVE18" s="94"/>
      <c r="JVF18" s="94"/>
      <c r="JVG18" s="94"/>
      <c r="JVH18" s="94"/>
      <c r="JVI18" s="94"/>
      <c r="JVJ18" s="94"/>
      <c r="JVK18" s="94"/>
      <c r="JVL18" s="94"/>
      <c r="JVM18" s="94"/>
      <c r="JVN18" s="94"/>
      <c r="JVO18" s="94"/>
      <c r="JVP18" s="94"/>
      <c r="JVQ18" s="94"/>
      <c r="JVR18" s="94"/>
      <c r="JVS18" s="94"/>
      <c r="JVT18" s="94"/>
      <c r="JVU18" s="94"/>
      <c r="JVV18" s="94"/>
      <c r="JVW18" s="94"/>
      <c r="JVX18" s="94"/>
      <c r="JVY18" s="94"/>
      <c r="JVZ18" s="94"/>
      <c r="JWA18" s="94"/>
      <c r="JWB18" s="94"/>
      <c r="JWC18" s="94"/>
      <c r="JWD18" s="94"/>
      <c r="JWE18" s="94"/>
      <c r="JWF18" s="94"/>
      <c r="JWG18" s="94"/>
      <c r="JWH18" s="94"/>
      <c r="JWI18" s="94"/>
      <c r="JWJ18" s="94"/>
      <c r="JWK18" s="94"/>
      <c r="JWL18" s="94"/>
      <c r="JWM18" s="94"/>
      <c r="JWN18" s="94"/>
      <c r="JWO18" s="94"/>
      <c r="JWP18" s="94"/>
      <c r="JWQ18" s="94"/>
      <c r="JWR18" s="94"/>
      <c r="JWS18" s="94"/>
      <c r="JWT18" s="94"/>
      <c r="JWU18" s="94"/>
      <c r="JWV18" s="94"/>
      <c r="JWW18" s="94"/>
      <c r="JWX18" s="94"/>
      <c r="JWY18" s="94"/>
      <c r="JWZ18" s="94"/>
      <c r="JXA18" s="94"/>
      <c r="JXB18" s="94"/>
      <c r="JXC18" s="94"/>
      <c r="JXD18" s="94"/>
      <c r="JXE18" s="94"/>
      <c r="JXF18" s="94"/>
      <c r="JXG18" s="94"/>
      <c r="JXH18" s="94"/>
      <c r="JXI18" s="94"/>
      <c r="JXJ18" s="94"/>
      <c r="JXK18" s="94"/>
      <c r="JXL18" s="94"/>
      <c r="JXM18" s="94"/>
      <c r="JXN18" s="94"/>
      <c r="JXO18" s="94"/>
      <c r="JXP18" s="94"/>
      <c r="JXQ18" s="94"/>
      <c r="JXR18" s="94"/>
      <c r="JXS18" s="94"/>
      <c r="JXT18" s="94"/>
      <c r="JXU18" s="94"/>
      <c r="JXV18" s="94"/>
      <c r="JXW18" s="94"/>
      <c r="JXX18" s="94"/>
      <c r="JXY18" s="94"/>
      <c r="JXZ18" s="94"/>
      <c r="JYA18" s="94"/>
      <c r="JYB18" s="94"/>
      <c r="JYC18" s="94"/>
      <c r="JYD18" s="94"/>
      <c r="JYE18" s="94"/>
      <c r="JYF18" s="94"/>
      <c r="JYG18" s="94"/>
      <c r="JYH18" s="94"/>
      <c r="JYI18" s="94"/>
      <c r="JYJ18" s="94"/>
      <c r="JYK18" s="94"/>
      <c r="JYL18" s="94"/>
      <c r="JYM18" s="94"/>
      <c r="JYN18" s="94"/>
      <c r="JYO18" s="94"/>
      <c r="JYP18" s="94"/>
      <c r="JYQ18" s="94"/>
      <c r="JYR18" s="94"/>
      <c r="JYS18" s="94"/>
      <c r="JYT18" s="94"/>
      <c r="JYU18" s="94"/>
      <c r="JYV18" s="94"/>
      <c r="JYW18" s="94"/>
      <c r="JYX18" s="94"/>
      <c r="JYY18" s="94"/>
      <c r="JYZ18" s="94"/>
      <c r="JZA18" s="94"/>
      <c r="JZB18" s="94"/>
      <c r="JZC18" s="94"/>
      <c r="JZD18" s="94"/>
      <c r="JZE18" s="94"/>
      <c r="JZF18" s="94"/>
      <c r="JZG18" s="94"/>
      <c r="JZH18" s="94"/>
      <c r="JZI18" s="94"/>
      <c r="JZJ18" s="94"/>
      <c r="JZK18" s="94"/>
      <c r="JZL18" s="94"/>
      <c r="JZM18" s="94"/>
      <c r="JZN18" s="94"/>
      <c r="JZO18" s="94"/>
      <c r="JZP18" s="94"/>
      <c r="JZQ18" s="94"/>
      <c r="JZR18" s="94"/>
      <c r="JZS18" s="94"/>
      <c r="JZT18" s="94"/>
      <c r="JZU18" s="94"/>
      <c r="JZV18" s="94"/>
      <c r="JZW18" s="94"/>
      <c r="JZX18" s="94"/>
      <c r="JZY18" s="94"/>
      <c r="JZZ18" s="94"/>
      <c r="KAA18" s="94"/>
      <c r="KAB18" s="94"/>
      <c r="KAC18" s="94"/>
      <c r="KAD18" s="94"/>
      <c r="KAE18" s="94"/>
      <c r="KAF18" s="94"/>
      <c r="KAG18" s="94"/>
      <c r="KAH18" s="94"/>
      <c r="KAI18" s="94"/>
      <c r="KAJ18" s="94"/>
      <c r="KAK18" s="94"/>
      <c r="KAL18" s="94"/>
      <c r="KAM18" s="94"/>
      <c r="KAN18" s="94"/>
      <c r="KAO18" s="94"/>
      <c r="KAP18" s="94"/>
      <c r="KAQ18" s="94"/>
      <c r="KAR18" s="94"/>
      <c r="KAS18" s="94"/>
      <c r="KAT18" s="94"/>
      <c r="KAU18" s="94"/>
      <c r="KAV18" s="94"/>
      <c r="KAW18" s="94"/>
      <c r="KAX18" s="94"/>
      <c r="KAY18" s="94"/>
      <c r="KAZ18" s="94"/>
      <c r="KBA18" s="94"/>
      <c r="KBB18" s="94"/>
      <c r="KBC18" s="94"/>
      <c r="KBD18" s="94"/>
      <c r="KBE18" s="94"/>
      <c r="KBF18" s="94"/>
      <c r="KBG18" s="94"/>
      <c r="KBH18" s="94"/>
      <c r="KBI18" s="94"/>
      <c r="KBJ18" s="94"/>
      <c r="KBK18" s="94"/>
      <c r="KBL18" s="94"/>
      <c r="KBM18" s="94"/>
      <c r="KBN18" s="94"/>
      <c r="KBO18" s="94"/>
      <c r="KBP18" s="94"/>
      <c r="KBQ18" s="94"/>
      <c r="KBR18" s="94"/>
      <c r="KBS18" s="94"/>
      <c r="KBT18" s="94"/>
      <c r="KBU18" s="94"/>
      <c r="KBV18" s="94"/>
      <c r="KBW18" s="94"/>
      <c r="KBX18" s="94"/>
      <c r="KBY18" s="94"/>
      <c r="KBZ18" s="94"/>
      <c r="KCA18" s="94"/>
      <c r="KCB18" s="94"/>
      <c r="KCC18" s="94"/>
      <c r="KCD18" s="94"/>
      <c r="KCE18" s="94"/>
      <c r="KCF18" s="94"/>
      <c r="KCG18" s="94"/>
      <c r="KCH18" s="94"/>
      <c r="KCI18" s="94"/>
      <c r="KCJ18" s="94"/>
      <c r="KCK18" s="94"/>
      <c r="KCL18" s="94"/>
      <c r="KCM18" s="94"/>
      <c r="KCN18" s="94"/>
      <c r="KCO18" s="94"/>
      <c r="KCP18" s="94"/>
      <c r="KCQ18" s="94"/>
      <c r="KCR18" s="94"/>
      <c r="KCS18" s="94"/>
      <c r="KCT18" s="94"/>
      <c r="KCU18" s="94"/>
      <c r="KCV18" s="94"/>
      <c r="KCW18" s="94"/>
      <c r="KCX18" s="94"/>
      <c r="KCY18" s="94"/>
      <c r="KCZ18" s="94"/>
      <c r="KDA18" s="94"/>
      <c r="KDB18" s="94"/>
      <c r="KDC18" s="94"/>
      <c r="KDD18" s="94"/>
      <c r="KDE18" s="94"/>
      <c r="KDF18" s="94"/>
      <c r="KDG18" s="94"/>
      <c r="KDH18" s="94"/>
      <c r="KDI18" s="94"/>
      <c r="KDJ18" s="94"/>
      <c r="KDK18" s="94"/>
      <c r="KDL18" s="94"/>
      <c r="KDM18" s="94"/>
      <c r="KDN18" s="94"/>
      <c r="KDO18" s="94"/>
      <c r="KDP18" s="94"/>
      <c r="KDQ18" s="94"/>
      <c r="KDR18" s="94"/>
      <c r="KDS18" s="94"/>
      <c r="KDT18" s="94"/>
      <c r="KDU18" s="94"/>
      <c r="KDV18" s="94"/>
      <c r="KDW18" s="94"/>
      <c r="KDX18" s="94"/>
      <c r="KDY18" s="94"/>
      <c r="KDZ18" s="94"/>
      <c r="KEA18" s="94"/>
      <c r="KEB18" s="94"/>
      <c r="KEC18" s="94"/>
      <c r="KED18" s="94"/>
      <c r="KEE18" s="94"/>
      <c r="KEF18" s="94"/>
      <c r="KEG18" s="94"/>
      <c r="KEH18" s="94"/>
      <c r="KEI18" s="94"/>
      <c r="KEJ18" s="94"/>
      <c r="KEK18" s="94"/>
      <c r="KEL18" s="94"/>
      <c r="KEM18" s="94"/>
      <c r="KEN18" s="94"/>
      <c r="KEO18" s="94"/>
      <c r="KEP18" s="94"/>
      <c r="KEQ18" s="94"/>
      <c r="KER18" s="94"/>
      <c r="KES18" s="94"/>
      <c r="KET18" s="94"/>
      <c r="KEU18" s="94"/>
      <c r="KEV18" s="94"/>
      <c r="KEW18" s="94"/>
      <c r="KEX18" s="94"/>
      <c r="KEY18" s="94"/>
      <c r="KEZ18" s="94"/>
      <c r="KFA18" s="94"/>
      <c r="KFB18" s="94"/>
      <c r="KFC18" s="94"/>
      <c r="KFD18" s="94"/>
      <c r="KFE18" s="94"/>
      <c r="KFF18" s="94"/>
      <c r="KFG18" s="94"/>
      <c r="KFH18" s="94"/>
      <c r="KFI18" s="94"/>
      <c r="KFJ18" s="94"/>
      <c r="KFK18" s="94"/>
      <c r="KFL18" s="94"/>
      <c r="KFM18" s="94"/>
      <c r="KFN18" s="94"/>
      <c r="KFO18" s="94"/>
      <c r="KFP18" s="94"/>
      <c r="KFQ18" s="94"/>
      <c r="KFR18" s="94"/>
      <c r="KFS18" s="94"/>
      <c r="KFT18" s="94"/>
      <c r="KFU18" s="94"/>
      <c r="KFV18" s="94"/>
      <c r="KFW18" s="94"/>
      <c r="KFX18" s="94"/>
      <c r="KFY18" s="94"/>
      <c r="KFZ18" s="94"/>
      <c r="KGA18" s="94"/>
      <c r="KGB18" s="94"/>
      <c r="KGC18" s="94"/>
      <c r="KGD18" s="94"/>
      <c r="KGE18" s="94"/>
      <c r="KGF18" s="94"/>
      <c r="KGG18" s="94"/>
      <c r="KGH18" s="94"/>
      <c r="KGI18" s="94"/>
      <c r="KGJ18" s="94"/>
      <c r="KGK18" s="94"/>
      <c r="KGL18" s="94"/>
      <c r="KGM18" s="94"/>
      <c r="KGN18" s="94"/>
      <c r="KGO18" s="94"/>
      <c r="KGP18" s="94"/>
      <c r="KGQ18" s="94"/>
      <c r="KGR18" s="94"/>
      <c r="KGS18" s="94"/>
      <c r="KGT18" s="94"/>
      <c r="KGU18" s="94"/>
      <c r="KGV18" s="94"/>
      <c r="KGW18" s="94"/>
      <c r="KGX18" s="94"/>
      <c r="KGY18" s="94"/>
      <c r="KGZ18" s="94"/>
      <c r="KHA18" s="94"/>
      <c r="KHB18" s="94"/>
      <c r="KHC18" s="94"/>
      <c r="KHD18" s="94"/>
      <c r="KHE18" s="94"/>
      <c r="KHF18" s="94"/>
      <c r="KHG18" s="94"/>
      <c r="KHH18" s="94"/>
      <c r="KHI18" s="94"/>
      <c r="KHJ18" s="94"/>
      <c r="KHK18" s="94"/>
      <c r="KHL18" s="94"/>
      <c r="KHM18" s="94"/>
      <c r="KHN18" s="94"/>
      <c r="KHO18" s="94"/>
      <c r="KHP18" s="94"/>
      <c r="KHQ18" s="94"/>
      <c r="KHR18" s="94"/>
      <c r="KHS18" s="94"/>
      <c r="KHT18" s="94"/>
      <c r="KHU18" s="94"/>
      <c r="KHV18" s="94"/>
      <c r="KHW18" s="94"/>
      <c r="KHX18" s="94"/>
      <c r="KHY18" s="94"/>
      <c r="KHZ18" s="94"/>
      <c r="KIA18" s="94"/>
      <c r="KIB18" s="94"/>
      <c r="KIC18" s="94"/>
      <c r="KID18" s="94"/>
      <c r="KIE18" s="94"/>
      <c r="KIF18" s="94"/>
      <c r="KIG18" s="94"/>
      <c r="KIH18" s="94"/>
      <c r="KII18" s="94"/>
      <c r="KIJ18" s="94"/>
      <c r="KIK18" s="94"/>
      <c r="KIL18" s="94"/>
      <c r="KIM18" s="94"/>
      <c r="KIN18" s="94"/>
      <c r="KIO18" s="94"/>
      <c r="KIP18" s="94"/>
      <c r="KIQ18" s="94"/>
      <c r="KIR18" s="94"/>
      <c r="KIS18" s="94"/>
      <c r="KIT18" s="94"/>
      <c r="KIU18" s="94"/>
      <c r="KIV18" s="94"/>
      <c r="KIW18" s="94"/>
      <c r="KIX18" s="94"/>
      <c r="KIY18" s="94"/>
      <c r="KIZ18" s="94"/>
      <c r="KJA18" s="94"/>
      <c r="KJB18" s="94"/>
      <c r="KJC18" s="94"/>
      <c r="KJD18" s="94"/>
      <c r="KJE18" s="94"/>
      <c r="KJF18" s="94"/>
      <c r="KJG18" s="94"/>
      <c r="KJH18" s="94"/>
      <c r="KJI18" s="94"/>
      <c r="KJJ18" s="94"/>
      <c r="KJK18" s="94"/>
      <c r="KJL18" s="94"/>
      <c r="KJM18" s="94"/>
      <c r="KJN18" s="94"/>
      <c r="KJO18" s="94"/>
      <c r="KJP18" s="94"/>
      <c r="KJQ18" s="94"/>
      <c r="KJR18" s="94"/>
      <c r="KJS18" s="94"/>
      <c r="KJT18" s="94"/>
      <c r="KJU18" s="94"/>
      <c r="KJV18" s="94"/>
      <c r="KJW18" s="94"/>
      <c r="KJX18" s="94"/>
      <c r="KJY18" s="94"/>
      <c r="KJZ18" s="94"/>
      <c r="KKA18" s="94"/>
      <c r="KKB18" s="94"/>
      <c r="KKC18" s="94"/>
      <c r="KKD18" s="94"/>
      <c r="KKE18" s="94"/>
      <c r="KKF18" s="94"/>
      <c r="KKG18" s="94"/>
      <c r="KKH18" s="94"/>
      <c r="KKI18" s="94"/>
      <c r="KKJ18" s="94"/>
      <c r="KKK18" s="94"/>
      <c r="KKL18" s="94"/>
      <c r="KKM18" s="94"/>
      <c r="KKN18" s="94"/>
      <c r="KKO18" s="94"/>
      <c r="KKP18" s="94"/>
      <c r="KKQ18" s="94"/>
      <c r="KKR18" s="94"/>
      <c r="KKS18" s="94"/>
      <c r="KKT18" s="94"/>
      <c r="KKU18" s="94"/>
      <c r="KKV18" s="94"/>
      <c r="KKW18" s="94"/>
      <c r="KKX18" s="94"/>
      <c r="KKY18" s="94"/>
      <c r="KKZ18" s="94"/>
      <c r="KLA18" s="94"/>
      <c r="KLB18" s="94"/>
      <c r="KLC18" s="94"/>
      <c r="KLD18" s="94"/>
      <c r="KLE18" s="94"/>
      <c r="KLF18" s="94"/>
      <c r="KLG18" s="94"/>
      <c r="KLH18" s="94"/>
      <c r="KLI18" s="94"/>
      <c r="KLJ18" s="94"/>
      <c r="KLK18" s="94"/>
      <c r="KLL18" s="94"/>
      <c r="KLM18" s="94"/>
      <c r="KLN18" s="94"/>
      <c r="KLO18" s="94"/>
      <c r="KLP18" s="94"/>
      <c r="KLQ18" s="94"/>
      <c r="KLR18" s="94"/>
      <c r="KLS18" s="94"/>
      <c r="KLT18" s="94"/>
      <c r="KLU18" s="94"/>
      <c r="KLV18" s="94"/>
      <c r="KLW18" s="94"/>
      <c r="KLX18" s="94"/>
      <c r="KLY18" s="94"/>
      <c r="KLZ18" s="94"/>
      <c r="KMA18" s="94"/>
      <c r="KMB18" s="94"/>
      <c r="KMC18" s="94"/>
      <c r="KMD18" s="94"/>
      <c r="KME18" s="94"/>
      <c r="KMF18" s="94"/>
      <c r="KMG18" s="94"/>
      <c r="KMH18" s="94"/>
      <c r="KMI18" s="94"/>
      <c r="KMJ18" s="94"/>
      <c r="KMK18" s="94"/>
      <c r="KML18" s="94"/>
      <c r="KMM18" s="94"/>
      <c r="KMN18" s="94"/>
      <c r="KMO18" s="94"/>
      <c r="KMP18" s="94"/>
      <c r="KMQ18" s="94"/>
      <c r="KMR18" s="94"/>
      <c r="KMS18" s="94"/>
      <c r="KMT18" s="94"/>
      <c r="KMU18" s="94"/>
      <c r="KMV18" s="94"/>
      <c r="KMW18" s="94"/>
      <c r="KMX18" s="94"/>
      <c r="KMY18" s="94"/>
      <c r="KMZ18" s="94"/>
      <c r="KNA18" s="94"/>
      <c r="KNB18" s="94"/>
      <c r="KNC18" s="94"/>
      <c r="KND18" s="94"/>
      <c r="KNE18" s="94"/>
      <c r="KNF18" s="94"/>
      <c r="KNG18" s="94"/>
      <c r="KNH18" s="94"/>
      <c r="KNI18" s="94"/>
      <c r="KNJ18" s="94"/>
      <c r="KNK18" s="94"/>
      <c r="KNL18" s="94"/>
      <c r="KNM18" s="94"/>
      <c r="KNN18" s="94"/>
      <c r="KNO18" s="94"/>
      <c r="KNP18" s="94"/>
      <c r="KNQ18" s="94"/>
      <c r="KNR18" s="94"/>
      <c r="KNS18" s="94"/>
      <c r="KNT18" s="94"/>
      <c r="KNU18" s="94"/>
      <c r="KNV18" s="94"/>
      <c r="KNW18" s="94"/>
      <c r="KNX18" s="94"/>
      <c r="KNY18" s="94"/>
      <c r="KNZ18" s="94"/>
      <c r="KOA18" s="94"/>
      <c r="KOB18" s="94"/>
      <c r="KOC18" s="94"/>
      <c r="KOD18" s="94"/>
      <c r="KOE18" s="94"/>
      <c r="KOF18" s="94"/>
      <c r="KOG18" s="94"/>
      <c r="KOH18" s="94"/>
      <c r="KOI18" s="94"/>
      <c r="KOJ18" s="94"/>
      <c r="KOK18" s="94"/>
      <c r="KOL18" s="94"/>
      <c r="KOM18" s="94"/>
      <c r="KON18" s="94"/>
      <c r="KOO18" s="94"/>
      <c r="KOP18" s="94"/>
      <c r="KOQ18" s="94"/>
      <c r="KOR18" s="94"/>
      <c r="KOS18" s="94"/>
      <c r="KOT18" s="94"/>
      <c r="KOU18" s="94"/>
      <c r="KOV18" s="94"/>
      <c r="KOW18" s="94"/>
      <c r="KOX18" s="94"/>
      <c r="KOY18" s="94"/>
      <c r="KOZ18" s="94"/>
      <c r="KPA18" s="94"/>
      <c r="KPB18" s="94"/>
      <c r="KPC18" s="94"/>
      <c r="KPD18" s="94"/>
      <c r="KPE18" s="94"/>
      <c r="KPF18" s="94"/>
      <c r="KPG18" s="94"/>
      <c r="KPH18" s="94"/>
      <c r="KPI18" s="94"/>
      <c r="KPJ18" s="94"/>
      <c r="KPK18" s="94"/>
      <c r="KPL18" s="94"/>
      <c r="KPM18" s="94"/>
      <c r="KPN18" s="94"/>
      <c r="KPO18" s="94"/>
      <c r="KPP18" s="94"/>
      <c r="KPQ18" s="94"/>
      <c r="KPR18" s="94"/>
      <c r="KPS18" s="94"/>
      <c r="KPT18" s="94"/>
      <c r="KPU18" s="94"/>
      <c r="KPV18" s="94"/>
      <c r="KPW18" s="94"/>
      <c r="KPX18" s="94"/>
      <c r="KPY18" s="94"/>
      <c r="KPZ18" s="94"/>
      <c r="KQA18" s="94"/>
      <c r="KQB18" s="94"/>
      <c r="KQC18" s="94"/>
      <c r="KQD18" s="94"/>
      <c r="KQE18" s="94"/>
      <c r="KQF18" s="94"/>
      <c r="KQG18" s="94"/>
      <c r="KQH18" s="94"/>
      <c r="KQI18" s="94"/>
      <c r="KQJ18" s="94"/>
      <c r="KQK18" s="94"/>
      <c r="KQL18" s="94"/>
      <c r="KQM18" s="94"/>
      <c r="KQN18" s="94"/>
      <c r="KQO18" s="94"/>
      <c r="KQP18" s="94"/>
      <c r="KQQ18" s="94"/>
      <c r="KQR18" s="94"/>
      <c r="KQS18" s="94"/>
      <c r="KQT18" s="94"/>
      <c r="KQU18" s="94"/>
      <c r="KQV18" s="94"/>
      <c r="KQW18" s="94"/>
      <c r="KQX18" s="94"/>
      <c r="KQY18" s="94"/>
      <c r="KQZ18" s="94"/>
      <c r="KRA18" s="94"/>
      <c r="KRB18" s="94"/>
      <c r="KRC18" s="94"/>
      <c r="KRD18" s="94"/>
      <c r="KRE18" s="94"/>
      <c r="KRF18" s="94"/>
      <c r="KRG18" s="94"/>
      <c r="KRH18" s="94"/>
      <c r="KRI18" s="94"/>
      <c r="KRJ18" s="94"/>
      <c r="KRK18" s="94"/>
      <c r="KRL18" s="94"/>
      <c r="KRM18" s="94"/>
      <c r="KRN18" s="94"/>
      <c r="KRO18" s="94"/>
      <c r="KRP18" s="94"/>
      <c r="KRQ18" s="94"/>
      <c r="KRR18" s="94"/>
      <c r="KRS18" s="94"/>
      <c r="KRT18" s="94"/>
      <c r="KRU18" s="94"/>
      <c r="KRV18" s="94"/>
      <c r="KRW18" s="94"/>
      <c r="KRX18" s="94"/>
      <c r="KRY18" s="94"/>
      <c r="KRZ18" s="94"/>
      <c r="KSA18" s="94"/>
      <c r="KSB18" s="94"/>
      <c r="KSC18" s="94"/>
      <c r="KSD18" s="94"/>
      <c r="KSE18" s="94"/>
      <c r="KSF18" s="94"/>
      <c r="KSG18" s="94"/>
      <c r="KSH18" s="94"/>
      <c r="KSI18" s="94"/>
      <c r="KSJ18" s="94"/>
      <c r="KSK18" s="94"/>
      <c r="KSL18" s="94"/>
      <c r="KSM18" s="94"/>
      <c r="KSN18" s="94"/>
      <c r="KSO18" s="94"/>
      <c r="KSP18" s="94"/>
      <c r="KSQ18" s="94"/>
      <c r="KSR18" s="94"/>
      <c r="KSS18" s="94"/>
      <c r="KST18" s="94"/>
      <c r="KSU18" s="94"/>
      <c r="KSV18" s="94"/>
      <c r="KSW18" s="94"/>
      <c r="KSX18" s="94"/>
      <c r="KSY18" s="94"/>
      <c r="KSZ18" s="94"/>
      <c r="KTA18" s="94"/>
      <c r="KTB18" s="94"/>
      <c r="KTC18" s="94"/>
      <c r="KTD18" s="94"/>
      <c r="KTE18" s="94"/>
      <c r="KTF18" s="94"/>
      <c r="KTG18" s="94"/>
      <c r="KTH18" s="94"/>
      <c r="KTI18" s="94"/>
      <c r="KTJ18" s="94"/>
      <c r="KTK18" s="94"/>
      <c r="KTL18" s="94"/>
      <c r="KTM18" s="94"/>
      <c r="KTN18" s="94"/>
      <c r="KTO18" s="94"/>
      <c r="KTP18" s="94"/>
      <c r="KTQ18" s="94"/>
      <c r="KTR18" s="94"/>
      <c r="KTS18" s="94"/>
      <c r="KTT18" s="94"/>
      <c r="KTU18" s="94"/>
      <c r="KTV18" s="94"/>
      <c r="KTW18" s="94"/>
      <c r="KTX18" s="94"/>
      <c r="KTY18" s="94"/>
      <c r="KTZ18" s="94"/>
      <c r="KUA18" s="94"/>
      <c r="KUB18" s="94"/>
      <c r="KUC18" s="94"/>
      <c r="KUD18" s="94"/>
      <c r="KUE18" s="94"/>
      <c r="KUF18" s="94"/>
      <c r="KUG18" s="94"/>
      <c r="KUH18" s="94"/>
      <c r="KUI18" s="94"/>
      <c r="KUJ18" s="94"/>
      <c r="KUK18" s="94"/>
      <c r="KUL18" s="94"/>
      <c r="KUM18" s="94"/>
      <c r="KUN18" s="94"/>
      <c r="KUO18" s="94"/>
      <c r="KUP18" s="94"/>
      <c r="KUQ18" s="94"/>
      <c r="KUR18" s="94"/>
      <c r="KUS18" s="94"/>
      <c r="KUT18" s="94"/>
      <c r="KUU18" s="94"/>
      <c r="KUV18" s="94"/>
      <c r="KUW18" s="94"/>
      <c r="KUX18" s="94"/>
      <c r="KUY18" s="94"/>
      <c r="KUZ18" s="94"/>
      <c r="KVA18" s="94"/>
      <c r="KVB18" s="94"/>
      <c r="KVC18" s="94"/>
      <c r="KVD18" s="94"/>
      <c r="KVE18" s="94"/>
      <c r="KVF18" s="94"/>
      <c r="KVG18" s="94"/>
      <c r="KVH18" s="94"/>
      <c r="KVI18" s="94"/>
      <c r="KVJ18" s="94"/>
      <c r="KVK18" s="94"/>
      <c r="KVL18" s="94"/>
      <c r="KVM18" s="94"/>
      <c r="KVN18" s="94"/>
      <c r="KVO18" s="94"/>
      <c r="KVP18" s="94"/>
      <c r="KVQ18" s="94"/>
      <c r="KVR18" s="94"/>
      <c r="KVS18" s="94"/>
      <c r="KVT18" s="94"/>
      <c r="KVU18" s="94"/>
      <c r="KVV18" s="94"/>
      <c r="KVW18" s="94"/>
      <c r="KVX18" s="94"/>
      <c r="KVY18" s="94"/>
      <c r="KVZ18" s="94"/>
      <c r="KWA18" s="94"/>
      <c r="KWB18" s="94"/>
      <c r="KWC18" s="94"/>
      <c r="KWD18" s="94"/>
      <c r="KWE18" s="94"/>
      <c r="KWF18" s="94"/>
      <c r="KWG18" s="94"/>
      <c r="KWH18" s="94"/>
      <c r="KWI18" s="94"/>
      <c r="KWJ18" s="94"/>
      <c r="KWK18" s="94"/>
      <c r="KWL18" s="94"/>
      <c r="KWM18" s="94"/>
      <c r="KWN18" s="94"/>
      <c r="KWO18" s="94"/>
      <c r="KWP18" s="94"/>
      <c r="KWQ18" s="94"/>
      <c r="KWR18" s="94"/>
      <c r="KWS18" s="94"/>
      <c r="KWT18" s="94"/>
      <c r="KWU18" s="94"/>
      <c r="KWV18" s="94"/>
      <c r="KWW18" s="94"/>
      <c r="KWX18" s="94"/>
      <c r="KWY18" s="94"/>
      <c r="KWZ18" s="94"/>
      <c r="KXA18" s="94"/>
      <c r="KXB18" s="94"/>
      <c r="KXC18" s="94"/>
      <c r="KXD18" s="94"/>
      <c r="KXE18" s="94"/>
      <c r="KXF18" s="94"/>
      <c r="KXG18" s="94"/>
      <c r="KXH18" s="94"/>
      <c r="KXI18" s="94"/>
      <c r="KXJ18" s="94"/>
      <c r="KXK18" s="94"/>
      <c r="KXL18" s="94"/>
      <c r="KXM18" s="94"/>
      <c r="KXN18" s="94"/>
      <c r="KXO18" s="94"/>
      <c r="KXP18" s="94"/>
      <c r="KXQ18" s="94"/>
      <c r="KXR18" s="94"/>
      <c r="KXS18" s="94"/>
      <c r="KXT18" s="94"/>
      <c r="KXU18" s="94"/>
      <c r="KXV18" s="94"/>
      <c r="KXW18" s="94"/>
      <c r="KXX18" s="94"/>
      <c r="KXY18" s="94"/>
      <c r="KXZ18" s="94"/>
      <c r="KYA18" s="94"/>
      <c r="KYB18" s="94"/>
      <c r="KYC18" s="94"/>
      <c r="KYD18" s="94"/>
      <c r="KYE18" s="94"/>
      <c r="KYF18" s="94"/>
      <c r="KYG18" s="94"/>
      <c r="KYH18" s="94"/>
      <c r="KYI18" s="94"/>
      <c r="KYJ18" s="94"/>
      <c r="KYK18" s="94"/>
      <c r="KYL18" s="94"/>
      <c r="KYM18" s="94"/>
      <c r="KYN18" s="94"/>
      <c r="KYO18" s="94"/>
      <c r="KYP18" s="94"/>
      <c r="KYQ18" s="94"/>
      <c r="KYR18" s="94"/>
      <c r="KYS18" s="94"/>
      <c r="KYT18" s="94"/>
      <c r="KYU18" s="94"/>
      <c r="KYV18" s="94"/>
      <c r="KYW18" s="94"/>
      <c r="KYX18" s="94"/>
      <c r="KYY18" s="94"/>
      <c r="KYZ18" s="94"/>
      <c r="KZA18" s="94"/>
      <c r="KZB18" s="94"/>
      <c r="KZC18" s="94"/>
      <c r="KZD18" s="94"/>
      <c r="KZE18" s="94"/>
      <c r="KZF18" s="94"/>
      <c r="KZG18" s="94"/>
      <c r="KZH18" s="94"/>
      <c r="KZI18" s="94"/>
      <c r="KZJ18" s="94"/>
      <c r="KZK18" s="94"/>
      <c r="KZL18" s="94"/>
      <c r="KZM18" s="94"/>
      <c r="KZN18" s="94"/>
      <c r="KZO18" s="94"/>
      <c r="KZP18" s="94"/>
      <c r="KZQ18" s="94"/>
      <c r="KZR18" s="94"/>
      <c r="KZS18" s="94"/>
      <c r="KZT18" s="94"/>
      <c r="KZU18" s="94"/>
      <c r="KZV18" s="94"/>
      <c r="KZW18" s="94"/>
      <c r="KZX18" s="94"/>
      <c r="KZY18" s="94"/>
      <c r="KZZ18" s="94"/>
      <c r="LAA18" s="94"/>
      <c r="LAB18" s="94"/>
      <c r="LAC18" s="94"/>
      <c r="LAD18" s="94"/>
      <c r="LAE18" s="94"/>
      <c r="LAF18" s="94"/>
      <c r="LAG18" s="94"/>
      <c r="LAH18" s="94"/>
      <c r="LAI18" s="94"/>
      <c r="LAJ18" s="94"/>
      <c r="LAK18" s="94"/>
      <c r="LAL18" s="94"/>
      <c r="LAM18" s="94"/>
      <c r="LAN18" s="94"/>
      <c r="LAO18" s="94"/>
      <c r="LAP18" s="94"/>
      <c r="LAQ18" s="94"/>
      <c r="LAR18" s="94"/>
      <c r="LAS18" s="94"/>
      <c r="LAT18" s="94"/>
      <c r="LAU18" s="94"/>
      <c r="LAV18" s="94"/>
      <c r="LAW18" s="94"/>
      <c r="LAX18" s="94"/>
      <c r="LAY18" s="94"/>
      <c r="LAZ18" s="94"/>
      <c r="LBA18" s="94"/>
      <c r="LBB18" s="94"/>
      <c r="LBC18" s="94"/>
      <c r="LBD18" s="94"/>
      <c r="LBE18" s="94"/>
      <c r="LBF18" s="94"/>
      <c r="LBG18" s="94"/>
      <c r="LBH18" s="94"/>
      <c r="LBI18" s="94"/>
      <c r="LBJ18" s="94"/>
      <c r="LBK18" s="94"/>
      <c r="LBL18" s="94"/>
      <c r="LBM18" s="94"/>
      <c r="LBN18" s="94"/>
      <c r="LBO18" s="94"/>
      <c r="LBP18" s="94"/>
      <c r="LBQ18" s="94"/>
      <c r="LBR18" s="94"/>
      <c r="LBS18" s="94"/>
      <c r="LBT18" s="94"/>
      <c r="LBU18" s="94"/>
      <c r="LBV18" s="94"/>
      <c r="LBW18" s="94"/>
      <c r="LBX18" s="94"/>
      <c r="LBY18" s="94"/>
      <c r="LBZ18" s="94"/>
      <c r="LCA18" s="94"/>
      <c r="LCB18" s="94"/>
      <c r="LCC18" s="94"/>
      <c r="LCD18" s="94"/>
      <c r="LCE18" s="94"/>
      <c r="LCF18" s="94"/>
      <c r="LCG18" s="94"/>
      <c r="LCH18" s="94"/>
      <c r="LCI18" s="94"/>
      <c r="LCJ18" s="94"/>
      <c r="LCK18" s="94"/>
      <c r="LCL18" s="94"/>
      <c r="LCM18" s="94"/>
      <c r="LCN18" s="94"/>
      <c r="LCO18" s="94"/>
      <c r="LCP18" s="94"/>
      <c r="LCQ18" s="94"/>
      <c r="LCR18" s="94"/>
      <c r="LCS18" s="94"/>
      <c r="LCT18" s="94"/>
      <c r="LCU18" s="94"/>
      <c r="LCV18" s="94"/>
      <c r="LCW18" s="94"/>
      <c r="LCX18" s="94"/>
      <c r="LCY18" s="94"/>
      <c r="LCZ18" s="94"/>
      <c r="LDA18" s="94"/>
      <c r="LDB18" s="94"/>
      <c r="LDC18" s="94"/>
      <c r="LDD18" s="94"/>
      <c r="LDE18" s="94"/>
      <c r="LDF18" s="94"/>
      <c r="LDG18" s="94"/>
      <c r="LDH18" s="94"/>
      <c r="LDI18" s="94"/>
      <c r="LDJ18" s="94"/>
      <c r="LDK18" s="94"/>
      <c r="LDL18" s="94"/>
      <c r="LDM18" s="94"/>
      <c r="LDN18" s="94"/>
      <c r="LDO18" s="94"/>
      <c r="LDP18" s="94"/>
      <c r="LDQ18" s="94"/>
      <c r="LDR18" s="94"/>
      <c r="LDS18" s="94"/>
      <c r="LDT18" s="94"/>
      <c r="LDU18" s="94"/>
      <c r="LDV18" s="94"/>
      <c r="LDW18" s="94"/>
      <c r="LDX18" s="94"/>
      <c r="LDY18" s="94"/>
      <c r="LDZ18" s="94"/>
      <c r="LEA18" s="94"/>
      <c r="LEB18" s="94"/>
      <c r="LEC18" s="94"/>
      <c r="LED18" s="94"/>
      <c r="LEE18" s="94"/>
      <c r="LEF18" s="94"/>
      <c r="LEG18" s="94"/>
      <c r="LEH18" s="94"/>
      <c r="LEI18" s="94"/>
      <c r="LEJ18" s="94"/>
      <c r="LEK18" s="94"/>
      <c r="LEL18" s="94"/>
      <c r="LEM18" s="94"/>
      <c r="LEN18" s="94"/>
      <c r="LEO18" s="94"/>
      <c r="LEP18" s="94"/>
      <c r="LEQ18" s="94"/>
      <c r="LER18" s="94"/>
      <c r="LES18" s="94"/>
      <c r="LET18" s="94"/>
      <c r="LEU18" s="94"/>
      <c r="LEV18" s="94"/>
      <c r="LEW18" s="94"/>
      <c r="LEX18" s="94"/>
      <c r="LEY18" s="94"/>
      <c r="LEZ18" s="94"/>
      <c r="LFA18" s="94"/>
      <c r="LFB18" s="94"/>
      <c r="LFC18" s="94"/>
      <c r="LFD18" s="94"/>
      <c r="LFE18" s="94"/>
      <c r="LFF18" s="94"/>
      <c r="LFG18" s="94"/>
      <c r="LFH18" s="94"/>
      <c r="LFI18" s="94"/>
      <c r="LFJ18" s="94"/>
      <c r="LFK18" s="94"/>
      <c r="LFL18" s="94"/>
      <c r="LFM18" s="94"/>
      <c r="LFN18" s="94"/>
      <c r="LFO18" s="94"/>
      <c r="LFP18" s="94"/>
      <c r="LFQ18" s="94"/>
      <c r="LFR18" s="94"/>
      <c r="LFS18" s="94"/>
      <c r="LFT18" s="94"/>
      <c r="LFU18" s="94"/>
      <c r="LFV18" s="94"/>
      <c r="LFW18" s="94"/>
      <c r="LFX18" s="94"/>
      <c r="LFY18" s="94"/>
      <c r="LFZ18" s="94"/>
      <c r="LGA18" s="94"/>
      <c r="LGB18" s="94"/>
      <c r="LGC18" s="94"/>
      <c r="LGD18" s="94"/>
      <c r="LGE18" s="94"/>
      <c r="LGF18" s="94"/>
      <c r="LGG18" s="94"/>
      <c r="LGH18" s="94"/>
      <c r="LGI18" s="94"/>
      <c r="LGJ18" s="94"/>
      <c r="LGK18" s="94"/>
      <c r="LGL18" s="94"/>
      <c r="LGM18" s="94"/>
      <c r="LGN18" s="94"/>
      <c r="LGO18" s="94"/>
      <c r="LGP18" s="94"/>
      <c r="LGQ18" s="94"/>
      <c r="LGR18" s="94"/>
      <c r="LGS18" s="94"/>
      <c r="LGT18" s="94"/>
      <c r="LGU18" s="94"/>
      <c r="LGV18" s="94"/>
      <c r="LGW18" s="94"/>
      <c r="LGX18" s="94"/>
      <c r="LGY18" s="94"/>
      <c r="LGZ18" s="94"/>
      <c r="LHA18" s="94"/>
      <c r="LHB18" s="94"/>
      <c r="LHC18" s="94"/>
      <c r="LHD18" s="94"/>
      <c r="LHE18" s="94"/>
      <c r="LHF18" s="94"/>
      <c r="LHG18" s="94"/>
      <c r="LHH18" s="94"/>
      <c r="LHI18" s="94"/>
      <c r="LHJ18" s="94"/>
      <c r="LHK18" s="94"/>
      <c r="LHL18" s="94"/>
      <c r="LHM18" s="94"/>
      <c r="LHN18" s="94"/>
      <c r="LHO18" s="94"/>
      <c r="LHP18" s="94"/>
      <c r="LHQ18" s="94"/>
      <c r="LHR18" s="94"/>
      <c r="LHS18" s="94"/>
      <c r="LHT18" s="94"/>
      <c r="LHU18" s="94"/>
      <c r="LHV18" s="94"/>
      <c r="LHW18" s="94"/>
      <c r="LHX18" s="94"/>
      <c r="LHY18" s="94"/>
      <c r="LHZ18" s="94"/>
      <c r="LIA18" s="94"/>
      <c r="LIB18" s="94"/>
      <c r="LIC18" s="94"/>
      <c r="LID18" s="94"/>
      <c r="LIE18" s="94"/>
      <c r="LIF18" s="94"/>
      <c r="LIG18" s="94"/>
      <c r="LIH18" s="94"/>
      <c r="LII18" s="94"/>
      <c r="LIJ18" s="94"/>
      <c r="LIK18" s="94"/>
      <c r="LIL18" s="94"/>
      <c r="LIM18" s="94"/>
      <c r="LIN18" s="94"/>
      <c r="LIO18" s="94"/>
      <c r="LIP18" s="94"/>
      <c r="LIQ18" s="94"/>
      <c r="LIR18" s="94"/>
      <c r="LIS18" s="94"/>
      <c r="LIT18" s="94"/>
      <c r="LIU18" s="94"/>
      <c r="LIV18" s="94"/>
      <c r="LIW18" s="94"/>
      <c r="LIX18" s="94"/>
      <c r="LIY18" s="94"/>
      <c r="LIZ18" s="94"/>
      <c r="LJA18" s="94"/>
      <c r="LJB18" s="94"/>
      <c r="LJC18" s="94"/>
      <c r="LJD18" s="94"/>
      <c r="LJE18" s="94"/>
      <c r="LJF18" s="94"/>
      <c r="LJG18" s="94"/>
      <c r="LJH18" s="94"/>
      <c r="LJI18" s="94"/>
      <c r="LJJ18" s="94"/>
      <c r="LJK18" s="94"/>
      <c r="LJL18" s="94"/>
      <c r="LJM18" s="94"/>
      <c r="LJN18" s="94"/>
      <c r="LJO18" s="94"/>
      <c r="LJP18" s="94"/>
      <c r="LJQ18" s="94"/>
      <c r="LJR18" s="94"/>
      <c r="LJS18" s="94"/>
      <c r="LJT18" s="94"/>
      <c r="LJU18" s="94"/>
      <c r="LJV18" s="94"/>
      <c r="LJW18" s="94"/>
      <c r="LJX18" s="94"/>
      <c r="LJY18" s="94"/>
      <c r="LJZ18" s="94"/>
      <c r="LKA18" s="94"/>
      <c r="LKB18" s="94"/>
      <c r="LKC18" s="94"/>
      <c r="LKD18" s="94"/>
      <c r="LKE18" s="94"/>
      <c r="LKF18" s="94"/>
      <c r="LKG18" s="94"/>
      <c r="LKH18" s="94"/>
      <c r="LKI18" s="94"/>
      <c r="LKJ18" s="94"/>
      <c r="LKK18" s="94"/>
      <c r="LKL18" s="94"/>
      <c r="LKM18" s="94"/>
      <c r="LKN18" s="94"/>
      <c r="LKO18" s="94"/>
      <c r="LKP18" s="94"/>
      <c r="LKQ18" s="94"/>
      <c r="LKR18" s="94"/>
      <c r="LKS18" s="94"/>
      <c r="LKT18" s="94"/>
      <c r="LKU18" s="94"/>
      <c r="LKV18" s="94"/>
      <c r="LKW18" s="94"/>
      <c r="LKX18" s="94"/>
      <c r="LKY18" s="94"/>
      <c r="LKZ18" s="94"/>
      <c r="LLA18" s="94"/>
      <c r="LLB18" s="94"/>
      <c r="LLC18" s="94"/>
      <c r="LLD18" s="94"/>
      <c r="LLE18" s="94"/>
      <c r="LLF18" s="94"/>
      <c r="LLG18" s="94"/>
      <c r="LLH18" s="94"/>
      <c r="LLI18" s="94"/>
      <c r="LLJ18" s="94"/>
      <c r="LLK18" s="94"/>
      <c r="LLL18" s="94"/>
      <c r="LLM18" s="94"/>
      <c r="LLN18" s="94"/>
      <c r="LLO18" s="94"/>
      <c r="LLP18" s="94"/>
      <c r="LLQ18" s="94"/>
      <c r="LLR18" s="94"/>
      <c r="LLS18" s="94"/>
      <c r="LLT18" s="94"/>
      <c r="LLU18" s="94"/>
      <c r="LLV18" s="94"/>
      <c r="LLW18" s="94"/>
      <c r="LLX18" s="94"/>
      <c r="LLY18" s="94"/>
      <c r="LLZ18" s="94"/>
      <c r="LMA18" s="94"/>
      <c r="LMB18" s="94"/>
      <c r="LMC18" s="94"/>
      <c r="LMD18" s="94"/>
      <c r="LME18" s="94"/>
      <c r="LMF18" s="94"/>
      <c r="LMG18" s="94"/>
      <c r="LMH18" s="94"/>
      <c r="LMI18" s="94"/>
      <c r="LMJ18" s="94"/>
      <c r="LMK18" s="94"/>
      <c r="LML18" s="94"/>
      <c r="LMM18" s="94"/>
      <c r="LMN18" s="94"/>
      <c r="LMO18" s="94"/>
      <c r="LMP18" s="94"/>
      <c r="LMQ18" s="94"/>
      <c r="LMR18" s="94"/>
      <c r="LMS18" s="94"/>
      <c r="LMT18" s="94"/>
      <c r="LMU18" s="94"/>
      <c r="LMV18" s="94"/>
      <c r="LMW18" s="94"/>
      <c r="LMX18" s="94"/>
      <c r="LMY18" s="94"/>
      <c r="LMZ18" s="94"/>
      <c r="LNA18" s="94"/>
      <c r="LNB18" s="94"/>
      <c r="LNC18" s="94"/>
      <c r="LND18" s="94"/>
      <c r="LNE18" s="94"/>
      <c r="LNF18" s="94"/>
      <c r="LNG18" s="94"/>
      <c r="LNH18" s="94"/>
      <c r="LNI18" s="94"/>
      <c r="LNJ18" s="94"/>
      <c r="LNK18" s="94"/>
      <c r="LNL18" s="94"/>
      <c r="LNM18" s="94"/>
      <c r="LNN18" s="94"/>
      <c r="LNO18" s="94"/>
      <c r="LNP18" s="94"/>
      <c r="LNQ18" s="94"/>
      <c r="LNR18" s="94"/>
      <c r="LNS18" s="94"/>
      <c r="LNT18" s="94"/>
      <c r="LNU18" s="94"/>
      <c r="LNV18" s="94"/>
      <c r="LNW18" s="94"/>
      <c r="LNX18" s="94"/>
      <c r="LNY18" s="94"/>
      <c r="LNZ18" s="94"/>
      <c r="LOA18" s="94"/>
      <c r="LOB18" s="94"/>
      <c r="LOC18" s="94"/>
      <c r="LOD18" s="94"/>
      <c r="LOE18" s="94"/>
      <c r="LOF18" s="94"/>
      <c r="LOG18" s="94"/>
      <c r="LOH18" s="94"/>
      <c r="LOI18" s="94"/>
      <c r="LOJ18" s="94"/>
      <c r="LOK18" s="94"/>
      <c r="LOL18" s="94"/>
      <c r="LOM18" s="94"/>
      <c r="LON18" s="94"/>
      <c r="LOO18" s="94"/>
      <c r="LOP18" s="94"/>
      <c r="LOQ18" s="94"/>
      <c r="LOR18" s="94"/>
      <c r="LOS18" s="94"/>
      <c r="LOT18" s="94"/>
      <c r="LOU18" s="94"/>
      <c r="LOV18" s="94"/>
      <c r="LOW18" s="94"/>
      <c r="LOX18" s="94"/>
      <c r="LOY18" s="94"/>
      <c r="LOZ18" s="94"/>
      <c r="LPA18" s="94"/>
      <c r="LPB18" s="94"/>
      <c r="LPC18" s="94"/>
      <c r="LPD18" s="94"/>
      <c r="LPE18" s="94"/>
      <c r="LPF18" s="94"/>
      <c r="LPG18" s="94"/>
      <c r="LPH18" s="94"/>
      <c r="LPI18" s="94"/>
      <c r="LPJ18" s="94"/>
      <c r="LPK18" s="94"/>
      <c r="LPL18" s="94"/>
      <c r="LPM18" s="94"/>
      <c r="LPN18" s="94"/>
      <c r="LPO18" s="94"/>
      <c r="LPP18" s="94"/>
      <c r="LPQ18" s="94"/>
      <c r="LPR18" s="94"/>
      <c r="LPS18" s="94"/>
      <c r="LPT18" s="94"/>
      <c r="LPU18" s="94"/>
      <c r="LPV18" s="94"/>
      <c r="LPW18" s="94"/>
      <c r="LPX18" s="94"/>
      <c r="LPY18" s="94"/>
      <c r="LPZ18" s="94"/>
      <c r="LQA18" s="94"/>
      <c r="LQB18" s="94"/>
      <c r="LQC18" s="94"/>
      <c r="LQD18" s="94"/>
      <c r="LQE18" s="94"/>
      <c r="LQF18" s="94"/>
      <c r="LQG18" s="94"/>
      <c r="LQH18" s="94"/>
      <c r="LQI18" s="94"/>
      <c r="LQJ18" s="94"/>
      <c r="LQK18" s="94"/>
      <c r="LQL18" s="94"/>
      <c r="LQM18" s="94"/>
      <c r="LQN18" s="94"/>
      <c r="LQO18" s="94"/>
      <c r="LQP18" s="94"/>
      <c r="LQQ18" s="94"/>
      <c r="LQR18" s="94"/>
      <c r="LQS18" s="94"/>
      <c r="LQT18" s="94"/>
      <c r="LQU18" s="94"/>
      <c r="LQV18" s="94"/>
      <c r="LQW18" s="94"/>
      <c r="LQX18" s="94"/>
      <c r="LQY18" s="94"/>
      <c r="LQZ18" s="94"/>
      <c r="LRA18" s="94"/>
      <c r="LRB18" s="94"/>
      <c r="LRC18" s="94"/>
      <c r="LRD18" s="94"/>
      <c r="LRE18" s="94"/>
      <c r="LRF18" s="94"/>
      <c r="LRG18" s="94"/>
      <c r="LRH18" s="94"/>
      <c r="LRI18" s="94"/>
      <c r="LRJ18" s="94"/>
      <c r="LRK18" s="94"/>
      <c r="LRL18" s="94"/>
      <c r="LRM18" s="94"/>
      <c r="LRN18" s="94"/>
      <c r="LRO18" s="94"/>
      <c r="LRP18" s="94"/>
      <c r="LRQ18" s="94"/>
      <c r="LRR18" s="94"/>
      <c r="LRS18" s="94"/>
      <c r="LRT18" s="94"/>
      <c r="LRU18" s="94"/>
      <c r="LRV18" s="94"/>
      <c r="LRW18" s="94"/>
      <c r="LRX18" s="94"/>
      <c r="LRY18" s="94"/>
      <c r="LRZ18" s="94"/>
      <c r="LSA18" s="94"/>
      <c r="LSB18" s="94"/>
      <c r="LSC18" s="94"/>
      <c r="LSD18" s="94"/>
      <c r="LSE18" s="94"/>
      <c r="LSF18" s="94"/>
      <c r="LSG18" s="94"/>
      <c r="LSH18" s="94"/>
      <c r="LSI18" s="94"/>
      <c r="LSJ18" s="94"/>
      <c r="LSK18" s="94"/>
      <c r="LSL18" s="94"/>
      <c r="LSM18" s="94"/>
      <c r="LSN18" s="94"/>
      <c r="LSO18" s="94"/>
      <c r="LSP18" s="94"/>
      <c r="LSQ18" s="94"/>
      <c r="LSR18" s="94"/>
      <c r="LSS18" s="94"/>
      <c r="LST18" s="94"/>
      <c r="LSU18" s="94"/>
      <c r="LSV18" s="94"/>
      <c r="LSW18" s="94"/>
      <c r="LSX18" s="94"/>
      <c r="LSY18" s="94"/>
      <c r="LSZ18" s="94"/>
      <c r="LTA18" s="94"/>
      <c r="LTB18" s="94"/>
      <c r="LTC18" s="94"/>
      <c r="LTD18" s="94"/>
      <c r="LTE18" s="94"/>
      <c r="LTF18" s="94"/>
      <c r="LTG18" s="94"/>
      <c r="LTH18" s="94"/>
      <c r="LTI18" s="94"/>
      <c r="LTJ18" s="94"/>
      <c r="LTK18" s="94"/>
      <c r="LTL18" s="94"/>
      <c r="LTM18" s="94"/>
      <c r="LTN18" s="94"/>
      <c r="LTO18" s="94"/>
      <c r="LTP18" s="94"/>
      <c r="LTQ18" s="94"/>
      <c r="LTR18" s="94"/>
      <c r="LTS18" s="94"/>
      <c r="LTT18" s="94"/>
      <c r="LTU18" s="94"/>
      <c r="LTV18" s="94"/>
      <c r="LTW18" s="94"/>
      <c r="LTX18" s="94"/>
      <c r="LTY18" s="94"/>
      <c r="LTZ18" s="94"/>
      <c r="LUA18" s="94"/>
      <c r="LUB18" s="94"/>
      <c r="LUC18" s="94"/>
      <c r="LUD18" s="94"/>
      <c r="LUE18" s="94"/>
      <c r="LUF18" s="94"/>
      <c r="LUG18" s="94"/>
      <c r="LUH18" s="94"/>
      <c r="LUI18" s="94"/>
      <c r="LUJ18" s="94"/>
      <c r="LUK18" s="94"/>
      <c r="LUL18" s="94"/>
      <c r="LUM18" s="94"/>
      <c r="LUN18" s="94"/>
      <c r="LUO18" s="94"/>
      <c r="LUP18" s="94"/>
      <c r="LUQ18" s="94"/>
      <c r="LUR18" s="94"/>
      <c r="LUS18" s="94"/>
      <c r="LUT18" s="94"/>
      <c r="LUU18" s="94"/>
      <c r="LUV18" s="94"/>
      <c r="LUW18" s="94"/>
      <c r="LUX18" s="94"/>
      <c r="LUY18" s="94"/>
      <c r="LUZ18" s="94"/>
      <c r="LVA18" s="94"/>
      <c r="LVB18" s="94"/>
      <c r="LVC18" s="94"/>
      <c r="LVD18" s="94"/>
      <c r="LVE18" s="94"/>
      <c r="LVF18" s="94"/>
      <c r="LVG18" s="94"/>
      <c r="LVH18" s="94"/>
      <c r="LVI18" s="94"/>
      <c r="LVJ18" s="94"/>
      <c r="LVK18" s="94"/>
      <c r="LVL18" s="94"/>
      <c r="LVM18" s="94"/>
      <c r="LVN18" s="94"/>
      <c r="LVO18" s="94"/>
      <c r="LVP18" s="94"/>
      <c r="LVQ18" s="94"/>
      <c r="LVR18" s="94"/>
      <c r="LVS18" s="94"/>
      <c r="LVT18" s="94"/>
      <c r="LVU18" s="94"/>
      <c r="LVV18" s="94"/>
      <c r="LVW18" s="94"/>
      <c r="LVX18" s="94"/>
      <c r="LVY18" s="94"/>
      <c r="LVZ18" s="94"/>
      <c r="LWA18" s="94"/>
      <c r="LWB18" s="94"/>
      <c r="LWC18" s="94"/>
      <c r="LWD18" s="94"/>
      <c r="LWE18" s="94"/>
      <c r="LWF18" s="94"/>
      <c r="LWG18" s="94"/>
      <c r="LWH18" s="94"/>
      <c r="LWI18" s="94"/>
      <c r="LWJ18" s="94"/>
      <c r="LWK18" s="94"/>
      <c r="LWL18" s="94"/>
      <c r="LWM18" s="94"/>
      <c r="LWN18" s="94"/>
      <c r="LWO18" s="94"/>
      <c r="LWP18" s="94"/>
      <c r="LWQ18" s="94"/>
      <c r="LWR18" s="94"/>
      <c r="LWS18" s="94"/>
      <c r="LWT18" s="94"/>
      <c r="LWU18" s="94"/>
      <c r="LWV18" s="94"/>
      <c r="LWW18" s="94"/>
      <c r="LWX18" s="94"/>
      <c r="LWY18" s="94"/>
      <c r="LWZ18" s="94"/>
      <c r="LXA18" s="94"/>
      <c r="LXB18" s="94"/>
      <c r="LXC18" s="94"/>
      <c r="LXD18" s="94"/>
      <c r="LXE18" s="94"/>
      <c r="LXF18" s="94"/>
      <c r="LXG18" s="94"/>
      <c r="LXH18" s="94"/>
      <c r="LXI18" s="94"/>
      <c r="LXJ18" s="94"/>
      <c r="LXK18" s="94"/>
      <c r="LXL18" s="94"/>
      <c r="LXM18" s="94"/>
      <c r="LXN18" s="94"/>
      <c r="LXO18" s="94"/>
      <c r="LXP18" s="94"/>
      <c r="LXQ18" s="94"/>
      <c r="LXR18" s="94"/>
      <c r="LXS18" s="94"/>
      <c r="LXT18" s="94"/>
      <c r="LXU18" s="94"/>
      <c r="LXV18" s="94"/>
      <c r="LXW18" s="94"/>
      <c r="LXX18" s="94"/>
      <c r="LXY18" s="94"/>
      <c r="LXZ18" s="94"/>
      <c r="LYA18" s="94"/>
      <c r="LYB18" s="94"/>
      <c r="LYC18" s="94"/>
      <c r="LYD18" s="94"/>
      <c r="LYE18" s="94"/>
      <c r="LYF18" s="94"/>
      <c r="LYG18" s="94"/>
      <c r="LYH18" s="94"/>
      <c r="LYI18" s="94"/>
      <c r="LYJ18" s="94"/>
      <c r="LYK18" s="94"/>
      <c r="LYL18" s="94"/>
      <c r="LYM18" s="94"/>
      <c r="LYN18" s="94"/>
      <c r="LYO18" s="94"/>
      <c r="LYP18" s="94"/>
      <c r="LYQ18" s="94"/>
      <c r="LYR18" s="94"/>
      <c r="LYS18" s="94"/>
      <c r="LYT18" s="94"/>
      <c r="LYU18" s="94"/>
      <c r="LYV18" s="94"/>
      <c r="LYW18" s="94"/>
      <c r="LYX18" s="94"/>
      <c r="LYY18" s="94"/>
      <c r="LYZ18" s="94"/>
      <c r="LZA18" s="94"/>
      <c r="LZB18" s="94"/>
      <c r="LZC18" s="94"/>
      <c r="LZD18" s="94"/>
      <c r="LZE18" s="94"/>
      <c r="LZF18" s="94"/>
      <c r="LZG18" s="94"/>
      <c r="LZH18" s="94"/>
      <c r="LZI18" s="94"/>
      <c r="LZJ18" s="94"/>
      <c r="LZK18" s="94"/>
      <c r="LZL18" s="94"/>
      <c r="LZM18" s="94"/>
      <c r="LZN18" s="94"/>
      <c r="LZO18" s="94"/>
      <c r="LZP18" s="94"/>
      <c r="LZQ18" s="94"/>
      <c r="LZR18" s="94"/>
      <c r="LZS18" s="94"/>
      <c r="LZT18" s="94"/>
      <c r="LZU18" s="94"/>
      <c r="LZV18" s="94"/>
      <c r="LZW18" s="94"/>
      <c r="LZX18" s="94"/>
      <c r="LZY18" s="94"/>
      <c r="LZZ18" s="94"/>
      <c r="MAA18" s="94"/>
      <c r="MAB18" s="94"/>
      <c r="MAC18" s="94"/>
      <c r="MAD18" s="94"/>
      <c r="MAE18" s="94"/>
      <c r="MAF18" s="94"/>
      <c r="MAG18" s="94"/>
      <c r="MAH18" s="94"/>
      <c r="MAI18" s="94"/>
      <c r="MAJ18" s="94"/>
      <c r="MAK18" s="94"/>
      <c r="MAL18" s="94"/>
      <c r="MAM18" s="94"/>
      <c r="MAN18" s="94"/>
      <c r="MAO18" s="94"/>
      <c r="MAP18" s="94"/>
      <c r="MAQ18" s="94"/>
      <c r="MAR18" s="94"/>
      <c r="MAS18" s="94"/>
      <c r="MAT18" s="94"/>
      <c r="MAU18" s="94"/>
      <c r="MAV18" s="94"/>
      <c r="MAW18" s="94"/>
      <c r="MAX18" s="94"/>
      <c r="MAY18" s="94"/>
      <c r="MAZ18" s="94"/>
      <c r="MBA18" s="94"/>
      <c r="MBB18" s="94"/>
      <c r="MBC18" s="94"/>
      <c r="MBD18" s="94"/>
      <c r="MBE18" s="94"/>
      <c r="MBF18" s="94"/>
      <c r="MBG18" s="94"/>
      <c r="MBH18" s="94"/>
      <c r="MBI18" s="94"/>
      <c r="MBJ18" s="94"/>
      <c r="MBK18" s="94"/>
      <c r="MBL18" s="94"/>
      <c r="MBM18" s="94"/>
      <c r="MBN18" s="94"/>
      <c r="MBO18" s="94"/>
      <c r="MBP18" s="94"/>
      <c r="MBQ18" s="94"/>
      <c r="MBR18" s="94"/>
      <c r="MBS18" s="94"/>
      <c r="MBT18" s="94"/>
      <c r="MBU18" s="94"/>
      <c r="MBV18" s="94"/>
      <c r="MBW18" s="94"/>
      <c r="MBX18" s="94"/>
      <c r="MBY18" s="94"/>
      <c r="MBZ18" s="94"/>
      <c r="MCA18" s="94"/>
      <c r="MCB18" s="94"/>
      <c r="MCC18" s="94"/>
      <c r="MCD18" s="94"/>
      <c r="MCE18" s="94"/>
      <c r="MCF18" s="94"/>
      <c r="MCG18" s="94"/>
      <c r="MCH18" s="94"/>
      <c r="MCI18" s="94"/>
      <c r="MCJ18" s="94"/>
      <c r="MCK18" s="94"/>
      <c r="MCL18" s="94"/>
      <c r="MCM18" s="94"/>
      <c r="MCN18" s="94"/>
      <c r="MCO18" s="94"/>
      <c r="MCP18" s="94"/>
      <c r="MCQ18" s="94"/>
      <c r="MCR18" s="94"/>
      <c r="MCS18" s="94"/>
      <c r="MCT18" s="94"/>
      <c r="MCU18" s="94"/>
      <c r="MCV18" s="94"/>
      <c r="MCW18" s="94"/>
      <c r="MCX18" s="94"/>
      <c r="MCY18" s="94"/>
      <c r="MCZ18" s="94"/>
      <c r="MDA18" s="94"/>
      <c r="MDB18" s="94"/>
      <c r="MDC18" s="94"/>
      <c r="MDD18" s="94"/>
      <c r="MDE18" s="94"/>
      <c r="MDF18" s="94"/>
      <c r="MDG18" s="94"/>
      <c r="MDH18" s="94"/>
      <c r="MDI18" s="94"/>
      <c r="MDJ18" s="94"/>
      <c r="MDK18" s="94"/>
      <c r="MDL18" s="94"/>
      <c r="MDM18" s="94"/>
      <c r="MDN18" s="94"/>
      <c r="MDO18" s="94"/>
      <c r="MDP18" s="94"/>
      <c r="MDQ18" s="94"/>
      <c r="MDR18" s="94"/>
      <c r="MDS18" s="94"/>
      <c r="MDT18" s="94"/>
      <c r="MDU18" s="94"/>
      <c r="MDV18" s="94"/>
      <c r="MDW18" s="94"/>
      <c r="MDX18" s="94"/>
      <c r="MDY18" s="94"/>
      <c r="MDZ18" s="94"/>
      <c r="MEA18" s="94"/>
      <c r="MEB18" s="94"/>
      <c r="MEC18" s="94"/>
      <c r="MED18" s="94"/>
      <c r="MEE18" s="94"/>
      <c r="MEF18" s="94"/>
      <c r="MEG18" s="94"/>
      <c r="MEH18" s="94"/>
      <c r="MEI18" s="94"/>
      <c r="MEJ18" s="94"/>
      <c r="MEK18" s="94"/>
      <c r="MEL18" s="94"/>
      <c r="MEM18" s="94"/>
      <c r="MEN18" s="94"/>
      <c r="MEO18" s="94"/>
      <c r="MEP18" s="94"/>
      <c r="MEQ18" s="94"/>
      <c r="MER18" s="94"/>
      <c r="MES18" s="94"/>
      <c r="MET18" s="94"/>
      <c r="MEU18" s="94"/>
      <c r="MEV18" s="94"/>
      <c r="MEW18" s="94"/>
      <c r="MEX18" s="94"/>
      <c r="MEY18" s="94"/>
      <c r="MEZ18" s="94"/>
      <c r="MFA18" s="94"/>
      <c r="MFB18" s="94"/>
      <c r="MFC18" s="94"/>
      <c r="MFD18" s="94"/>
      <c r="MFE18" s="94"/>
      <c r="MFF18" s="94"/>
      <c r="MFG18" s="94"/>
      <c r="MFH18" s="94"/>
      <c r="MFI18" s="94"/>
      <c r="MFJ18" s="94"/>
      <c r="MFK18" s="94"/>
      <c r="MFL18" s="94"/>
      <c r="MFM18" s="94"/>
      <c r="MFN18" s="94"/>
      <c r="MFO18" s="94"/>
      <c r="MFP18" s="94"/>
      <c r="MFQ18" s="94"/>
      <c r="MFR18" s="94"/>
      <c r="MFS18" s="94"/>
      <c r="MFT18" s="94"/>
      <c r="MFU18" s="94"/>
      <c r="MFV18" s="94"/>
      <c r="MFW18" s="94"/>
      <c r="MFX18" s="94"/>
      <c r="MFY18" s="94"/>
      <c r="MFZ18" s="94"/>
      <c r="MGA18" s="94"/>
      <c r="MGB18" s="94"/>
      <c r="MGC18" s="94"/>
      <c r="MGD18" s="94"/>
      <c r="MGE18" s="94"/>
      <c r="MGF18" s="94"/>
      <c r="MGG18" s="94"/>
      <c r="MGH18" s="94"/>
      <c r="MGI18" s="94"/>
      <c r="MGJ18" s="94"/>
      <c r="MGK18" s="94"/>
      <c r="MGL18" s="94"/>
      <c r="MGM18" s="94"/>
      <c r="MGN18" s="94"/>
      <c r="MGO18" s="94"/>
      <c r="MGP18" s="94"/>
      <c r="MGQ18" s="94"/>
      <c r="MGR18" s="94"/>
      <c r="MGS18" s="94"/>
      <c r="MGT18" s="94"/>
      <c r="MGU18" s="94"/>
      <c r="MGV18" s="94"/>
      <c r="MGW18" s="94"/>
      <c r="MGX18" s="94"/>
      <c r="MGY18" s="94"/>
      <c r="MGZ18" s="94"/>
      <c r="MHA18" s="94"/>
      <c r="MHB18" s="94"/>
      <c r="MHC18" s="94"/>
      <c r="MHD18" s="94"/>
      <c r="MHE18" s="94"/>
      <c r="MHF18" s="94"/>
      <c r="MHG18" s="94"/>
      <c r="MHH18" s="94"/>
      <c r="MHI18" s="94"/>
      <c r="MHJ18" s="94"/>
      <c r="MHK18" s="94"/>
      <c r="MHL18" s="94"/>
      <c r="MHM18" s="94"/>
      <c r="MHN18" s="94"/>
      <c r="MHO18" s="94"/>
      <c r="MHP18" s="94"/>
      <c r="MHQ18" s="94"/>
      <c r="MHR18" s="94"/>
      <c r="MHS18" s="94"/>
      <c r="MHT18" s="94"/>
      <c r="MHU18" s="94"/>
      <c r="MHV18" s="94"/>
      <c r="MHW18" s="94"/>
      <c r="MHX18" s="94"/>
      <c r="MHY18" s="94"/>
      <c r="MHZ18" s="94"/>
      <c r="MIA18" s="94"/>
      <c r="MIB18" s="94"/>
      <c r="MIC18" s="94"/>
      <c r="MID18" s="94"/>
      <c r="MIE18" s="94"/>
      <c r="MIF18" s="94"/>
      <c r="MIG18" s="94"/>
      <c r="MIH18" s="94"/>
      <c r="MII18" s="94"/>
      <c r="MIJ18" s="94"/>
      <c r="MIK18" s="94"/>
      <c r="MIL18" s="94"/>
      <c r="MIM18" s="94"/>
      <c r="MIN18" s="94"/>
      <c r="MIO18" s="94"/>
      <c r="MIP18" s="94"/>
      <c r="MIQ18" s="94"/>
      <c r="MIR18" s="94"/>
      <c r="MIS18" s="94"/>
      <c r="MIT18" s="94"/>
      <c r="MIU18" s="94"/>
      <c r="MIV18" s="94"/>
      <c r="MIW18" s="94"/>
      <c r="MIX18" s="94"/>
      <c r="MIY18" s="94"/>
      <c r="MIZ18" s="94"/>
      <c r="MJA18" s="94"/>
      <c r="MJB18" s="94"/>
      <c r="MJC18" s="94"/>
      <c r="MJD18" s="94"/>
      <c r="MJE18" s="94"/>
      <c r="MJF18" s="94"/>
      <c r="MJG18" s="94"/>
      <c r="MJH18" s="94"/>
      <c r="MJI18" s="94"/>
      <c r="MJJ18" s="94"/>
      <c r="MJK18" s="94"/>
      <c r="MJL18" s="94"/>
      <c r="MJM18" s="94"/>
      <c r="MJN18" s="94"/>
      <c r="MJO18" s="94"/>
      <c r="MJP18" s="94"/>
      <c r="MJQ18" s="94"/>
      <c r="MJR18" s="94"/>
      <c r="MJS18" s="94"/>
      <c r="MJT18" s="94"/>
      <c r="MJU18" s="94"/>
      <c r="MJV18" s="94"/>
      <c r="MJW18" s="94"/>
      <c r="MJX18" s="94"/>
      <c r="MJY18" s="94"/>
      <c r="MJZ18" s="94"/>
      <c r="MKA18" s="94"/>
      <c r="MKB18" s="94"/>
      <c r="MKC18" s="94"/>
      <c r="MKD18" s="94"/>
      <c r="MKE18" s="94"/>
      <c r="MKF18" s="94"/>
      <c r="MKG18" s="94"/>
      <c r="MKH18" s="94"/>
      <c r="MKI18" s="94"/>
      <c r="MKJ18" s="94"/>
      <c r="MKK18" s="94"/>
      <c r="MKL18" s="94"/>
      <c r="MKM18" s="94"/>
      <c r="MKN18" s="94"/>
      <c r="MKO18" s="94"/>
      <c r="MKP18" s="94"/>
      <c r="MKQ18" s="94"/>
      <c r="MKR18" s="94"/>
      <c r="MKS18" s="94"/>
      <c r="MKT18" s="94"/>
      <c r="MKU18" s="94"/>
      <c r="MKV18" s="94"/>
      <c r="MKW18" s="94"/>
      <c r="MKX18" s="94"/>
      <c r="MKY18" s="94"/>
      <c r="MKZ18" s="94"/>
      <c r="MLA18" s="94"/>
      <c r="MLB18" s="94"/>
      <c r="MLC18" s="94"/>
      <c r="MLD18" s="94"/>
      <c r="MLE18" s="94"/>
      <c r="MLF18" s="94"/>
      <c r="MLG18" s="94"/>
      <c r="MLH18" s="94"/>
      <c r="MLI18" s="94"/>
      <c r="MLJ18" s="94"/>
      <c r="MLK18" s="94"/>
      <c r="MLL18" s="94"/>
      <c r="MLM18" s="94"/>
      <c r="MLN18" s="94"/>
      <c r="MLO18" s="94"/>
      <c r="MLP18" s="94"/>
      <c r="MLQ18" s="94"/>
      <c r="MLR18" s="94"/>
      <c r="MLS18" s="94"/>
      <c r="MLT18" s="94"/>
      <c r="MLU18" s="94"/>
      <c r="MLV18" s="94"/>
      <c r="MLW18" s="94"/>
      <c r="MLX18" s="94"/>
      <c r="MLY18" s="94"/>
      <c r="MLZ18" s="94"/>
      <c r="MMA18" s="94"/>
      <c r="MMB18" s="94"/>
      <c r="MMC18" s="94"/>
      <c r="MMD18" s="94"/>
      <c r="MME18" s="94"/>
      <c r="MMF18" s="94"/>
      <c r="MMG18" s="94"/>
      <c r="MMH18" s="94"/>
      <c r="MMI18" s="94"/>
      <c r="MMJ18" s="94"/>
      <c r="MMK18" s="94"/>
      <c r="MML18" s="94"/>
      <c r="MMM18" s="94"/>
      <c r="MMN18" s="94"/>
      <c r="MMO18" s="94"/>
      <c r="MMP18" s="94"/>
      <c r="MMQ18" s="94"/>
      <c r="MMR18" s="94"/>
      <c r="MMS18" s="94"/>
      <c r="MMT18" s="94"/>
      <c r="MMU18" s="94"/>
      <c r="MMV18" s="94"/>
      <c r="MMW18" s="94"/>
      <c r="MMX18" s="94"/>
      <c r="MMY18" s="94"/>
      <c r="MMZ18" s="94"/>
      <c r="MNA18" s="94"/>
      <c r="MNB18" s="94"/>
      <c r="MNC18" s="94"/>
      <c r="MND18" s="94"/>
      <c r="MNE18" s="94"/>
      <c r="MNF18" s="94"/>
      <c r="MNG18" s="94"/>
      <c r="MNH18" s="94"/>
      <c r="MNI18" s="94"/>
      <c r="MNJ18" s="94"/>
      <c r="MNK18" s="94"/>
      <c r="MNL18" s="94"/>
      <c r="MNM18" s="94"/>
      <c r="MNN18" s="94"/>
      <c r="MNO18" s="94"/>
      <c r="MNP18" s="94"/>
      <c r="MNQ18" s="94"/>
      <c r="MNR18" s="94"/>
      <c r="MNS18" s="94"/>
      <c r="MNT18" s="94"/>
      <c r="MNU18" s="94"/>
      <c r="MNV18" s="94"/>
      <c r="MNW18" s="94"/>
      <c r="MNX18" s="94"/>
      <c r="MNY18" s="94"/>
      <c r="MNZ18" s="94"/>
      <c r="MOA18" s="94"/>
      <c r="MOB18" s="94"/>
      <c r="MOC18" s="94"/>
      <c r="MOD18" s="94"/>
      <c r="MOE18" s="94"/>
      <c r="MOF18" s="94"/>
      <c r="MOG18" s="94"/>
      <c r="MOH18" s="94"/>
      <c r="MOI18" s="94"/>
      <c r="MOJ18" s="94"/>
      <c r="MOK18" s="94"/>
      <c r="MOL18" s="94"/>
      <c r="MOM18" s="94"/>
      <c r="MON18" s="94"/>
      <c r="MOO18" s="94"/>
      <c r="MOP18" s="94"/>
      <c r="MOQ18" s="94"/>
      <c r="MOR18" s="94"/>
      <c r="MOS18" s="94"/>
      <c r="MOT18" s="94"/>
      <c r="MOU18" s="94"/>
      <c r="MOV18" s="94"/>
      <c r="MOW18" s="94"/>
      <c r="MOX18" s="94"/>
      <c r="MOY18" s="94"/>
      <c r="MOZ18" s="94"/>
      <c r="MPA18" s="94"/>
      <c r="MPB18" s="94"/>
      <c r="MPC18" s="94"/>
      <c r="MPD18" s="94"/>
      <c r="MPE18" s="94"/>
      <c r="MPF18" s="94"/>
      <c r="MPG18" s="94"/>
      <c r="MPH18" s="94"/>
      <c r="MPI18" s="94"/>
      <c r="MPJ18" s="94"/>
      <c r="MPK18" s="94"/>
      <c r="MPL18" s="94"/>
      <c r="MPM18" s="94"/>
      <c r="MPN18" s="94"/>
      <c r="MPO18" s="94"/>
      <c r="MPP18" s="94"/>
      <c r="MPQ18" s="94"/>
      <c r="MPR18" s="94"/>
      <c r="MPS18" s="94"/>
      <c r="MPT18" s="94"/>
      <c r="MPU18" s="94"/>
      <c r="MPV18" s="94"/>
      <c r="MPW18" s="94"/>
      <c r="MPX18" s="94"/>
      <c r="MPY18" s="94"/>
      <c r="MPZ18" s="94"/>
      <c r="MQA18" s="94"/>
      <c r="MQB18" s="94"/>
      <c r="MQC18" s="94"/>
      <c r="MQD18" s="94"/>
      <c r="MQE18" s="94"/>
      <c r="MQF18" s="94"/>
      <c r="MQG18" s="94"/>
      <c r="MQH18" s="94"/>
      <c r="MQI18" s="94"/>
      <c r="MQJ18" s="94"/>
      <c r="MQK18" s="94"/>
      <c r="MQL18" s="94"/>
      <c r="MQM18" s="94"/>
      <c r="MQN18" s="94"/>
      <c r="MQO18" s="94"/>
      <c r="MQP18" s="94"/>
      <c r="MQQ18" s="94"/>
      <c r="MQR18" s="94"/>
      <c r="MQS18" s="94"/>
      <c r="MQT18" s="94"/>
      <c r="MQU18" s="94"/>
      <c r="MQV18" s="94"/>
      <c r="MQW18" s="94"/>
      <c r="MQX18" s="94"/>
      <c r="MQY18" s="94"/>
      <c r="MQZ18" s="94"/>
      <c r="MRA18" s="94"/>
      <c r="MRB18" s="94"/>
      <c r="MRC18" s="94"/>
      <c r="MRD18" s="94"/>
      <c r="MRE18" s="94"/>
      <c r="MRF18" s="94"/>
      <c r="MRG18" s="94"/>
      <c r="MRH18" s="94"/>
      <c r="MRI18" s="94"/>
      <c r="MRJ18" s="94"/>
      <c r="MRK18" s="94"/>
      <c r="MRL18" s="94"/>
      <c r="MRM18" s="94"/>
      <c r="MRN18" s="94"/>
      <c r="MRO18" s="94"/>
      <c r="MRP18" s="94"/>
      <c r="MRQ18" s="94"/>
      <c r="MRR18" s="94"/>
      <c r="MRS18" s="94"/>
      <c r="MRT18" s="94"/>
      <c r="MRU18" s="94"/>
      <c r="MRV18" s="94"/>
      <c r="MRW18" s="94"/>
      <c r="MRX18" s="94"/>
      <c r="MRY18" s="94"/>
      <c r="MRZ18" s="94"/>
      <c r="MSA18" s="94"/>
      <c r="MSB18" s="94"/>
      <c r="MSC18" s="94"/>
      <c r="MSD18" s="94"/>
      <c r="MSE18" s="94"/>
      <c r="MSF18" s="94"/>
      <c r="MSG18" s="94"/>
      <c r="MSH18" s="94"/>
      <c r="MSI18" s="94"/>
      <c r="MSJ18" s="94"/>
      <c r="MSK18" s="94"/>
      <c r="MSL18" s="94"/>
      <c r="MSM18" s="94"/>
      <c r="MSN18" s="94"/>
      <c r="MSO18" s="94"/>
      <c r="MSP18" s="94"/>
      <c r="MSQ18" s="94"/>
      <c r="MSR18" s="94"/>
      <c r="MSS18" s="94"/>
      <c r="MST18" s="94"/>
      <c r="MSU18" s="94"/>
      <c r="MSV18" s="94"/>
      <c r="MSW18" s="94"/>
      <c r="MSX18" s="94"/>
      <c r="MSY18" s="94"/>
      <c r="MSZ18" s="94"/>
      <c r="MTA18" s="94"/>
      <c r="MTB18" s="94"/>
      <c r="MTC18" s="94"/>
      <c r="MTD18" s="94"/>
      <c r="MTE18" s="94"/>
      <c r="MTF18" s="94"/>
      <c r="MTG18" s="94"/>
      <c r="MTH18" s="94"/>
      <c r="MTI18" s="94"/>
      <c r="MTJ18" s="94"/>
      <c r="MTK18" s="94"/>
      <c r="MTL18" s="94"/>
      <c r="MTM18" s="94"/>
      <c r="MTN18" s="94"/>
      <c r="MTO18" s="94"/>
      <c r="MTP18" s="94"/>
      <c r="MTQ18" s="94"/>
      <c r="MTR18" s="94"/>
      <c r="MTS18" s="94"/>
      <c r="MTT18" s="94"/>
      <c r="MTU18" s="94"/>
      <c r="MTV18" s="94"/>
      <c r="MTW18" s="94"/>
      <c r="MTX18" s="94"/>
      <c r="MTY18" s="94"/>
      <c r="MTZ18" s="94"/>
      <c r="MUA18" s="94"/>
      <c r="MUB18" s="94"/>
      <c r="MUC18" s="94"/>
      <c r="MUD18" s="94"/>
      <c r="MUE18" s="94"/>
      <c r="MUF18" s="94"/>
      <c r="MUG18" s="94"/>
      <c r="MUH18" s="94"/>
      <c r="MUI18" s="94"/>
      <c r="MUJ18" s="94"/>
      <c r="MUK18" s="94"/>
      <c r="MUL18" s="94"/>
      <c r="MUM18" s="94"/>
      <c r="MUN18" s="94"/>
      <c r="MUO18" s="94"/>
      <c r="MUP18" s="94"/>
      <c r="MUQ18" s="94"/>
      <c r="MUR18" s="94"/>
      <c r="MUS18" s="94"/>
      <c r="MUT18" s="94"/>
      <c r="MUU18" s="94"/>
      <c r="MUV18" s="94"/>
      <c r="MUW18" s="94"/>
      <c r="MUX18" s="94"/>
      <c r="MUY18" s="94"/>
      <c r="MUZ18" s="94"/>
      <c r="MVA18" s="94"/>
      <c r="MVB18" s="94"/>
      <c r="MVC18" s="94"/>
      <c r="MVD18" s="94"/>
      <c r="MVE18" s="94"/>
      <c r="MVF18" s="94"/>
      <c r="MVG18" s="94"/>
      <c r="MVH18" s="94"/>
      <c r="MVI18" s="94"/>
      <c r="MVJ18" s="94"/>
      <c r="MVK18" s="94"/>
      <c r="MVL18" s="94"/>
      <c r="MVM18" s="94"/>
      <c r="MVN18" s="94"/>
      <c r="MVO18" s="94"/>
      <c r="MVP18" s="94"/>
      <c r="MVQ18" s="94"/>
      <c r="MVR18" s="94"/>
      <c r="MVS18" s="94"/>
      <c r="MVT18" s="94"/>
      <c r="MVU18" s="94"/>
      <c r="MVV18" s="94"/>
      <c r="MVW18" s="94"/>
      <c r="MVX18" s="94"/>
      <c r="MVY18" s="94"/>
      <c r="MVZ18" s="94"/>
      <c r="MWA18" s="94"/>
      <c r="MWB18" s="94"/>
      <c r="MWC18" s="94"/>
      <c r="MWD18" s="94"/>
      <c r="MWE18" s="94"/>
      <c r="MWF18" s="94"/>
      <c r="MWG18" s="94"/>
      <c r="MWH18" s="94"/>
      <c r="MWI18" s="94"/>
      <c r="MWJ18" s="94"/>
      <c r="MWK18" s="94"/>
      <c r="MWL18" s="94"/>
      <c r="MWM18" s="94"/>
      <c r="MWN18" s="94"/>
      <c r="MWO18" s="94"/>
      <c r="MWP18" s="94"/>
      <c r="MWQ18" s="94"/>
      <c r="MWR18" s="94"/>
      <c r="MWS18" s="94"/>
      <c r="MWT18" s="94"/>
      <c r="MWU18" s="94"/>
      <c r="MWV18" s="94"/>
      <c r="MWW18" s="94"/>
      <c r="MWX18" s="94"/>
      <c r="MWY18" s="94"/>
      <c r="MWZ18" s="94"/>
      <c r="MXA18" s="94"/>
      <c r="MXB18" s="94"/>
      <c r="MXC18" s="94"/>
      <c r="MXD18" s="94"/>
      <c r="MXE18" s="94"/>
      <c r="MXF18" s="94"/>
      <c r="MXG18" s="94"/>
      <c r="MXH18" s="94"/>
      <c r="MXI18" s="94"/>
      <c r="MXJ18" s="94"/>
      <c r="MXK18" s="94"/>
      <c r="MXL18" s="94"/>
      <c r="MXM18" s="94"/>
      <c r="MXN18" s="94"/>
      <c r="MXO18" s="94"/>
      <c r="MXP18" s="94"/>
      <c r="MXQ18" s="94"/>
      <c r="MXR18" s="94"/>
      <c r="MXS18" s="94"/>
      <c r="MXT18" s="94"/>
      <c r="MXU18" s="94"/>
      <c r="MXV18" s="94"/>
      <c r="MXW18" s="94"/>
      <c r="MXX18" s="94"/>
      <c r="MXY18" s="94"/>
      <c r="MXZ18" s="94"/>
      <c r="MYA18" s="94"/>
      <c r="MYB18" s="94"/>
      <c r="MYC18" s="94"/>
      <c r="MYD18" s="94"/>
      <c r="MYE18" s="94"/>
      <c r="MYF18" s="94"/>
      <c r="MYG18" s="94"/>
      <c r="MYH18" s="94"/>
      <c r="MYI18" s="94"/>
      <c r="MYJ18" s="94"/>
      <c r="MYK18" s="94"/>
      <c r="MYL18" s="94"/>
      <c r="MYM18" s="94"/>
      <c r="MYN18" s="94"/>
      <c r="MYO18" s="94"/>
      <c r="MYP18" s="94"/>
      <c r="MYQ18" s="94"/>
      <c r="MYR18" s="94"/>
      <c r="MYS18" s="94"/>
      <c r="MYT18" s="94"/>
      <c r="MYU18" s="94"/>
      <c r="MYV18" s="94"/>
      <c r="MYW18" s="94"/>
      <c r="MYX18" s="94"/>
      <c r="MYY18" s="94"/>
      <c r="MYZ18" s="94"/>
      <c r="MZA18" s="94"/>
      <c r="MZB18" s="94"/>
      <c r="MZC18" s="94"/>
      <c r="MZD18" s="94"/>
      <c r="MZE18" s="94"/>
      <c r="MZF18" s="94"/>
      <c r="MZG18" s="94"/>
      <c r="MZH18" s="94"/>
      <c r="MZI18" s="94"/>
      <c r="MZJ18" s="94"/>
      <c r="MZK18" s="94"/>
      <c r="MZL18" s="94"/>
      <c r="MZM18" s="94"/>
      <c r="MZN18" s="94"/>
      <c r="MZO18" s="94"/>
      <c r="MZP18" s="94"/>
      <c r="MZQ18" s="94"/>
      <c r="MZR18" s="94"/>
      <c r="MZS18" s="94"/>
      <c r="MZT18" s="94"/>
      <c r="MZU18" s="94"/>
      <c r="MZV18" s="94"/>
      <c r="MZW18" s="94"/>
      <c r="MZX18" s="94"/>
      <c r="MZY18" s="94"/>
      <c r="MZZ18" s="94"/>
      <c r="NAA18" s="94"/>
      <c r="NAB18" s="94"/>
      <c r="NAC18" s="94"/>
      <c r="NAD18" s="94"/>
      <c r="NAE18" s="94"/>
      <c r="NAF18" s="94"/>
      <c r="NAG18" s="94"/>
      <c r="NAH18" s="94"/>
      <c r="NAI18" s="94"/>
      <c r="NAJ18" s="94"/>
      <c r="NAK18" s="94"/>
      <c r="NAL18" s="94"/>
      <c r="NAM18" s="94"/>
      <c r="NAN18" s="94"/>
      <c r="NAO18" s="94"/>
      <c r="NAP18" s="94"/>
      <c r="NAQ18" s="94"/>
      <c r="NAR18" s="94"/>
      <c r="NAS18" s="94"/>
      <c r="NAT18" s="94"/>
      <c r="NAU18" s="94"/>
      <c r="NAV18" s="94"/>
      <c r="NAW18" s="94"/>
      <c r="NAX18" s="94"/>
      <c r="NAY18" s="94"/>
      <c r="NAZ18" s="94"/>
      <c r="NBA18" s="94"/>
      <c r="NBB18" s="94"/>
      <c r="NBC18" s="94"/>
      <c r="NBD18" s="94"/>
      <c r="NBE18" s="94"/>
      <c r="NBF18" s="94"/>
      <c r="NBG18" s="94"/>
      <c r="NBH18" s="94"/>
      <c r="NBI18" s="94"/>
      <c r="NBJ18" s="94"/>
      <c r="NBK18" s="94"/>
      <c r="NBL18" s="94"/>
      <c r="NBM18" s="94"/>
      <c r="NBN18" s="94"/>
      <c r="NBO18" s="94"/>
      <c r="NBP18" s="94"/>
      <c r="NBQ18" s="94"/>
      <c r="NBR18" s="94"/>
      <c r="NBS18" s="94"/>
      <c r="NBT18" s="94"/>
      <c r="NBU18" s="94"/>
      <c r="NBV18" s="94"/>
      <c r="NBW18" s="94"/>
      <c r="NBX18" s="94"/>
      <c r="NBY18" s="94"/>
      <c r="NBZ18" s="94"/>
      <c r="NCA18" s="94"/>
      <c r="NCB18" s="94"/>
      <c r="NCC18" s="94"/>
      <c r="NCD18" s="94"/>
      <c r="NCE18" s="94"/>
      <c r="NCF18" s="94"/>
      <c r="NCG18" s="94"/>
      <c r="NCH18" s="94"/>
      <c r="NCI18" s="94"/>
      <c r="NCJ18" s="94"/>
      <c r="NCK18" s="94"/>
      <c r="NCL18" s="94"/>
      <c r="NCM18" s="94"/>
      <c r="NCN18" s="94"/>
      <c r="NCO18" s="94"/>
      <c r="NCP18" s="94"/>
      <c r="NCQ18" s="94"/>
      <c r="NCR18" s="94"/>
      <c r="NCS18" s="94"/>
      <c r="NCT18" s="94"/>
      <c r="NCU18" s="94"/>
      <c r="NCV18" s="94"/>
      <c r="NCW18" s="94"/>
      <c r="NCX18" s="94"/>
      <c r="NCY18" s="94"/>
      <c r="NCZ18" s="94"/>
      <c r="NDA18" s="94"/>
      <c r="NDB18" s="94"/>
      <c r="NDC18" s="94"/>
      <c r="NDD18" s="94"/>
      <c r="NDE18" s="94"/>
      <c r="NDF18" s="94"/>
      <c r="NDG18" s="94"/>
      <c r="NDH18" s="94"/>
      <c r="NDI18" s="94"/>
      <c r="NDJ18" s="94"/>
      <c r="NDK18" s="94"/>
      <c r="NDL18" s="94"/>
      <c r="NDM18" s="94"/>
      <c r="NDN18" s="94"/>
      <c r="NDO18" s="94"/>
      <c r="NDP18" s="94"/>
      <c r="NDQ18" s="94"/>
      <c r="NDR18" s="94"/>
      <c r="NDS18" s="94"/>
      <c r="NDT18" s="94"/>
      <c r="NDU18" s="94"/>
      <c r="NDV18" s="94"/>
      <c r="NDW18" s="94"/>
      <c r="NDX18" s="94"/>
      <c r="NDY18" s="94"/>
      <c r="NDZ18" s="94"/>
      <c r="NEA18" s="94"/>
      <c r="NEB18" s="94"/>
      <c r="NEC18" s="94"/>
      <c r="NED18" s="94"/>
      <c r="NEE18" s="94"/>
      <c r="NEF18" s="94"/>
      <c r="NEG18" s="94"/>
      <c r="NEH18" s="94"/>
      <c r="NEI18" s="94"/>
      <c r="NEJ18" s="94"/>
      <c r="NEK18" s="94"/>
      <c r="NEL18" s="94"/>
      <c r="NEM18" s="94"/>
      <c r="NEN18" s="94"/>
      <c r="NEO18" s="94"/>
      <c r="NEP18" s="94"/>
      <c r="NEQ18" s="94"/>
      <c r="NER18" s="94"/>
      <c r="NES18" s="94"/>
      <c r="NET18" s="94"/>
      <c r="NEU18" s="94"/>
      <c r="NEV18" s="94"/>
      <c r="NEW18" s="94"/>
      <c r="NEX18" s="94"/>
      <c r="NEY18" s="94"/>
      <c r="NEZ18" s="94"/>
      <c r="NFA18" s="94"/>
      <c r="NFB18" s="94"/>
      <c r="NFC18" s="94"/>
      <c r="NFD18" s="94"/>
      <c r="NFE18" s="94"/>
      <c r="NFF18" s="94"/>
      <c r="NFG18" s="94"/>
      <c r="NFH18" s="94"/>
      <c r="NFI18" s="94"/>
      <c r="NFJ18" s="94"/>
      <c r="NFK18" s="94"/>
      <c r="NFL18" s="94"/>
      <c r="NFM18" s="94"/>
      <c r="NFN18" s="94"/>
      <c r="NFO18" s="94"/>
      <c r="NFP18" s="94"/>
      <c r="NFQ18" s="94"/>
      <c r="NFR18" s="94"/>
      <c r="NFS18" s="94"/>
      <c r="NFT18" s="94"/>
      <c r="NFU18" s="94"/>
      <c r="NFV18" s="94"/>
      <c r="NFW18" s="94"/>
      <c r="NFX18" s="94"/>
      <c r="NFY18" s="94"/>
      <c r="NFZ18" s="94"/>
      <c r="NGA18" s="94"/>
      <c r="NGB18" s="94"/>
      <c r="NGC18" s="94"/>
      <c r="NGD18" s="94"/>
      <c r="NGE18" s="94"/>
      <c r="NGF18" s="94"/>
      <c r="NGG18" s="94"/>
      <c r="NGH18" s="94"/>
      <c r="NGI18" s="94"/>
      <c r="NGJ18" s="94"/>
      <c r="NGK18" s="94"/>
      <c r="NGL18" s="94"/>
      <c r="NGM18" s="94"/>
      <c r="NGN18" s="94"/>
      <c r="NGO18" s="94"/>
      <c r="NGP18" s="94"/>
      <c r="NGQ18" s="94"/>
      <c r="NGR18" s="94"/>
      <c r="NGS18" s="94"/>
      <c r="NGT18" s="94"/>
      <c r="NGU18" s="94"/>
      <c r="NGV18" s="94"/>
      <c r="NGW18" s="94"/>
      <c r="NGX18" s="94"/>
      <c r="NGY18" s="94"/>
      <c r="NGZ18" s="94"/>
      <c r="NHA18" s="94"/>
      <c r="NHB18" s="94"/>
      <c r="NHC18" s="94"/>
      <c r="NHD18" s="94"/>
      <c r="NHE18" s="94"/>
      <c r="NHF18" s="94"/>
      <c r="NHG18" s="94"/>
      <c r="NHH18" s="94"/>
      <c r="NHI18" s="94"/>
      <c r="NHJ18" s="94"/>
      <c r="NHK18" s="94"/>
      <c r="NHL18" s="94"/>
      <c r="NHM18" s="94"/>
      <c r="NHN18" s="94"/>
      <c r="NHO18" s="94"/>
      <c r="NHP18" s="94"/>
      <c r="NHQ18" s="94"/>
      <c r="NHR18" s="94"/>
      <c r="NHS18" s="94"/>
      <c r="NHT18" s="94"/>
      <c r="NHU18" s="94"/>
      <c r="NHV18" s="94"/>
      <c r="NHW18" s="94"/>
      <c r="NHX18" s="94"/>
      <c r="NHY18" s="94"/>
      <c r="NHZ18" s="94"/>
      <c r="NIA18" s="94"/>
      <c r="NIB18" s="94"/>
      <c r="NIC18" s="94"/>
      <c r="NID18" s="94"/>
      <c r="NIE18" s="94"/>
      <c r="NIF18" s="94"/>
      <c r="NIG18" s="94"/>
      <c r="NIH18" s="94"/>
      <c r="NII18" s="94"/>
      <c r="NIJ18" s="94"/>
      <c r="NIK18" s="94"/>
      <c r="NIL18" s="94"/>
      <c r="NIM18" s="94"/>
      <c r="NIN18" s="94"/>
      <c r="NIO18" s="94"/>
      <c r="NIP18" s="94"/>
      <c r="NIQ18" s="94"/>
      <c r="NIR18" s="94"/>
      <c r="NIS18" s="94"/>
      <c r="NIT18" s="94"/>
      <c r="NIU18" s="94"/>
      <c r="NIV18" s="94"/>
      <c r="NIW18" s="94"/>
      <c r="NIX18" s="94"/>
      <c r="NIY18" s="94"/>
      <c r="NIZ18" s="94"/>
      <c r="NJA18" s="94"/>
      <c r="NJB18" s="94"/>
      <c r="NJC18" s="94"/>
      <c r="NJD18" s="94"/>
      <c r="NJE18" s="94"/>
      <c r="NJF18" s="94"/>
      <c r="NJG18" s="94"/>
      <c r="NJH18" s="94"/>
      <c r="NJI18" s="94"/>
      <c r="NJJ18" s="94"/>
      <c r="NJK18" s="94"/>
      <c r="NJL18" s="94"/>
      <c r="NJM18" s="94"/>
      <c r="NJN18" s="94"/>
      <c r="NJO18" s="94"/>
      <c r="NJP18" s="94"/>
      <c r="NJQ18" s="94"/>
      <c r="NJR18" s="94"/>
      <c r="NJS18" s="94"/>
      <c r="NJT18" s="94"/>
      <c r="NJU18" s="94"/>
      <c r="NJV18" s="94"/>
      <c r="NJW18" s="94"/>
      <c r="NJX18" s="94"/>
      <c r="NJY18" s="94"/>
      <c r="NJZ18" s="94"/>
      <c r="NKA18" s="94"/>
      <c r="NKB18" s="94"/>
      <c r="NKC18" s="94"/>
      <c r="NKD18" s="94"/>
      <c r="NKE18" s="94"/>
      <c r="NKF18" s="94"/>
      <c r="NKG18" s="94"/>
      <c r="NKH18" s="94"/>
      <c r="NKI18" s="94"/>
      <c r="NKJ18" s="94"/>
      <c r="NKK18" s="94"/>
      <c r="NKL18" s="94"/>
      <c r="NKM18" s="94"/>
      <c r="NKN18" s="94"/>
      <c r="NKO18" s="94"/>
      <c r="NKP18" s="94"/>
      <c r="NKQ18" s="94"/>
      <c r="NKR18" s="94"/>
      <c r="NKS18" s="94"/>
      <c r="NKT18" s="94"/>
      <c r="NKU18" s="94"/>
      <c r="NKV18" s="94"/>
      <c r="NKW18" s="94"/>
      <c r="NKX18" s="94"/>
      <c r="NKY18" s="94"/>
      <c r="NKZ18" s="94"/>
      <c r="NLA18" s="94"/>
      <c r="NLB18" s="94"/>
      <c r="NLC18" s="94"/>
      <c r="NLD18" s="94"/>
      <c r="NLE18" s="94"/>
      <c r="NLF18" s="94"/>
      <c r="NLG18" s="94"/>
      <c r="NLH18" s="94"/>
      <c r="NLI18" s="94"/>
      <c r="NLJ18" s="94"/>
      <c r="NLK18" s="94"/>
      <c r="NLL18" s="94"/>
      <c r="NLM18" s="94"/>
      <c r="NLN18" s="94"/>
      <c r="NLO18" s="94"/>
      <c r="NLP18" s="94"/>
      <c r="NLQ18" s="94"/>
      <c r="NLR18" s="94"/>
      <c r="NLS18" s="94"/>
      <c r="NLT18" s="94"/>
      <c r="NLU18" s="94"/>
      <c r="NLV18" s="94"/>
      <c r="NLW18" s="94"/>
      <c r="NLX18" s="94"/>
      <c r="NLY18" s="94"/>
      <c r="NLZ18" s="94"/>
      <c r="NMA18" s="94"/>
      <c r="NMB18" s="94"/>
      <c r="NMC18" s="94"/>
      <c r="NMD18" s="94"/>
      <c r="NME18" s="94"/>
      <c r="NMF18" s="94"/>
      <c r="NMG18" s="94"/>
      <c r="NMH18" s="94"/>
      <c r="NMI18" s="94"/>
      <c r="NMJ18" s="94"/>
      <c r="NMK18" s="94"/>
      <c r="NML18" s="94"/>
      <c r="NMM18" s="94"/>
      <c r="NMN18" s="94"/>
      <c r="NMO18" s="94"/>
      <c r="NMP18" s="94"/>
      <c r="NMQ18" s="94"/>
      <c r="NMR18" s="94"/>
      <c r="NMS18" s="94"/>
      <c r="NMT18" s="94"/>
      <c r="NMU18" s="94"/>
      <c r="NMV18" s="94"/>
      <c r="NMW18" s="94"/>
      <c r="NMX18" s="94"/>
      <c r="NMY18" s="94"/>
      <c r="NMZ18" s="94"/>
      <c r="NNA18" s="94"/>
      <c r="NNB18" s="94"/>
      <c r="NNC18" s="94"/>
      <c r="NND18" s="94"/>
      <c r="NNE18" s="94"/>
      <c r="NNF18" s="94"/>
      <c r="NNG18" s="94"/>
      <c r="NNH18" s="94"/>
      <c r="NNI18" s="94"/>
      <c r="NNJ18" s="94"/>
      <c r="NNK18" s="94"/>
      <c r="NNL18" s="94"/>
      <c r="NNM18" s="94"/>
      <c r="NNN18" s="94"/>
      <c r="NNO18" s="94"/>
      <c r="NNP18" s="94"/>
      <c r="NNQ18" s="94"/>
      <c r="NNR18" s="94"/>
      <c r="NNS18" s="94"/>
      <c r="NNT18" s="94"/>
      <c r="NNU18" s="94"/>
      <c r="NNV18" s="94"/>
      <c r="NNW18" s="94"/>
      <c r="NNX18" s="94"/>
      <c r="NNY18" s="94"/>
      <c r="NNZ18" s="94"/>
      <c r="NOA18" s="94"/>
      <c r="NOB18" s="94"/>
      <c r="NOC18" s="94"/>
      <c r="NOD18" s="94"/>
      <c r="NOE18" s="94"/>
      <c r="NOF18" s="94"/>
      <c r="NOG18" s="94"/>
      <c r="NOH18" s="94"/>
      <c r="NOI18" s="94"/>
      <c r="NOJ18" s="94"/>
      <c r="NOK18" s="94"/>
      <c r="NOL18" s="94"/>
      <c r="NOM18" s="94"/>
      <c r="NON18" s="94"/>
      <c r="NOO18" s="94"/>
      <c r="NOP18" s="94"/>
      <c r="NOQ18" s="94"/>
      <c r="NOR18" s="94"/>
      <c r="NOS18" s="94"/>
      <c r="NOT18" s="94"/>
      <c r="NOU18" s="94"/>
      <c r="NOV18" s="94"/>
      <c r="NOW18" s="94"/>
      <c r="NOX18" s="94"/>
      <c r="NOY18" s="94"/>
      <c r="NOZ18" s="94"/>
      <c r="NPA18" s="94"/>
      <c r="NPB18" s="94"/>
      <c r="NPC18" s="94"/>
      <c r="NPD18" s="94"/>
      <c r="NPE18" s="94"/>
      <c r="NPF18" s="94"/>
      <c r="NPG18" s="94"/>
      <c r="NPH18" s="94"/>
      <c r="NPI18" s="94"/>
      <c r="NPJ18" s="94"/>
      <c r="NPK18" s="94"/>
      <c r="NPL18" s="94"/>
      <c r="NPM18" s="94"/>
      <c r="NPN18" s="94"/>
      <c r="NPO18" s="94"/>
      <c r="NPP18" s="94"/>
      <c r="NPQ18" s="94"/>
      <c r="NPR18" s="94"/>
      <c r="NPS18" s="94"/>
      <c r="NPT18" s="94"/>
      <c r="NPU18" s="94"/>
      <c r="NPV18" s="94"/>
      <c r="NPW18" s="94"/>
      <c r="NPX18" s="94"/>
      <c r="NPY18" s="94"/>
      <c r="NPZ18" s="94"/>
      <c r="NQA18" s="94"/>
      <c r="NQB18" s="94"/>
      <c r="NQC18" s="94"/>
      <c r="NQD18" s="94"/>
      <c r="NQE18" s="94"/>
      <c r="NQF18" s="94"/>
      <c r="NQG18" s="94"/>
      <c r="NQH18" s="94"/>
      <c r="NQI18" s="94"/>
      <c r="NQJ18" s="94"/>
      <c r="NQK18" s="94"/>
      <c r="NQL18" s="94"/>
      <c r="NQM18" s="94"/>
      <c r="NQN18" s="94"/>
      <c r="NQO18" s="94"/>
      <c r="NQP18" s="94"/>
      <c r="NQQ18" s="94"/>
      <c r="NQR18" s="94"/>
      <c r="NQS18" s="94"/>
      <c r="NQT18" s="94"/>
      <c r="NQU18" s="94"/>
      <c r="NQV18" s="94"/>
      <c r="NQW18" s="94"/>
      <c r="NQX18" s="94"/>
      <c r="NQY18" s="94"/>
      <c r="NQZ18" s="94"/>
      <c r="NRA18" s="94"/>
      <c r="NRB18" s="94"/>
      <c r="NRC18" s="94"/>
      <c r="NRD18" s="94"/>
      <c r="NRE18" s="94"/>
      <c r="NRF18" s="94"/>
      <c r="NRG18" s="94"/>
      <c r="NRH18" s="94"/>
      <c r="NRI18" s="94"/>
      <c r="NRJ18" s="94"/>
      <c r="NRK18" s="94"/>
      <c r="NRL18" s="94"/>
      <c r="NRM18" s="94"/>
      <c r="NRN18" s="94"/>
      <c r="NRO18" s="94"/>
      <c r="NRP18" s="94"/>
      <c r="NRQ18" s="94"/>
      <c r="NRR18" s="94"/>
      <c r="NRS18" s="94"/>
      <c r="NRT18" s="94"/>
      <c r="NRU18" s="94"/>
      <c r="NRV18" s="94"/>
      <c r="NRW18" s="94"/>
      <c r="NRX18" s="94"/>
      <c r="NRY18" s="94"/>
      <c r="NRZ18" s="94"/>
      <c r="NSA18" s="94"/>
      <c r="NSB18" s="94"/>
      <c r="NSC18" s="94"/>
      <c r="NSD18" s="94"/>
      <c r="NSE18" s="94"/>
      <c r="NSF18" s="94"/>
      <c r="NSG18" s="94"/>
      <c r="NSH18" s="94"/>
      <c r="NSI18" s="94"/>
      <c r="NSJ18" s="94"/>
      <c r="NSK18" s="94"/>
      <c r="NSL18" s="94"/>
      <c r="NSM18" s="94"/>
      <c r="NSN18" s="94"/>
      <c r="NSO18" s="94"/>
      <c r="NSP18" s="94"/>
      <c r="NSQ18" s="94"/>
      <c r="NSR18" s="94"/>
      <c r="NSS18" s="94"/>
      <c r="NST18" s="94"/>
      <c r="NSU18" s="94"/>
      <c r="NSV18" s="94"/>
      <c r="NSW18" s="94"/>
      <c r="NSX18" s="94"/>
      <c r="NSY18" s="94"/>
      <c r="NSZ18" s="94"/>
      <c r="NTA18" s="94"/>
      <c r="NTB18" s="94"/>
      <c r="NTC18" s="94"/>
      <c r="NTD18" s="94"/>
      <c r="NTE18" s="94"/>
      <c r="NTF18" s="94"/>
      <c r="NTG18" s="94"/>
      <c r="NTH18" s="94"/>
      <c r="NTI18" s="94"/>
      <c r="NTJ18" s="94"/>
      <c r="NTK18" s="94"/>
      <c r="NTL18" s="94"/>
      <c r="NTM18" s="94"/>
      <c r="NTN18" s="94"/>
      <c r="NTO18" s="94"/>
      <c r="NTP18" s="94"/>
      <c r="NTQ18" s="94"/>
      <c r="NTR18" s="94"/>
      <c r="NTS18" s="94"/>
      <c r="NTT18" s="94"/>
      <c r="NTU18" s="94"/>
      <c r="NTV18" s="94"/>
      <c r="NTW18" s="94"/>
      <c r="NTX18" s="94"/>
      <c r="NTY18" s="94"/>
      <c r="NTZ18" s="94"/>
      <c r="NUA18" s="94"/>
      <c r="NUB18" s="94"/>
      <c r="NUC18" s="94"/>
      <c r="NUD18" s="94"/>
      <c r="NUE18" s="94"/>
      <c r="NUF18" s="94"/>
      <c r="NUG18" s="94"/>
      <c r="NUH18" s="94"/>
      <c r="NUI18" s="94"/>
      <c r="NUJ18" s="94"/>
      <c r="NUK18" s="94"/>
      <c r="NUL18" s="94"/>
      <c r="NUM18" s="94"/>
      <c r="NUN18" s="94"/>
      <c r="NUO18" s="94"/>
      <c r="NUP18" s="94"/>
      <c r="NUQ18" s="94"/>
      <c r="NUR18" s="94"/>
      <c r="NUS18" s="94"/>
      <c r="NUT18" s="94"/>
      <c r="NUU18" s="94"/>
      <c r="NUV18" s="94"/>
      <c r="NUW18" s="94"/>
      <c r="NUX18" s="94"/>
      <c r="NUY18" s="94"/>
      <c r="NUZ18" s="94"/>
      <c r="NVA18" s="94"/>
      <c r="NVB18" s="94"/>
      <c r="NVC18" s="94"/>
      <c r="NVD18" s="94"/>
      <c r="NVE18" s="94"/>
      <c r="NVF18" s="94"/>
      <c r="NVG18" s="94"/>
      <c r="NVH18" s="94"/>
      <c r="NVI18" s="94"/>
      <c r="NVJ18" s="94"/>
      <c r="NVK18" s="94"/>
      <c r="NVL18" s="94"/>
      <c r="NVM18" s="94"/>
      <c r="NVN18" s="94"/>
      <c r="NVO18" s="94"/>
      <c r="NVP18" s="94"/>
      <c r="NVQ18" s="94"/>
      <c r="NVR18" s="94"/>
      <c r="NVS18" s="94"/>
      <c r="NVT18" s="94"/>
      <c r="NVU18" s="94"/>
      <c r="NVV18" s="94"/>
      <c r="NVW18" s="94"/>
      <c r="NVX18" s="94"/>
      <c r="NVY18" s="94"/>
      <c r="NVZ18" s="94"/>
      <c r="NWA18" s="94"/>
      <c r="NWB18" s="94"/>
      <c r="NWC18" s="94"/>
      <c r="NWD18" s="94"/>
      <c r="NWE18" s="94"/>
      <c r="NWF18" s="94"/>
      <c r="NWG18" s="94"/>
      <c r="NWH18" s="94"/>
      <c r="NWI18" s="94"/>
      <c r="NWJ18" s="94"/>
      <c r="NWK18" s="94"/>
      <c r="NWL18" s="94"/>
      <c r="NWM18" s="94"/>
      <c r="NWN18" s="94"/>
      <c r="NWO18" s="94"/>
      <c r="NWP18" s="94"/>
      <c r="NWQ18" s="94"/>
      <c r="NWR18" s="94"/>
      <c r="NWS18" s="94"/>
      <c r="NWT18" s="94"/>
      <c r="NWU18" s="94"/>
      <c r="NWV18" s="94"/>
      <c r="NWW18" s="94"/>
      <c r="NWX18" s="94"/>
      <c r="NWY18" s="94"/>
      <c r="NWZ18" s="94"/>
      <c r="NXA18" s="94"/>
      <c r="NXB18" s="94"/>
      <c r="NXC18" s="94"/>
      <c r="NXD18" s="94"/>
      <c r="NXE18" s="94"/>
      <c r="NXF18" s="94"/>
      <c r="NXG18" s="94"/>
      <c r="NXH18" s="94"/>
      <c r="NXI18" s="94"/>
      <c r="NXJ18" s="94"/>
      <c r="NXK18" s="94"/>
      <c r="NXL18" s="94"/>
      <c r="NXM18" s="94"/>
      <c r="NXN18" s="94"/>
      <c r="NXO18" s="94"/>
      <c r="NXP18" s="94"/>
      <c r="NXQ18" s="94"/>
      <c r="NXR18" s="94"/>
      <c r="NXS18" s="94"/>
      <c r="NXT18" s="94"/>
      <c r="NXU18" s="94"/>
      <c r="NXV18" s="94"/>
      <c r="NXW18" s="94"/>
      <c r="NXX18" s="94"/>
      <c r="NXY18" s="94"/>
      <c r="NXZ18" s="94"/>
      <c r="NYA18" s="94"/>
      <c r="NYB18" s="94"/>
      <c r="NYC18" s="94"/>
      <c r="NYD18" s="94"/>
      <c r="NYE18" s="94"/>
      <c r="NYF18" s="94"/>
      <c r="NYG18" s="94"/>
      <c r="NYH18" s="94"/>
      <c r="NYI18" s="94"/>
      <c r="NYJ18" s="94"/>
      <c r="NYK18" s="94"/>
      <c r="NYL18" s="94"/>
      <c r="NYM18" s="94"/>
      <c r="NYN18" s="94"/>
      <c r="NYO18" s="94"/>
      <c r="NYP18" s="94"/>
      <c r="NYQ18" s="94"/>
      <c r="NYR18" s="94"/>
      <c r="NYS18" s="94"/>
      <c r="NYT18" s="94"/>
      <c r="NYU18" s="94"/>
      <c r="NYV18" s="94"/>
      <c r="NYW18" s="94"/>
      <c r="NYX18" s="94"/>
      <c r="NYY18" s="94"/>
      <c r="NYZ18" s="94"/>
      <c r="NZA18" s="94"/>
      <c r="NZB18" s="94"/>
      <c r="NZC18" s="94"/>
      <c r="NZD18" s="94"/>
      <c r="NZE18" s="94"/>
      <c r="NZF18" s="94"/>
      <c r="NZG18" s="94"/>
      <c r="NZH18" s="94"/>
      <c r="NZI18" s="94"/>
      <c r="NZJ18" s="94"/>
      <c r="NZK18" s="94"/>
      <c r="NZL18" s="94"/>
      <c r="NZM18" s="94"/>
      <c r="NZN18" s="94"/>
      <c r="NZO18" s="94"/>
      <c r="NZP18" s="94"/>
      <c r="NZQ18" s="94"/>
      <c r="NZR18" s="94"/>
      <c r="NZS18" s="94"/>
      <c r="NZT18" s="94"/>
      <c r="NZU18" s="94"/>
      <c r="NZV18" s="94"/>
      <c r="NZW18" s="94"/>
      <c r="NZX18" s="94"/>
      <c r="NZY18" s="94"/>
      <c r="NZZ18" s="94"/>
      <c r="OAA18" s="94"/>
      <c r="OAB18" s="94"/>
      <c r="OAC18" s="94"/>
      <c r="OAD18" s="94"/>
      <c r="OAE18" s="94"/>
      <c r="OAF18" s="94"/>
      <c r="OAG18" s="94"/>
      <c r="OAH18" s="94"/>
      <c r="OAI18" s="94"/>
      <c r="OAJ18" s="94"/>
      <c r="OAK18" s="94"/>
      <c r="OAL18" s="94"/>
      <c r="OAM18" s="94"/>
      <c r="OAN18" s="94"/>
      <c r="OAO18" s="94"/>
      <c r="OAP18" s="94"/>
      <c r="OAQ18" s="94"/>
      <c r="OAR18" s="94"/>
      <c r="OAS18" s="94"/>
      <c r="OAT18" s="94"/>
      <c r="OAU18" s="94"/>
      <c r="OAV18" s="94"/>
      <c r="OAW18" s="94"/>
      <c r="OAX18" s="94"/>
      <c r="OAY18" s="94"/>
      <c r="OAZ18" s="94"/>
      <c r="OBA18" s="94"/>
      <c r="OBB18" s="94"/>
      <c r="OBC18" s="94"/>
      <c r="OBD18" s="94"/>
      <c r="OBE18" s="94"/>
      <c r="OBF18" s="94"/>
      <c r="OBG18" s="94"/>
      <c r="OBH18" s="94"/>
      <c r="OBI18" s="94"/>
      <c r="OBJ18" s="94"/>
      <c r="OBK18" s="94"/>
      <c r="OBL18" s="94"/>
      <c r="OBM18" s="94"/>
      <c r="OBN18" s="94"/>
      <c r="OBO18" s="94"/>
      <c r="OBP18" s="94"/>
      <c r="OBQ18" s="94"/>
      <c r="OBR18" s="94"/>
      <c r="OBS18" s="94"/>
      <c r="OBT18" s="94"/>
      <c r="OBU18" s="94"/>
      <c r="OBV18" s="94"/>
      <c r="OBW18" s="94"/>
      <c r="OBX18" s="94"/>
      <c r="OBY18" s="94"/>
      <c r="OBZ18" s="94"/>
      <c r="OCA18" s="94"/>
      <c r="OCB18" s="94"/>
      <c r="OCC18" s="94"/>
      <c r="OCD18" s="94"/>
      <c r="OCE18" s="94"/>
      <c r="OCF18" s="94"/>
      <c r="OCG18" s="94"/>
      <c r="OCH18" s="94"/>
      <c r="OCI18" s="94"/>
      <c r="OCJ18" s="94"/>
      <c r="OCK18" s="94"/>
      <c r="OCL18" s="94"/>
      <c r="OCM18" s="94"/>
      <c r="OCN18" s="94"/>
      <c r="OCO18" s="94"/>
      <c r="OCP18" s="94"/>
      <c r="OCQ18" s="94"/>
      <c r="OCR18" s="94"/>
      <c r="OCS18" s="94"/>
      <c r="OCT18" s="94"/>
      <c r="OCU18" s="94"/>
      <c r="OCV18" s="94"/>
      <c r="OCW18" s="94"/>
      <c r="OCX18" s="94"/>
      <c r="OCY18" s="94"/>
      <c r="OCZ18" s="94"/>
      <c r="ODA18" s="94"/>
      <c r="ODB18" s="94"/>
      <c r="ODC18" s="94"/>
      <c r="ODD18" s="94"/>
      <c r="ODE18" s="94"/>
      <c r="ODF18" s="94"/>
      <c r="ODG18" s="94"/>
      <c r="ODH18" s="94"/>
      <c r="ODI18" s="94"/>
      <c r="ODJ18" s="94"/>
      <c r="ODK18" s="94"/>
      <c r="ODL18" s="94"/>
      <c r="ODM18" s="94"/>
      <c r="ODN18" s="94"/>
      <c r="ODO18" s="94"/>
      <c r="ODP18" s="94"/>
      <c r="ODQ18" s="94"/>
      <c r="ODR18" s="94"/>
      <c r="ODS18" s="94"/>
      <c r="ODT18" s="94"/>
      <c r="ODU18" s="94"/>
      <c r="ODV18" s="94"/>
      <c r="ODW18" s="94"/>
      <c r="ODX18" s="94"/>
      <c r="ODY18" s="94"/>
      <c r="ODZ18" s="94"/>
      <c r="OEA18" s="94"/>
      <c r="OEB18" s="94"/>
      <c r="OEC18" s="94"/>
      <c r="OED18" s="94"/>
      <c r="OEE18" s="94"/>
      <c r="OEF18" s="94"/>
      <c r="OEG18" s="94"/>
      <c r="OEH18" s="94"/>
      <c r="OEI18" s="94"/>
      <c r="OEJ18" s="94"/>
      <c r="OEK18" s="94"/>
      <c r="OEL18" s="94"/>
      <c r="OEM18" s="94"/>
      <c r="OEN18" s="94"/>
      <c r="OEO18" s="94"/>
      <c r="OEP18" s="94"/>
      <c r="OEQ18" s="94"/>
      <c r="OER18" s="94"/>
      <c r="OES18" s="94"/>
      <c r="OET18" s="94"/>
      <c r="OEU18" s="94"/>
      <c r="OEV18" s="94"/>
      <c r="OEW18" s="94"/>
      <c r="OEX18" s="94"/>
      <c r="OEY18" s="94"/>
      <c r="OEZ18" s="94"/>
      <c r="OFA18" s="94"/>
      <c r="OFB18" s="94"/>
      <c r="OFC18" s="94"/>
      <c r="OFD18" s="94"/>
      <c r="OFE18" s="94"/>
      <c r="OFF18" s="94"/>
      <c r="OFG18" s="94"/>
      <c r="OFH18" s="94"/>
      <c r="OFI18" s="94"/>
      <c r="OFJ18" s="94"/>
      <c r="OFK18" s="94"/>
      <c r="OFL18" s="94"/>
      <c r="OFM18" s="94"/>
      <c r="OFN18" s="94"/>
      <c r="OFO18" s="94"/>
      <c r="OFP18" s="94"/>
      <c r="OFQ18" s="94"/>
      <c r="OFR18" s="94"/>
      <c r="OFS18" s="94"/>
      <c r="OFT18" s="94"/>
      <c r="OFU18" s="94"/>
      <c r="OFV18" s="94"/>
      <c r="OFW18" s="94"/>
      <c r="OFX18" s="94"/>
      <c r="OFY18" s="94"/>
      <c r="OFZ18" s="94"/>
      <c r="OGA18" s="94"/>
      <c r="OGB18" s="94"/>
      <c r="OGC18" s="94"/>
      <c r="OGD18" s="94"/>
      <c r="OGE18" s="94"/>
      <c r="OGF18" s="94"/>
      <c r="OGG18" s="94"/>
      <c r="OGH18" s="94"/>
      <c r="OGI18" s="94"/>
      <c r="OGJ18" s="94"/>
      <c r="OGK18" s="94"/>
      <c r="OGL18" s="94"/>
      <c r="OGM18" s="94"/>
      <c r="OGN18" s="94"/>
      <c r="OGO18" s="94"/>
      <c r="OGP18" s="94"/>
      <c r="OGQ18" s="94"/>
      <c r="OGR18" s="94"/>
      <c r="OGS18" s="94"/>
      <c r="OGT18" s="94"/>
      <c r="OGU18" s="94"/>
      <c r="OGV18" s="94"/>
      <c r="OGW18" s="94"/>
      <c r="OGX18" s="94"/>
      <c r="OGY18" s="94"/>
      <c r="OGZ18" s="94"/>
      <c r="OHA18" s="94"/>
      <c r="OHB18" s="94"/>
      <c r="OHC18" s="94"/>
      <c r="OHD18" s="94"/>
      <c r="OHE18" s="94"/>
      <c r="OHF18" s="94"/>
      <c r="OHG18" s="94"/>
      <c r="OHH18" s="94"/>
      <c r="OHI18" s="94"/>
      <c r="OHJ18" s="94"/>
      <c r="OHK18" s="94"/>
      <c r="OHL18" s="94"/>
      <c r="OHM18" s="94"/>
      <c r="OHN18" s="94"/>
      <c r="OHO18" s="94"/>
      <c r="OHP18" s="94"/>
      <c r="OHQ18" s="94"/>
      <c r="OHR18" s="94"/>
      <c r="OHS18" s="94"/>
      <c r="OHT18" s="94"/>
      <c r="OHU18" s="94"/>
      <c r="OHV18" s="94"/>
      <c r="OHW18" s="94"/>
      <c r="OHX18" s="94"/>
      <c r="OHY18" s="94"/>
      <c r="OHZ18" s="94"/>
      <c r="OIA18" s="94"/>
      <c r="OIB18" s="94"/>
      <c r="OIC18" s="94"/>
      <c r="OID18" s="94"/>
      <c r="OIE18" s="94"/>
      <c r="OIF18" s="94"/>
      <c r="OIG18" s="94"/>
      <c r="OIH18" s="94"/>
      <c r="OII18" s="94"/>
      <c r="OIJ18" s="94"/>
      <c r="OIK18" s="94"/>
      <c r="OIL18" s="94"/>
      <c r="OIM18" s="94"/>
      <c r="OIN18" s="94"/>
      <c r="OIO18" s="94"/>
      <c r="OIP18" s="94"/>
      <c r="OIQ18" s="94"/>
      <c r="OIR18" s="94"/>
      <c r="OIS18" s="94"/>
      <c r="OIT18" s="94"/>
      <c r="OIU18" s="94"/>
      <c r="OIV18" s="94"/>
      <c r="OIW18" s="94"/>
      <c r="OIX18" s="94"/>
      <c r="OIY18" s="94"/>
      <c r="OIZ18" s="94"/>
      <c r="OJA18" s="94"/>
      <c r="OJB18" s="94"/>
      <c r="OJC18" s="94"/>
      <c r="OJD18" s="94"/>
      <c r="OJE18" s="94"/>
      <c r="OJF18" s="94"/>
      <c r="OJG18" s="94"/>
      <c r="OJH18" s="94"/>
      <c r="OJI18" s="94"/>
      <c r="OJJ18" s="94"/>
      <c r="OJK18" s="94"/>
      <c r="OJL18" s="94"/>
      <c r="OJM18" s="94"/>
      <c r="OJN18" s="94"/>
      <c r="OJO18" s="94"/>
      <c r="OJP18" s="94"/>
      <c r="OJQ18" s="94"/>
      <c r="OJR18" s="94"/>
      <c r="OJS18" s="94"/>
      <c r="OJT18" s="94"/>
      <c r="OJU18" s="94"/>
      <c r="OJV18" s="94"/>
      <c r="OJW18" s="94"/>
      <c r="OJX18" s="94"/>
      <c r="OJY18" s="94"/>
      <c r="OJZ18" s="94"/>
      <c r="OKA18" s="94"/>
      <c r="OKB18" s="94"/>
      <c r="OKC18" s="94"/>
      <c r="OKD18" s="94"/>
      <c r="OKE18" s="94"/>
      <c r="OKF18" s="94"/>
      <c r="OKG18" s="94"/>
      <c r="OKH18" s="94"/>
      <c r="OKI18" s="94"/>
      <c r="OKJ18" s="94"/>
      <c r="OKK18" s="94"/>
      <c r="OKL18" s="94"/>
      <c r="OKM18" s="94"/>
      <c r="OKN18" s="94"/>
      <c r="OKO18" s="94"/>
      <c r="OKP18" s="94"/>
      <c r="OKQ18" s="94"/>
      <c r="OKR18" s="94"/>
      <c r="OKS18" s="94"/>
      <c r="OKT18" s="94"/>
      <c r="OKU18" s="94"/>
      <c r="OKV18" s="94"/>
      <c r="OKW18" s="94"/>
      <c r="OKX18" s="94"/>
      <c r="OKY18" s="94"/>
      <c r="OKZ18" s="94"/>
      <c r="OLA18" s="94"/>
      <c r="OLB18" s="94"/>
      <c r="OLC18" s="94"/>
      <c r="OLD18" s="94"/>
      <c r="OLE18" s="94"/>
      <c r="OLF18" s="94"/>
      <c r="OLG18" s="94"/>
      <c r="OLH18" s="94"/>
      <c r="OLI18" s="94"/>
      <c r="OLJ18" s="94"/>
      <c r="OLK18" s="94"/>
      <c r="OLL18" s="94"/>
      <c r="OLM18" s="94"/>
      <c r="OLN18" s="94"/>
      <c r="OLO18" s="94"/>
      <c r="OLP18" s="94"/>
      <c r="OLQ18" s="94"/>
      <c r="OLR18" s="94"/>
      <c r="OLS18" s="94"/>
      <c r="OLT18" s="94"/>
      <c r="OLU18" s="94"/>
      <c r="OLV18" s="94"/>
      <c r="OLW18" s="94"/>
      <c r="OLX18" s="94"/>
      <c r="OLY18" s="94"/>
      <c r="OLZ18" s="94"/>
      <c r="OMA18" s="94"/>
      <c r="OMB18" s="94"/>
      <c r="OMC18" s="94"/>
      <c r="OMD18" s="94"/>
      <c r="OME18" s="94"/>
      <c r="OMF18" s="94"/>
      <c r="OMG18" s="94"/>
      <c r="OMH18" s="94"/>
      <c r="OMI18" s="94"/>
      <c r="OMJ18" s="94"/>
      <c r="OMK18" s="94"/>
      <c r="OML18" s="94"/>
      <c r="OMM18" s="94"/>
      <c r="OMN18" s="94"/>
      <c r="OMO18" s="94"/>
      <c r="OMP18" s="94"/>
      <c r="OMQ18" s="94"/>
      <c r="OMR18" s="94"/>
      <c r="OMS18" s="94"/>
      <c r="OMT18" s="94"/>
      <c r="OMU18" s="94"/>
      <c r="OMV18" s="94"/>
      <c r="OMW18" s="94"/>
      <c r="OMX18" s="94"/>
      <c r="OMY18" s="94"/>
      <c r="OMZ18" s="94"/>
      <c r="ONA18" s="94"/>
      <c r="ONB18" s="94"/>
      <c r="ONC18" s="94"/>
      <c r="OND18" s="94"/>
      <c r="ONE18" s="94"/>
      <c r="ONF18" s="94"/>
      <c r="ONG18" s="94"/>
      <c r="ONH18" s="94"/>
      <c r="ONI18" s="94"/>
      <c r="ONJ18" s="94"/>
      <c r="ONK18" s="94"/>
      <c r="ONL18" s="94"/>
      <c r="ONM18" s="94"/>
      <c r="ONN18" s="94"/>
      <c r="ONO18" s="94"/>
      <c r="ONP18" s="94"/>
      <c r="ONQ18" s="94"/>
      <c r="ONR18" s="94"/>
      <c r="ONS18" s="94"/>
      <c r="ONT18" s="94"/>
      <c r="ONU18" s="94"/>
      <c r="ONV18" s="94"/>
      <c r="ONW18" s="94"/>
      <c r="ONX18" s="94"/>
      <c r="ONY18" s="94"/>
      <c r="ONZ18" s="94"/>
      <c r="OOA18" s="94"/>
      <c r="OOB18" s="94"/>
      <c r="OOC18" s="94"/>
      <c r="OOD18" s="94"/>
      <c r="OOE18" s="94"/>
      <c r="OOF18" s="94"/>
      <c r="OOG18" s="94"/>
      <c r="OOH18" s="94"/>
      <c r="OOI18" s="94"/>
      <c r="OOJ18" s="94"/>
      <c r="OOK18" s="94"/>
      <c r="OOL18" s="94"/>
      <c r="OOM18" s="94"/>
      <c r="OON18" s="94"/>
      <c r="OOO18" s="94"/>
      <c r="OOP18" s="94"/>
      <c r="OOQ18" s="94"/>
      <c r="OOR18" s="94"/>
      <c r="OOS18" s="94"/>
      <c r="OOT18" s="94"/>
      <c r="OOU18" s="94"/>
      <c r="OOV18" s="94"/>
      <c r="OOW18" s="94"/>
      <c r="OOX18" s="94"/>
      <c r="OOY18" s="94"/>
      <c r="OOZ18" s="94"/>
      <c r="OPA18" s="94"/>
      <c r="OPB18" s="94"/>
      <c r="OPC18" s="94"/>
      <c r="OPD18" s="94"/>
      <c r="OPE18" s="94"/>
      <c r="OPF18" s="94"/>
      <c r="OPG18" s="94"/>
      <c r="OPH18" s="94"/>
      <c r="OPI18" s="94"/>
      <c r="OPJ18" s="94"/>
      <c r="OPK18" s="94"/>
      <c r="OPL18" s="94"/>
      <c r="OPM18" s="94"/>
      <c r="OPN18" s="94"/>
      <c r="OPO18" s="94"/>
      <c r="OPP18" s="94"/>
      <c r="OPQ18" s="94"/>
      <c r="OPR18" s="94"/>
      <c r="OPS18" s="94"/>
      <c r="OPT18" s="94"/>
      <c r="OPU18" s="94"/>
      <c r="OPV18" s="94"/>
      <c r="OPW18" s="94"/>
      <c r="OPX18" s="94"/>
      <c r="OPY18" s="94"/>
      <c r="OPZ18" s="94"/>
      <c r="OQA18" s="94"/>
      <c r="OQB18" s="94"/>
      <c r="OQC18" s="94"/>
      <c r="OQD18" s="94"/>
      <c r="OQE18" s="94"/>
      <c r="OQF18" s="94"/>
      <c r="OQG18" s="94"/>
      <c r="OQH18" s="94"/>
      <c r="OQI18" s="94"/>
      <c r="OQJ18" s="94"/>
      <c r="OQK18" s="94"/>
      <c r="OQL18" s="94"/>
      <c r="OQM18" s="94"/>
      <c r="OQN18" s="94"/>
      <c r="OQO18" s="94"/>
      <c r="OQP18" s="94"/>
      <c r="OQQ18" s="94"/>
      <c r="OQR18" s="94"/>
      <c r="OQS18" s="94"/>
      <c r="OQT18" s="94"/>
      <c r="OQU18" s="94"/>
      <c r="OQV18" s="94"/>
      <c r="OQW18" s="94"/>
      <c r="OQX18" s="94"/>
      <c r="OQY18" s="94"/>
      <c r="OQZ18" s="94"/>
      <c r="ORA18" s="94"/>
      <c r="ORB18" s="94"/>
      <c r="ORC18" s="94"/>
      <c r="ORD18" s="94"/>
      <c r="ORE18" s="94"/>
      <c r="ORF18" s="94"/>
      <c r="ORG18" s="94"/>
      <c r="ORH18" s="94"/>
      <c r="ORI18" s="94"/>
      <c r="ORJ18" s="94"/>
      <c r="ORK18" s="94"/>
      <c r="ORL18" s="94"/>
      <c r="ORM18" s="94"/>
      <c r="ORN18" s="94"/>
      <c r="ORO18" s="94"/>
      <c r="ORP18" s="94"/>
      <c r="ORQ18" s="94"/>
      <c r="ORR18" s="94"/>
      <c r="ORS18" s="94"/>
      <c r="ORT18" s="94"/>
      <c r="ORU18" s="94"/>
      <c r="ORV18" s="94"/>
      <c r="ORW18" s="94"/>
      <c r="ORX18" s="94"/>
      <c r="ORY18" s="94"/>
      <c r="ORZ18" s="94"/>
      <c r="OSA18" s="94"/>
      <c r="OSB18" s="94"/>
      <c r="OSC18" s="94"/>
      <c r="OSD18" s="94"/>
      <c r="OSE18" s="94"/>
      <c r="OSF18" s="94"/>
      <c r="OSG18" s="94"/>
      <c r="OSH18" s="94"/>
      <c r="OSI18" s="94"/>
      <c r="OSJ18" s="94"/>
      <c r="OSK18" s="94"/>
      <c r="OSL18" s="94"/>
      <c r="OSM18" s="94"/>
      <c r="OSN18" s="94"/>
      <c r="OSO18" s="94"/>
      <c r="OSP18" s="94"/>
      <c r="OSQ18" s="94"/>
      <c r="OSR18" s="94"/>
      <c r="OSS18" s="94"/>
      <c r="OST18" s="94"/>
      <c r="OSU18" s="94"/>
      <c r="OSV18" s="94"/>
      <c r="OSW18" s="94"/>
      <c r="OSX18" s="94"/>
      <c r="OSY18" s="94"/>
      <c r="OSZ18" s="94"/>
      <c r="OTA18" s="94"/>
      <c r="OTB18" s="94"/>
      <c r="OTC18" s="94"/>
      <c r="OTD18" s="94"/>
      <c r="OTE18" s="94"/>
      <c r="OTF18" s="94"/>
      <c r="OTG18" s="94"/>
      <c r="OTH18" s="94"/>
      <c r="OTI18" s="94"/>
      <c r="OTJ18" s="94"/>
      <c r="OTK18" s="94"/>
      <c r="OTL18" s="94"/>
      <c r="OTM18" s="94"/>
      <c r="OTN18" s="94"/>
      <c r="OTO18" s="94"/>
      <c r="OTP18" s="94"/>
      <c r="OTQ18" s="94"/>
      <c r="OTR18" s="94"/>
      <c r="OTS18" s="94"/>
      <c r="OTT18" s="94"/>
      <c r="OTU18" s="94"/>
      <c r="OTV18" s="94"/>
      <c r="OTW18" s="94"/>
      <c r="OTX18" s="94"/>
      <c r="OTY18" s="94"/>
      <c r="OTZ18" s="94"/>
      <c r="OUA18" s="94"/>
      <c r="OUB18" s="94"/>
      <c r="OUC18" s="94"/>
      <c r="OUD18" s="94"/>
      <c r="OUE18" s="94"/>
      <c r="OUF18" s="94"/>
      <c r="OUG18" s="94"/>
      <c r="OUH18" s="94"/>
      <c r="OUI18" s="94"/>
      <c r="OUJ18" s="94"/>
      <c r="OUK18" s="94"/>
      <c r="OUL18" s="94"/>
      <c r="OUM18" s="94"/>
      <c r="OUN18" s="94"/>
      <c r="OUO18" s="94"/>
      <c r="OUP18" s="94"/>
      <c r="OUQ18" s="94"/>
      <c r="OUR18" s="94"/>
      <c r="OUS18" s="94"/>
      <c r="OUT18" s="94"/>
      <c r="OUU18" s="94"/>
      <c r="OUV18" s="94"/>
      <c r="OUW18" s="94"/>
      <c r="OUX18" s="94"/>
      <c r="OUY18" s="94"/>
      <c r="OUZ18" s="94"/>
      <c r="OVA18" s="94"/>
      <c r="OVB18" s="94"/>
      <c r="OVC18" s="94"/>
      <c r="OVD18" s="94"/>
      <c r="OVE18" s="94"/>
      <c r="OVF18" s="94"/>
      <c r="OVG18" s="94"/>
      <c r="OVH18" s="94"/>
      <c r="OVI18" s="94"/>
      <c r="OVJ18" s="94"/>
      <c r="OVK18" s="94"/>
      <c r="OVL18" s="94"/>
      <c r="OVM18" s="94"/>
      <c r="OVN18" s="94"/>
      <c r="OVO18" s="94"/>
      <c r="OVP18" s="94"/>
      <c r="OVQ18" s="94"/>
      <c r="OVR18" s="94"/>
      <c r="OVS18" s="94"/>
      <c r="OVT18" s="94"/>
      <c r="OVU18" s="94"/>
      <c r="OVV18" s="94"/>
      <c r="OVW18" s="94"/>
      <c r="OVX18" s="94"/>
      <c r="OVY18" s="94"/>
      <c r="OVZ18" s="94"/>
      <c r="OWA18" s="94"/>
      <c r="OWB18" s="94"/>
      <c r="OWC18" s="94"/>
      <c r="OWD18" s="94"/>
      <c r="OWE18" s="94"/>
      <c r="OWF18" s="94"/>
      <c r="OWG18" s="94"/>
      <c r="OWH18" s="94"/>
      <c r="OWI18" s="94"/>
      <c r="OWJ18" s="94"/>
      <c r="OWK18" s="94"/>
      <c r="OWL18" s="94"/>
      <c r="OWM18" s="94"/>
      <c r="OWN18" s="94"/>
      <c r="OWO18" s="94"/>
      <c r="OWP18" s="94"/>
      <c r="OWQ18" s="94"/>
      <c r="OWR18" s="94"/>
      <c r="OWS18" s="94"/>
      <c r="OWT18" s="94"/>
      <c r="OWU18" s="94"/>
      <c r="OWV18" s="94"/>
      <c r="OWW18" s="94"/>
      <c r="OWX18" s="94"/>
      <c r="OWY18" s="94"/>
      <c r="OWZ18" s="94"/>
      <c r="OXA18" s="94"/>
      <c r="OXB18" s="94"/>
      <c r="OXC18" s="94"/>
      <c r="OXD18" s="94"/>
      <c r="OXE18" s="94"/>
      <c r="OXF18" s="94"/>
      <c r="OXG18" s="94"/>
      <c r="OXH18" s="94"/>
      <c r="OXI18" s="94"/>
      <c r="OXJ18" s="94"/>
      <c r="OXK18" s="94"/>
      <c r="OXL18" s="94"/>
      <c r="OXM18" s="94"/>
      <c r="OXN18" s="94"/>
      <c r="OXO18" s="94"/>
      <c r="OXP18" s="94"/>
      <c r="OXQ18" s="94"/>
      <c r="OXR18" s="94"/>
      <c r="OXS18" s="94"/>
      <c r="OXT18" s="94"/>
      <c r="OXU18" s="94"/>
      <c r="OXV18" s="94"/>
      <c r="OXW18" s="94"/>
      <c r="OXX18" s="94"/>
      <c r="OXY18" s="94"/>
      <c r="OXZ18" s="94"/>
      <c r="OYA18" s="94"/>
      <c r="OYB18" s="94"/>
      <c r="OYC18" s="94"/>
      <c r="OYD18" s="94"/>
      <c r="OYE18" s="94"/>
      <c r="OYF18" s="94"/>
      <c r="OYG18" s="94"/>
      <c r="OYH18" s="94"/>
      <c r="OYI18" s="94"/>
      <c r="OYJ18" s="94"/>
      <c r="OYK18" s="94"/>
      <c r="OYL18" s="94"/>
      <c r="OYM18" s="94"/>
      <c r="OYN18" s="94"/>
      <c r="OYO18" s="94"/>
      <c r="OYP18" s="94"/>
      <c r="OYQ18" s="94"/>
      <c r="OYR18" s="94"/>
      <c r="OYS18" s="94"/>
      <c r="OYT18" s="94"/>
      <c r="OYU18" s="94"/>
      <c r="OYV18" s="94"/>
      <c r="OYW18" s="94"/>
      <c r="OYX18" s="94"/>
      <c r="OYY18" s="94"/>
      <c r="OYZ18" s="94"/>
      <c r="OZA18" s="94"/>
      <c r="OZB18" s="94"/>
      <c r="OZC18" s="94"/>
      <c r="OZD18" s="94"/>
      <c r="OZE18" s="94"/>
      <c r="OZF18" s="94"/>
      <c r="OZG18" s="94"/>
      <c r="OZH18" s="94"/>
      <c r="OZI18" s="94"/>
      <c r="OZJ18" s="94"/>
      <c r="OZK18" s="94"/>
      <c r="OZL18" s="94"/>
      <c r="OZM18" s="94"/>
      <c r="OZN18" s="94"/>
      <c r="OZO18" s="94"/>
      <c r="OZP18" s="94"/>
      <c r="OZQ18" s="94"/>
      <c r="OZR18" s="94"/>
      <c r="OZS18" s="94"/>
      <c r="OZT18" s="94"/>
      <c r="OZU18" s="94"/>
      <c r="OZV18" s="94"/>
      <c r="OZW18" s="94"/>
      <c r="OZX18" s="94"/>
      <c r="OZY18" s="94"/>
      <c r="OZZ18" s="94"/>
      <c r="PAA18" s="94"/>
      <c r="PAB18" s="94"/>
      <c r="PAC18" s="94"/>
      <c r="PAD18" s="94"/>
      <c r="PAE18" s="94"/>
      <c r="PAF18" s="94"/>
      <c r="PAG18" s="94"/>
      <c r="PAH18" s="94"/>
      <c r="PAI18" s="94"/>
      <c r="PAJ18" s="94"/>
      <c r="PAK18" s="94"/>
      <c r="PAL18" s="94"/>
      <c r="PAM18" s="94"/>
      <c r="PAN18" s="94"/>
      <c r="PAO18" s="94"/>
      <c r="PAP18" s="94"/>
      <c r="PAQ18" s="94"/>
      <c r="PAR18" s="94"/>
      <c r="PAS18" s="94"/>
      <c r="PAT18" s="94"/>
      <c r="PAU18" s="94"/>
      <c r="PAV18" s="94"/>
      <c r="PAW18" s="94"/>
      <c r="PAX18" s="94"/>
      <c r="PAY18" s="94"/>
      <c r="PAZ18" s="94"/>
      <c r="PBA18" s="94"/>
      <c r="PBB18" s="94"/>
      <c r="PBC18" s="94"/>
      <c r="PBD18" s="94"/>
      <c r="PBE18" s="94"/>
      <c r="PBF18" s="94"/>
      <c r="PBG18" s="94"/>
      <c r="PBH18" s="94"/>
      <c r="PBI18" s="94"/>
      <c r="PBJ18" s="94"/>
      <c r="PBK18" s="94"/>
      <c r="PBL18" s="94"/>
      <c r="PBM18" s="94"/>
      <c r="PBN18" s="94"/>
      <c r="PBO18" s="94"/>
      <c r="PBP18" s="94"/>
      <c r="PBQ18" s="94"/>
      <c r="PBR18" s="94"/>
      <c r="PBS18" s="94"/>
      <c r="PBT18" s="94"/>
      <c r="PBU18" s="94"/>
      <c r="PBV18" s="94"/>
      <c r="PBW18" s="94"/>
      <c r="PBX18" s="94"/>
      <c r="PBY18" s="94"/>
      <c r="PBZ18" s="94"/>
      <c r="PCA18" s="94"/>
      <c r="PCB18" s="94"/>
      <c r="PCC18" s="94"/>
      <c r="PCD18" s="94"/>
      <c r="PCE18" s="94"/>
      <c r="PCF18" s="94"/>
      <c r="PCG18" s="94"/>
      <c r="PCH18" s="94"/>
      <c r="PCI18" s="94"/>
      <c r="PCJ18" s="94"/>
      <c r="PCK18" s="94"/>
      <c r="PCL18" s="94"/>
      <c r="PCM18" s="94"/>
      <c r="PCN18" s="94"/>
      <c r="PCO18" s="94"/>
      <c r="PCP18" s="94"/>
      <c r="PCQ18" s="94"/>
      <c r="PCR18" s="94"/>
      <c r="PCS18" s="94"/>
      <c r="PCT18" s="94"/>
      <c r="PCU18" s="94"/>
      <c r="PCV18" s="94"/>
      <c r="PCW18" s="94"/>
      <c r="PCX18" s="94"/>
      <c r="PCY18" s="94"/>
      <c r="PCZ18" s="94"/>
      <c r="PDA18" s="94"/>
      <c r="PDB18" s="94"/>
      <c r="PDC18" s="94"/>
      <c r="PDD18" s="94"/>
      <c r="PDE18" s="94"/>
      <c r="PDF18" s="94"/>
      <c r="PDG18" s="94"/>
      <c r="PDH18" s="94"/>
      <c r="PDI18" s="94"/>
      <c r="PDJ18" s="94"/>
      <c r="PDK18" s="94"/>
      <c r="PDL18" s="94"/>
      <c r="PDM18" s="94"/>
      <c r="PDN18" s="94"/>
      <c r="PDO18" s="94"/>
      <c r="PDP18" s="94"/>
      <c r="PDQ18" s="94"/>
      <c r="PDR18" s="94"/>
      <c r="PDS18" s="94"/>
      <c r="PDT18" s="94"/>
      <c r="PDU18" s="94"/>
      <c r="PDV18" s="94"/>
      <c r="PDW18" s="94"/>
      <c r="PDX18" s="94"/>
      <c r="PDY18" s="94"/>
      <c r="PDZ18" s="94"/>
      <c r="PEA18" s="94"/>
      <c r="PEB18" s="94"/>
      <c r="PEC18" s="94"/>
      <c r="PED18" s="94"/>
      <c r="PEE18" s="94"/>
      <c r="PEF18" s="94"/>
      <c r="PEG18" s="94"/>
      <c r="PEH18" s="94"/>
      <c r="PEI18" s="94"/>
      <c r="PEJ18" s="94"/>
      <c r="PEK18" s="94"/>
      <c r="PEL18" s="94"/>
      <c r="PEM18" s="94"/>
      <c r="PEN18" s="94"/>
      <c r="PEO18" s="94"/>
      <c r="PEP18" s="94"/>
      <c r="PEQ18" s="94"/>
      <c r="PER18" s="94"/>
      <c r="PES18" s="94"/>
      <c r="PET18" s="94"/>
      <c r="PEU18" s="94"/>
      <c r="PEV18" s="94"/>
      <c r="PEW18" s="94"/>
      <c r="PEX18" s="94"/>
      <c r="PEY18" s="94"/>
      <c r="PEZ18" s="94"/>
      <c r="PFA18" s="94"/>
      <c r="PFB18" s="94"/>
      <c r="PFC18" s="94"/>
      <c r="PFD18" s="94"/>
      <c r="PFE18" s="94"/>
      <c r="PFF18" s="94"/>
      <c r="PFG18" s="94"/>
      <c r="PFH18" s="94"/>
      <c r="PFI18" s="94"/>
      <c r="PFJ18" s="94"/>
      <c r="PFK18" s="94"/>
      <c r="PFL18" s="94"/>
      <c r="PFM18" s="94"/>
      <c r="PFN18" s="94"/>
      <c r="PFO18" s="94"/>
      <c r="PFP18" s="94"/>
      <c r="PFQ18" s="94"/>
      <c r="PFR18" s="94"/>
      <c r="PFS18" s="94"/>
      <c r="PFT18" s="94"/>
      <c r="PFU18" s="94"/>
      <c r="PFV18" s="94"/>
      <c r="PFW18" s="94"/>
      <c r="PFX18" s="94"/>
      <c r="PFY18" s="94"/>
      <c r="PFZ18" s="94"/>
      <c r="PGA18" s="94"/>
      <c r="PGB18" s="94"/>
      <c r="PGC18" s="94"/>
      <c r="PGD18" s="94"/>
      <c r="PGE18" s="94"/>
      <c r="PGF18" s="94"/>
      <c r="PGG18" s="94"/>
      <c r="PGH18" s="94"/>
      <c r="PGI18" s="94"/>
      <c r="PGJ18" s="94"/>
      <c r="PGK18" s="94"/>
      <c r="PGL18" s="94"/>
      <c r="PGM18" s="94"/>
      <c r="PGN18" s="94"/>
      <c r="PGO18" s="94"/>
      <c r="PGP18" s="94"/>
      <c r="PGQ18" s="94"/>
      <c r="PGR18" s="94"/>
      <c r="PGS18" s="94"/>
      <c r="PGT18" s="94"/>
      <c r="PGU18" s="94"/>
      <c r="PGV18" s="94"/>
      <c r="PGW18" s="94"/>
      <c r="PGX18" s="94"/>
      <c r="PGY18" s="94"/>
      <c r="PGZ18" s="94"/>
      <c r="PHA18" s="94"/>
      <c r="PHB18" s="94"/>
      <c r="PHC18" s="94"/>
      <c r="PHD18" s="94"/>
      <c r="PHE18" s="94"/>
      <c r="PHF18" s="94"/>
      <c r="PHG18" s="94"/>
      <c r="PHH18" s="94"/>
      <c r="PHI18" s="94"/>
      <c r="PHJ18" s="94"/>
      <c r="PHK18" s="94"/>
      <c r="PHL18" s="94"/>
      <c r="PHM18" s="94"/>
      <c r="PHN18" s="94"/>
      <c r="PHO18" s="94"/>
      <c r="PHP18" s="94"/>
      <c r="PHQ18" s="94"/>
      <c r="PHR18" s="94"/>
      <c r="PHS18" s="94"/>
      <c r="PHT18" s="94"/>
      <c r="PHU18" s="94"/>
      <c r="PHV18" s="94"/>
      <c r="PHW18" s="94"/>
      <c r="PHX18" s="94"/>
      <c r="PHY18" s="94"/>
      <c r="PHZ18" s="94"/>
      <c r="PIA18" s="94"/>
      <c r="PIB18" s="94"/>
      <c r="PIC18" s="94"/>
      <c r="PID18" s="94"/>
      <c r="PIE18" s="94"/>
      <c r="PIF18" s="94"/>
      <c r="PIG18" s="94"/>
      <c r="PIH18" s="94"/>
      <c r="PII18" s="94"/>
      <c r="PIJ18" s="94"/>
      <c r="PIK18" s="94"/>
      <c r="PIL18" s="94"/>
      <c r="PIM18" s="94"/>
      <c r="PIN18" s="94"/>
      <c r="PIO18" s="94"/>
      <c r="PIP18" s="94"/>
      <c r="PIQ18" s="94"/>
      <c r="PIR18" s="94"/>
      <c r="PIS18" s="94"/>
      <c r="PIT18" s="94"/>
      <c r="PIU18" s="94"/>
      <c r="PIV18" s="94"/>
      <c r="PIW18" s="94"/>
      <c r="PIX18" s="94"/>
      <c r="PIY18" s="94"/>
      <c r="PIZ18" s="94"/>
      <c r="PJA18" s="94"/>
      <c r="PJB18" s="94"/>
      <c r="PJC18" s="94"/>
      <c r="PJD18" s="94"/>
      <c r="PJE18" s="94"/>
      <c r="PJF18" s="94"/>
      <c r="PJG18" s="94"/>
      <c r="PJH18" s="94"/>
      <c r="PJI18" s="94"/>
      <c r="PJJ18" s="94"/>
      <c r="PJK18" s="94"/>
      <c r="PJL18" s="94"/>
      <c r="PJM18" s="94"/>
      <c r="PJN18" s="94"/>
      <c r="PJO18" s="94"/>
      <c r="PJP18" s="94"/>
      <c r="PJQ18" s="94"/>
      <c r="PJR18" s="94"/>
      <c r="PJS18" s="94"/>
      <c r="PJT18" s="94"/>
      <c r="PJU18" s="94"/>
      <c r="PJV18" s="94"/>
      <c r="PJW18" s="94"/>
      <c r="PJX18" s="94"/>
      <c r="PJY18" s="94"/>
      <c r="PJZ18" s="94"/>
      <c r="PKA18" s="94"/>
      <c r="PKB18" s="94"/>
      <c r="PKC18" s="94"/>
      <c r="PKD18" s="94"/>
      <c r="PKE18" s="94"/>
      <c r="PKF18" s="94"/>
      <c r="PKG18" s="94"/>
      <c r="PKH18" s="94"/>
      <c r="PKI18" s="94"/>
      <c r="PKJ18" s="94"/>
      <c r="PKK18" s="94"/>
      <c r="PKL18" s="94"/>
      <c r="PKM18" s="94"/>
      <c r="PKN18" s="94"/>
      <c r="PKO18" s="94"/>
      <c r="PKP18" s="94"/>
      <c r="PKQ18" s="94"/>
      <c r="PKR18" s="94"/>
      <c r="PKS18" s="94"/>
      <c r="PKT18" s="94"/>
      <c r="PKU18" s="94"/>
      <c r="PKV18" s="94"/>
      <c r="PKW18" s="94"/>
      <c r="PKX18" s="94"/>
      <c r="PKY18" s="94"/>
      <c r="PKZ18" s="94"/>
      <c r="PLA18" s="94"/>
      <c r="PLB18" s="94"/>
      <c r="PLC18" s="94"/>
      <c r="PLD18" s="94"/>
      <c r="PLE18" s="94"/>
      <c r="PLF18" s="94"/>
      <c r="PLG18" s="94"/>
      <c r="PLH18" s="94"/>
      <c r="PLI18" s="94"/>
      <c r="PLJ18" s="94"/>
      <c r="PLK18" s="94"/>
      <c r="PLL18" s="94"/>
      <c r="PLM18" s="94"/>
      <c r="PLN18" s="94"/>
      <c r="PLO18" s="94"/>
      <c r="PLP18" s="94"/>
      <c r="PLQ18" s="94"/>
      <c r="PLR18" s="94"/>
      <c r="PLS18" s="94"/>
      <c r="PLT18" s="94"/>
      <c r="PLU18" s="94"/>
      <c r="PLV18" s="94"/>
      <c r="PLW18" s="94"/>
      <c r="PLX18" s="94"/>
      <c r="PLY18" s="94"/>
      <c r="PLZ18" s="94"/>
      <c r="PMA18" s="94"/>
      <c r="PMB18" s="94"/>
      <c r="PMC18" s="94"/>
      <c r="PMD18" s="94"/>
      <c r="PME18" s="94"/>
      <c r="PMF18" s="94"/>
      <c r="PMG18" s="94"/>
      <c r="PMH18" s="94"/>
      <c r="PMI18" s="94"/>
      <c r="PMJ18" s="94"/>
      <c r="PMK18" s="94"/>
      <c r="PML18" s="94"/>
      <c r="PMM18" s="94"/>
      <c r="PMN18" s="94"/>
      <c r="PMO18" s="94"/>
      <c r="PMP18" s="94"/>
      <c r="PMQ18" s="94"/>
      <c r="PMR18" s="94"/>
      <c r="PMS18" s="94"/>
      <c r="PMT18" s="94"/>
      <c r="PMU18" s="94"/>
      <c r="PMV18" s="94"/>
      <c r="PMW18" s="94"/>
      <c r="PMX18" s="94"/>
      <c r="PMY18" s="94"/>
      <c r="PMZ18" s="94"/>
      <c r="PNA18" s="94"/>
      <c r="PNB18" s="94"/>
      <c r="PNC18" s="94"/>
      <c r="PND18" s="94"/>
      <c r="PNE18" s="94"/>
      <c r="PNF18" s="94"/>
      <c r="PNG18" s="94"/>
      <c r="PNH18" s="94"/>
      <c r="PNI18" s="94"/>
      <c r="PNJ18" s="94"/>
      <c r="PNK18" s="94"/>
      <c r="PNL18" s="94"/>
      <c r="PNM18" s="94"/>
      <c r="PNN18" s="94"/>
      <c r="PNO18" s="94"/>
      <c r="PNP18" s="94"/>
      <c r="PNQ18" s="94"/>
      <c r="PNR18" s="94"/>
      <c r="PNS18" s="94"/>
      <c r="PNT18" s="94"/>
      <c r="PNU18" s="94"/>
      <c r="PNV18" s="94"/>
      <c r="PNW18" s="94"/>
      <c r="PNX18" s="94"/>
      <c r="PNY18" s="94"/>
      <c r="PNZ18" s="94"/>
      <c r="POA18" s="94"/>
      <c r="POB18" s="94"/>
      <c r="POC18" s="94"/>
      <c r="POD18" s="94"/>
      <c r="POE18" s="94"/>
      <c r="POF18" s="94"/>
      <c r="POG18" s="94"/>
      <c r="POH18" s="94"/>
      <c r="POI18" s="94"/>
      <c r="POJ18" s="94"/>
      <c r="POK18" s="94"/>
      <c r="POL18" s="94"/>
      <c r="POM18" s="94"/>
      <c r="PON18" s="94"/>
      <c r="POO18" s="94"/>
      <c r="POP18" s="94"/>
      <c r="POQ18" s="94"/>
      <c r="POR18" s="94"/>
      <c r="POS18" s="94"/>
      <c r="POT18" s="94"/>
      <c r="POU18" s="94"/>
      <c r="POV18" s="94"/>
      <c r="POW18" s="94"/>
      <c r="POX18" s="94"/>
      <c r="POY18" s="94"/>
      <c r="POZ18" s="94"/>
      <c r="PPA18" s="94"/>
      <c r="PPB18" s="94"/>
      <c r="PPC18" s="94"/>
      <c r="PPD18" s="94"/>
      <c r="PPE18" s="94"/>
      <c r="PPF18" s="94"/>
      <c r="PPG18" s="94"/>
      <c r="PPH18" s="94"/>
      <c r="PPI18" s="94"/>
      <c r="PPJ18" s="94"/>
      <c r="PPK18" s="94"/>
      <c r="PPL18" s="94"/>
      <c r="PPM18" s="94"/>
      <c r="PPN18" s="94"/>
      <c r="PPO18" s="94"/>
      <c r="PPP18" s="94"/>
      <c r="PPQ18" s="94"/>
      <c r="PPR18" s="94"/>
      <c r="PPS18" s="94"/>
      <c r="PPT18" s="94"/>
      <c r="PPU18" s="94"/>
      <c r="PPV18" s="94"/>
      <c r="PPW18" s="94"/>
      <c r="PPX18" s="94"/>
      <c r="PPY18" s="94"/>
      <c r="PPZ18" s="94"/>
      <c r="PQA18" s="94"/>
      <c r="PQB18" s="94"/>
      <c r="PQC18" s="94"/>
      <c r="PQD18" s="94"/>
      <c r="PQE18" s="94"/>
      <c r="PQF18" s="94"/>
      <c r="PQG18" s="94"/>
      <c r="PQH18" s="94"/>
      <c r="PQI18" s="94"/>
      <c r="PQJ18" s="94"/>
      <c r="PQK18" s="94"/>
      <c r="PQL18" s="94"/>
      <c r="PQM18" s="94"/>
      <c r="PQN18" s="94"/>
      <c r="PQO18" s="94"/>
      <c r="PQP18" s="94"/>
      <c r="PQQ18" s="94"/>
      <c r="PQR18" s="94"/>
      <c r="PQS18" s="94"/>
      <c r="PQT18" s="94"/>
      <c r="PQU18" s="94"/>
      <c r="PQV18" s="94"/>
      <c r="PQW18" s="94"/>
      <c r="PQX18" s="94"/>
      <c r="PQY18" s="94"/>
      <c r="PQZ18" s="94"/>
      <c r="PRA18" s="94"/>
      <c r="PRB18" s="94"/>
      <c r="PRC18" s="94"/>
      <c r="PRD18" s="94"/>
      <c r="PRE18" s="94"/>
      <c r="PRF18" s="94"/>
      <c r="PRG18" s="94"/>
      <c r="PRH18" s="94"/>
      <c r="PRI18" s="94"/>
      <c r="PRJ18" s="94"/>
      <c r="PRK18" s="94"/>
      <c r="PRL18" s="94"/>
      <c r="PRM18" s="94"/>
      <c r="PRN18" s="94"/>
      <c r="PRO18" s="94"/>
      <c r="PRP18" s="94"/>
      <c r="PRQ18" s="94"/>
      <c r="PRR18" s="94"/>
      <c r="PRS18" s="94"/>
      <c r="PRT18" s="94"/>
      <c r="PRU18" s="94"/>
      <c r="PRV18" s="94"/>
      <c r="PRW18" s="94"/>
      <c r="PRX18" s="94"/>
      <c r="PRY18" s="94"/>
      <c r="PRZ18" s="94"/>
      <c r="PSA18" s="94"/>
      <c r="PSB18" s="94"/>
      <c r="PSC18" s="94"/>
      <c r="PSD18" s="94"/>
      <c r="PSE18" s="94"/>
      <c r="PSF18" s="94"/>
      <c r="PSG18" s="94"/>
      <c r="PSH18" s="94"/>
      <c r="PSI18" s="94"/>
      <c r="PSJ18" s="94"/>
      <c r="PSK18" s="94"/>
      <c r="PSL18" s="94"/>
      <c r="PSM18" s="94"/>
      <c r="PSN18" s="94"/>
      <c r="PSO18" s="94"/>
      <c r="PSP18" s="94"/>
      <c r="PSQ18" s="94"/>
      <c r="PSR18" s="94"/>
      <c r="PSS18" s="94"/>
      <c r="PST18" s="94"/>
      <c r="PSU18" s="94"/>
      <c r="PSV18" s="94"/>
      <c r="PSW18" s="94"/>
      <c r="PSX18" s="94"/>
      <c r="PSY18" s="94"/>
      <c r="PSZ18" s="94"/>
      <c r="PTA18" s="94"/>
      <c r="PTB18" s="94"/>
      <c r="PTC18" s="94"/>
      <c r="PTD18" s="94"/>
      <c r="PTE18" s="94"/>
      <c r="PTF18" s="94"/>
      <c r="PTG18" s="94"/>
      <c r="PTH18" s="94"/>
      <c r="PTI18" s="94"/>
      <c r="PTJ18" s="94"/>
      <c r="PTK18" s="94"/>
      <c r="PTL18" s="94"/>
      <c r="PTM18" s="94"/>
      <c r="PTN18" s="94"/>
      <c r="PTO18" s="94"/>
      <c r="PTP18" s="94"/>
      <c r="PTQ18" s="94"/>
      <c r="PTR18" s="94"/>
      <c r="PTS18" s="94"/>
      <c r="PTT18" s="94"/>
      <c r="PTU18" s="94"/>
      <c r="PTV18" s="94"/>
      <c r="PTW18" s="94"/>
      <c r="PTX18" s="94"/>
      <c r="PTY18" s="94"/>
      <c r="PTZ18" s="94"/>
      <c r="PUA18" s="94"/>
      <c r="PUB18" s="94"/>
      <c r="PUC18" s="94"/>
      <c r="PUD18" s="94"/>
      <c r="PUE18" s="94"/>
      <c r="PUF18" s="94"/>
      <c r="PUG18" s="94"/>
      <c r="PUH18" s="94"/>
      <c r="PUI18" s="94"/>
      <c r="PUJ18" s="94"/>
      <c r="PUK18" s="94"/>
      <c r="PUL18" s="94"/>
      <c r="PUM18" s="94"/>
      <c r="PUN18" s="94"/>
      <c r="PUO18" s="94"/>
      <c r="PUP18" s="94"/>
      <c r="PUQ18" s="94"/>
      <c r="PUR18" s="94"/>
      <c r="PUS18" s="94"/>
      <c r="PUT18" s="94"/>
      <c r="PUU18" s="94"/>
      <c r="PUV18" s="94"/>
      <c r="PUW18" s="94"/>
      <c r="PUX18" s="94"/>
      <c r="PUY18" s="94"/>
      <c r="PUZ18" s="94"/>
      <c r="PVA18" s="94"/>
      <c r="PVB18" s="94"/>
      <c r="PVC18" s="94"/>
      <c r="PVD18" s="94"/>
      <c r="PVE18" s="94"/>
      <c r="PVF18" s="94"/>
      <c r="PVG18" s="94"/>
      <c r="PVH18" s="94"/>
      <c r="PVI18" s="94"/>
      <c r="PVJ18" s="94"/>
      <c r="PVK18" s="94"/>
      <c r="PVL18" s="94"/>
      <c r="PVM18" s="94"/>
      <c r="PVN18" s="94"/>
      <c r="PVO18" s="94"/>
      <c r="PVP18" s="94"/>
      <c r="PVQ18" s="94"/>
      <c r="PVR18" s="94"/>
      <c r="PVS18" s="94"/>
      <c r="PVT18" s="94"/>
      <c r="PVU18" s="94"/>
      <c r="PVV18" s="94"/>
      <c r="PVW18" s="94"/>
      <c r="PVX18" s="94"/>
      <c r="PVY18" s="94"/>
      <c r="PVZ18" s="94"/>
      <c r="PWA18" s="94"/>
      <c r="PWB18" s="94"/>
      <c r="PWC18" s="94"/>
      <c r="PWD18" s="94"/>
      <c r="PWE18" s="94"/>
      <c r="PWF18" s="94"/>
      <c r="PWG18" s="94"/>
      <c r="PWH18" s="94"/>
      <c r="PWI18" s="94"/>
      <c r="PWJ18" s="94"/>
      <c r="PWK18" s="94"/>
      <c r="PWL18" s="94"/>
      <c r="PWM18" s="94"/>
      <c r="PWN18" s="94"/>
      <c r="PWO18" s="94"/>
      <c r="PWP18" s="94"/>
      <c r="PWQ18" s="94"/>
      <c r="PWR18" s="94"/>
      <c r="PWS18" s="94"/>
      <c r="PWT18" s="94"/>
      <c r="PWU18" s="94"/>
      <c r="PWV18" s="94"/>
      <c r="PWW18" s="94"/>
      <c r="PWX18" s="94"/>
      <c r="PWY18" s="94"/>
      <c r="PWZ18" s="94"/>
      <c r="PXA18" s="94"/>
      <c r="PXB18" s="94"/>
      <c r="PXC18" s="94"/>
      <c r="PXD18" s="94"/>
      <c r="PXE18" s="94"/>
      <c r="PXF18" s="94"/>
      <c r="PXG18" s="94"/>
      <c r="PXH18" s="94"/>
      <c r="PXI18" s="94"/>
      <c r="PXJ18" s="94"/>
      <c r="PXK18" s="94"/>
      <c r="PXL18" s="94"/>
      <c r="PXM18" s="94"/>
      <c r="PXN18" s="94"/>
      <c r="PXO18" s="94"/>
      <c r="PXP18" s="94"/>
      <c r="PXQ18" s="94"/>
      <c r="PXR18" s="94"/>
      <c r="PXS18" s="94"/>
      <c r="PXT18" s="94"/>
      <c r="PXU18" s="94"/>
      <c r="PXV18" s="94"/>
      <c r="PXW18" s="94"/>
      <c r="PXX18" s="94"/>
      <c r="PXY18" s="94"/>
      <c r="PXZ18" s="94"/>
      <c r="PYA18" s="94"/>
      <c r="PYB18" s="94"/>
      <c r="PYC18" s="94"/>
      <c r="PYD18" s="94"/>
      <c r="PYE18" s="94"/>
      <c r="PYF18" s="94"/>
      <c r="PYG18" s="94"/>
      <c r="PYH18" s="94"/>
      <c r="PYI18" s="94"/>
      <c r="PYJ18" s="94"/>
      <c r="PYK18" s="94"/>
      <c r="PYL18" s="94"/>
      <c r="PYM18" s="94"/>
      <c r="PYN18" s="94"/>
      <c r="PYO18" s="94"/>
      <c r="PYP18" s="94"/>
      <c r="PYQ18" s="94"/>
      <c r="PYR18" s="94"/>
      <c r="PYS18" s="94"/>
      <c r="PYT18" s="94"/>
      <c r="PYU18" s="94"/>
      <c r="PYV18" s="94"/>
      <c r="PYW18" s="94"/>
      <c r="PYX18" s="94"/>
      <c r="PYY18" s="94"/>
      <c r="PYZ18" s="94"/>
      <c r="PZA18" s="94"/>
      <c r="PZB18" s="94"/>
      <c r="PZC18" s="94"/>
      <c r="PZD18" s="94"/>
      <c r="PZE18" s="94"/>
      <c r="PZF18" s="94"/>
      <c r="PZG18" s="94"/>
      <c r="PZH18" s="94"/>
      <c r="PZI18" s="94"/>
      <c r="PZJ18" s="94"/>
      <c r="PZK18" s="94"/>
      <c r="PZL18" s="94"/>
      <c r="PZM18" s="94"/>
      <c r="PZN18" s="94"/>
      <c r="PZO18" s="94"/>
      <c r="PZP18" s="94"/>
      <c r="PZQ18" s="94"/>
      <c r="PZR18" s="94"/>
      <c r="PZS18" s="94"/>
      <c r="PZT18" s="94"/>
      <c r="PZU18" s="94"/>
      <c r="PZV18" s="94"/>
      <c r="PZW18" s="94"/>
      <c r="PZX18" s="94"/>
      <c r="PZY18" s="94"/>
      <c r="PZZ18" s="94"/>
      <c r="QAA18" s="94"/>
      <c r="QAB18" s="94"/>
      <c r="QAC18" s="94"/>
      <c r="QAD18" s="94"/>
      <c r="QAE18" s="94"/>
      <c r="QAF18" s="94"/>
      <c r="QAG18" s="94"/>
      <c r="QAH18" s="94"/>
      <c r="QAI18" s="94"/>
      <c r="QAJ18" s="94"/>
      <c r="QAK18" s="94"/>
      <c r="QAL18" s="94"/>
      <c r="QAM18" s="94"/>
      <c r="QAN18" s="94"/>
      <c r="QAO18" s="94"/>
      <c r="QAP18" s="94"/>
      <c r="QAQ18" s="94"/>
      <c r="QAR18" s="94"/>
      <c r="QAS18" s="94"/>
      <c r="QAT18" s="94"/>
      <c r="QAU18" s="94"/>
      <c r="QAV18" s="94"/>
      <c r="QAW18" s="94"/>
      <c r="QAX18" s="94"/>
      <c r="QAY18" s="94"/>
      <c r="QAZ18" s="94"/>
      <c r="QBA18" s="94"/>
      <c r="QBB18" s="94"/>
      <c r="QBC18" s="94"/>
      <c r="QBD18" s="94"/>
      <c r="QBE18" s="94"/>
      <c r="QBF18" s="94"/>
      <c r="QBG18" s="94"/>
      <c r="QBH18" s="94"/>
      <c r="QBI18" s="94"/>
      <c r="QBJ18" s="94"/>
      <c r="QBK18" s="94"/>
      <c r="QBL18" s="94"/>
      <c r="QBM18" s="94"/>
      <c r="QBN18" s="94"/>
      <c r="QBO18" s="94"/>
      <c r="QBP18" s="94"/>
      <c r="QBQ18" s="94"/>
      <c r="QBR18" s="94"/>
      <c r="QBS18" s="94"/>
      <c r="QBT18" s="94"/>
      <c r="QBU18" s="94"/>
      <c r="QBV18" s="94"/>
      <c r="QBW18" s="94"/>
      <c r="QBX18" s="94"/>
      <c r="QBY18" s="94"/>
      <c r="QBZ18" s="94"/>
      <c r="QCA18" s="94"/>
      <c r="QCB18" s="94"/>
      <c r="QCC18" s="94"/>
      <c r="QCD18" s="94"/>
      <c r="QCE18" s="94"/>
      <c r="QCF18" s="94"/>
      <c r="QCG18" s="94"/>
      <c r="QCH18" s="94"/>
      <c r="QCI18" s="94"/>
      <c r="QCJ18" s="94"/>
      <c r="QCK18" s="94"/>
      <c r="QCL18" s="94"/>
      <c r="QCM18" s="94"/>
      <c r="QCN18" s="94"/>
      <c r="QCO18" s="94"/>
      <c r="QCP18" s="94"/>
      <c r="QCQ18" s="94"/>
      <c r="QCR18" s="94"/>
      <c r="QCS18" s="94"/>
      <c r="QCT18" s="94"/>
      <c r="QCU18" s="94"/>
      <c r="QCV18" s="94"/>
      <c r="QCW18" s="94"/>
      <c r="QCX18" s="94"/>
      <c r="QCY18" s="94"/>
      <c r="QCZ18" s="94"/>
      <c r="QDA18" s="94"/>
      <c r="QDB18" s="94"/>
      <c r="QDC18" s="94"/>
      <c r="QDD18" s="94"/>
      <c r="QDE18" s="94"/>
      <c r="QDF18" s="94"/>
      <c r="QDG18" s="94"/>
      <c r="QDH18" s="94"/>
      <c r="QDI18" s="94"/>
      <c r="QDJ18" s="94"/>
      <c r="QDK18" s="94"/>
      <c r="QDL18" s="94"/>
      <c r="QDM18" s="94"/>
      <c r="QDN18" s="94"/>
      <c r="QDO18" s="94"/>
      <c r="QDP18" s="94"/>
      <c r="QDQ18" s="94"/>
      <c r="QDR18" s="94"/>
      <c r="QDS18" s="94"/>
      <c r="QDT18" s="94"/>
      <c r="QDU18" s="94"/>
      <c r="QDV18" s="94"/>
      <c r="QDW18" s="94"/>
      <c r="QDX18" s="94"/>
      <c r="QDY18" s="94"/>
      <c r="QDZ18" s="94"/>
      <c r="QEA18" s="94"/>
      <c r="QEB18" s="94"/>
      <c r="QEC18" s="94"/>
      <c r="QED18" s="94"/>
      <c r="QEE18" s="94"/>
      <c r="QEF18" s="94"/>
      <c r="QEG18" s="94"/>
      <c r="QEH18" s="94"/>
      <c r="QEI18" s="94"/>
      <c r="QEJ18" s="94"/>
      <c r="QEK18" s="94"/>
      <c r="QEL18" s="94"/>
      <c r="QEM18" s="94"/>
      <c r="QEN18" s="94"/>
      <c r="QEO18" s="94"/>
      <c r="QEP18" s="94"/>
      <c r="QEQ18" s="94"/>
      <c r="QER18" s="94"/>
      <c r="QES18" s="94"/>
      <c r="QET18" s="94"/>
      <c r="QEU18" s="94"/>
      <c r="QEV18" s="94"/>
      <c r="QEW18" s="94"/>
      <c r="QEX18" s="94"/>
      <c r="QEY18" s="94"/>
      <c r="QEZ18" s="94"/>
      <c r="QFA18" s="94"/>
      <c r="QFB18" s="94"/>
      <c r="QFC18" s="94"/>
      <c r="QFD18" s="94"/>
      <c r="QFE18" s="94"/>
      <c r="QFF18" s="94"/>
      <c r="QFG18" s="94"/>
      <c r="QFH18" s="94"/>
      <c r="QFI18" s="94"/>
      <c r="QFJ18" s="94"/>
      <c r="QFK18" s="94"/>
      <c r="QFL18" s="94"/>
      <c r="QFM18" s="94"/>
      <c r="QFN18" s="94"/>
      <c r="QFO18" s="94"/>
      <c r="QFP18" s="94"/>
      <c r="QFQ18" s="94"/>
      <c r="QFR18" s="94"/>
      <c r="QFS18" s="94"/>
      <c r="QFT18" s="94"/>
      <c r="QFU18" s="94"/>
      <c r="QFV18" s="94"/>
      <c r="QFW18" s="94"/>
      <c r="QFX18" s="94"/>
      <c r="QFY18" s="94"/>
      <c r="QFZ18" s="94"/>
      <c r="QGA18" s="94"/>
      <c r="QGB18" s="94"/>
      <c r="QGC18" s="94"/>
      <c r="QGD18" s="94"/>
      <c r="QGE18" s="94"/>
      <c r="QGF18" s="94"/>
      <c r="QGG18" s="94"/>
      <c r="QGH18" s="94"/>
      <c r="QGI18" s="94"/>
      <c r="QGJ18" s="94"/>
      <c r="QGK18" s="94"/>
      <c r="QGL18" s="94"/>
      <c r="QGM18" s="94"/>
      <c r="QGN18" s="94"/>
      <c r="QGO18" s="94"/>
      <c r="QGP18" s="94"/>
      <c r="QGQ18" s="94"/>
      <c r="QGR18" s="94"/>
      <c r="QGS18" s="94"/>
      <c r="QGT18" s="94"/>
      <c r="QGU18" s="94"/>
      <c r="QGV18" s="94"/>
      <c r="QGW18" s="94"/>
      <c r="QGX18" s="94"/>
      <c r="QGY18" s="94"/>
      <c r="QGZ18" s="94"/>
      <c r="QHA18" s="94"/>
      <c r="QHB18" s="94"/>
      <c r="QHC18" s="94"/>
      <c r="QHD18" s="94"/>
      <c r="QHE18" s="94"/>
      <c r="QHF18" s="94"/>
      <c r="QHG18" s="94"/>
      <c r="QHH18" s="94"/>
      <c r="QHI18" s="94"/>
      <c r="QHJ18" s="94"/>
      <c r="QHK18" s="94"/>
      <c r="QHL18" s="94"/>
      <c r="QHM18" s="94"/>
      <c r="QHN18" s="94"/>
      <c r="QHO18" s="94"/>
      <c r="QHP18" s="94"/>
      <c r="QHQ18" s="94"/>
      <c r="QHR18" s="94"/>
      <c r="QHS18" s="94"/>
      <c r="QHT18" s="94"/>
      <c r="QHU18" s="94"/>
      <c r="QHV18" s="94"/>
      <c r="QHW18" s="94"/>
      <c r="QHX18" s="94"/>
      <c r="QHY18" s="94"/>
      <c r="QHZ18" s="94"/>
      <c r="QIA18" s="94"/>
      <c r="QIB18" s="94"/>
      <c r="QIC18" s="94"/>
      <c r="QID18" s="94"/>
      <c r="QIE18" s="94"/>
      <c r="QIF18" s="94"/>
      <c r="QIG18" s="94"/>
      <c r="QIH18" s="94"/>
      <c r="QII18" s="94"/>
      <c r="QIJ18" s="94"/>
      <c r="QIK18" s="94"/>
      <c r="QIL18" s="94"/>
      <c r="QIM18" s="94"/>
      <c r="QIN18" s="94"/>
      <c r="QIO18" s="94"/>
      <c r="QIP18" s="94"/>
      <c r="QIQ18" s="94"/>
      <c r="QIR18" s="94"/>
      <c r="QIS18" s="94"/>
      <c r="QIT18" s="94"/>
      <c r="QIU18" s="94"/>
      <c r="QIV18" s="94"/>
      <c r="QIW18" s="94"/>
      <c r="QIX18" s="94"/>
      <c r="QIY18" s="94"/>
      <c r="QIZ18" s="94"/>
      <c r="QJA18" s="94"/>
      <c r="QJB18" s="94"/>
      <c r="QJC18" s="94"/>
      <c r="QJD18" s="94"/>
      <c r="QJE18" s="94"/>
      <c r="QJF18" s="94"/>
      <c r="QJG18" s="94"/>
      <c r="QJH18" s="94"/>
      <c r="QJI18" s="94"/>
      <c r="QJJ18" s="94"/>
      <c r="QJK18" s="94"/>
      <c r="QJL18" s="94"/>
      <c r="QJM18" s="94"/>
      <c r="QJN18" s="94"/>
      <c r="QJO18" s="94"/>
      <c r="QJP18" s="94"/>
      <c r="QJQ18" s="94"/>
      <c r="QJR18" s="94"/>
      <c r="QJS18" s="94"/>
      <c r="QJT18" s="94"/>
      <c r="QJU18" s="94"/>
      <c r="QJV18" s="94"/>
      <c r="QJW18" s="94"/>
      <c r="QJX18" s="94"/>
      <c r="QJY18" s="94"/>
      <c r="QJZ18" s="94"/>
      <c r="QKA18" s="94"/>
      <c r="QKB18" s="94"/>
      <c r="QKC18" s="94"/>
      <c r="QKD18" s="94"/>
      <c r="QKE18" s="94"/>
      <c r="QKF18" s="94"/>
      <c r="QKG18" s="94"/>
      <c r="QKH18" s="94"/>
      <c r="QKI18" s="94"/>
      <c r="QKJ18" s="94"/>
      <c r="QKK18" s="94"/>
      <c r="QKL18" s="94"/>
      <c r="QKM18" s="94"/>
      <c r="QKN18" s="94"/>
      <c r="QKO18" s="94"/>
      <c r="QKP18" s="94"/>
      <c r="QKQ18" s="94"/>
      <c r="QKR18" s="94"/>
      <c r="QKS18" s="94"/>
      <c r="QKT18" s="94"/>
      <c r="QKU18" s="94"/>
      <c r="QKV18" s="94"/>
      <c r="QKW18" s="94"/>
      <c r="QKX18" s="94"/>
      <c r="QKY18" s="94"/>
      <c r="QKZ18" s="94"/>
      <c r="QLA18" s="94"/>
      <c r="QLB18" s="94"/>
      <c r="QLC18" s="94"/>
      <c r="QLD18" s="94"/>
      <c r="QLE18" s="94"/>
      <c r="QLF18" s="94"/>
      <c r="QLG18" s="94"/>
      <c r="QLH18" s="94"/>
      <c r="QLI18" s="94"/>
      <c r="QLJ18" s="94"/>
      <c r="QLK18" s="94"/>
      <c r="QLL18" s="94"/>
      <c r="QLM18" s="94"/>
      <c r="QLN18" s="94"/>
      <c r="QLO18" s="94"/>
      <c r="QLP18" s="94"/>
      <c r="QLQ18" s="94"/>
      <c r="QLR18" s="94"/>
      <c r="QLS18" s="94"/>
      <c r="QLT18" s="94"/>
      <c r="QLU18" s="94"/>
      <c r="QLV18" s="94"/>
      <c r="QLW18" s="94"/>
      <c r="QLX18" s="94"/>
      <c r="QLY18" s="94"/>
      <c r="QLZ18" s="94"/>
      <c r="QMA18" s="94"/>
      <c r="QMB18" s="94"/>
      <c r="QMC18" s="94"/>
      <c r="QMD18" s="94"/>
      <c r="QME18" s="94"/>
      <c r="QMF18" s="94"/>
      <c r="QMG18" s="94"/>
      <c r="QMH18" s="94"/>
      <c r="QMI18" s="94"/>
      <c r="QMJ18" s="94"/>
      <c r="QMK18" s="94"/>
      <c r="QML18" s="94"/>
      <c r="QMM18" s="94"/>
      <c r="QMN18" s="94"/>
      <c r="QMO18" s="94"/>
      <c r="QMP18" s="94"/>
      <c r="QMQ18" s="94"/>
      <c r="QMR18" s="94"/>
      <c r="QMS18" s="94"/>
      <c r="QMT18" s="94"/>
      <c r="QMU18" s="94"/>
      <c r="QMV18" s="94"/>
      <c r="QMW18" s="94"/>
      <c r="QMX18" s="94"/>
      <c r="QMY18" s="94"/>
      <c r="QMZ18" s="94"/>
      <c r="QNA18" s="94"/>
      <c r="QNB18" s="94"/>
      <c r="QNC18" s="94"/>
      <c r="QND18" s="94"/>
      <c r="QNE18" s="94"/>
      <c r="QNF18" s="94"/>
      <c r="QNG18" s="94"/>
      <c r="QNH18" s="94"/>
      <c r="QNI18" s="94"/>
      <c r="QNJ18" s="94"/>
      <c r="QNK18" s="94"/>
      <c r="QNL18" s="94"/>
      <c r="QNM18" s="94"/>
      <c r="QNN18" s="94"/>
      <c r="QNO18" s="94"/>
      <c r="QNP18" s="94"/>
      <c r="QNQ18" s="94"/>
      <c r="QNR18" s="94"/>
      <c r="QNS18" s="94"/>
      <c r="QNT18" s="94"/>
      <c r="QNU18" s="94"/>
      <c r="QNV18" s="94"/>
      <c r="QNW18" s="94"/>
      <c r="QNX18" s="94"/>
      <c r="QNY18" s="94"/>
      <c r="QNZ18" s="94"/>
      <c r="QOA18" s="94"/>
      <c r="QOB18" s="94"/>
      <c r="QOC18" s="94"/>
      <c r="QOD18" s="94"/>
      <c r="QOE18" s="94"/>
      <c r="QOF18" s="94"/>
      <c r="QOG18" s="94"/>
      <c r="QOH18" s="94"/>
      <c r="QOI18" s="94"/>
      <c r="QOJ18" s="94"/>
      <c r="QOK18" s="94"/>
      <c r="QOL18" s="94"/>
      <c r="QOM18" s="94"/>
      <c r="QON18" s="94"/>
      <c r="QOO18" s="94"/>
      <c r="QOP18" s="94"/>
      <c r="QOQ18" s="94"/>
      <c r="QOR18" s="94"/>
      <c r="QOS18" s="94"/>
      <c r="QOT18" s="94"/>
      <c r="QOU18" s="94"/>
      <c r="QOV18" s="94"/>
      <c r="QOW18" s="94"/>
      <c r="QOX18" s="94"/>
      <c r="QOY18" s="94"/>
      <c r="QOZ18" s="94"/>
      <c r="QPA18" s="94"/>
      <c r="QPB18" s="94"/>
      <c r="QPC18" s="94"/>
      <c r="QPD18" s="94"/>
      <c r="QPE18" s="94"/>
      <c r="QPF18" s="94"/>
      <c r="QPG18" s="94"/>
      <c r="QPH18" s="94"/>
      <c r="QPI18" s="94"/>
      <c r="QPJ18" s="94"/>
      <c r="QPK18" s="94"/>
      <c r="QPL18" s="94"/>
      <c r="QPM18" s="94"/>
      <c r="QPN18" s="94"/>
      <c r="QPO18" s="94"/>
      <c r="QPP18" s="94"/>
      <c r="QPQ18" s="94"/>
      <c r="QPR18" s="94"/>
      <c r="QPS18" s="94"/>
      <c r="QPT18" s="94"/>
      <c r="QPU18" s="94"/>
      <c r="QPV18" s="94"/>
      <c r="QPW18" s="94"/>
      <c r="QPX18" s="94"/>
      <c r="QPY18" s="94"/>
      <c r="QPZ18" s="94"/>
      <c r="QQA18" s="94"/>
      <c r="QQB18" s="94"/>
      <c r="QQC18" s="94"/>
      <c r="QQD18" s="94"/>
      <c r="QQE18" s="94"/>
      <c r="QQF18" s="94"/>
      <c r="QQG18" s="94"/>
      <c r="QQH18" s="94"/>
      <c r="QQI18" s="94"/>
      <c r="QQJ18" s="94"/>
      <c r="QQK18" s="94"/>
      <c r="QQL18" s="94"/>
      <c r="QQM18" s="94"/>
      <c r="QQN18" s="94"/>
      <c r="QQO18" s="94"/>
      <c r="QQP18" s="94"/>
      <c r="QQQ18" s="94"/>
      <c r="QQR18" s="94"/>
      <c r="QQS18" s="94"/>
      <c r="QQT18" s="94"/>
      <c r="QQU18" s="94"/>
      <c r="QQV18" s="94"/>
      <c r="QQW18" s="94"/>
      <c r="QQX18" s="94"/>
      <c r="QQY18" s="94"/>
      <c r="QQZ18" s="94"/>
      <c r="QRA18" s="94"/>
      <c r="QRB18" s="94"/>
      <c r="QRC18" s="94"/>
      <c r="QRD18" s="94"/>
      <c r="QRE18" s="94"/>
      <c r="QRF18" s="94"/>
      <c r="QRG18" s="94"/>
      <c r="QRH18" s="94"/>
      <c r="QRI18" s="94"/>
      <c r="QRJ18" s="94"/>
      <c r="QRK18" s="94"/>
      <c r="QRL18" s="94"/>
      <c r="QRM18" s="94"/>
      <c r="QRN18" s="94"/>
      <c r="QRO18" s="94"/>
      <c r="QRP18" s="94"/>
      <c r="QRQ18" s="94"/>
      <c r="QRR18" s="94"/>
      <c r="QRS18" s="94"/>
      <c r="QRT18" s="94"/>
      <c r="QRU18" s="94"/>
      <c r="QRV18" s="94"/>
      <c r="QRW18" s="94"/>
      <c r="QRX18" s="94"/>
      <c r="QRY18" s="94"/>
      <c r="QRZ18" s="94"/>
      <c r="QSA18" s="94"/>
      <c r="QSB18" s="94"/>
      <c r="QSC18" s="94"/>
      <c r="QSD18" s="94"/>
      <c r="QSE18" s="94"/>
      <c r="QSF18" s="94"/>
      <c r="QSG18" s="94"/>
      <c r="QSH18" s="94"/>
      <c r="QSI18" s="94"/>
      <c r="QSJ18" s="94"/>
      <c r="QSK18" s="94"/>
      <c r="QSL18" s="94"/>
      <c r="QSM18" s="94"/>
      <c r="QSN18" s="94"/>
      <c r="QSO18" s="94"/>
      <c r="QSP18" s="94"/>
      <c r="QSQ18" s="94"/>
      <c r="QSR18" s="94"/>
      <c r="QSS18" s="94"/>
      <c r="QST18" s="94"/>
      <c r="QSU18" s="94"/>
      <c r="QSV18" s="94"/>
      <c r="QSW18" s="94"/>
      <c r="QSX18" s="94"/>
      <c r="QSY18" s="94"/>
      <c r="QSZ18" s="94"/>
      <c r="QTA18" s="94"/>
      <c r="QTB18" s="94"/>
      <c r="QTC18" s="94"/>
      <c r="QTD18" s="94"/>
      <c r="QTE18" s="94"/>
      <c r="QTF18" s="94"/>
      <c r="QTG18" s="94"/>
      <c r="QTH18" s="94"/>
      <c r="QTI18" s="94"/>
      <c r="QTJ18" s="94"/>
      <c r="QTK18" s="94"/>
      <c r="QTL18" s="94"/>
      <c r="QTM18" s="94"/>
      <c r="QTN18" s="94"/>
      <c r="QTO18" s="94"/>
      <c r="QTP18" s="94"/>
      <c r="QTQ18" s="94"/>
      <c r="QTR18" s="94"/>
      <c r="QTS18" s="94"/>
      <c r="QTT18" s="94"/>
      <c r="QTU18" s="94"/>
      <c r="QTV18" s="94"/>
      <c r="QTW18" s="94"/>
      <c r="QTX18" s="94"/>
      <c r="QTY18" s="94"/>
      <c r="QTZ18" s="94"/>
      <c r="QUA18" s="94"/>
      <c r="QUB18" s="94"/>
      <c r="QUC18" s="94"/>
      <c r="QUD18" s="94"/>
      <c r="QUE18" s="94"/>
      <c r="QUF18" s="94"/>
      <c r="QUG18" s="94"/>
      <c r="QUH18" s="94"/>
      <c r="QUI18" s="94"/>
      <c r="QUJ18" s="94"/>
      <c r="QUK18" s="94"/>
      <c r="QUL18" s="94"/>
      <c r="QUM18" s="94"/>
      <c r="QUN18" s="94"/>
      <c r="QUO18" s="94"/>
      <c r="QUP18" s="94"/>
      <c r="QUQ18" s="94"/>
      <c r="QUR18" s="94"/>
      <c r="QUS18" s="94"/>
      <c r="QUT18" s="94"/>
      <c r="QUU18" s="94"/>
      <c r="QUV18" s="94"/>
      <c r="QUW18" s="94"/>
      <c r="QUX18" s="94"/>
      <c r="QUY18" s="94"/>
      <c r="QUZ18" s="94"/>
      <c r="QVA18" s="94"/>
      <c r="QVB18" s="94"/>
      <c r="QVC18" s="94"/>
      <c r="QVD18" s="94"/>
      <c r="QVE18" s="94"/>
      <c r="QVF18" s="94"/>
      <c r="QVG18" s="94"/>
      <c r="QVH18" s="94"/>
      <c r="QVI18" s="94"/>
      <c r="QVJ18" s="94"/>
      <c r="QVK18" s="94"/>
      <c r="QVL18" s="94"/>
      <c r="QVM18" s="94"/>
      <c r="QVN18" s="94"/>
      <c r="QVO18" s="94"/>
      <c r="QVP18" s="94"/>
      <c r="QVQ18" s="94"/>
      <c r="QVR18" s="94"/>
      <c r="QVS18" s="94"/>
      <c r="QVT18" s="94"/>
      <c r="QVU18" s="94"/>
      <c r="QVV18" s="94"/>
      <c r="QVW18" s="94"/>
      <c r="QVX18" s="94"/>
      <c r="QVY18" s="94"/>
      <c r="QVZ18" s="94"/>
      <c r="QWA18" s="94"/>
      <c r="QWB18" s="94"/>
      <c r="QWC18" s="94"/>
      <c r="QWD18" s="94"/>
      <c r="QWE18" s="94"/>
      <c r="QWF18" s="94"/>
      <c r="QWG18" s="94"/>
      <c r="QWH18" s="94"/>
      <c r="QWI18" s="94"/>
      <c r="QWJ18" s="94"/>
      <c r="QWK18" s="94"/>
      <c r="QWL18" s="94"/>
      <c r="QWM18" s="94"/>
      <c r="QWN18" s="94"/>
      <c r="QWO18" s="94"/>
      <c r="QWP18" s="94"/>
      <c r="QWQ18" s="94"/>
      <c r="QWR18" s="94"/>
      <c r="QWS18" s="94"/>
      <c r="QWT18" s="94"/>
      <c r="QWU18" s="94"/>
      <c r="QWV18" s="94"/>
      <c r="QWW18" s="94"/>
      <c r="QWX18" s="94"/>
      <c r="QWY18" s="94"/>
      <c r="QWZ18" s="94"/>
      <c r="QXA18" s="94"/>
      <c r="QXB18" s="94"/>
      <c r="QXC18" s="94"/>
      <c r="QXD18" s="94"/>
      <c r="QXE18" s="94"/>
      <c r="QXF18" s="94"/>
      <c r="QXG18" s="94"/>
      <c r="QXH18" s="94"/>
      <c r="QXI18" s="94"/>
      <c r="QXJ18" s="94"/>
      <c r="QXK18" s="94"/>
      <c r="QXL18" s="94"/>
      <c r="QXM18" s="94"/>
      <c r="QXN18" s="94"/>
      <c r="QXO18" s="94"/>
      <c r="QXP18" s="94"/>
      <c r="QXQ18" s="94"/>
      <c r="QXR18" s="94"/>
      <c r="QXS18" s="94"/>
      <c r="QXT18" s="94"/>
      <c r="QXU18" s="94"/>
      <c r="QXV18" s="94"/>
      <c r="QXW18" s="94"/>
      <c r="QXX18" s="94"/>
      <c r="QXY18" s="94"/>
      <c r="QXZ18" s="94"/>
      <c r="QYA18" s="94"/>
      <c r="QYB18" s="94"/>
      <c r="QYC18" s="94"/>
      <c r="QYD18" s="94"/>
      <c r="QYE18" s="94"/>
      <c r="QYF18" s="94"/>
      <c r="QYG18" s="94"/>
      <c r="QYH18" s="94"/>
      <c r="QYI18" s="94"/>
      <c r="QYJ18" s="94"/>
      <c r="QYK18" s="94"/>
      <c r="QYL18" s="94"/>
      <c r="QYM18" s="94"/>
      <c r="QYN18" s="94"/>
      <c r="QYO18" s="94"/>
      <c r="QYP18" s="94"/>
      <c r="QYQ18" s="94"/>
      <c r="QYR18" s="94"/>
      <c r="QYS18" s="94"/>
      <c r="QYT18" s="94"/>
      <c r="QYU18" s="94"/>
      <c r="QYV18" s="94"/>
      <c r="QYW18" s="94"/>
      <c r="QYX18" s="94"/>
      <c r="QYY18" s="94"/>
      <c r="QYZ18" s="94"/>
      <c r="QZA18" s="94"/>
      <c r="QZB18" s="94"/>
      <c r="QZC18" s="94"/>
      <c r="QZD18" s="94"/>
      <c r="QZE18" s="94"/>
      <c r="QZF18" s="94"/>
      <c r="QZG18" s="94"/>
      <c r="QZH18" s="94"/>
      <c r="QZI18" s="94"/>
      <c r="QZJ18" s="94"/>
      <c r="QZK18" s="94"/>
      <c r="QZL18" s="94"/>
      <c r="QZM18" s="94"/>
      <c r="QZN18" s="94"/>
      <c r="QZO18" s="94"/>
      <c r="QZP18" s="94"/>
      <c r="QZQ18" s="94"/>
      <c r="QZR18" s="94"/>
      <c r="QZS18" s="94"/>
      <c r="QZT18" s="94"/>
      <c r="QZU18" s="94"/>
      <c r="QZV18" s="94"/>
      <c r="QZW18" s="94"/>
      <c r="QZX18" s="94"/>
      <c r="QZY18" s="94"/>
      <c r="QZZ18" s="94"/>
      <c r="RAA18" s="94"/>
      <c r="RAB18" s="94"/>
      <c r="RAC18" s="94"/>
      <c r="RAD18" s="94"/>
      <c r="RAE18" s="94"/>
      <c r="RAF18" s="94"/>
      <c r="RAG18" s="94"/>
      <c r="RAH18" s="94"/>
      <c r="RAI18" s="94"/>
      <c r="RAJ18" s="94"/>
      <c r="RAK18" s="94"/>
      <c r="RAL18" s="94"/>
      <c r="RAM18" s="94"/>
      <c r="RAN18" s="94"/>
      <c r="RAO18" s="94"/>
      <c r="RAP18" s="94"/>
      <c r="RAQ18" s="94"/>
      <c r="RAR18" s="94"/>
      <c r="RAS18" s="94"/>
      <c r="RAT18" s="94"/>
      <c r="RAU18" s="94"/>
      <c r="RAV18" s="94"/>
      <c r="RAW18" s="94"/>
      <c r="RAX18" s="94"/>
      <c r="RAY18" s="94"/>
      <c r="RAZ18" s="94"/>
      <c r="RBA18" s="94"/>
      <c r="RBB18" s="94"/>
      <c r="RBC18" s="94"/>
      <c r="RBD18" s="94"/>
      <c r="RBE18" s="94"/>
      <c r="RBF18" s="94"/>
      <c r="RBG18" s="94"/>
      <c r="RBH18" s="94"/>
      <c r="RBI18" s="94"/>
      <c r="RBJ18" s="94"/>
      <c r="RBK18" s="94"/>
      <c r="RBL18" s="94"/>
      <c r="RBM18" s="94"/>
      <c r="RBN18" s="94"/>
      <c r="RBO18" s="94"/>
      <c r="RBP18" s="94"/>
      <c r="RBQ18" s="94"/>
      <c r="RBR18" s="94"/>
      <c r="RBS18" s="94"/>
      <c r="RBT18" s="94"/>
      <c r="RBU18" s="94"/>
      <c r="RBV18" s="94"/>
      <c r="RBW18" s="94"/>
      <c r="RBX18" s="94"/>
      <c r="RBY18" s="94"/>
      <c r="RBZ18" s="94"/>
      <c r="RCA18" s="94"/>
      <c r="RCB18" s="94"/>
      <c r="RCC18" s="94"/>
      <c r="RCD18" s="94"/>
      <c r="RCE18" s="94"/>
      <c r="RCF18" s="94"/>
      <c r="RCG18" s="94"/>
      <c r="RCH18" s="94"/>
      <c r="RCI18" s="94"/>
      <c r="RCJ18" s="94"/>
      <c r="RCK18" s="94"/>
      <c r="RCL18" s="94"/>
      <c r="RCM18" s="94"/>
      <c r="RCN18" s="94"/>
      <c r="RCO18" s="94"/>
      <c r="RCP18" s="94"/>
      <c r="RCQ18" s="94"/>
      <c r="RCR18" s="94"/>
      <c r="RCS18" s="94"/>
      <c r="RCT18" s="94"/>
      <c r="RCU18" s="94"/>
      <c r="RCV18" s="94"/>
      <c r="RCW18" s="94"/>
      <c r="RCX18" s="94"/>
      <c r="RCY18" s="94"/>
      <c r="RCZ18" s="94"/>
      <c r="RDA18" s="94"/>
      <c r="RDB18" s="94"/>
      <c r="RDC18" s="94"/>
      <c r="RDD18" s="94"/>
      <c r="RDE18" s="94"/>
      <c r="RDF18" s="94"/>
      <c r="RDG18" s="94"/>
      <c r="RDH18" s="94"/>
      <c r="RDI18" s="94"/>
      <c r="RDJ18" s="94"/>
      <c r="RDK18" s="94"/>
      <c r="RDL18" s="94"/>
      <c r="RDM18" s="94"/>
      <c r="RDN18" s="94"/>
      <c r="RDO18" s="94"/>
      <c r="RDP18" s="94"/>
      <c r="RDQ18" s="94"/>
      <c r="RDR18" s="94"/>
      <c r="RDS18" s="94"/>
      <c r="RDT18" s="94"/>
      <c r="RDU18" s="94"/>
      <c r="RDV18" s="94"/>
      <c r="RDW18" s="94"/>
      <c r="RDX18" s="94"/>
      <c r="RDY18" s="94"/>
      <c r="RDZ18" s="94"/>
      <c r="REA18" s="94"/>
      <c r="REB18" s="94"/>
      <c r="REC18" s="94"/>
      <c r="RED18" s="94"/>
      <c r="REE18" s="94"/>
      <c r="REF18" s="94"/>
      <c r="REG18" s="94"/>
      <c r="REH18" s="94"/>
      <c r="REI18" s="94"/>
      <c r="REJ18" s="94"/>
      <c r="REK18" s="94"/>
      <c r="REL18" s="94"/>
      <c r="REM18" s="94"/>
      <c r="REN18" s="94"/>
      <c r="REO18" s="94"/>
      <c r="REP18" s="94"/>
      <c r="REQ18" s="94"/>
      <c r="RER18" s="94"/>
      <c r="RES18" s="94"/>
      <c r="RET18" s="94"/>
      <c r="REU18" s="94"/>
      <c r="REV18" s="94"/>
      <c r="REW18" s="94"/>
      <c r="REX18" s="94"/>
      <c r="REY18" s="94"/>
      <c r="REZ18" s="94"/>
      <c r="RFA18" s="94"/>
      <c r="RFB18" s="94"/>
      <c r="RFC18" s="94"/>
      <c r="RFD18" s="94"/>
      <c r="RFE18" s="94"/>
      <c r="RFF18" s="94"/>
      <c r="RFG18" s="94"/>
      <c r="RFH18" s="94"/>
      <c r="RFI18" s="94"/>
      <c r="RFJ18" s="94"/>
      <c r="RFK18" s="94"/>
      <c r="RFL18" s="94"/>
      <c r="RFM18" s="94"/>
      <c r="RFN18" s="94"/>
      <c r="RFO18" s="94"/>
      <c r="RFP18" s="94"/>
      <c r="RFQ18" s="94"/>
      <c r="RFR18" s="94"/>
      <c r="RFS18" s="94"/>
      <c r="RFT18" s="94"/>
      <c r="RFU18" s="94"/>
      <c r="RFV18" s="94"/>
      <c r="RFW18" s="94"/>
      <c r="RFX18" s="94"/>
      <c r="RFY18" s="94"/>
      <c r="RFZ18" s="94"/>
      <c r="RGA18" s="94"/>
      <c r="RGB18" s="94"/>
      <c r="RGC18" s="94"/>
      <c r="RGD18" s="94"/>
      <c r="RGE18" s="94"/>
      <c r="RGF18" s="94"/>
      <c r="RGG18" s="94"/>
      <c r="RGH18" s="94"/>
      <c r="RGI18" s="94"/>
      <c r="RGJ18" s="94"/>
      <c r="RGK18" s="94"/>
      <c r="RGL18" s="94"/>
      <c r="RGM18" s="94"/>
      <c r="RGN18" s="94"/>
      <c r="RGO18" s="94"/>
      <c r="RGP18" s="94"/>
      <c r="RGQ18" s="94"/>
      <c r="RGR18" s="94"/>
      <c r="RGS18" s="94"/>
      <c r="RGT18" s="94"/>
      <c r="RGU18" s="94"/>
      <c r="RGV18" s="94"/>
      <c r="RGW18" s="94"/>
      <c r="RGX18" s="94"/>
      <c r="RGY18" s="94"/>
      <c r="RGZ18" s="94"/>
      <c r="RHA18" s="94"/>
      <c r="RHB18" s="94"/>
      <c r="RHC18" s="94"/>
      <c r="RHD18" s="94"/>
      <c r="RHE18" s="94"/>
      <c r="RHF18" s="94"/>
      <c r="RHG18" s="94"/>
      <c r="RHH18" s="94"/>
      <c r="RHI18" s="94"/>
      <c r="RHJ18" s="94"/>
      <c r="RHK18" s="94"/>
      <c r="RHL18" s="94"/>
      <c r="RHM18" s="94"/>
      <c r="RHN18" s="94"/>
      <c r="RHO18" s="94"/>
      <c r="RHP18" s="94"/>
      <c r="RHQ18" s="94"/>
      <c r="RHR18" s="94"/>
      <c r="RHS18" s="94"/>
      <c r="RHT18" s="94"/>
      <c r="RHU18" s="94"/>
      <c r="RHV18" s="94"/>
      <c r="RHW18" s="94"/>
      <c r="RHX18" s="94"/>
      <c r="RHY18" s="94"/>
      <c r="RHZ18" s="94"/>
      <c r="RIA18" s="94"/>
      <c r="RIB18" s="94"/>
      <c r="RIC18" s="94"/>
      <c r="RID18" s="94"/>
      <c r="RIE18" s="94"/>
      <c r="RIF18" s="94"/>
      <c r="RIG18" s="94"/>
      <c r="RIH18" s="94"/>
      <c r="RII18" s="94"/>
      <c r="RIJ18" s="94"/>
      <c r="RIK18" s="94"/>
      <c r="RIL18" s="94"/>
      <c r="RIM18" s="94"/>
      <c r="RIN18" s="94"/>
      <c r="RIO18" s="94"/>
      <c r="RIP18" s="94"/>
      <c r="RIQ18" s="94"/>
      <c r="RIR18" s="94"/>
      <c r="RIS18" s="94"/>
      <c r="RIT18" s="94"/>
      <c r="RIU18" s="94"/>
      <c r="RIV18" s="94"/>
      <c r="RIW18" s="94"/>
      <c r="RIX18" s="94"/>
      <c r="RIY18" s="94"/>
      <c r="RIZ18" s="94"/>
      <c r="RJA18" s="94"/>
      <c r="RJB18" s="94"/>
      <c r="RJC18" s="94"/>
      <c r="RJD18" s="94"/>
      <c r="RJE18" s="94"/>
      <c r="RJF18" s="94"/>
      <c r="RJG18" s="94"/>
      <c r="RJH18" s="94"/>
      <c r="RJI18" s="94"/>
      <c r="RJJ18" s="94"/>
      <c r="RJK18" s="94"/>
      <c r="RJL18" s="94"/>
      <c r="RJM18" s="94"/>
      <c r="RJN18" s="94"/>
      <c r="RJO18" s="94"/>
      <c r="RJP18" s="94"/>
      <c r="RJQ18" s="94"/>
      <c r="RJR18" s="94"/>
      <c r="RJS18" s="94"/>
      <c r="RJT18" s="94"/>
      <c r="RJU18" s="94"/>
      <c r="RJV18" s="94"/>
      <c r="RJW18" s="94"/>
      <c r="RJX18" s="94"/>
      <c r="RJY18" s="94"/>
      <c r="RJZ18" s="94"/>
      <c r="RKA18" s="94"/>
      <c r="RKB18" s="94"/>
      <c r="RKC18" s="94"/>
      <c r="RKD18" s="94"/>
      <c r="RKE18" s="94"/>
      <c r="RKF18" s="94"/>
      <c r="RKG18" s="94"/>
      <c r="RKH18" s="94"/>
      <c r="RKI18" s="94"/>
      <c r="RKJ18" s="94"/>
      <c r="RKK18" s="94"/>
      <c r="RKL18" s="94"/>
      <c r="RKM18" s="94"/>
      <c r="RKN18" s="94"/>
      <c r="RKO18" s="94"/>
      <c r="RKP18" s="94"/>
      <c r="RKQ18" s="94"/>
      <c r="RKR18" s="94"/>
      <c r="RKS18" s="94"/>
      <c r="RKT18" s="94"/>
      <c r="RKU18" s="94"/>
      <c r="RKV18" s="94"/>
      <c r="RKW18" s="94"/>
      <c r="RKX18" s="94"/>
      <c r="RKY18" s="94"/>
      <c r="RKZ18" s="94"/>
      <c r="RLA18" s="94"/>
      <c r="RLB18" s="94"/>
      <c r="RLC18" s="94"/>
      <c r="RLD18" s="94"/>
      <c r="RLE18" s="94"/>
      <c r="RLF18" s="94"/>
      <c r="RLG18" s="94"/>
      <c r="RLH18" s="94"/>
      <c r="RLI18" s="94"/>
      <c r="RLJ18" s="94"/>
      <c r="RLK18" s="94"/>
      <c r="RLL18" s="94"/>
      <c r="RLM18" s="94"/>
      <c r="RLN18" s="94"/>
      <c r="RLO18" s="94"/>
      <c r="RLP18" s="94"/>
      <c r="RLQ18" s="94"/>
      <c r="RLR18" s="94"/>
      <c r="RLS18" s="94"/>
      <c r="RLT18" s="94"/>
      <c r="RLU18" s="94"/>
      <c r="RLV18" s="94"/>
      <c r="RLW18" s="94"/>
      <c r="RLX18" s="94"/>
      <c r="RLY18" s="94"/>
      <c r="RLZ18" s="94"/>
      <c r="RMA18" s="94"/>
      <c r="RMB18" s="94"/>
      <c r="RMC18" s="94"/>
      <c r="RMD18" s="94"/>
      <c r="RME18" s="94"/>
      <c r="RMF18" s="94"/>
      <c r="RMG18" s="94"/>
      <c r="RMH18" s="94"/>
      <c r="RMI18" s="94"/>
      <c r="RMJ18" s="94"/>
      <c r="RMK18" s="94"/>
      <c r="RML18" s="94"/>
      <c r="RMM18" s="94"/>
      <c r="RMN18" s="94"/>
      <c r="RMO18" s="94"/>
      <c r="RMP18" s="94"/>
      <c r="RMQ18" s="94"/>
      <c r="RMR18" s="94"/>
      <c r="RMS18" s="94"/>
      <c r="RMT18" s="94"/>
      <c r="RMU18" s="94"/>
      <c r="RMV18" s="94"/>
      <c r="RMW18" s="94"/>
      <c r="RMX18" s="94"/>
      <c r="RMY18" s="94"/>
      <c r="RMZ18" s="94"/>
      <c r="RNA18" s="94"/>
      <c r="RNB18" s="94"/>
      <c r="RNC18" s="94"/>
      <c r="RND18" s="94"/>
      <c r="RNE18" s="94"/>
      <c r="RNF18" s="94"/>
      <c r="RNG18" s="94"/>
      <c r="RNH18" s="94"/>
      <c r="RNI18" s="94"/>
      <c r="RNJ18" s="94"/>
      <c r="RNK18" s="94"/>
      <c r="RNL18" s="94"/>
      <c r="RNM18" s="94"/>
      <c r="RNN18" s="94"/>
      <c r="RNO18" s="94"/>
      <c r="RNP18" s="94"/>
      <c r="RNQ18" s="94"/>
      <c r="RNR18" s="94"/>
      <c r="RNS18" s="94"/>
      <c r="RNT18" s="94"/>
      <c r="RNU18" s="94"/>
      <c r="RNV18" s="94"/>
      <c r="RNW18" s="94"/>
      <c r="RNX18" s="94"/>
      <c r="RNY18" s="94"/>
      <c r="RNZ18" s="94"/>
      <c r="ROA18" s="94"/>
      <c r="ROB18" s="94"/>
      <c r="ROC18" s="94"/>
      <c r="ROD18" s="94"/>
      <c r="ROE18" s="94"/>
      <c r="ROF18" s="94"/>
      <c r="ROG18" s="94"/>
      <c r="ROH18" s="94"/>
      <c r="ROI18" s="94"/>
      <c r="ROJ18" s="94"/>
      <c r="ROK18" s="94"/>
      <c r="ROL18" s="94"/>
      <c r="ROM18" s="94"/>
      <c r="RON18" s="94"/>
      <c r="ROO18" s="94"/>
      <c r="ROP18" s="94"/>
      <c r="ROQ18" s="94"/>
      <c r="ROR18" s="94"/>
      <c r="ROS18" s="94"/>
      <c r="ROT18" s="94"/>
      <c r="ROU18" s="94"/>
      <c r="ROV18" s="94"/>
      <c r="ROW18" s="94"/>
      <c r="ROX18" s="94"/>
      <c r="ROY18" s="94"/>
      <c r="ROZ18" s="94"/>
      <c r="RPA18" s="94"/>
      <c r="RPB18" s="94"/>
      <c r="RPC18" s="94"/>
      <c r="RPD18" s="94"/>
      <c r="RPE18" s="94"/>
      <c r="RPF18" s="94"/>
      <c r="RPG18" s="94"/>
      <c r="RPH18" s="94"/>
      <c r="RPI18" s="94"/>
      <c r="RPJ18" s="94"/>
      <c r="RPK18" s="94"/>
      <c r="RPL18" s="94"/>
      <c r="RPM18" s="94"/>
      <c r="RPN18" s="94"/>
      <c r="RPO18" s="94"/>
      <c r="RPP18" s="94"/>
      <c r="RPQ18" s="94"/>
      <c r="RPR18" s="94"/>
      <c r="RPS18" s="94"/>
      <c r="RPT18" s="94"/>
      <c r="RPU18" s="94"/>
      <c r="RPV18" s="94"/>
      <c r="RPW18" s="94"/>
      <c r="RPX18" s="94"/>
      <c r="RPY18" s="94"/>
      <c r="RPZ18" s="94"/>
      <c r="RQA18" s="94"/>
      <c r="RQB18" s="94"/>
      <c r="RQC18" s="94"/>
      <c r="RQD18" s="94"/>
      <c r="RQE18" s="94"/>
      <c r="RQF18" s="94"/>
      <c r="RQG18" s="94"/>
      <c r="RQH18" s="94"/>
      <c r="RQI18" s="94"/>
      <c r="RQJ18" s="94"/>
      <c r="RQK18" s="94"/>
      <c r="RQL18" s="94"/>
      <c r="RQM18" s="94"/>
      <c r="RQN18" s="94"/>
      <c r="RQO18" s="94"/>
      <c r="RQP18" s="94"/>
      <c r="RQQ18" s="94"/>
      <c r="RQR18" s="94"/>
      <c r="RQS18" s="94"/>
      <c r="RQT18" s="94"/>
      <c r="RQU18" s="94"/>
      <c r="RQV18" s="94"/>
      <c r="RQW18" s="94"/>
      <c r="RQX18" s="94"/>
      <c r="RQY18" s="94"/>
      <c r="RQZ18" s="94"/>
      <c r="RRA18" s="94"/>
      <c r="RRB18" s="94"/>
      <c r="RRC18" s="94"/>
      <c r="RRD18" s="94"/>
      <c r="RRE18" s="94"/>
      <c r="RRF18" s="94"/>
      <c r="RRG18" s="94"/>
      <c r="RRH18" s="94"/>
      <c r="RRI18" s="94"/>
      <c r="RRJ18" s="94"/>
      <c r="RRK18" s="94"/>
      <c r="RRL18" s="94"/>
      <c r="RRM18" s="94"/>
      <c r="RRN18" s="94"/>
      <c r="RRO18" s="94"/>
      <c r="RRP18" s="94"/>
      <c r="RRQ18" s="94"/>
      <c r="RRR18" s="94"/>
      <c r="RRS18" s="94"/>
      <c r="RRT18" s="94"/>
      <c r="RRU18" s="94"/>
      <c r="RRV18" s="94"/>
      <c r="RRW18" s="94"/>
      <c r="RRX18" s="94"/>
      <c r="RRY18" s="94"/>
      <c r="RRZ18" s="94"/>
      <c r="RSA18" s="94"/>
      <c r="RSB18" s="94"/>
      <c r="RSC18" s="94"/>
      <c r="RSD18" s="94"/>
      <c r="RSE18" s="94"/>
      <c r="RSF18" s="94"/>
      <c r="RSG18" s="94"/>
      <c r="RSH18" s="94"/>
      <c r="RSI18" s="94"/>
      <c r="RSJ18" s="94"/>
      <c r="RSK18" s="94"/>
      <c r="RSL18" s="94"/>
      <c r="RSM18" s="94"/>
      <c r="RSN18" s="94"/>
      <c r="RSO18" s="94"/>
      <c r="RSP18" s="94"/>
      <c r="RSQ18" s="94"/>
      <c r="RSR18" s="94"/>
      <c r="RSS18" s="94"/>
      <c r="RST18" s="94"/>
      <c r="RSU18" s="94"/>
      <c r="RSV18" s="94"/>
      <c r="RSW18" s="94"/>
      <c r="RSX18" s="94"/>
      <c r="RSY18" s="94"/>
      <c r="RSZ18" s="94"/>
      <c r="RTA18" s="94"/>
      <c r="RTB18" s="94"/>
      <c r="RTC18" s="94"/>
      <c r="RTD18" s="94"/>
      <c r="RTE18" s="94"/>
      <c r="RTF18" s="94"/>
      <c r="RTG18" s="94"/>
      <c r="RTH18" s="94"/>
      <c r="RTI18" s="94"/>
      <c r="RTJ18" s="94"/>
      <c r="RTK18" s="94"/>
      <c r="RTL18" s="94"/>
      <c r="RTM18" s="94"/>
      <c r="RTN18" s="94"/>
      <c r="RTO18" s="94"/>
      <c r="RTP18" s="94"/>
      <c r="RTQ18" s="94"/>
      <c r="RTR18" s="94"/>
      <c r="RTS18" s="94"/>
      <c r="RTT18" s="94"/>
      <c r="RTU18" s="94"/>
      <c r="RTV18" s="94"/>
      <c r="RTW18" s="94"/>
      <c r="RTX18" s="94"/>
      <c r="RTY18" s="94"/>
      <c r="RTZ18" s="94"/>
      <c r="RUA18" s="94"/>
      <c r="RUB18" s="94"/>
      <c r="RUC18" s="94"/>
      <c r="RUD18" s="94"/>
      <c r="RUE18" s="94"/>
      <c r="RUF18" s="94"/>
      <c r="RUG18" s="94"/>
      <c r="RUH18" s="94"/>
      <c r="RUI18" s="94"/>
      <c r="RUJ18" s="94"/>
      <c r="RUK18" s="94"/>
      <c r="RUL18" s="94"/>
      <c r="RUM18" s="94"/>
      <c r="RUN18" s="94"/>
      <c r="RUO18" s="94"/>
      <c r="RUP18" s="94"/>
      <c r="RUQ18" s="94"/>
      <c r="RUR18" s="94"/>
      <c r="RUS18" s="94"/>
      <c r="RUT18" s="94"/>
      <c r="RUU18" s="94"/>
      <c r="RUV18" s="94"/>
      <c r="RUW18" s="94"/>
      <c r="RUX18" s="94"/>
      <c r="RUY18" s="94"/>
      <c r="RUZ18" s="94"/>
      <c r="RVA18" s="94"/>
      <c r="RVB18" s="94"/>
      <c r="RVC18" s="94"/>
      <c r="RVD18" s="94"/>
      <c r="RVE18" s="94"/>
      <c r="RVF18" s="94"/>
      <c r="RVG18" s="94"/>
      <c r="RVH18" s="94"/>
      <c r="RVI18" s="94"/>
      <c r="RVJ18" s="94"/>
      <c r="RVK18" s="94"/>
      <c r="RVL18" s="94"/>
      <c r="RVM18" s="94"/>
      <c r="RVN18" s="94"/>
      <c r="RVO18" s="94"/>
      <c r="RVP18" s="94"/>
      <c r="RVQ18" s="94"/>
      <c r="RVR18" s="94"/>
      <c r="RVS18" s="94"/>
      <c r="RVT18" s="94"/>
      <c r="RVU18" s="94"/>
      <c r="RVV18" s="94"/>
      <c r="RVW18" s="94"/>
      <c r="RVX18" s="94"/>
      <c r="RVY18" s="94"/>
      <c r="RVZ18" s="94"/>
      <c r="RWA18" s="94"/>
      <c r="RWB18" s="94"/>
      <c r="RWC18" s="94"/>
      <c r="RWD18" s="94"/>
      <c r="RWE18" s="94"/>
      <c r="RWF18" s="94"/>
      <c r="RWG18" s="94"/>
      <c r="RWH18" s="94"/>
      <c r="RWI18" s="94"/>
      <c r="RWJ18" s="94"/>
      <c r="RWK18" s="94"/>
      <c r="RWL18" s="94"/>
      <c r="RWM18" s="94"/>
      <c r="RWN18" s="94"/>
      <c r="RWO18" s="94"/>
      <c r="RWP18" s="94"/>
      <c r="RWQ18" s="94"/>
      <c r="RWR18" s="94"/>
      <c r="RWS18" s="94"/>
      <c r="RWT18" s="94"/>
      <c r="RWU18" s="94"/>
      <c r="RWV18" s="94"/>
      <c r="RWW18" s="94"/>
      <c r="RWX18" s="94"/>
      <c r="RWY18" s="94"/>
      <c r="RWZ18" s="94"/>
      <c r="RXA18" s="94"/>
      <c r="RXB18" s="94"/>
      <c r="RXC18" s="94"/>
      <c r="RXD18" s="94"/>
      <c r="RXE18" s="94"/>
      <c r="RXF18" s="94"/>
      <c r="RXG18" s="94"/>
      <c r="RXH18" s="94"/>
      <c r="RXI18" s="94"/>
      <c r="RXJ18" s="94"/>
      <c r="RXK18" s="94"/>
      <c r="RXL18" s="94"/>
      <c r="RXM18" s="94"/>
      <c r="RXN18" s="94"/>
      <c r="RXO18" s="94"/>
      <c r="RXP18" s="94"/>
      <c r="RXQ18" s="94"/>
      <c r="RXR18" s="94"/>
      <c r="RXS18" s="94"/>
      <c r="RXT18" s="94"/>
      <c r="RXU18" s="94"/>
      <c r="RXV18" s="94"/>
      <c r="RXW18" s="94"/>
      <c r="RXX18" s="94"/>
      <c r="RXY18" s="94"/>
      <c r="RXZ18" s="94"/>
      <c r="RYA18" s="94"/>
      <c r="RYB18" s="94"/>
      <c r="RYC18" s="94"/>
      <c r="RYD18" s="94"/>
      <c r="RYE18" s="94"/>
      <c r="RYF18" s="94"/>
      <c r="RYG18" s="94"/>
      <c r="RYH18" s="94"/>
      <c r="RYI18" s="94"/>
      <c r="RYJ18" s="94"/>
      <c r="RYK18" s="94"/>
      <c r="RYL18" s="94"/>
      <c r="RYM18" s="94"/>
      <c r="RYN18" s="94"/>
      <c r="RYO18" s="94"/>
      <c r="RYP18" s="94"/>
      <c r="RYQ18" s="94"/>
      <c r="RYR18" s="94"/>
      <c r="RYS18" s="94"/>
      <c r="RYT18" s="94"/>
      <c r="RYU18" s="94"/>
      <c r="RYV18" s="94"/>
      <c r="RYW18" s="94"/>
      <c r="RYX18" s="94"/>
      <c r="RYY18" s="94"/>
      <c r="RYZ18" s="94"/>
      <c r="RZA18" s="94"/>
      <c r="RZB18" s="94"/>
      <c r="RZC18" s="94"/>
      <c r="RZD18" s="94"/>
      <c r="RZE18" s="94"/>
      <c r="RZF18" s="94"/>
      <c r="RZG18" s="94"/>
      <c r="RZH18" s="94"/>
      <c r="RZI18" s="94"/>
      <c r="RZJ18" s="94"/>
      <c r="RZK18" s="94"/>
      <c r="RZL18" s="94"/>
      <c r="RZM18" s="94"/>
      <c r="RZN18" s="94"/>
      <c r="RZO18" s="94"/>
      <c r="RZP18" s="94"/>
      <c r="RZQ18" s="94"/>
      <c r="RZR18" s="94"/>
      <c r="RZS18" s="94"/>
      <c r="RZT18" s="94"/>
      <c r="RZU18" s="94"/>
      <c r="RZV18" s="94"/>
      <c r="RZW18" s="94"/>
      <c r="RZX18" s="94"/>
      <c r="RZY18" s="94"/>
      <c r="RZZ18" s="94"/>
      <c r="SAA18" s="94"/>
      <c r="SAB18" s="94"/>
      <c r="SAC18" s="94"/>
      <c r="SAD18" s="94"/>
      <c r="SAE18" s="94"/>
      <c r="SAF18" s="94"/>
      <c r="SAG18" s="94"/>
      <c r="SAH18" s="94"/>
      <c r="SAI18" s="94"/>
      <c r="SAJ18" s="94"/>
      <c r="SAK18" s="94"/>
      <c r="SAL18" s="94"/>
      <c r="SAM18" s="94"/>
      <c r="SAN18" s="94"/>
      <c r="SAO18" s="94"/>
      <c r="SAP18" s="94"/>
      <c r="SAQ18" s="94"/>
      <c r="SAR18" s="94"/>
      <c r="SAS18" s="94"/>
      <c r="SAT18" s="94"/>
      <c r="SAU18" s="94"/>
      <c r="SAV18" s="94"/>
      <c r="SAW18" s="94"/>
      <c r="SAX18" s="94"/>
      <c r="SAY18" s="94"/>
      <c r="SAZ18" s="94"/>
      <c r="SBA18" s="94"/>
      <c r="SBB18" s="94"/>
      <c r="SBC18" s="94"/>
      <c r="SBD18" s="94"/>
      <c r="SBE18" s="94"/>
      <c r="SBF18" s="94"/>
      <c r="SBG18" s="94"/>
      <c r="SBH18" s="94"/>
      <c r="SBI18" s="94"/>
      <c r="SBJ18" s="94"/>
      <c r="SBK18" s="94"/>
      <c r="SBL18" s="94"/>
      <c r="SBM18" s="94"/>
      <c r="SBN18" s="94"/>
      <c r="SBO18" s="94"/>
      <c r="SBP18" s="94"/>
      <c r="SBQ18" s="94"/>
      <c r="SBR18" s="94"/>
      <c r="SBS18" s="94"/>
      <c r="SBT18" s="94"/>
      <c r="SBU18" s="94"/>
      <c r="SBV18" s="94"/>
      <c r="SBW18" s="94"/>
      <c r="SBX18" s="94"/>
      <c r="SBY18" s="94"/>
      <c r="SBZ18" s="94"/>
      <c r="SCA18" s="94"/>
      <c r="SCB18" s="94"/>
      <c r="SCC18" s="94"/>
      <c r="SCD18" s="94"/>
      <c r="SCE18" s="94"/>
      <c r="SCF18" s="94"/>
      <c r="SCG18" s="94"/>
      <c r="SCH18" s="94"/>
      <c r="SCI18" s="94"/>
      <c r="SCJ18" s="94"/>
      <c r="SCK18" s="94"/>
      <c r="SCL18" s="94"/>
      <c r="SCM18" s="94"/>
      <c r="SCN18" s="94"/>
      <c r="SCO18" s="94"/>
      <c r="SCP18" s="94"/>
      <c r="SCQ18" s="94"/>
      <c r="SCR18" s="94"/>
      <c r="SCS18" s="94"/>
      <c r="SCT18" s="94"/>
      <c r="SCU18" s="94"/>
      <c r="SCV18" s="94"/>
      <c r="SCW18" s="94"/>
      <c r="SCX18" s="94"/>
      <c r="SCY18" s="94"/>
      <c r="SCZ18" s="94"/>
      <c r="SDA18" s="94"/>
      <c r="SDB18" s="94"/>
      <c r="SDC18" s="94"/>
      <c r="SDD18" s="94"/>
      <c r="SDE18" s="94"/>
      <c r="SDF18" s="94"/>
      <c r="SDG18" s="94"/>
      <c r="SDH18" s="94"/>
      <c r="SDI18" s="94"/>
      <c r="SDJ18" s="94"/>
      <c r="SDK18" s="94"/>
      <c r="SDL18" s="94"/>
      <c r="SDM18" s="94"/>
      <c r="SDN18" s="94"/>
      <c r="SDO18" s="94"/>
      <c r="SDP18" s="94"/>
      <c r="SDQ18" s="94"/>
      <c r="SDR18" s="94"/>
      <c r="SDS18" s="94"/>
      <c r="SDT18" s="94"/>
      <c r="SDU18" s="94"/>
      <c r="SDV18" s="94"/>
      <c r="SDW18" s="94"/>
      <c r="SDX18" s="94"/>
      <c r="SDY18" s="94"/>
      <c r="SDZ18" s="94"/>
      <c r="SEA18" s="94"/>
      <c r="SEB18" s="94"/>
      <c r="SEC18" s="94"/>
      <c r="SED18" s="94"/>
      <c r="SEE18" s="94"/>
      <c r="SEF18" s="94"/>
      <c r="SEG18" s="94"/>
      <c r="SEH18" s="94"/>
      <c r="SEI18" s="94"/>
      <c r="SEJ18" s="94"/>
      <c r="SEK18" s="94"/>
      <c r="SEL18" s="94"/>
      <c r="SEM18" s="94"/>
      <c r="SEN18" s="94"/>
      <c r="SEO18" s="94"/>
      <c r="SEP18" s="94"/>
      <c r="SEQ18" s="94"/>
      <c r="SER18" s="94"/>
      <c r="SES18" s="94"/>
      <c r="SET18" s="94"/>
      <c r="SEU18" s="94"/>
      <c r="SEV18" s="94"/>
      <c r="SEW18" s="94"/>
      <c r="SEX18" s="94"/>
      <c r="SEY18" s="94"/>
      <c r="SEZ18" s="94"/>
      <c r="SFA18" s="94"/>
      <c r="SFB18" s="94"/>
      <c r="SFC18" s="94"/>
      <c r="SFD18" s="94"/>
      <c r="SFE18" s="94"/>
      <c r="SFF18" s="94"/>
      <c r="SFG18" s="94"/>
      <c r="SFH18" s="94"/>
      <c r="SFI18" s="94"/>
      <c r="SFJ18" s="94"/>
      <c r="SFK18" s="94"/>
      <c r="SFL18" s="94"/>
      <c r="SFM18" s="94"/>
      <c r="SFN18" s="94"/>
      <c r="SFO18" s="94"/>
      <c r="SFP18" s="94"/>
      <c r="SFQ18" s="94"/>
      <c r="SFR18" s="94"/>
      <c r="SFS18" s="94"/>
      <c r="SFT18" s="94"/>
      <c r="SFU18" s="94"/>
      <c r="SFV18" s="94"/>
      <c r="SFW18" s="94"/>
      <c r="SFX18" s="94"/>
      <c r="SFY18" s="94"/>
      <c r="SFZ18" s="94"/>
      <c r="SGA18" s="94"/>
      <c r="SGB18" s="94"/>
      <c r="SGC18" s="94"/>
      <c r="SGD18" s="94"/>
      <c r="SGE18" s="94"/>
      <c r="SGF18" s="94"/>
      <c r="SGG18" s="94"/>
      <c r="SGH18" s="94"/>
      <c r="SGI18" s="94"/>
      <c r="SGJ18" s="94"/>
      <c r="SGK18" s="94"/>
      <c r="SGL18" s="94"/>
      <c r="SGM18" s="94"/>
      <c r="SGN18" s="94"/>
      <c r="SGO18" s="94"/>
      <c r="SGP18" s="94"/>
      <c r="SGQ18" s="94"/>
      <c r="SGR18" s="94"/>
      <c r="SGS18" s="94"/>
      <c r="SGT18" s="94"/>
      <c r="SGU18" s="94"/>
      <c r="SGV18" s="94"/>
      <c r="SGW18" s="94"/>
      <c r="SGX18" s="94"/>
      <c r="SGY18" s="94"/>
      <c r="SGZ18" s="94"/>
      <c r="SHA18" s="94"/>
      <c r="SHB18" s="94"/>
      <c r="SHC18" s="94"/>
      <c r="SHD18" s="94"/>
      <c r="SHE18" s="94"/>
      <c r="SHF18" s="94"/>
      <c r="SHG18" s="94"/>
      <c r="SHH18" s="94"/>
      <c r="SHI18" s="94"/>
      <c r="SHJ18" s="94"/>
      <c r="SHK18" s="94"/>
      <c r="SHL18" s="94"/>
      <c r="SHM18" s="94"/>
      <c r="SHN18" s="94"/>
      <c r="SHO18" s="94"/>
      <c r="SHP18" s="94"/>
      <c r="SHQ18" s="94"/>
      <c r="SHR18" s="94"/>
      <c r="SHS18" s="94"/>
      <c r="SHT18" s="94"/>
      <c r="SHU18" s="94"/>
      <c r="SHV18" s="94"/>
      <c r="SHW18" s="94"/>
      <c r="SHX18" s="94"/>
      <c r="SHY18" s="94"/>
      <c r="SHZ18" s="94"/>
      <c r="SIA18" s="94"/>
      <c r="SIB18" s="94"/>
      <c r="SIC18" s="94"/>
      <c r="SID18" s="94"/>
      <c r="SIE18" s="94"/>
      <c r="SIF18" s="94"/>
      <c r="SIG18" s="94"/>
      <c r="SIH18" s="94"/>
      <c r="SII18" s="94"/>
      <c r="SIJ18" s="94"/>
      <c r="SIK18" s="94"/>
      <c r="SIL18" s="94"/>
      <c r="SIM18" s="94"/>
      <c r="SIN18" s="94"/>
      <c r="SIO18" s="94"/>
      <c r="SIP18" s="94"/>
      <c r="SIQ18" s="94"/>
      <c r="SIR18" s="94"/>
      <c r="SIS18" s="94"/>
      <c r="SIT18" s="94"/>
      <c r="SIU18" s="94"/>
      <c r="SIV18" s="94"/>
      <c r="SIW18" s="94"/>
      <c r="SIX18" s="94"/>
      <c r="SIY18" s="94"/>
      <c r="SIZ18" s="94"/>
      <c r="SJA18" s="94"/>
      <c r="SJB18" s="94"/>
      <c r="SJC18" s="94"/>
      <c r="SJD18" s="94"/>
      <c r="SJE18" s="94"/>
      <c r="SJF18" s="94"/>
      <c r="SJG18" s="94"/>
      <c r="SJH18" s="94"/>
      <c r="SJI18" s="94"/>
      <c r="SJJ18" s="94"/>
      <c r="SJK18" s="94"/>
      <c r="SJL18" s="94"/>
      <c r="SJM18" s="94"/>
      <c r="SJN18" s="94"/>
      <c r="SJO18" s="94"/>
      <c r="SJP18" s="94"/>
      <c r="SJQ18" s="94"/>
      <c r="SJR18" s="94"/>
      <c r="SJS18" s="94"/>
      <c r="SJT18" s="94"/>
      <c r="SJU18" s="94"/>
      <c r="SJV18" s="94"/>
      <c r="SJW18" s="94"/>
      <c r="SJX18" s="94"/>
      <c r="SJY18" s="94"/>
      <c r="SJZ18" s="94"/>
      <c r="SKA18" s="94"/>
      <c r="SKB18" s="94"/>
      <c r="SKC18" s="94"/>
      <c r="SKD18" s="94"/>
      <c r="SKE18" s="94"/>
      <c r="SKF18" s="94"/>
      <c r="SKG18" s="94"/>
      <c r="SKH18" s="94"/>
      <c r="SKI18" s="94"/>
      <c r="SKJ18" s="94"/>
      <c r="SKK18" s="94"/>
      <c r="SKL18" s="94"/>
      <c r="SKM18" s="94"/>
      <c r="SKN18" s="94"/>
      <c r="SKO18" s="94"/>
      <c r="SKP18" s="94"/>
      <c r="SKQ18" s="94"/>
      <c r="SKR18" s="94"/>
      <c r="SKS18" s="94"/>
      <c r="SKT18" s="94"/>
      <c r="SKU18" s="94"/>
      <c r="SKV18" s="94"/>
      <c r="SKW18" s="94"/>
      <c r="SKX18" s="94"/>
      <c r="SKY18" s="94"/>
      <c r="SKZ18" s="94"/>
      <c r="SLA18" s="94"/>
      <c r="SLB18" s="94"/>
      <c r="SLC18" s="94"/>
      <c r="SLD18" s="94"/>
      <c r="SLE18" s="94"/>
      <c r="SLF18" s="94"/>
      <c r="SLG18" s="94"/>
      <c r="SLH18" s="94"/>
      <c r="SLI18" s="94"/>
      <c r="SLJ18" s="94"/>
      <c r="SLK18" s="94"/>
      <c r="SLL18" s="94"/>
      <c r="SLM18" s="94"/>
      <c r="SLN18" s="94"/>
      <c r="SLO18" s="94"/>
      <c r="SLP18" s="94"/>
      <c r="SLQ18" s="94"/>
      <c r="SLR18" s="94"/>
      <c r="SLS18" s="94"/>
      <c r="SLT18" s="94"/>
      <c r="SLU18" s="94"/>
      <c r="SLV18" s="94"/>
      <c r="SLW18" s="94"/>
      <c r="SLX18" s="94"/>
      <c r="SLY18" s="94"/>
      <c r="SLZ18" s="94"/>
      <c r="SMA18" s="94"/>
      <c r="SMB18" s="94"/>
      <c r="SMC18" s="94"/>
      <c r="SMD18" s="94"/>
      <c r="SME18" s="94"/>
      <c r="SMF18" s="94"/>
      <c r="SMG18" s="94"/>
      <c r="SMH18" s="94"/>
      <c r="SMI18" s="94"/>
      <c r="SMJ18" s="94"/>
      <c r="SMK18" s="94"/>
      <c r="SML18" s="94"/>
      <c r="SMM18" s="94"/>
      <c r="SMN18" s="94"/>
      <c r="SMO18" s="94"/>
      <c r="SMP18" s="94"/>
      <c r="SMQ18" s="94"/>
      <c r="SMR18" s="94"/>
      <c r="SMS18" s="94"/>
      <c r="SMT18" s="94"/>
      <c r="SMU18" s="94"/>
      <c r="SMV18" s="94"/>
      <c r="SMW18" s="94"/>
      <c r="SMX18" s="94"/>
      <c r="SMY18" s="94"/>
      <c r="SMZ18" s="94"/>
      <c r="SNA18" s="94"/>
      <c r="SNB18" s="94"/>
      <c r="SNC18" s="94"/>
      <c r="SND18" s="94"/>
      <c r="SNE18" s="94"/>
      <c r="SNF18" s="94"/>
      <c r="SNG18" s="94"/>
      <c r="SNH18" s="94"/>
      <c r="SNI18" s="94"/>
      <c r="SNJ18" s="94"/>
      <c r="SNK18" s="94"/>
      <c r="SNL18" s="94"/>
      <c r="SNM18" s="94"/>
      <c r="SNN18" s="94"/>
      <c r="SNO18" s="94"/>
      <c r="SNP18" s="94"/>
      <c r="SNQ18" s="94"/>
      <c r="SNR18" s="94"/>
      <c r="SNS18" s="94"/>
      <c r="SNT18" s="94"/>
      <c r="SNU18" s="94"/>
      <c r="SNV18" s="94"/>
      <c r="SNW18" s="94"/>
      <c r="SNX18" s="94"/>
      <c r="SNY18" s="94"/>
      <c r="SNZ18" s="94"/>
      <c r="SOA18" s="94"/>
      <c r="SOB18" s="94"/>
      <c r="SOC18" s="94"/>
      <c r="SOD18" s="94"/>
      <c r="SOE18" s="94"/>
      <c r="SOF18" s="94"/>
      <c r="SOG18" s="94"/>
      <c r="SOH18" s="94"/>
      <c r="SOI18" s="94"/>
      <c r="SOJ18" s="94"/>
      <c r="SOK18" s="94"/>
      <c r="SOL18" s="94"/>
      <c r="SOM18" s="94"/>
      <c r="SON18" s="94"/>
      <c r="SOO18" s="94"/>
      <c r="SOP18" s="94"/>
      <c r="SOQ18" s="94"/>
      <c r="SOR18" s="94"/>
      <c r="SOS18" s="94"/>
      <c r="SOT18" s="94"/>
      <c r="SOU18" s="94"/>
      <c r="SOV18" s="94"/>
      <c r="SOW18" s="94"/>
      <c r="SOX18" s="94"/>
      <c r="SOY18" s="94"/>
      <c r="SOZ18" s="94"/>
      <c r="SPA18" s="94"/>
      <c r="SPB18" s="94"/>
      <c r="SPC18" s="94"/>
      <c r="SPD18" s="94"/>
      <c r="SPE18" s="94"/>
      <c r="SPF18" s="94"/>
      <c r="SPG18" s="94"/>
      <c r="SPH18" s="94"/>
      <c r="SPI18" s="94"/>
      <c r="SPJ18" s="94"/>
      <c r="SPK18" s="94"/>
      <c r="SPL18" s="94"/>
      <c r="SPM18" s="94"/>
      <c r="SPN18" s="94"/>
      <c r="SPO18" s="94"/>
      <c r="SPP18" s="94"/>
      <c r="SPQ18" s="94"/>
      <c r="SPR18" s="94"/>
      <c r="SPS18" s="94"/>
      <c r="SPT18" s="94"/>
      <c r="SPU18" s="94"/>
      <c r="SPV18" s="94"/>
      <c r="SPW18" s="94"/>
      <c r="SPX18" s="94"/>
      <c r="SPY18" s="94"/>
      <c r="SPZ18" s="94"/>
      <c r="SQA18" s="94"/>
      <c r="SQB18" s="94"/>
      <c r="SQC18" s="94"/>
      <c r="SQD18" s="94"/>
      <c r="SQE18" s="94"/>
      <c r="SQF18" s="94"/>
      <c r="SQG18" s="94"/>
      <c r="SQH18" s="94"/>
      <c r="SQI18" s="94"/>
      <c r="SQJ18" s="94"/>
      <c r="SQK18" s="94"/>
      <c r="SQL18" s="94"/>
      <c r="SQM18" s="94"/>
      <c r="SQN18" s="94"/>
      <c r="SQO18" s="94"/>
      <c r="SQP18" s="94"/>
      <c r="SQQ18" s="94"/>
      <c r="SQR18" s="94"/>
      <c r="SQS18" s="94"/>
      <c r="SQT18" s="94"/>
      <c r="SQU18" s="94"/>
      <c r="SQV18" s="94"/>
      <c r="SQW18" s="94"/>
      <c r="SQX18" s="94"/>
      <c r="SQY18" s="94"/>
      <c r="SQZ18" s="94"/>
      <c r="SRA18" s="94"/>
      <c r="SRB18" s="94"/>
      <c r="SRC18" s="94"/>
      <c r="SRD18" s="94"/>
      <c r="SRE18" s="94"/>
      <c r="SRF18" s="94"/>
      <c r="SRG18" s="94"/>
      <c r="SRH18" s="94"/>
      <c r="SRI18" s="94"/>
      <c r="SRJ18" s="94"/>
      <c r="SRK18" s="94"/>
      <c r="SRL18" s="94"/>
      <c r="SRM18" s="94"/>
      <c r="SRN18" s="94"/>
      <c r="SRO18" s="94"/>
      <c r="SRP18" s="94"/>
      <c r="SRQ18" s="94"/>
      <c r="SRR18" s="94"/>
      <c r="SRS18" s="94"/>
      <c r="SRT18" s="94"/>
      <c r="SRU18" s="94"/>
      <c r="SRV18" s="94"/>
      <c r="SRW18" s="94"/>
      <c r="SRX18" s="94"/>
      <c r="SRY18" s="94"/>
      <c r="SRZ18" s="94"/>
      <c r="SSA18" s="94"/>
      <c r="SSB18" s="94"/>
      <c r="SSC18" s="94"/>
      <c r="SSD18" s="94"/>
      <c r="SSE18" s="94"/>
      <c r="SSF18" s="94"/>
      <c r="SSG18" s="94"/>
      <c r="SSH18" s="94"/>
      <c r="SSI18" s="94"/>
      <c r="SSJ18" s="94"/>
      <c r="SSK18" s="94"/>
      <c r="SSL18" s="94"/>
      <c r="SSM18" s="94"/>
      <c r="SSN18" s="94"/>
      <c r="SSO18" s="94"/>
      <c r="SSP18" s="94"/>
      <c r="SSQ18" s="94"/>
      <c r="SSR18" s="94"/>
      <c r="SSS18" s="94"/>
      <c r="SST18" s="94"/>
      <c r="SSU18" s="94"/>
      <c r="SSV18" s="94"/>
      <c r="SSW18" s="94"/>
      <c r="SSX18" s="94"/>
      <c r="SSY18" s="94"/>
      <c r="SSZ18" s="94"/>
      <c r="STA18" s="94"/>
      <c r="STB18" s="94"/>
      <c r="STC18" s="94"/>
      <c r="STD18" s="94"/>
      <c r="STE18" s="94"/>
      <c r="STF18" s="94"/>
      <c r="STG18" s="94"/>
      <c r="STH18" s="94"/>
      <c r="STI18" s="94"/>
      <c r="STJ18" s="94"/>
      <c r="STK18" s="94"/>
      <c r="STL18" s="94"/>
      <c r="STM18" s="94"/>
      <c r="STN18" s="94"/>
      <c r="STO18" s="94"/>
      <c r="STP18" s="94"/>
      <c r="STQ18" s="94"/>
      <c r="STR18" s="94"/>
      <c r="STS18" s="94"/>
      <c r="STT18" s="94"/>
      <c r="STU18" s="94"/>
      <c r="STV18" s="94"/>
      <c r="STW18" s="94"/>
      <c r="STX18" s="94"/>
      <c r="STY18" s="94"/>
      <c r="STZ18" s="94"/>
      <c r="SUA18" s="94"/>
      <c r="SUB18" s="94"/>
      <c r="SUC18" s="94"/>
      <c r="SUD18" s="94"/>
      <c r="SUE18" s="94"/>
      <c r="SUF18" s="94"/>
      <c r="SUG18" s="94"/>
      <c r="SUH18" s="94"/>
      <c r="SUI18" s="94"/>
      <c r="SUJ18" s="94"/>
      <c r="SUK18" s="94"/>
      <c r="SUL18" s="94"/>
      <c r="SUM18" s="94"/>
      <c r="SUN18" s="94"/>
      <c r="SUO18" s="94"/>
      <c r="SUP18" s="94"/>
      <c r="SUQ18" s="94"/>
      <c r="SUR18" s="94"/>
      <c r="SUS18" s="94"/>
      <c r="SUT18" s="94"/>
      <c r="SUU18" s="94"/>
      <c r="SUV18" s="94"/>
      <c r="SUW18" s="94"/>
      <c r="SUX18" s="94"/>
      <c r="SUY18" s="94"/>
      <c r="SUZ18" s="94"/>
      <c r="SVA18" s="94"/>
      <c r="SVB18" s="94"/>
      <c r="SVC18" s="94"/>
      <c r="SVD18" s="94"/>
      <c r="SVE18" s="94"/>
      <c r="SVF18" s="94"/>
      <c r="SVG18" s="94"/>
      <c r="SVH18" s="94"/>
      <c r="SVI18" s="94"/>
      <c r="SVJ18" s="94"/>
      <c r="SVK18" s="94"/>
      <c r="SVL18" s="94"/>
      <c r="SVM18" s="94"/>
      <c r="SVN18" s="94"/>
      <c r="SVO18" s="94"/>
      <c r="SVP18" s="94"/>
      <c r="SVQ18" s="94"/>
      <c r="SVR18" s="94"/>
      <c r="SVS18" s="94"/>
      <c r="SVT18" s="94"/>
      <c r="SVU18" s="94"/>
      <c r="SVV18" s="94"/>
      <c r="SVW18" s="94"/>
      <c r="SVX18" s="94"/>
      <c r="SVY18" s="94"/>
      <c r="SVZ18" s="94"/>
      <c r="SWA18" s="94"/>
      <c r="SWB18" s="94"/>
      <c r="SWC18" s="94"/>
      <c r="SWD18" s="94"/>
      <c r="SWE18" s="94"/>
      <c r="SWF18" s="94"/>
      <c r="SWG18" s="94"/>
      <c r="SWH18" s="94"/>
      <c r="SWI18" s="94"/>
      <c r="SWJ18" s="94"/>
      <c r="SWK18" s="94"/>
      <c r="SWL18" s="94"/>
      <c r="SWM18" s="94"/>
      <c r="SWN18" s="94"/>
      <c r="SWO18" s="94"/>
      <c r="SWP18" s="94"/>
      <c r="SWQ18" s="94"/>
      <c r="SWR18" s="94"/>
      <c r="SWS18" s="94"/>
      <c r="SWT18" s="94"/>
      <c r="SWU18" s="94"/>
      <c r="SWV18" s="94"/>
      <c r="SWW18" s="94"/>
      <c r="SWX18" s="94"/>
      <c r="SWY18" s="94"/>
      <c r="SWZ18" s="94"/>
      <c r="SXA18" s="94"/>
      <c r="SXB18" s="94"/>
      <c r="SXC18" s="94"/>
      <c r="SXD18" s="94"/>
      <c r="SXE18" s="94"/>
      <c r="SXF18" s="94"/>
      <c r="SXG18" s="94"/>
      <c r="SXH18" s="94"/>
      <c r="SXI18" s="94"/>
      <c r="SXJ18" s="94"/>
      <c r="SXK18" s="94"/>
      <c r="SXL18" s="94"/>
      <c r="SXM18" s="94"/>
      <c r="SXN18" s="94"/>
      <c r="SXO18" s="94"/>
      <c r="SXP18" s="94"/>
      <c r="SXQ18" s="94"/>
      <c r="SXR18" s="94"/>
      <c r="SXS18" s="94"/>
      <c r="SXT18" s="94"/>
      <c r="SXU18" s="94"/>
      <c r="SXV18" s="94"/>
      <c r="SXW18" s="94"/>
      <c r="SXX18" s="94"/>
      <c r="SXY18" s="94"/>
      <c r="SXZ18" s="94"/>
      <c r="SYA18" s="94"/>
      <c r="SYB18" s="94"/>
      <c r="SYC18" s="94"/>
      <c r="SYD18" s="94"/>
      <c r="SYE18" s="94"/>
      <c r="SYF18" s="94"/>
      <c r="SYG18" s="94"/>
      <c r="SYH18" s="94"/>
      <c r="SYI18" s="94"/>
      <c r="SYJ18" s="94"/>
      <c r="SYK18" s="94"/>
      <c r="SYL18" s="94"/>
      <c r="SYM18" s="94"/>
      <c r="SYN18" s="94"/>
      <c r="SYO18" s="94"/>
      <c r="SYP18" s="94"/>
      <c r="SYQ18" s="94"/>
      <c r="SYR18" s="94"/>
      <c r="SYS18" s="94"/>
      <c r="SYT18" s="94"/>
      <c r="SYU18" s="94"/>
      <c r="SYV18" s="94"/>
      <c r="SYW18" s="94"/>
      <c r="SYX18" s="94"/>
      <c r="SYY18" s="94"/>
      <c r="SYZ18" s="94"/>
      <c r="SZA18" s="94"/>
      <c r="SZB18" s="94"/>
      <c r="SZC18" s="94"/>
      <c r="SZD18" s="94"/>
      <c r="SZE18" s="94"/>
      <c r="SZF18" s="94"/>
      <c r="SZG18" s="94"/>
      <c r="SZH18" s="94"/>
      <c r="SZI18" s="94"/>
      <c r="SZJ18" s="94"/>
      <c r="SZK18" s="94"/>
      <c r="SZL18" s="94"/>
      <c r="SZM18" s="94"/>
      <c r="SZN18" s="94"/>
      <c r="SZO18" s="94"/>
      <c r="SZP18" s="94"/>
      <c r="SZQ18" s="94"/>
      <c r="SZR18" s="94"/>
      <c r="SZS18" s="94"/>
      <c r="SZT18" s="94"/>
      <c r="SZU18" s="94"/>
      <c r="SZV18" s="94"/>
      <c r="SZW18" s="94"/>
      <c r="SZX18" s="94"/>
      <c r="SZY18" s="94"/>
      <c r="SZZ18" s="94"/>
      <c r="TAA18" s="94"/>
      <c r="TAB18" s="94"/>
      <c r="TAC18" s="94"/>
      <c r="TAD18" s="94"/>
      <c r="TAE18" s="94"/>
      <c r="TAF18" s="94"/>
      <c r="TAG18" s="94"/>
      <c r="TAH18" s="94"/>
      <c r="TAI18" s="94"/>
      <c r="TAJ18" s="94"/>
      <c r="TAK18" s="94"/>
      <c r="TAL18" s="94"/>
      <c r="TAM18" s="94"/>
      <c r="TAN18" s="94"/>
      <c r="TAO18" s="94"/>
      <c r="TAP18" s="94"/>
      <c r="TAQ18" s="94"/>
      <c r="TAR18" s="94"/>
      <c r="TAS18" s="94"/>
      <c r="TAT18" s="94"/>
      <c r="TAU18" s="94"/>
      <c r="TAV18" s="94"/>
      <c r="TAW18" s="94"/>
      <c r="TAX18" s="94"/>
      <c r="TAY18" s="94"/>
      <c r="TAZ18" s="94"/>
      <c r="TBA18" s="94"/>
      <c r="TBB18" s="94"/>
      <c r="TBC18" s="94"/>
      <c r="TBD18" s="94"/>
      <c r="TBE18" s="94"/>
      <c r="TBF18" s="94"/>
      <c r="TBG18" s="94"/>
      <c r="TBH18" s="94"/>
      <c r="TBI18" s="94"/>
      <c r="TBJ18" s="94"/>
      <c r="TBK18" s="94"/>
      <c r="TBL18" s="94"/>
      <c r="TBM18" s="94"/>
      <c r="TBN18" s="94"/>
      <c r="TBO18" s="94"/>
      <c r="TBP18" s="94"/>
      <c r="TBQ18" s="94"/>
      <c r="TBR18" s="94"/>
      <c r="TBS18" s="94"/>
      <c r="TBT18" s="94"/>
      <c r="TBU18" s="94"/>
      <c r="TBV18" s="94"/>
      <c r="TBW18" s="94"/>
      <c r="TBX18" s="94"/>
      <c r="TBY18" s="94"/>
      <c r="TBZ18" s="94"/>
      <c r="TCA18" s="94"/>
      <c r="TCB18" s="94"/>
      <c r="TCC18" s="94"/>
      <c r="TCD18" s="94"/>
      <c r="TCE18" s="94"/>
      <c r="TCF18" s="94"/>
      <c r="TCG18" s="94"/>
      <c r="TCH18" s="94"/>
      <c r="TCI18" s="94"/>
      <c r="TCJ18" s="94"/>
      <c r="TCK18" s="94"/>
      <c r="TCL18" s="94"/>
      <c r="TCM18" s="94"/>
      <c r="TCN18" s="94"/>
      <c r="TCO18" s="94"/>
      <c r="TCP18" s="94"/>
      <c r="TCQ18" s="94"/>
      <c r="TCR18" s="94"/>
      <c r="TCS18" s="94"/>
      <c r="TCT18" s="94"/>
      <c r="TCU18" s="94"/>
      <c r="TCV18" s="94"/>
      <c r="TCW18" s="94"/>
      <c r="TCX18" s="94"/>
      <c r="TCY18" s="94"/>
      <c r="TCZ18" s="94"/>
      <c r="TDA18" s="94"/>
      <c r="TDB18" s="94"/>
      <c r="TDC18" s="94"/>
      <c r="TDD18" s="94"/>
      <c r="TDE18" s="94"/>
      <c r="TDF18" s="94"/>
      <c r="TDG18" s="94"/>
      <c r="TDH18" s="94"/>
      <c r="TDI18" s="94"/>
      <c r="TDJ18" s="94"/>
      <c r="TDK18" s="94"/>
      <c r="TDL18" s="94"/>
      <c r="TDM18" s="94"/>
      <c r="TDN18" s="94"/>
      <c r="TDO18" s="94"/>
      <c r="TDP18" s="94"/>
      <c r="TDQ18" s="94"/>
      <c r="TDR18" s="94"/>
      <c r="TDS18" s="94"/>
      <c r="TDT18" s="94"/>
      <c r="TDU18" s="94"/>
      <c r="TDV18" s="94"/>
      <c r="TDW18" s="94"/>
      <c r="TDX18" s="94"/>
      <c r="TDY18" s="94"/>
      <c r="TDZ18" s="94"/>
      <c r="TEA18" s="94"/>
      <c r="TEB18" s="94"/>
      <c r="TEC18" s="94"/>
      <c r="TED18" s="94"/>
      <c r="TEE18" s="94"/>
      <c r="TEF18" s="94"/>
      <c r="TEG18" s="94"/>
      <c r="TEH18" s="94"/>
      <c r="TEI18" s="94"/>
      <c r="TEJ18" s="94"/>
      <c r="TEK18" s="94"/>
      <c r="TEL18" s="94"/>
      <c r="TEM18" s="94"/>
      <c r="TEN18" s="94"/>
      <c r="TEO18" s="94"/>
      <c r="TEP18" s="94"/>
      <c r="TEQ18" s="94"/>
      <c r="TER18" s="94"/>
      <c r="TES18" s="94"/>
      <c r="TET18" s="94"/>
      <c r="TEU18" s="94"/>
      <c r="TEV18" s="94"/>
      <c r="TEW18" s="94"/>
      <c r="TEX18" s="94"/>
      <c r="TEY18" s="94"/>
      <c r="TEZ18" s="94"/>
      <c r="TFA18" s="94"/>
      <c r="TFB18" s="94"/>
      <c r="TFC18" s="94"/>
      <c r="TFD18" s="94"/>
      <c r="TFE18" s="94"/>
      <c r="TFF18" s="94"/>
      <c r="TFG18" s="94"/>
      <c r="TFH18" s="94"/>
      <c r="TFI18" s="94"/>
      <c r="TFJ18" s="94"/>
      <c r="TFK18" s="94"/>
      <c r="TFL18" s="94"/>
      <c r="TFM18" s="94"/>
      <c r="TFN18" s="94"/>
      <c r="TFO18" s="94"/>
      <c r="TFP18" s="94"/>
      <c r="TFQ18" s="94"/>
      <c r="TFR18" s="94"/>
      <c r="TFS18" s="94"/>
      <c r="TFT18" s="94"/>
      <c r="TFU18" s="94"/>
      <c r="TFV18" s="94"/>
      <c r="TFW18" s="94"/>
      <c r="TFX18" s="94"/>
      <c r="TFY18" s="94"/>
      <c r="TFZ18" s="94"/>
      <c r="TGA18" s="94"/>
      <c r="TGB18" s="94"/>
      <c r="TGC18" s="94"/>
      <c r="TGD18" s="94"/>
      <c r="TGE18" s="94"/>
      <c r="TGF18" s="94"/>
      <c r="TGG18" s="94"/>
      <c r="TGH18" s="94"/>
      <c r="TGI18" s="94"/>
      <c r="TGJ18" s="94"/>
      <c r="TGK18" s="94"/>
      <c r="TGL18" s="94"/>
      <c r="TGM18" s="94"/>
      <c r="TGN18" s="94"/>
      <c r="TGO18" s="94"/>
      <c r="TGP18" s="94"/>
      <c r="TGQ18" s="94"/>
      <c r="TGR18" s="94"/>
      <c r="TGS18" s="94"/>
      <c r="TGT18" s="94"/>
      <c r="TGU18" s="94"/>
      <c r="TGV18" s="94"/>
      <c r="TGW18" s="94"/>
      <c r="TGX18" s="94"/>
      <c r="TGY18" s="94"/>
      <c r="TGZ18" s="94"/>
      <c r="THA18" s="94"/>
      <c r="THB18" s="94"/>
      <c r="THC18" s="94"/>
      <c r="THD18" s="94"/>
      <c r="THE18" s="94"/>
      <c r="THF18" s="94"/>
      <c r="THG18" s="94"/>
      <c r="THH18" s="94"/>
      <c r="THI18" s="94"/>
      <c r="THJ18" s="94"/>
      <c r="THK18" s="94"/>
      <c r="THL18" s="94"/>
      <c r="THM18" s="94"/>
      <c r="THN18" s="94"/>
      <c r="THO18" s="94"/>
      <c r="THP18" s="94"/>
      <c r="THQ18" s="94"/>
      <c r="THR18" s="94"/>
      <c r="THS18" s="94"/>
      <c r="THT18" s="94"/>
      <c r="THU18" s="94"/>
      <c r="THV18" s="94"/>
      <c r="THW18" s="94"/>
      <c r="THX18" s="94"/>
      <c r="THY18" s="94"/>
      <c r="THZ18" s="94"/>
      <c r="TIA18" s="94"/>
      <c r="TIB18" s="94"/>
      <c r="TIC18" s="94"/>
      <c r="TID18" s="94"/>
      <c r="TIE18" s="94"/>
      <c r="TIF18" s="94"/>
      <c r="TIG18" s="94"/>
      <c r="TIH18" s="94"/>
      <c r="TII18" s="94"/>
      <c r="TIJ18" s="94"/>
      <c r="TIK18" s="94"/>
      <c r="TIL18" s="94"/>
      <c r="TIM18" s="94"/>
      <c r="TIN18" s="94"/>
      <c r="TIO18" s="94"/>
      <c r="TIP18" s="94"/>
      <c r="TIQ18" s="94"/>
      <c r="TIR18" s="94"/>
      <c r="TIS18" s="94"/>
      <c r="TIT18" s="94"/>
      <c r="TIU18" s="94"/>
      <c r="TIV18" s="94"/>
      <c r="TIW18" s="94"/>
      <c r="TIX18" s="94"/>
      <c r="TIY18" s="94"/>
      <c r="TIZ18" s="94"/>
      <c r="TJA18" s="94"/>
      <c r="TJB18" s="94"/>
      <c r="TJC18" s="94"/>
      <c r="TJD18" s="94"/>
      <c r="TJE18" s="94"/>
      <c r="TJF18" s="94"/>
      <c r="TJG18" s="94"/>
      <c r="TJH18" s="94"/>
      <c r="TJI18" s="94"/>
      <c r="TJJ18" s="94"/>
      <c r="TJK18" s="94"/>
      <c r="TJL18" s="94"/>
      <c r="TJM18" s="94"/>
      <c r="TJN18" s="94"/>
      <c r="TJO18" s="94"/>
      <c r="TJP18" s="94"/>
      <c r="TJQ18" s="94"/>
      <c r="TJR18" s="94"/>
      <c r="TJS18" s="94"/>
      <c r="TJT18" s="94"/>
      <c r="TJU18" s="94"/>
      <c r="TJV18" s="94"/>
      <c r="TJW18" s="94"/>
      <c r="TJX18" s="94"/>
      <c r="TJY18" s="94"/>
      <c r="TJZ18" s="94"/>
      <c r="TKA18" s="94"/>
      <c r="TKB18" s="94"/>
      <c r="TKC18" s="94"/>
      <c r="TKD18" s="94"/>
      <c r="TKE18" s="94"/>
      <c r="TKF18" s="94"/>
      <c r="TKG18" s="94"/>
      <c r="TKH18" s="94"/>
      <c r="TKI18" s="94"/>
      <c r="TKJ18" s="94"/>
      <c r="TKK18" s="94"/>
      <c r="TKL18" s="94"/>
      <c r="TKM18" s="94"/>
      <c r="TKN18" s="94"/>
      <c r="TKO18" s="94"/>
      <c r="TKP18" s="94"/>
      <c r="TKQ18" s="94"/>
      <c r="TKR18" s="94"/>
      <c r="TKS18" s="94"/>
      <c r="TKT18" s="94"/>
      <c r="TKU18" s="94"/>
      <c r="TKV18" s="94"/>
      <c r="TKW18" s="94"/>
      <c r="TKX18" s="94"/>
      <c r="TKY18" s="94"/>
      <c r="TKZ18" s="94"/>
      <c r="TLA18" s="94"/>
      <c r="TLB18" s="94"/>
      <c r="TLC18" s="94"/>
      <c r="TLD18" s="94"/>
      <c r="TLE18" s="94"/>
      <c r="TLF18" s="94"/>
      <c r="TLG18" s="94"/>
      <c r="TLH18" s="94"/>
      <c r="TLI18" s="94"/>
      <c r="TLJ18" s="94"/>
      <c r="TLK18" s="94"/>
      <c r="TLL18" s="94"/>
      <c r="TLM18" s="94"/>
      <c r="TLN18" s="94"/>
      <c r="TLO18" s="94"/>
      <c r="TLP18" s="94"/>
      <c r="TLQ18" s="94"/>
      <c r="TLR18" s="94"/>
      <c r="TLS18" s="94"/>
      <c r="TLT18" s="94"/>
      <c r="TLU18" s="94"/>
      <c r="TLV18" s="94"/>
      <c r="TLW18" s="94"/>
      <c r="TLX18" s="94"/>
      <c r="TLY18" s="94"/>
      <c r="TLZ18" s="94"/>
      <c r="TMA18" s="94"/>
      <c r="TMB18" s="94"/>
      <c r="TMC18" s="94"/>
      <c r="TMD18" s="94"/>
      <c r="TME18" s="94"/>
      <c r="TMF18" s="94"/>
      <c r="TMG18" s="94"/>
      <c r="TMH18" s="94"/>
      <c r="TMI18" s="94"/>
      <c r="TMJ18" s="94"/>
      <c r="TMK18" s="94"/>
      <c r="TML18" s="94"/>
      <c r="TMM18" s="94"/>
      <c r="TMN18" s="94"/>
      <c r="TMO18" s="94"/>
      <c r="TMP18" s="94"/>
      <c r="TMQ18" s="94"/>
      <c r="TMR18" s="94"/>
      <c r="TMS18" s="94"/>
      <c r="TMT18" s="94"/>
      <c r="TMU18" s="94"/>
      <c r="TMV18" s="94"/>
      <c r="TMW18" s="94"/>
      <c r="TMX18" s="94"/>
      <c r="TMY18" s="94"/>
      <c r="TMZ18" s="94"/>
      <c r="TNA18" s="94"/>
      <c r="TNB18" s="94"/>
      <c r="TNC18" s="94"/>
      <c r="TND18" s="94"/>
      <c r="TNE18" s="94"/>
      <c r="TNF18" s="94"/>
      <c r="TNG18" s="94"/>
      <c r="TNH18" s="94"/>
      <c r="TNI18" s="94"/>
      <c r="TNJ18" s="94"/>
      <c r="TNK18" s="94"/>
      <c r="TNL18" s="94"/>
      <c r="TNM18" s="94"/>
      <c r="TNN18" s="94"/>
      <c r="TNO18" s="94"/>
      <c r="TNP18" s="94"/>
      <c r="TNQ18" s="94"/>
      <c r="TNR18" s="94"/>
      <c r="TNS18" s="94"/>
      <c r="TNT18" s="94"/>
      <c r="TNU18" s="94"/>
      <c r="TNV18" s="94"/>
      <c r="TNW18" s="94"/>
      <c r="TNX18" s="94"/>
      <c r="TNY18" s="94"/>
      <c r="TNZ18" s="94"/>
      <c r="TOA18" s="94"/>
      <c r="TOB18" s="94"/>
      <c r="TOC18" s="94"/>
      <c r="TOD18" s="94"/>
      <c r="TOE18" s="94"/>
      <c r="TOF18" s="94"/>
      <c r="TOG18" s="94"/>
      <c r="TOH18" s="94"/>
      <c r="TOI18" s="94"/>
      <c r="TOJ18" s="94"/>
      <c r="TOK18" s="94"/>
      <c r="TOL18" s="94"/>
      <c r="TOM18" s="94"/>
      <c r="TON18" s="94"/>
      <c r="TOO18" s="94"/>
      <c r="TOP18" s="94"/>
      <c r="TOQ18" s="94"/>
      <c r="TOR18" s="94"/>
      <c r="TOS18" s="94"/>
      <c r="TOT18" s="94"/>
      <c r="TOU18" s="94"/>
      <c r="TOV18" s="94"/>
      <c r="TOW18" s="94"/>
      <c r="TOX18" s="94"/>
      <c r="TOY18" s="94"/>
      <c r="TOZ18" s="94"/>
      <c r="TPA18" s="94"/>
      <c r="TPB18" s="94"/>
      <c r="TPC18" s="94"/>
      <c r="TPD18" s="94"/>
      <c r="TPE18" s="94"/>
      <c r="TPF18" s="94"/>
      <c r="TPG18" s="94"/>
      <c r="TPH18" s="94"/>
      <c r="TPI18" s="94"/>
      <c r="TPJ18" s="94"/>
      <c r="TPK18" s="94"/>
      <c r="TPL18" s="94"/>
      <c r="TPM18" s="94"/>
      <c r="TPN18" s="94"/>
      <c r="TPO18" s="94"/>
      <c r="TPP18" s="94"/>
      <c r="TPQ18" s="94"/>
      <c r="TPR18" s="94"/>
      <c r="TPS18" s="94"/>
      <c r="TPT18" s="94"/>
      <c r="TPU18" s="94"/>
      <c r="TPV18" s="94"/>
      <c r="TPW18" s="94"/>
      <c r="TPX18" s="94"/>
      <c r="TPY18" s="94"/>
      <c r="TPZ18" s="94"/>
      <c r="TQA18" s="94"/>
      <c r="TQB18" s="94"/>
      <c r="TQC18" s="94"/>
      <c r="TQD18" s="94"/>
      <c r="TQE18" s="94"/>
      <c r="TQF18" s="94"/>
      <c r="TQG18" s="94"/>
      <c r="TQH18" s="94"/>
      <c r="TQI18" s="94"/>
      <c r="TQJ18" s="94"/>
      <c r="TQK18" s="94"/>
      <c r="TQL18" s="94"/>
      <c r="TQM18" s="94"/>
      <c r="TQN18" s="94"/>
      <c r="TQO18" s="94"/>
      <c r="TQP18" s="94"/>
      <c r="TQQ18" s="94"/>
      <c r="TQR18" s="94"/>
      <c r="TQS18" s="94"/>
      <c r="TQT18" s="94"/>
      <c r="TQU18" s="94"/>
      <c r="TQV18" s="94"/>
      <c r="TQW18" s="94"/>
      <c r="TQX18" s="94"/>
      <c r="TQY18" s="94"/>
      <c r="TQZ18" s="94"/>
      <c r="TRA18" s="94"/>
      <c r="TRB18" s="94"/>
      <c r="TRC18" s="94"/>
      <c r="TRD18" s="94"/>
      <c r="TRE18" s="94"/>
      <c r="TRF18" s="94"/>
      <c r="TRG18" s="94"/>
      <c r="TRH18" s="94"/>
      <c r="TRI18" s="94"/>
      <c r="TRJ18" s="94"/>
      <c r="TRK18" s="94"/>
      <c r="TRL18" s="94"/>
      <c r="TRM18" s="94"/>
      <c r="TRN18" s="94"/>
      <c r="TRO18" s="94"/>
      <c r="TRP18" s="94"/>
      <c r="TRQ18" s="94"/>
      <c r="TRR18" s="94"/>
      <c r="TRS18" s="94"/>
      <c r="TRT18" s="94"/>
      <c r="TRU18" s="94"/>
      <c r="TRV18" s="94"/>
      <c r="TRW18" s="94"/>
      <c r="TRX18" s="94"/>
      <c r="TRY18" s="94"/>
      <c r="TRZ18" s="94"/>
      <c r="TSA18" s="94"/>
      <c r="TSB18" s="94"/>
      <c r="TSC18" s="94"/>
      <c r="TSD18" s="94"/>
      <c r="TSE18" s="94"/>
      <c r="TSF18" s="94"/>
      <c r="TSG18" s="94"/>
      <c r="TSH18" s="94"/>
      <c r="TSI18" s="94"/>
      <c r="TSJ18" s="94"/>
      <c r="TSK18" s="94"/>
      <c r="TSL18" s="94"/>
      <c r="TSM18" s="94"/>
      <c r="TSN18" s="94"/>
      <c r="TSO18" s="94"/>
      <c r="TSP18" s="94"/>
      <c r="TSQ18" s="94"/>
      <c r="TSR18" s="94"/>
      <c r="TSS18" s="94"/>
      <c r="TST18" s="94"/>
      <c r="TSU18" s="94"/>
      <c r="TSV18" s="94"/>
      <c r="TSW18" s="94"/>
      <c r="TSX18" s="94"/>
      <c r="TSY18" s="94"/>
      <c r="TSZ18" s="94"/>
      <c r="TTA18" s="94"/>
      <c r="TTB18" s="94"/>
      <c r="TTC18" s="94"/>
      <c r="TTD18" s="94"/>
      <c r="TTE18" s="94"/>
      <c r="TTF18" s="94"/>
      <c r="TTG18" s="94"/>
      <c r="TTH18" s="94"/>
      <c r="TTI18" s="94"/>
      <c r="TTJ18" s="94"/>
      <c r="TTK18" s="94"/>
      <c r="TTL18" s="94"/>
      <c r="TTM18" s="94"/>
      <c r="TTN18" s="94"/>
      <c r="TTO18" s="94"/>
      <c r="TTP18" s="94"/>
      <c r="TTQ18" s="94"/>
      <c r="TTR18" s="94"/>
      <c r="TTS18" s="94"/>
      <c r="TTT18" s="94"/>
      <c r="TTU18" s="94"/>
      <c r="TTV18" s="94"/>
      <c r="TTW18" s="94"/>
      <c r="TTX18" s="94"/>
      <c r="TTY18" s="94"/>
      <c r="TTZ18" s="94"/>
      <c r="TUA18" s="94"/>
      <c r="TUB18" s="94"/>
      <c r="TUC18" s="94"/>
      <c r="TUD18" s="94"/>
      <c r="TUE18" s="94"/>
      <c r="TUF18" s="94"/>
      <c r="TUG18" s="94"/>
      <c r="TUH18" s="94"/>
      <c r="TUI18" s="94"/>
      <c r="TUJ18" s="94"/>
      <c r="TUK18" s="94"/>
      <c r="TUL18" s="94"/>
      <c r="TUM18" s="94"/>
      <c r="TUN18" s="94"/>
      <c r="TUO18" s="94"/>
      <c r="TUP18" s="94"/>
      <c r="TUQ18" s="94"/>
      <c r="TUR18" s="94"/>
      <c r="TUS18" s="94"/>
      <c r="TUT18" s="94"/>
      <c r="TUU18" s="94"/>
      <c r="TUV18" s="94"/>
      <c r="TUW18" s="94"/>
      <c r="TUX18" s="94"/>
      <c r="TUY18" s="94"/>
      <c r="TUZ18" s="94"/>
      <c r="TVA18" s="94"/>
      <c r="TVB18" s="94"/>
      <c r="TVC18" s="94"/>
      <c r="TVD18" s="94"/>
      <c r="TVE18" s="94"/>
      <c r="TVF18" s="94"/>
      <c r="TVG18" s="94"/>
      <c r="TVH18" s="94"/>
      <c r="TVI18" s="94"/>
      <c r="TVJ18" s="94"/>
      <c r="TVK18" s="94"/>
      <c r="TVL18" s="94"/>
      <c r="TVM18" s="94"/>
      <c r="TVN18" s="94"/>
      <c r="TVO18" s="94"/>
      <c r="TVP18" s="94"/>
      <c r="TVQ18" s="94"/>
      <c r="TVR18" s="94"/>
      <c r="TVS18" s="94"/>
      <c r="TVT18" s="94"/>
      <c r="TVU18" s="94"/>
      <c r="TVV18" s="94"/>
      <c r="TVW18" s="94"/>
      <c r="TVX18" s="94"/>
      <c r="TVY18" s="94"/>
      <c r="TVZ18" s="94"/>
      <c r="TWA18" s="94"/>
      <c r="TWB18" s="94"/>
      <c r="TWC18" s="94"/>
      <c r="TWD18" s="94"/>
      <c r="TWE18" s="94"/>
      <c r="TWF18" s="94"/>
      <c r="TWG18" s="94"/>
      <c r="TWH18" s="94"/>
      <c r="TWI18" s="94"/>
      <c r="TWJ18" s="94"/>
      <c r="TWK18" s="94"/>
      <c r="TWL18" s="94"/>
      <c r="TWM18" s="94"/>
      <c r="TWN18" s="94"/>
      <c r="TWO18" s="94"/>
      <c r="TWP18" s="94"/>
      <c r="TWQ18" s="94"/>
      <c r="TWR18" s="94"/>
      <c r="TWS18" s="94"/>
      <c r="TWT18" s="94"/>
      <c r="TWU18" s="94"/>
      <c r="TWV18" s="94"/>
      <c r="TWW18" s="94"/>
      <c r="TWX18" s="94"/>
      <c r="TWY18" s="94"/>
      <c r="TWZ18" s="94"/>
      <c r="TXA18" s="94"/>
      <c r="TXB18" s="94"/>
      <c r="TXC18" s="94"/>
      <c r="TXD18" s="94"/>
      <c r="TXE18" s="94"/>
      <c r="TXF18" s="94"/>
      <c r="TXG18" s="94"/>
      <c r="TXH18" s="94"/>
      <c r="TXI18" s="94"/>
      <c r="TXJ18" s="94"/>
      <c r="TXK18" s="94"/>
      <c r="TXL18" s="94"/>
      <c r="TXM18" s="94"/>
      <c r="TXN18" s="94"/>
      <c r="TXO18" s="94"/>
      <c r="TXP18" s="94"/>
      <c r="TXQ18" s="94"/>
      <c r="TXR18" s="94"/>
      <c r="TXS18" s="94"/>
      <c r="TXT18" s="94"/>
      <c r="TXU18" s="94"/>
      <c r="TXV18" s="94"/>
      <c r="TXW18" s="94"/>
      <c r="TXX18" s="94"/>
      <c r="TXY18" s="94"/>
      <c r="TXZ18" s="94"/>
      <c r="TYA18" s="94"/>
      <c r="TYB18" s="94"/>
      <c r="TYC18" s="94"/>
      <c r="TYD18" s="94"/>
      <c r="TYE18" s="94"/>
      <c r="TYF18" s="94"/>
      <c r="TYG18" s="94"/>
      <c r="TYH18" s="94"/>
      <c r="TYI18" s="94"/>
      <c r="TYJ18" s="94"/>
      <c r="TYK18" s="94"/>
      <c r="TYL18" s="94"/>
      <c r="TYM18" s="94"/>
      <c r="TYN18" s="94"/>
      <c r="TYO18" s="94"/>
      <c r="TYP18" s="94"/>
      <c r="TYQ18" s="94"/>
      <c r="TYR18" s="94"/>
      <c r="TYS18" s="94"/>
      <c r="TYT18" s="94"/>
      <c r="TYU18" s="94"/>
      <c r="TYV18" s="94"/>
      <c r="TYW18" s="94"/>
      <c r="TYX18" s="94"/>
      <c r="TYY18" s="94"/>
      <c r="TYZ18" s="94"/>
      <c r="TZA18" s="94"/>
      <c r="TZB18" s="94"/>
      <c r="TZC18" s="94"/>
      <c r="TZD18" s="94"/>
      <c r="TZE18" s="94"/>
      <c r="TZF18" s="94"/>
      <c r="TZG18" s="94"/>
      <c r="TZH18" s="94"/>
      <c r="TZI18" s="94"/>
      <c r="TZJ18" s="94"/>
      <c r="TZK18" s="94"/>
      <c r="TZL18" s="94"/>
      <c r="TZM18" s="94"/>
      <c r="TZN18" s="94"/>
      <c r="TZO18" s="94"/>
      <c r="TZP18" s="94"/>
      <c r="TZQ18" s="94"/>
      <c r="TZR18" s="94"/>
      <c r="TZS18" s="94"/>
      <c r="TZT18" s="94"/>
      <c r="TZU18" s="94"/>
      <c r="TZV18" s="94"/>
      <c r="TZW18" s="94"/>
      <c r="TZX18" s="94"/>
      <c r="TZY18" s="94"/>
      <c r="TZZ18" s="94"/>
      <c r="UAA18" s="94"/>
      <c r="UAB18" s="94"/>
      <c r="UAC18" s="94"/>
      <c r="UAD18" s="94"/>
      <c r="UAE18" s="94"/>
      <c r="UAF18" s="94"/>
      <c r="UAG18" s="94"/>
      <c r="UAH18" s="94"/>
      <c r="UAI18" s="94"/>
      <c r="UAJ18" s="94"/>
      <c r="UAK18" s="94"/>
      <c r="UAL18" s="94"/>
      <c r="UAM18" s="94"/>
      <c r="UAN18" s="94"/>
      <c r="UAO18" s="94"/>
      <c r="UAP18" s="94"/>
      <c r="UAQ18" s="94"/>
      <c r="UAR18" s="94"/>
      <c r="UAS18" s="94"/>
      <c r="UAT18" s="94"/>
      <c r="UAU18" s="94"/>
      <c r="UAV18" s="94"/>
      <c r="UAW18" s="94"/>
      <c r="UAX18" s="94"/>
      <c r="UAY18" s="94"/>
      <c r="UAZ18" s="94"/>
      <c r="UBA18" s="94"/>
      <c r="UBB18" s="94"/>
      <c r="UBC18" s="94"/>
      <c r="UBD18" s="94"/>
      <c r="UBE18" s="94"/>
      <c r="UBF18" s="94"/>
      <c r="UBG18" s="94"/>
      <c r="UBH18" s="94"/>
      <c r="UBI18" s="94"/>
      <c r="UBJ18" s="94"/>
      <c r="UBK18" s="94"/>
      <c r="UBL18" s="94"/>
      <c r="UBM18" s="94"/>
      <c r="UBN18" s="94"/>
      <c r="UBO18" s="94"/>
      <c r="UBP18" s="94"/>
      <c r="UBQ18" s="94"/>
      <c r="UBR18" s="94"/>
      <c r="UBS18" s="94"/>
      <c r="UBT18" s="94"/>
      <c r="UBU18" s="94"/>
      <c r="UBV18" s="94"/>
      <c r="UBW18" s="94"/>
      <c r="UBX18" s="94"/>
      <c r="UBY18" s="94"/>
      <c r="UBZ18" s="94"/>
      <c r="UCA18" s="94"/>
      <c r="UCB18" s="94"/>
      <c r="UCC18" s="94"/>
      <c r="UCD18" s="94"/>
      <c r="UCE18" s="94"/>
      <c r="UCF18" s="94"/>
      <c r="UCG18" s="94"/>
      <c r="UCH18" s="94"/>
      <c r="UCI18" s="94"/>
      <c r="UCJ18" s="94"/>
      <c r="UCK18" s="94"/>
      <c r="UCL18" s="94"/>
      <c r="UCM18" s="94"/>
      <c r="UCN18" s="94"/>
      <c r="UCO18" s="94"/>
      <c r="UCP18" s="94"/>
      <c r="UCQ18" s="94"/>
      <c r="UCR18" s="94"/>
      <c r="UCS18" s="94"/>
      <c r="UCT18" s="94"/>
      <c r="UCU18" s="94"/>
      <c r="UCV18" s="94"/>
      <c r="UCW18" s="94"/>
      <c r="UCX18" s="94"/>
      <c r="UCY18" s="94"/>
      <c r="UCZ18" s="94"/>
      <c r="UDA18" s="94"/>
      <c r="UDB18" s="94"/>
      <c r="UDC18" s="94"/>
      <c r="UDD18" s="94"/>
      <c r="UDE18" s="94"/>
      <c r="UDF18" s="94"/>
      <c r="UDG18" s="94"/>
      <c r="UDH18" s="94"/>
      <c r="UDI18" s="94"/>
      <c r="UDJ18" s="94"/>
      <c r="UDK18" s="94"/>
      <c r="UDL18" s="94"/>
      <c r="UDM18" s="94"/>
      <c r="UDN18" s="94"/>
      <c r="UDO18" s="94"/>
      <c r="UDP18" s="94"/>
      <c r="UDQ18" s="94"/>
      <c r="UDR18" s="94"/>
      <c r="UDS18" s="94"/>
      <c r="UDT18" s="94"/>
      <c r="UDU18" s="94"/>
      <c r="UDV18" s="94"/>
      <c r="UDW18" s="94"/>
      <c r="UDX18" s="94"/>
      <c r="UDY18" s="94"/>
      <c r="UDZ18" s="94"/>
      <c r="UEA18" s="94"/>
      <c r="UEB18" s="94"/>
      <c r="UEC18" s="94"/>
      <c r="UED18" s="94"/>
      <c r="UEE18" s="94"/>
      <c r="UEF18" s="94"/>
      <c r="UEG18" s="94"/>
      <c r="UEH18" s="94"/>
      <c r="UEI18" s="94"/>
      <c r="UEJ18" s="94"/>
      <c r="UEK18" s="94"/>
      <c r="UEL18" s="94"/>
      <c r="UEM18" s="94"/>
      <c r="UEN18" s="94"/>
      <c r="UEO18" s="94"/>
      <c r="UEP18" s="94"/>
      <c r="UEQ18" s="94"/>
      <c r="UER18" s="94"/>
      <c r="UES18" s="94"/>
      <c r="UET18" s="94"/>
      <c r="UEU18" s="94"/>
      <c r="UEV18" s="94"/>
      <c r="UEW18" s="94"/>
      <c r="UEX18" s="94"/>
      <c r="UEY18" s="94"/>
      <c r="UEZ18" s="94"/>
      <c r="UFA18" s="94"/>
      <c r="UFB18" s="94"/>
      <c r="UFC18" s="94"/>
      <c r="UFD18" s="94"/>
      <c r="UFE18" s="94"/>
      <c r="UFF18" s="94"/>
      <c r="UFG18" s="94"/>
      <c r="UFH18" s="94"/>
      <c r="UFI18" s="94"/>
      <c r="UFJ18" s="94"/>
      <c r="UFK18" s="94"/>
      <c r="UFL18" s="94"/>
      <c r="UFM18" s="94"/>
      <c r="UFN18" s="94"/>
      <c r="UFO18" s="94"/>
      <c r="UFP18" s="94"/>
      <c r="UFQ18" s="94"/>
      <c r="UFR18" s="94"/>
      <c r="UFS18" s="94"/>
      <c r="UFT18" s="94"/>
      <c r="UFU18" s="94"/>
      <c r="UFV18" s="94"/>
      <c r="UFW18" s="94"/>
      <c r="UFX18" s="94"/>
      <c r="UFY18" s="94"/>
      <c r="UFZ18" s="94"/>
      <c r="UGA18" s="94"/>
      <c r="UGB18" s="94"/>
      <c r="UGC18" s="94"/>
      <c r="UGD18" s="94"/>
      <c r="UGE18" s="94"/>
      <c r="UGF18" s="94"/>
      <c r="UGG18" s="94"/>
      <c r="UGH18" s="94"/>
      <c r="UGI18" s="94"/>
      <c r="UGJ18" s="94"/>
      <c r="UGK18" s="94"/>
      <c r="UGL18" s="94"/>
      <c r="UGM18" s="94"/>
      <c r="UGN18" s="94"/>
      <c r="UGO18" s="94"/>
      <c r="UGP18" s="94"/>
      <c r="UGQ18" s="94"/>
      <c r="UGR18" s="94"/>
      <c r="UGS18" s="94"/>
      <c r="UGT18" s="94"/>
      <c r="UGU18" s="94"/>
      <c r="UGV18" s="94"/>
      <c r="UGW18" s="94"/>
      <c r="UGX18" s="94"/>
      <c r="UGY18" s="94"/>
      <c r="UGZ18" s="94"/>
      <c r="UHA18" s="94"/>
      <c r="UHB18" s="94"/>
      <c r="UHC18" s="94"/>
      <c r="UHD18" s="94"/>
      <c r="UHE18" s="94"/>
      <c r="UHF18" s="94"/>
      <c r="UHG18" s="94"/>
      <c r="UHH18" s="94"/>
      <c r="UHI18" s="94"/>
      <c r="UHJ18" s="94"/>
      <c r="UHK18" s="94"/>
      <c r="UHL18" s="94"/>
      <c r="UHM18" s="94"/>
      <c r="UHN18" s="94"/>
      <c r="UHO18" s="94"/>
      <c r="UHP18" s="94"/>
      <c r="UHQ18" s="94"/>
      <c r="UHR18" s="94"/>
      <c r="UHS18" s="94"/>
      <c r="UHT18" s="94"/>
      <c r="UHU18" s="94"/>
      <c r="UHV18" s="94"/>
      <c r="UHW18" s="94"/>
      <c r="UHX18" s="94"/>
      <c r="UHY18" s="94"/>
      <c r="UHZ18" s="94"/>
      <c r="UIA18" s="94"/>
      <c r="UIB18" s="94"/>
      <c r="UIC18" s="94"/>
      <c r="UID18" s="94"/>
      <c r="UIE18" s="94"/>
      <c r="UIF18" s="94"/>
      <c r="UIG18" s="94"/>
      <c r="UIH18" s="94"/>
      <c r="UII18" s="94"/>
      <c r="UIJ18" s="94"/>
      <c r="UIK18" s="94"/>
      <c r="UIL18" s="94"/>
      <c r="UIM18" s="94"/>
      <c r="UIN18" s="94"/>
      <c r="UIO18" s="94"/>
      <c r="UIP18" s="94"/>
      <c r="UIQ18" s="94"/>
      <c r="UIR18" s="94"/>
      <c r="UIS18" s="94"/>
      <c r="UIT18" s="94"/>
      <c r="UIU18" s="94"/>
      <c r="UIV18" s="94"/>
      <c r="UIW18" s="94"/>
      <c r="UIX18" s="94"/>
      <c r="UIY18" s="94"/>
      <c r="UIZ18" s="94"/>
      <c r="UJA18" s="94"/>
      <c r="UJB18" s="94"/>
      <c r="UJC18" s="94"/>
      <c r="UJD18" s="94"/>
      <c r="UJE18" s="94"/>
      <c r="UJF18" s="94"/>
      <c r="UJG18" s="94"/>
      <c r="UJH18" s="94"/>
      <c r="UJI18" s="94"/>
      <c r="UJJ18" s="94"/>
      <c r="UJK18" s="94"/>
      <c r="UJL18" s="94"/>
      <c r="UJM18" s="94"/>
      <c r="UJN18" s="94"/>
      <c r="UJO18" s="94"/>
      <c r="UJP18" s="94"/>
      <c r="UJQ18" s="94"/>
      <c r="UJR18" s="94"/>
      <c r="UJS18" s="94"/>
      <c r="UJT18" s="94"/>
      <c r="UJU18" s="94"/>
      <c r="UJV18" s="94"/>
      <c r="UJW18" s="94"/>
      <c r="UJX18" s="94"/>
      <c r="UJY18" s="94"/>
      <c r="UJZ18" s="94"/>
      <c r="UKA18" s="94"/>
      <c r="UKB18" s="94"/>
      <c r="UKC18" s="94"/>
      <c r="UKD18" s="94"/>
      <c r="UKE18" s="94"/>
      <c r="UKF18" s="94"/>
      <c r="UKG18" s="94"/>
      <c r="UKH18" s="94"/>
      <c r="UKI18" s="94"/>
      <c r="UKJ18" s="94"/>
      <c r="UKK18" s="94"/>
      <c r="UKL18" s="94"/>
      <c r="UKM18" s="94"/>
      <c r="UKN18" s="94"/>
      <c r="UKO18" s="94"/>
      <c r="UKP18" s="94"/>
      <c r="UKQ18" s="94"/>
      <c r="UKR18" s="94"/>
      <c r="UKS18" s="94"/>
      <c r="UKT18" s="94"/>
      <c r="UKU18" s="94"/>
      <c r="UKV18" s="94"/>
      <c r="UKW18" s="94"/>
      <c r="UKX18" s="94"/>
      <c r="UKY18" s="94"/>
      <c r="UKZ18" s="94"/>
      <c r="ULA18" s="94"/>
      <c r="ULB18" s="94"/>
      <c r="ULC18" s="94"/>
      <c r="ULD18" s="94"/>
      <c r="ULE18" s="94"/>
      <c r="ULF18" s="94"/>
      <c r="ULG18" s="94"/>
      <c r="ULH18" s="94"/>
      <c r="ULI18" s="94"/>
      <c r="ULJ18" s="94"/>
      <c r="ULK18" s="94"/>
      <c r="ULL18" s="94"/>
      <c r="ULM18" s="94"/>
      <c r="ULN18" s="94"/>
      <c r="ULO18" s="94"/>
      <c r="ULP18" s="94"/>
      <c r="ULQ18" s="94"/>
      <c r="ULR18" s="94"/>
      <c r="ULS18" s="94"/>
      <c r="ULT18" s="94"/>
      <c r="ULU18" s="94"/>
      <c r="ULV18" s="94"/>
      <c r="ULW18" s="94"/>
      <c r="ULX18" s="94"/>
      <c r="ULY18" s="94"/>
      <c r="ULZ18" s="94"/>
      <c r="UMA18" s="94"/>
      <c r="UMB18" s="94"/>
      <c r="UMC18" s="94"/>
      <c r="UMD18" s="94"/>
      <c r="UME18" s="94"/>
      <c r="UMF18" s="94"/>
      <c r="UMG18" s="94"/>
      <c r="UMH18" s="94"/>
      <c r="UMI18" s="94"/>
      <c r="UMJ18" s="94"/>
      <c r="UMK18" s="94"/>
      <c r="UML18" s="94"/>
      <c r="UMM18" s="94"/>
      <c r="UMN18" s="94"/>
      <c r="UMO18" s="94"/>
      <c r="UMP18" s="94"/>
      <c r="UMQ18" s="94"/>
      <c r="UMR18" s="94"/>
      <c r="UMS18" s="94"/>
      <c r="UMT18" s="94"/>
      <c r="UMU18" s="94"/>
      <c r="UMV18" s="94"/>
      <c r="UMW18" s="94"/>
      <c r="UMX18" s="94"/>
      <c r="UMY18" s="94"/>
      <c r="UMZ18" s="94"/>
      <c r="UNA18" s="94"/>
      <c r="UNB18" s="94"/>
      <c r="UNC18" s="94"/>
      <c r="UND18" s="94"/>
      <c r="UNE18" s="94"/>
      <c r="UNF18" s="94"/>
      <c r="UNG18" s="94"/>
      <c r="UNH18" s="94"/>
      <c r="UNI18" s="94"/>
      <c r="UNJ18" s="94"/>
      <c r="UNK18" s="94"/>
      <c r="UNL18" s="94"/>
      <c r="UNM18" s="94"/>
      <c r="UNN18" s="94"/>
      <c r="UNO18" s="94"/>
      <c r="UNP18" s="94"/>
      <c r="UNQ18" s="94"/>
      <c r="UNR18" s="94"/>
      <c r="UNS18" s="94"/>
      <c r="UNT18" s="94"/>
      <c r="UNU18" s="94"/>
      <c r="UNV18" s="94"/>
      <c r="UNW18" s="94"/>
      <c r="UNX18" s="94"/>
      <c r="UNY18" s="94"/>
      <c r="UNZ18" s="94"/>
      <c r="UOA18" s="94"/>
      <c r="UOB18" s="94"/>
      <c r="UOC18" s="94"/>
      <c r="UOD18" s="94"/>
      <c r="UOE18" s="94"/>
      <c r="UOF18" s="94"/>
      <c r="UOG18" s="94"/>
      <c r="UOH18" s="94"/>
      <c r="UOI18" s="94"/>
      <c r="UOJ18" s="94"/>
      <c r="UOK18" s="94"/>
      <c r="UOL18" s="94"/>
      <c r="UOM18" s="94"/>
      <c r="UON18" s="94"/>
      <c r="UOO18" s="94"/>
      <c r="UOP18" s="94"/>
      <c r="UOQ18" s="94"/>
      <c r="UOR18" s="94"/>
      <c r="UOS18" s="94"/>
      <c r="UOT18" s="94"/>
      <c r="UOU18" s="94"/>
      <c r="UOV18" s="94"/>
      <c r="UOW18" s="94"/>
      <c r="UOX18" s="94"/>
      <c r="UOY18" s="94"/>
      <c r="UOZ18" s="94"/>
      <c r="UPA18" s="94"/>
      <c r="UPB18" s="94"/>
      <c r="UPC18" s="94"/>
      <c r="UPD18" s="94"/>
      <c r="UPE18" s="94"/>
      <c r="UPF18" s="94"/>
      <c r="UPG18" s="94"/>
      <c r="UPH18" s="94"/>
      <c r="UPI18" s="94"/>
      <c r="UPJ18" s="94"/>
      <c r="UPK18" s="94"/>
      <c r="UPL18" s="94"/>
      <c r="UPM18" s="94"/>
      <c r="UPN18" s="94"/>
      <c r="UPO18" s="94"/>
      <c r="UPP18" s="94"/>
      <c r="UPQ18" s="94"/>
      <c r="UPR18" s="94"/>
      <c r="UPS18" s="94"/>
      <c r="UPT18" s="94"/>
      <c r="UPU18" s="94"/>
      <c r="UPV18" s="94"/>
      <c r="UPW18" s="94"/>
      <c r="UPX18" s="94"/>
      <c r="UPY18" s="94"/>
      <c r="UPZ18" s="94"/>
      <c r="UQA18" s="94"/>
      <c r="UQB18" s="94"/>
      <c r="UQC18" s="94"/>
      <c r="UQD18" s="94"/>
      <c r="UQE18" s="94"/>
      <c r="UQF18" s="94"/>
      <c r="UQG18" s="94"/>
      <c r="UQH18" s="94"/>
      <c r="UQI18" s="94"/>
      <c r="UQJ18" s="94"/>
      <c r="UQK18" s="94"/>
      <c r="UQL18" s="94"/>
      <c r="UQM18" s="94"/>
      <c r="UQN18" s="94"/>
      <c r="UQO18" s="94"/>
      <c r="UQP18" s="94"/>
      <c r="UQQ18" s="94"/>
      <c r="UQR18" s="94"/>
      <c r="UQS18" s="94"/>
      <c r="UQT18" s="94"/>
      <c r="UQU18" s="94"/>
      <c r="UQV18" s="94"/>
      <c r="UQW18" s="94"/>
      <c r="UQX18" s="94"/>
      <c r="UQY18" s="94"/>
      <c r="UQZ18" s="94"/>
      <c r="URA18" s="94"/>
      <c r="URB18" s="94"/>
      <c r="URC18" s="94"/>
      <c r="URD18" s="94"/>
      <c r="URE18" s="94"/>
      <c r="URF18" s="94"/>
      <c r="URG18" s="94"/>
      <c r="URH18" s="94"/>
      <c r="URI18" s="94"/>
      <c r="URJ18" s="94"/>
      <c r="URK18" s="94"/>
      <c r="URL18" s="94"/>
      <c r="URM18" s="94"/>
      <c r="URN18" s="94"/>
      <c r="URO18" s="94"/>
      <c r="URP18" s="94"/>
      <c r="URQ18" s="94"/>
      <c r="URR18" s="94"/>
      <c r="URS18" s="94"/>
      <c r="URT18" s="94"/>
      <c r="URU18" s="94"/>
      <c r="URV18" s="94"/>
      <c r="URW18" s="94"/>
      <c r="URX18" s="94"/>
      <c r="URY18" s="94"/>
      <c r="URZ18" s="94"/>
      <c r="USA18" s="94"/>
      <c r="USB18" s="94"/>
      <c r="USC18" s="94"/>
      <c r="USD18" s="94"/>
      <c r="USE18" s="94"/>
      <c r="USF18" s="94"/>
      <c r="USG18" s="94"/>
      <c r="USH18" s="94"/>
      <c r="USI18" s="94"/>
      <c r="USJ18" s="94"/>
      <c r="USK18" s="94"/>
      <c r="USL18" s="94"/>
      <c r="USM18" s="94"/>
      <c r="USN18" s="94"/>
      <c r="USO18" s="94"/>
      <c r="USP18" s="94"/>
      <c r="USQ18" s="94"/>
      <c r="USR18" s="94"/>
      <c r="USS18" s="94"/>
      <c r="UST18" s="94"/>
      <c r="USU18" s="94"/>
      <c r="USV18" s="94"/>
      <c r="USW18" s="94"/>
      <c r="USX18" s="94"/>
      <c r="USY18" s="94"/>
      <c r="USZ18" s="94"/>
      <c r="UTA18" s="94"/>
      <c r="UTB18" s="94"/>
      <c r="UTC18" s="94"/>
      <c r="UTD18" s="94"/>
      <c r="UTE18" s="94"/>
      <c r="UTF18" s="94"/>
      <c r="UTG18" s="94"/>
      <c r="UTH18" s="94"/>
      <c r="UTI18" s="94"/>
      <c r="UTJ18" s="94"/>
      <c r="UTK18" s="94"/>
      <c r="UTL18" s="94"/>
      <c r="UTM18" s="94"/>
      <c r="UTN18" s="94"/>
      <c r="UTO18" s="94"/>
      <c r="UTP18" s="94"/>
      <c r="UTQ18" s="94"/>
      <c r="UTR18" s="94"/>
      <c r="UTS18" s="94"/>
      <c r="UTT18" s="94"/>
      <c r="UTU18" s="94"/>
      <c r="UTV18" s="94"/>
      <c r="UTW18" s="94"/>
      <c r="UTX18" s="94"/>
      <c r="UTY18" s="94"/>
      <c r="UTZ18" s="94"/>
      <c r="UUA18" s="94"/>
      <c r="UUB18" s="94"/>
      <c r="UUC18" s="94"/>
      <c r="UUD18" s="94"/>
      <c r="UUE18" s="94"/>
      <c r="UUF18" s="94"/>
      <c r="UUG18" s="94"/>
      <c r="UUH18" s="94"/>
      <c r="UUI18" s="94"/>
      <c r="UUJ18" s="94"/>
      <c r="UUK18" s="94"/>
      <c r="UUL18" s="94"/>
      <c r="UUM18" s="94"/>
      <c r="UUN18" s="94"/>
      <c r="UUO18" s="94"/>
      <c r="UUP18" s="94"/>
      <c r="UUQ18" s="94"/>
      <c r="UUR18" s="94"/>
      <c r="UUS18" s="94"/>
      <c r="UUT18" s="94"/>
      <c r="UUU18" s="94"/>
      <c r="UUV18" s="94"/>
      <c r="UUW18" s="94"/>
      <c r="UUX18" s="94"/>
      <c r="UUY18" s="94"/>
      <c r="UUZ18" s="94"/>
      <c r="UVA18" s="94"/>
      <c r="UVB18" s="94"/>
      <c r="UVC18" s="94"/>
      <c r="UVD18" s="94"/>
      <c r="UVE18" s="94"/>
      <c r="UVF18" s="94"/>
      <c r="UVG18" s="94"/>
      <c r="UVH18" s="94"/>
      <c r="UVI18" s="94"/>
      <c r="UVJ18" s="94"/>
      <c r="UVK18" s="94"/>
      <c r="UVL18" s="94"/>
      <c r="UVM18" s="94"/>
      <c r="UVN18" s="94"/>
      <c r="UVO18" s="94"/>
      <c r="UVP18" s="94"/>
      <c r="UVQ18" s="94"/>
      <c r="UVR18" s="94"/>
      <c r="UVS18" s="94"/>
      <c r="UVT18" s="94"/>
      <c r="UVU18" s="94"/>
      <c r="UVV18" s="94"/>
      <c r="UVW18" s="94"/>
      <c r="UVX18" s="94"/>
      <c r="UVY18" s="94"/>
      <c r="UVZ18" s="94"/>
      <c r="UWA18" s="94"/>
      <c r="UWB18" s="94"/>
      <c r="UWC18" s="94"/>
      <c r="UWD18" s="94"/>
      <c r="UWE18" s="94"/>
      <c r="UWF18" s="94"/>
      <c r="UWG18" s="94"/>
      <c r="UWH18" s="94"/>
      <c r="UWI18" s="94"/>
      <c r="UWJ18" s="94"/>
      <c r="UWK18" s="94"/>
      <c r="UWL18" s="94"/>
      <c r="UWM18" s="94"/>
      <c r="UWN18" s="94"/>
      <c r="UWO18" s="94"/>
      <c r="UWP18" s="94"/>
      <c r="UWQ18" s="94"/>
      <c r="UWR18" s="94"/>
      <c r="UWS18" s="94"/>
      <c r="UWT18" s="94"/>
      <c r="UWU18" s="94"/>
      <c r="UWV18" s="94"/>
      <c r="UWW18" s="94"/>
      <c r="UWX18" s="94"/>
      <c r="UWY18" s="94"/>
      <c r="UWZ18" s="94"/>
      <c r="UXA18" s="94"/>
      <c r="UXB18" s="94"/>
      <c r="UXC18" s="94"/>
      <c r="UXD18" s="94"/>
      <c r="UXE18" s="94"/>
      <c r="UXF18" s="94"/>
      <c r="UXG18" s="94"/>
      <c r="UXH18" s="94"/>
      <c r="UXI18" s="94"/>
      <c r="UXJ18" s="94"/>
      <c r="UXK18" s="94"/>
      <c r="UXL18" s="94"/>
      <c r="UXM18" s="94"/>
      <c r="UXN18" s="94"/>
      <c r="UXO18" s="94"/>
      <c r="UXP18" s="94"/>
      <c r="UXQ18" s="94"/>
      <c r="UXR18" s="94"/>
      <c r="UXS18" s="94"/>
      <c r="UXT18" s="94"/>
      <c r="UXU18" s="94"/>
      <c r="UXV18" s="94"/>
      <c r="UXW18" s="94"/>
      <c r="UXX18" s="94"/>
      <c r="UXY18" s="94"/>
      <c r="UXZ18" s="94"/>
      <c r="UYA18" s="94"/>
      <c r="UYB18" s="94"/>
      <c r="UYC18" s="94"/>
      <c r="UYD18" s="94"/>
      <c r="UYE18" s="94"/>
      <c r="UYF18" s="94"/>
      <c r="UYG18" s="94"/>
      <c r="UYH18" s="94"/>
      <c r="UYI18" s="94"/>
      <c r="UYJ18" s="94"/>
      <c r="UYK18" s="94"/>
      <c r="UYL18" s="94"/>
      <c r="UYM18" s="94"/>
      <c r="UYN18" s="94"/>
      <c r="UYO18" s="94"/>
      <c r="UYP18" s="94"/>
      <c r="UYQ18" s="94"/>
      <c r="UYR18" s="94"/>
      <c r="UYS18" s="94"/>
      <c r="UYT18" s="94"/>
      <c r="UYU18" s="94"/>
      <c r="UYV18" s="94"/>
      <c r="UYW18" s="94"/>
      <c r="UYX18" s="94"/>
      <c r="UYY18" s="94"/>
      <c r="UYZ18" s="94"/>
      <c r="UZA18" s="94"/>
      <c r="UZB18" s="94"/>
      <c r="UZC18" s="94"/>
      <c r="UZD18" s="94"/>
      <c r="UZE18" s="94"/>
      <c r="UZF18" s="94"/>
      <c r="UZG18" s="94"/>
      <c r="UZH18" s="94"/>
      <c r="UZI18" s="94"/>
      <c r="UZJ18" s="94"/>
      <c r="UZK18" s="94"/>
      <c r="UZL18" s="94"/>
      <c r="UZM18" s="94"/>
      <c r="UZN18" s="94"/>
      <c r="UZO18" s="94"/>
      <c r="UZP18" s="94"/>
      <c r="UZQ18" s="94"/>
      <c r="UZR18" s="94"/>
      <c r="UZS18" s="94"/>
      <c r="UZT18" s="94"/>
      <c r="UZU18" s="94"/>
      <c r="UZV18" s="94"/>
      <c r="UZW18" s="94"/>
      <c r="UZX18" s="94"/>
      <c r="UZY18" s="94"/>
      <c r="UZZ18" s="94"/>
      <c r="VAA18" s="94"/>
      <c r="VAB18" s="94"/>
      <c r="VAC18" s="94"/>
      <c r="VAD18" s="94"/>
      <c r="VAE18" s="94"/>
      <c r="VAF18" s="94"/>
      <c r="VAG18" s="94"/>
      <c r="VAH18" s="94"/>
      <c r="VAI18" s="94"/>
      <c r="VAJ18" s="94"/>
      <c r="VAK18" s="94"/>
      <c r="VAL18" s="94"/>
      <c r="VAM18" s="94"/>
      <c r="VAN18" s="94"/>
      <c r="VAO18" s="94"/>
      <c r="VAP18" s="94"/>
      <c r="VAQ18" s="94"/>
      <c r="VAR18" s="94"/>
      <c r="VAS18" s="94"/>
      <c r="VAT18" s="94"/>
      <c r="VAU18" s="94"/>
      <c r="VAV18" s="94"/>
      <c r="VAW18" s="94"/>
      <c r="VAX18" s="94"/>
      <c r="VAY18" s="94"/>
      <c r="VAZ18" s="94"/>
      <c r="VBA18" s="94"/>
      <c r="VBB18" s="94"/>
      <c r="VBC18" s="94"/>
      <c r="VBD18" s="94"/>
      <c r="VBE18" s="94"/>
      <c r="VBF18" s="94"/>
      <c r="VBG18" s="94"/>
      <c r="VBH18" s="94"/>
      <c r="VBI18" s="94"/>
      <c r="VBJ18" s="94"/>
      <c r="VBK18" s="94"/>
      <c r="VBL18" s="94"/>
      <c r="VBM18" s="94"/>
      <c r="VBN18" s="94"/>
      <c r="VBO18" s="94"/>
      <c r="VBP18" s="94"/>
      <c r="VBQ18" s="94"/>
      <c r="VBR18" s="94"/>
      <c r="VBS18" s="94"/>
      <c r="VBT18" s="94"/>
      <c r="VBU18" s="94"/>
      <c r="VBV18" s="94"/>
      <c r="VBW18" s="94"/>
      <c r="VBX18" s="94"/>
      <c r="VBY18" s="94"/>
      <c r="VBZ18" s="94"/>
      <c r="VCA18" s="94"/>
      <c r="VCB18" s="94"/>
      <c r="VCC18" s="94"/>
      <c r="VCD18" s="94"/>
      <c r="VCE18" s="94"/>
      <c r="VCF18" s="94"/>
      <c r="VCG18" s="94"/>
      <c r="VCH18" s="94"/>
      <c r="VCI18" s="94"/>
      <c r="VCJ18" s="94"/>
      <c r="VCK18" s="94"/>
      <c r="VCL18" s="94"/>
      <c r="VCM18" s="94"/>
      <c r="VCN18" s="94"/>
      <c r="VCO18" s="94"/>
      <c r="VCP18" s="94"/>
      <c r="VCQ18" s="94"/>
      <c r="VCR18" s="94"/>
      <c r="VCS18" s="94"/>
      <c r="VCT18" s="94"/>
      <c r="VCU18" s="94"/>
      <c r="VCV18" s="94"/>
      <c r="VCW18" s="94"/>
      <c r="VCX18" s="94"/>
      <c r="VCY18" s="94"/>
      <c r="VCZ18" s="94"/>
      <c r="VDA18" s="94"/>
      <c r="VDB18" s="94"/>
      <c r="VDC18" s="94"/>
      <c r="VDD18" s="94"/>
      <c r="VDE18" s="94"/>
      <c r="VDF18" s="94"/>
      <c r="VDG18" s="94"/>
      <c r="VDH18" s="94"/>
      <c r="VDI18" s="94"/>
      <c r="VDJ18" s="94"/>
      <c r="VDK18" s="94"/>
      <c r="VDL18" s="94"/>
      <c r="VDM18" s="94"/>
      <c r="VDN18" s="94"/>
      <c r="VDO18" s="94"/>
      <c r="VDP18" s="94"/>
      <c r="VDQ18" s="94"/>
      <c r="VDR18" s="94"/>
      <c r="VDS18" s="94"/>
      <c r="VDT18" s="94"/>
      <c r="VDU18" s="94"/>
      <c r="VDV18" s="94"/>
      <c r="VDW18" s="94"/>
      <c r="VDX18" s="94"/>
      <c r="VDY18" s="94"/>
      <c r="VDZ18" s="94"/>
      <c r="VEA18" s="94"/>
      <c r="VEB18" s="94"/>
      <c r="VEC18" s="94"/>
      <c r="VED18" s="94"/>
      <c r="VEE18" s="94"/>
      <c r="VEF18" s="94"/>
      <c r="VEG18" s="94"/>
      <c r="VEH18" s="94"/>
      <c r="VEI18" s="94"/>
      <c r="VEJ18" s="94"/>
      <c r="VEK18" s="94"/>
      <c r="VEL18" s="94"/>
      <c r="VEM18" s="94"/>
      <c r="VEN18" s="94"/>
      <c r="VEO18" s="94"/>
      <c r="VEP18" s="94"/>
      <c r="VEQ18" s="94"/>
      <c r="VER18" s="94"/>
      <c r="VES18" s="94"/>
      <c r="VET18" s="94"/>
      <c r="VEU18" s="94"/>
      <c r="VEV18" s="94"/>
      <c r="VEW18" s="94"/>
      <c r="VEX18" s="94"/>
      <c r="VEY18" s="94"/>
      <c r="VEZ18" s="94"/>
      <c r="VFA18" s="94"/>
      <c r="VFB18" s="94"/>
      <c r="VFC18" s="94"/>
      <c r="VFD18" s="94"/>
      <c r="VFE18" s="94"/>
      <c r="VFF18" s="94"/>
      <c r="VFG18" s="94"/>
      <c r="VFH18" s="94"/>
      <c r="VFI18" s="94"/>
      <c r="VFJ18" s="94"/>
      <c r="VFK18" s="94"/>
      <c r="VFL18" s="94"/>
      <c r="VFM18" s="94"/>
      <c r="VFN18" s="94"/>
      <c r="VFO18" s="94"/>
      <c r="VFP18" s="94"/>
      <c r="VFQ18" s="94"/>
      <c r="VFR18" s="94"/>
      <c r="VFS18" s="94"/>
      <c r="VFT18" s="94"/>
      <c r="VFU18" s="94"/>
      <c r="VFV18" s="94"/>
      <c r="VFW18" s="94"/>
      <c r="VFX18" s="94"/>
      <c r="VFY18" s="94"/>
      <c r="VFZ18" s="94"/>
      <c r="VGA18" s="94"/>
      <c r="VGB18" s="94"/>
      <c r="VGC18" s="94"/>
      <c r="VGD18" s="94"/>
      <c r="VGE18" s="94"/>
      <c r="VGF18" s="94"/>
      <c r="VGG18" s="94"/>
      <c r="VGH18" s="94"/>
      <c r="VGI18" s="94"/>
      <c r="VGJ18" s="94"/>
      <c r="VGK18" s="94"/>
      <c r="VGL18" s="94"/>
      <c r="VGM18" s="94"/>
      <c r="VGN18" s="94"/>
      <c r="VGO18" s="94"/>
      <c r="VGP18" s="94"/>
      <c r="VGQ18" s="94"/>
      <c r="VGR18" s="94"/>
      <c r="VGS18" s="94"/>
      <c r="VGT18" s="94"/>
      <c r="VGU18" s="94"/>
      <c r="VGV18" s="94"/>
      <c r="VGW18" s="94"/>
      <c r="VGX18" s="94"/>
      <c r="VGY18" s="94"/>
      <c r="VGZ18" s="94"/>
      <c r="VHA18" s="94"/>
      <c r="VHB18" s="94"/>
      <c r="VHC18" s="94"/>
      <c r="VHD18" s="94"/>
      <c r="VHE18" s="94"/>
      <c r="VHF18" s="94"/>
      <c r="VHG18" s="94"/>
      <c r="VHH18" s="94"/>
      <c r="VHI18" s="94"/>
      <c r="VHJ18" s="94"/>
      <c r="VHK18" s="94"/>
      <c r="VHL18" s="94"/>
      <c r="VHM18" s="94"/>
      <c r="VHN18" s="94"/>
      <c r="VHO18" s="94"/>
      <c r="VHP18" s="94"/>
      <c r="VHQ18" s="94"/>
      <c r="VHR18" s="94"/>
      <c r="VHS18" s="94"/>
      <c r="VHT18" s="94"/>
      <c r="VHU18" s="94"/>
      <c r="VHV18" s="94"/>
      <c r="VHW18" s="94"/>
      <c r="VHX18" s="94"/>
      <c r="VHY18" s="94"/>
      <c r="VHZ18" s="94"/>
      <c r="VIA18" s="94"/>
      <c r="VIB18" s="94"/>
      <c r="VIC18" s="94"/>
      <c r="VID18" s="94"/>
      <c r="VIE18" s="94"/>
      <c r="VIF18" s="94"/>
      <c r="VIG18" s="94"/>
      <c r="VIH18" s="94"/>
      <c r="VII18" s="94"/>
      <c r="VIJ18" s="94"/>
      <c r="VIK18" s="94"/>
      <c r="VIL18" s="94"/>
      <c r="VIM18" s="94"/>
      <c r="VIN18" s="94"/>
      <c r="VIO18" s="94"/>
      <c r="VIP18" s="94"/>
      <c r="VIQ18" s="94"/>
      <c r="VIR18" s="94"/>
      <c r="VIS18" s="94"/>
      <c r="VIT18" s="94"/>
      <c r="VIU18" s="94"/>
      <c r="VIV18" s="94"/>
      <c r="VIW18" s="94"/>
      <c r="VIX18" s="94"/>
      <c r="VIY18" s="94"/>
      <c r="VIZ18" s="94"/>
      <c r="VJA18" s="94"/>
      <c r="VJB18" s="94"/>
      <c r="VJC18" s="94"/>
      <c r="VJD18" s="94"/>
      <c r="VJE18" s="94"/>
      <c r="VJF18" s="94"/>
      <c r="VJG18" s="94"/>
      <c r="VJH18" s="94"/>
      <c r="VJI18" s="94"/>
      <c r="VJJ18" s="94"/>
      <c r="VJK18" s="94"/>
      <c r="VJL18" s="94"/>
      <c r="VJM18" s="94"/>
      <c r="VJN18" s="94"/>
      <c r="VJO18" s="94"/>
      <c r="VJP18" s="94"/>
      <c r="VJQ18" s="94"/>
      <c r="VJR18" s="94"/>
      <c r="VJS18" s="94"/>
      <c r="VJT18" s="94"/>
      <c r="VJU18" s="94"/>
      <c r="VJV18" s="94"/>
      <c r="VJW18" s="94"/>
      <c r="VJX18" s="94"/>
      <c r="VJY18" s="94"/>
      <c r="VJZ18" s="94"/>
      <c r="VKA18" s="94"/>
      <c r="VKB18" s="94"/>
      <c r="VKC18" s="94"/>
      <c r="VKD18" s="94"/>
      <c r="VKE18" s="94"/>
      <c r="VKF18" s="94"/>
      <c r="VKG18" s="94"/>
      <c r="VKH18" s="94"/>
      <c r="VKI18" s="94"/>
      <c r="VKJ18" s="94"/>
      <c r="VKK18" s="94"/>
      <c r="VKL18" s="94"/>
      <c r="VKM18" s="94"/>
      <c r="VKN18" s="94"/>
      <c r="VKO18" s="94"/>
      <c r="VKP18" s="94"/>
      <c r="VKQ18" s="94"/>
      <c r="VKR18" s="94"/>
      <c r="VKS18" s="94"/>
      <c r="VKT18" s="94"/>
      <c r="VKU18" s="94"/>
      <c r="VKV18" s="94"/>
      <c r="VKW18" s="94"/>
      <c r="VKX18" s="94"/>
      <c r="VKY18" s="94"/>
      <c r="VKZ18" s="94"/>
      <c r="VLA18" s="94"/>
      <c r="VLB18" s="94"/>
      <c r="VLC18" s="94"/>
      <c r="VLD18" s="94"/>
      <c r="VLE18" s="94"/>
      <c r="VLF18" s="94"/>
      <c r="VLG18" s="94"/>
      <c r="VLH18" s="94"/>
      <c r="VLI18" s="94"/>
      <c r="VLJ18" s="94"/>
      <c r="VLK18" s="94"/>
      <c r="VLL18" s="94"/>
      <c r="VLM18" s="94"/>
      <c r="VLN18" s="94"/>
      <c r="VLO18" s="94"/>
      <c r="VLP18" s="94"/>
      <c r="VLQ18" s="94"/>
      <c r="VLR18" s="94"/>
      <c r="VLS18" s="94"/>
      <c r="VLT18" s="94"/>
      <c r="VLU18" s="94"/>
      <c r="VLV18" s="94"/>
      <c r="VLW18" s="94"/>
      <c r="VLX18" s="94"/>
      <c r="VLY18" s="94"/>
      <c r="VLZ18" s="94"/>
      <c r="VMA18" s="94"/>
      <c r="VMB18" s="94"/>
      <c r="VMC18" s="94"/>
      <c r="VMD18" s="94"/>
      <c r="VME18" s="94"/>
      <c r="VMF18" s="94"/>
      <c r="VMG18" s="94"/>
      <c r="VMH18" s="94"/>
      <c r="VMI18" s="94"/>
      <c r="VMJ18" s="94"/>
      <c r="VMK18" s="94"/>
      <c r="VML18" s="94"/>
      <c r="VMM18" s="94"/>
      <c r="VMN18" s="94"/>
      <c r="VMO18" s="94"/>
      <c r="VMP18" s="94"/>
      <c r="VMQ18" s="94"/>
      <c r="VMR18" s="94"/>
      <c r="VMS18" s="94"/>
      <c r="VMT18" s="94"/>
      <c r="VMU18" s="94"/>
      <c r="VMV18" s="94"/>
      <c r="VMW18" s="94"/>
      <c r="VMX18" s="94"/>
      <c r="VMY18" s="94"/>
      <c r="VMZ18" s="94"/>
      <c r="VNA18" s="94"/>
      <c r="VNB18" s="94"/>
      <c r="VNC18" s="94"/>
      <c r="VND18" s="94"/>
      <c r="VNE18" s="94"/>
      <c r="VNF18" s="94"/>
      <c r="VNG18" s="94"/>
      <c r="VNH18" s="94"/>
      <c r="VNI18" s="94"/>
      <c r="VNJ18" s="94"/>
      <c r="VNK18" s="94"/>
      <c r="VNL18" s="94"/>
      <c r="VNM18" s="94"/>
      <c r="VNN18" s="94"/>
      <c r="VNO18" s="94"/>
      <c r="VNP18" s="94"/>
      <c r="VNQ18" s="94"/>
      <c r="VNR18" s="94"/>
      <c r="VNS18" s="94"/>
      <c r="VNT18" s="94"/>
      <c r="VNU18" s="94"/>
      <c r="VNV18" s="94"/>
      <c r="VNW18" s="94"/>
      <c r="VNX18" s="94"/>
      <c r="VNY18" s="94"/>
      <c r="VNZ18" s="94"/>
      <c r="VOA18" s="94"/>
      <c r="VOB18" s="94"/>
      <c r="VOC18" s="94"/>
      <c r="VOD18" s="94"/>
      <c r="VOE18" s="94"/>
      <c r="VOF18" s="94"/>
      <c r="VOG18" s="94"/>
      <c r="VOH18" s="94"/>
      <c r="VOI18" s="94"/>
      <c r="VOJ18" s="94"/>
      <c r="VOK18" s="94"/>
      <c r="VOL18" s="94"/>
      <c r="VOM18" s="94"/>
      <c r="VON18" s="94"/>
      <c r="VOO18" s="94"/>
      <c r="VOP18" s="94"/>
      <c r="VOQ18" s="94"/>
      <c r="VOR18" s="94"/>
      <c r="VOS18" s="94"/>
      <c r="VOT18" s="94"/>
      <c r="VOU18" s="94"/>
      <c r="VOV18" s="94"/>
      <c r="VOW18" s="94"/>
      <c r="VOX18" s="94"/>
      <c r="VOY18" s="94"/>
      <c r="VOZ18" s="94"/>
      <c r="VPA18" s="94"/>
      <c r="VPB18" s="94"/>
      <c r="VPC18" s="94"/>
      <c r="VPD18" s="94"/>
      <c r="VPE18" s="94"/>
      <c r="VPF18" s="94"/>
      <c r="VPG18" s="94"/>
      <c r="VPH18" s="94"/>
      <c r="VPI18" s="94"/>
      <c r="VPJ18" s="94"/>
      <c r="VPK18" s="94"/>
      <c r="VPL18" s="94"/>
      <c r="VPM18" s="94"/>
      <c r="VPN18" s="94"/>
      <c r="VPO18" s="94"/>
      <c r="VPP18" s="94"/>
      <c r="VPQ18" s="94"/>
      <c r="VPR18" s="94"/>
      <c r="VPS18" s="94"/>
      <c r="VPT18" s="94"/>
      <c r="VPU18" s="94"/>
      <c r="VPV18" s="94"/>
      <c r="VPW18" s="94"/>
      <c r="VPX18" s="94"/>
      <c r="VPY18" s="94"/>
      <c r="VPZ18" s="94"/>
      <c r="VQA18" s="94"/>
      <c r="VQB18" s="94"/>
      <c r="VQC18" s="94"/>
      <c r="VQD18" s="94"/>
      <c r="VQE18" s="94"/>
      <c r="VQF18" s="94"/>
      <c r="VQG18" s="94"/>
      <c r="VQH18" s="94"/>
      <c r="VQI18" s="94"/>
      <c r="VQJ18" s="94"/>
      <c r="VQK18" s="94"/>
      <c r="VQL18" s="94"/>
      <c r="VQM18" s="94"/>
      <c r="VQN18" s="94"/>
      <c r="VQO18" s="94"/>
      <c r="VQP18" s="94"/>
      <c r="VQQ18" s="94"/>
      <c r="VQR18" s="94"/>
      <c r="VQS18" s="94"/>
      <c r="VQT18" s="94"/>
      <c r="VQU18" s="94"/>
      <c r="VQV18" s="94"/>
      <c r="VQW18" s="94"/>
      <c r="VQX18" s="94"/>
      <c r="VQY18" s="94"/>
      <c r="VQZ18" s="94"/>
      <c r="VRA18" s="94"/>
      <c r="VRB18" s="94"/>
      <c r="VRC18" s="94"/>
      <c r="VRD18" s="94"/>
      <c r="VRE18" s="94"/>
      <c r="VRF18" s="94"/>
      <c r="VRG18" s="94"/>
      <c r="VRH18" s="94"/>
      <c r="VRI18" s="94"/>
      <c r="VRJ18" s="94"/>
      <c r="VRK18" s="94"/>
      <c r="VRL18" s="94"/>
      <c r="VRM18" s="94"/>
      <c r="VRN18" s="94"/>
      <c r="VRO18" s="94"/>
      <c r="VRP18" s="94"/>
      <c r="VRQ18" s="94"/>
      <c r="VRR18" s="94"/>
      <c r="VRS18" s="94"/>
      <c r="VRT18" s="94"/>
      <c r="VRU18" s="94"/>
      <c r="VRV18" s="94"/>
      <c r="VRW18" s="94"/>
      <c r="VRX18" s="94"/>
      <c r="VRY18" s="94"/>
      <c r="VRZ18" s="94"/>
      <c r="VSA18" s="94"/>
      <c r="VSB18" s="94"/>
      <c r="VSC18" s="94"/>
      <c r="VSD18" s="94"/>
      <c r="VSE18" s="94"/>
      <c r="VSF18" s="94"/>
      <c r="VSG18" s="94"/>
      <c r="VSH18" s="94"/>
      <c r="VSI18" s="94"/>
      <c r="VSJ18" s="94"/>
      <c r="VSK18" s="94"/>
      <c r="VSL18" s="94"/>
      <c r="VSM18" s="94"/>
      <c r="VSN18" s="94"/>
      <c r="VSO18" s="94"/>
      <c r="VSP18" s="94"/>
      <c r="VSQ18" s="94"/>
      <c r="VSR18" s="94"/>
      <c r="VSS18" s="94"/>
      <c r="VST18" s="94"/>
      <c r="VSU18" s="94"/>
      <c r="VSV18" s="94"/>
      <c r="VSW18" s="94"/>
      <c r="VSX18" s="94"/>
      <c r="VSY18" s="94"/>
      <c r="VSZ18" s="94"/>
      <c r="VTA18" s="94"/>
      <c r="VTB18" s="94"/>
      <c r="VTC18" s="94"/>
      <c r="VTD18" s="94"/>
      <c r="VTE18" s="94"/>
      <c r="VTF18" s="94"/>
      <c r="VTG18" s="94"/>
      <c r="VTH18" s="94"/>
      <c r="VTI18" s="94"/>
      <c r="VTJ18" s="94"/>
      <c r="VTK18" s="94"/>
      <c r="VTL18" s="94"/>
      <c r="VTM18" s="94"/>
      <c r="VTN18" s="94"/>
      <c r="VTO18" s="94"/>
      <c r="VTP18" s="94"/>
      <c r="VTQ18" s="94"/>
      <c r="VTR18" s="94"/>
      <c r="VTS18" s="94"/>
      <c r="VTT18" s="94"/>
      <c r="VTU18" s="94"/>
      <c r="VTV18" s="94"/>
      <c r="VTW18" s="94"/>
      <c r="VTX18" s="94"/>
      <c r="VTY18" s="94"/>
      <c r="VTZ18" s="94"/>
      <c r="VUA18" s="94"/>
      <c r="VUB18" s="94"/>
      <c r="VUC18" s="94"/>
      <c r="VUD18" s="94"/>
      <c r="VUE18" s="94"/>
      <c r="VUF18" s="94"/>
      <c r="VUG18" s="94"/>
      <c r="VUH18" s="94"/>
      <c r="VUI18" s="94"/>
      <c r="VUJ18" s="94"/>
      <c r="VUK18" s="94"/>
      <c r="VUL18" s="94"/>
      <c r="VUM18" s="94"/>
      <c r="VUN18" s="94"/>
      <c r="VUO18" s="94"/>
      <c r="VUP18" s="94"/>
      <c r="VUQ18" s="94"/>
      <c r="VUR18" s="94"/>
      <c r="VUS18" s="94"/>
      <c r="VUT18" s="94"/>
      <c r="VUU18" s="94"/>
      <c r="VUV18" s="94"/>
      <c r="VUW18" s="94"/>
      <c r="VUX18" s="94"/>
      <c r="VUY18" s="94"/>
      <c r="VUZ18" s="94"/>
      <c r="VVA18" s="94"/>
      <c r="VVB18" s="94"/>
      <c r="VVC18" s="94"/>
      <c r="VVD18" s="94"/>
      <c r="VVE18" s="94"/>
      <c r="VVF18" s="94"/>
      <c r="VVG18" s="94"/>
      <c r="VVH18" s="94"/>
      <c r="VVI18" s="94"/>
      <c r="VVJ18" s="94"/>
      <c r="VVK18" s="94"/>
      <c r="VVL18" s="94"/>
      <c r="VVM18" s="94"/>
      <c r="VVN18" s="94"/>
      <c r="VVO18" s="94"/>
      <c r="VVP18" s="94"/>
      <c r="VVQ18" s="94"/>
      <c r="VVR18" s="94"/>
      <c r="VVS18" s="94"/>
      <c r="VVT18" s="94"/>
      <c r="VVU18" s="94"/>
      <c r="VVV18" s="94"/>
      <c r="VVW18" s="94"/>
      <c r="VVX18" s="94"/>
      <c r="VVY18" s="94"/>
      <c r="VVZ18" s="94"/>
      <c r="VWA18" s="94"/>
      <c r="VWB18" s="94"/>
      <c r="VWC18" s="94"/>
      <c r="VWD18" s="94"/>
      <c r="VWE18" s="94"/>
      <c r="VWF18" s="94"/>
      <c r="VWG18" s="94"/>
      <c r="VWH18" s="94"/>
      <c r="VWI18" s="94"/>
      <c r="VWJ18" s="94"/>
      <c r="VWK18" s="94"/>
      <c r="VWL18" s="94"/>
      <c r="VWM18" s="94"/>
      <c r="VWN18" s="94"/>
      <c r="VWO18" s="94"/>
      <c r="VWP18" s="94"/>
      <c r="VWQ18" s="94"/>
      <c r="VWR18" s="94"/>
      <c r="VWS18" s="94"/>
      <c r="VWT18" s="94"/>
      <c r="VWU18" s="94"/>
      <c r="VWV18" s="94"/>
      <c r="VWW18" s="94"/>
      <c r="VWX18" s="94"/>
      <c r="VWY18" s="94"/>
      <c r="VWZ18" s="94"/>
      <c r="VXA18" s="94"/>
      <c r="VXB18" s="94"/>
      <c r="VXC18" s="94"/>
      <c r="VXD18" s="94"/>
      <c r="VXE18" s="94"/>
      <c r="VXF18" s="94"/>
      <c r="VXG18" s="94"/>
      <c r="VXH18" s="94"/>
      <c r="VXI18" s="94"/>
      <c r="VXJ18" s="94"/>
      <c r="VXK18" s="94"/>
      <c r="VXL18" s="94"/>
      <c r="VXM18" s="94"/>
      <c r="VXN18" s="94"/>
      <c r="VXO18" s="94"/>
      <c r="VXP18" s="94"/>
      <c r="VXQ18" s="94"/>
      <c r="VXR18" s="94"/>
      <c r="VXS18" s="94"/>
      <c r="VXT18" s="94"/>
      <c r="VXU18" s="94"/>
      <c r="VXV18" s="94"/>
      <c r="VXW18" s="94"/>
      <c r="VXX18" s="94"/>
      <c r="VXY18" s="94"/>
      <c r="VXZ18" s="94"/>
      <c r="VYA18" s="94"/>
      <c r="VYB18" s="94"/>
      <c r="VYC18" s="94"/>
      <c r="VYD18" s="94"/>
      <c r="VYE18" s="94"/>
      <c r="VYF18" s="94"/>
      <c r="VYG18" s="94"/>
      <c r="VYH18" s="94"/>
      <c r="VYI18" s="94"/>
      <c r="VYJ18" s="94"/>
      <c r="VYK18" s="94"/>
      <c r="VYL18" s="94"/>
      <c r="VYM18" s="94"/>
      <c r="VYN18" s="94"/>
      <c r="VYO18" s="94"/>
      <c r="VYP18" s="94"/>
      <c r="VYQ18" s="94"/>
      <c r="VYR18" s="94"/>
      <c r="VYS18" s="94"/>
      <c r="VYT18" s="94"/>
      <c r="VYU18" s="94"/>
      <c r="VYV18" s="94"/>
      <c r="VYW18" s="94"/>
      <c r="VYX18" s="94"/>
      <c r="VYY18" s="94"/>
      <c r="VYZ18" s="94"/>
      <c r="VZA18" s="94"/>
      <c r="VZB18" s="94"/>
      <c r="VZC18" s="94"/>
      <c r="VZD18" s="94"/>
      <c r="VZE18" s="94"/>
      <c r="VZF18" s="94"/>
      <c r="VZG18" s="94"/>
      <c r="VZH18" s="94"/>
      <c r="VZI18" s="94"/>
      <c r="VZJ18" s="94"/>
      <c r="VZK18" s="94"/>
      <c r="VZL18" s="94"/>
      <c r="VZM18" s="94"/>
      <c r="VZN18" s="94"/>
      <c r="VZO18" s="94"/>
      <c r="VZP18" s="94"/>
      <c r="VZQ18" s="94"/>
      <c r="VZR18" s="94"/>
      <c r="VZS18" s="94"/>
      <c r="VZT18" s="94"/>
      <c r="VZU18" s="94"/>
      <c r="VZV18" s="94"/>
      <c r="VZW18" s="94"/>
      <c r="VZX18" s="94"/>
      <c r="VZY18" s="94"/>
      <c r="VZZ18" s="94"/>
      <c r="WAA18" s="94"/>
      <c r="WAB18" s="94"/>
      <c r="WAC18" s="94"/>
      <c r="WAD18" s="94"/>
      <c r="WAE18" s="94"/>
      <c r="WAF18" s="94"/>
      <c r="WAG18" s="94"/>
      <c r="WAH18" s="94"/>
      <c r="WAI18" s="94"/>
      <c r="WAJ18" s="94"/>
      <c r="WAK18" s="94"/>
      <c r="WAL18" s="94"/>
      <c r="WAM18" s="94"/>
      <c r="WAN18" s="94"/>
      <c r="WAO18" s="94"/>
      <c r="WAP18" s="94"/>
      <c r="WAQ18" s="94"/>
      <c r="WAR18" s="94"/>
      <c r="WAS18" s="94"/>
      <c r="WAT18" s="94"/>
      <c r="WAU18" s="94"/>
      <c r="WAV18" s="94"/>
      <c r="WAW18" s="94"/>
      <c r="WAX18" s="94"/>
      <c r="WAY18" s="94"/>
      <c r="WAZ18" s="94"/>
      <c r="WBA18" s="94"/>
      <c r="WBB18" s="94"/>
      <c r="WBC18" s="94"/>
      <c r="WBD18" s="94"/>
      <c r="WBE18" s="94"/>
      <c r="WBF18" s="94"/>
      <c r="WBG18" s="94"/>
      <c r="WBH18" s="94"/>
      <c r="WBI18" s="94"/>
      <c r="WBJ18" s="94"/>
      <c r="WBK18" s="94"/>
      <c r="WBL18" s="94"/>
      <c r="WBM18" s="94"/>
      <c r="WBN18" s="94"/>
      <c r="WBO18" s="94"/>
      <c r="WBP18" s="94"/>
      <c r="WBQ18" s="94"/>
      <c r="WBR18" s="94"/>
      <c r="WBS18" s="94"/>
      <c r="WBT18" s="94"/>
      <c r="WBU18" s="94"/>
      <c r="WBV18" s="94"/>
      <c r="WBW18" s="94"/>
      <c r="WBX18" s="94"/>
      <c r="WBY18" s="94"/>
      <c r="WBZ18" s="94"/>
      <c r="WCA18" s="94"/>
      <c r="WCB18" s="94"/>
      <c r="WCC18" s="94"/>
      <c r="WCD18" s="94"/>
      <c r="WCE18" s="94"/>
      <c r="WCF18" s="94"/>
      <c r="WCG18" s="94"/>
      <c r="WCH18" s="94"/>
      <c r="WCI18" s="94"/>
      <c r="WCJ18" s="94"/>
      <c r="WCK18" s="94"/>
      <c r="WCL18" s="94"/>
      <c r="WCM18" s="94"/>
      <c r="WCN18" s="94"/>
      <c r="WCO18" s="94"/>
      <c r="WCP18" s="94"/>
      <c r="WCQ18" s="94"/>
      <c r="WCR18" s="94"/>
      <c r="WCS18" s="94"/>
      <c r="WCT18" s="94"/>
      <c r="WCU18" s="94"/>
      <c r="WCV18" s="94"/>
      <c r="WCW18" s="94"/>
      <c r="WCX18" s="94"/>
      <c r="WCY18" s="94"/>
      <c r="WCZ18" s="94"/>
      <c r="WDA18" s="94"/>
      <c r="WDB18" s="94"/>
      <c r="WDC18" s="94"/>
      <c r="WDD18" s="94"/>
      <c r="WDE18" s="94"/>
      <c r="WDF18" s="94"/>
      <c r="WDG18" s="94"/>
      <c r="WDH18" s="94"/>
      <c r="WDI18" s="94"/>
      <c r="WDJ18" s="94"/>
      <c r="WDK18" s="94"/>
      <c r="WDL18" s="94"/>
      <c r="WDM18" s="94"/>
      <c r="WDN18" s="94"/>
      <c r="WDO18" s="94"/>
      <c r="WDP18" s="94"/>
      <c r="WDQ18" s="94"/>
      <c r="WDR18" s="94"/>
      <c r="WDS18" s="94"/>
      <c r="WDT18" s="94"/>
      <c r="WDU18" s="94"/>
      <c r="WDV18" s="94"/>
      <c r="WDW18" s="94"/>
      <c r="WDX18" s="94"/>
      <c r="WDY18" s="94"/>
      <c r="WDZ18" s="94"/>
      <c r="WEA18" s="94"/>
      <c r="WEB18" s="94"/>
      <c r="WEC18" s="94"/>
      <c r="WED18" s="94"/>
      <c r="WEE18" s="94"/>
      <c r="WEF18" s="94"/>
      <c r="WEG18" s="94"/>
      <c r="WEH18" s="94"/>
      <c r="WEI18" s="94"/>
      <c r="WEJ18" s="94"/>
      <c r="WEK18" s="94"/>
      <c r="WEL18" s="94"/>
      <c r="WEM18" s="94"/>
      <c r="WEN18" s="94"/>
      <c r="WEO18" s="94"/>
      <c r="WEP18" s="94"/>
      <c r="WEQ18" s="94"/>
      <c r="WER18" s="94"/>
      <c r="WES18" s="94"/>
      <c r="WET18" s="94"/>
      <c r="WEU18" s="94"/>
      <c r="WEV18" s="94"/>
      <c r="WEW18" s="94"/>
      <c r="WEX18" s="94"/>
      <c r="WEY18" s="94"/>
      <c r="WEZ18" s="94"/>
      <c r="WFA18" s="94"/>
      <c r="WFB18" s="94"/>
      <c r="WFC18" s="94"/>
      <c r="WFD18" s="94"/>
      <c r="WFE18" s="94"/>
      <c r="WFF18" s="94"/>
      <c r="WFG18" s="94"/>
      <c r="WFH18" s="94"/>
      <c r="WFI18" s="94"/>
      <c r="WFJ18" s="94"/>
      <c r="WFK18" s="94"/>
      <c r="WFL18" s="94"/>
      <c r="WFM18" s="94"/>
      <c r="WFN18" s="94"/>
      <c r="WFO18" s="94"/>
      <c r="WFP18" s="94"/>
      <c r="WFQ18" s="94"/>
      <c r="WFR18" s="94"/>
      <c r="WFS18" s="94"/>
      <c r="WFT18" s="94"/>
      <c r="WFU18" s="94"/>
      <c r="WFV18" s="94"/>
      <c r="WFW18" s="94"/>
      <c r="WFX18" s="94"/>
      <c r="WFY18" s="94"/>
      <c r="WFZ18" s="94"/>
      <c r="WGA18" s="94"/>
      <c r="WGB18" s="94"/>
      <c r="WGC18" s="94"/>
      <c r="WGD18" s="94"/>
      <c r="WGE18" s="94"/>
      <c r="WGF18" s="94"/>
      <c r="WGG18" s="94"/>
      <c r="WGH18" s="94"/>
      <c r="WGI18" s="94"/>
      <c r="WGJ18" s="94"/>
      <c r="WGK18" s="94"/>
      <c r="WGL18" s="94"/>
      <c r="WGM18" s="94"/>
      <c r="WGN18" s="94"/>
      <c r="WGO18" s="94"/>
      <c r="WGP18" s="94"/>
      <c r="WGQ18" s="94"/>
      <c r="WGR18" s="94"/>
      <c r="WGS18" s="94"/>
      <c r="WGT18" s="94"/>
      <c r="WGU18" s="94"/>
      <c r="WGV18" s="94"/>
      <c r="WGW18" s="94"/>
      <c r="WGX18" s="94"/>
      <c r="WGY18" s="94"/>
      <c r="WGZ18" s="94"/>
      <c r="WHA18" s="94"/>
      <c r="WHB18" s="94"/>
      <c r="WHC18" s="94"/>
      <c r="WHD18" s="94"/>
      <c r="WHE18" s="94"/>
      <c r="WHF18" s="94"/>
      <c r="WHG18" s="94"/>
      <c r="WHH18" s="94"/>
      <c r="WHI18" s="94"/>
      <c r="WHJ18" s="94"/>
      <c r="WHK18" s="94"/>
      <c r="WHL18" s="94"/>
      <c r="WHM18" s="94"/>
      <c r="WHN18" s="94"/>
      <c r="WHO18" s="94"/>
      <c r="WHP18" s="94"/>
      <c r="WHQ18" s="94"/>
      <c r="WHR18" s="94"/>
      <c r="WHS18" s="94"/>
      <c r="WHT18" s="94"/>
      <c r="WHU18" s="94"/>
      <c r="WHV18" s="94"/>
      <c r="WHW18" s="94"/>
      <c r="WHX18" s="94"/>
      <c r="WHY18" s="94"/>
      <c r="WHZ18" s="94"/>
      <c r="WIA18" s="94"/>
      <c r="WIB18" s="94"/>
      <c r="WIC18" s="94"/>
      <c r="WID18" s="94"/>
      <c r="WIE18" s="94"/>
      <c r="WIF18" s="94"/>
      <c r="WIG18" s="94"/>
      <c r="WIH18" s="94"/>
      <c r="WII18" s="94"/>
      <c r="WIJ18" s="94"/>
      <c r="WIK18" s="94"/>
      <c r="WIL18" s="94"/>
      <c r="WIM18" s="94"/>
      <c r="WIN18" s="94"/>
      <c r="WIO18" s="94"/>
      <c r="WIP18" s="94"/>
      <c r="WIQ18" s="94"/>
      <c r="WIR18" s="94"/>
      <c r="WIS18" s="94"/>
      <c r="WIT18" s="94"/>
      <c r="WIU18" s="94"/>
      <c r="WIV18" s="94"/>
      <c r="WIW18" s="94"/>
      <c r="WIX18" s="94"/>
      <c r="WIY18" s="94"/>
      <c r="WIZ18" s="94"/>
      <c r="WJA18" s="94"/>
      <c r="WJB18" s="94"/>
      <c r="WJC18" s="94"/>
      <c r="WJD18" s="94"/>
      <c r="WJE18" s="94"/>
      <c r="WJF18" s="94"/>
      <c r="WJG18" s="94"/>
      <c r="WJH18" s="94"/>
      <c r="WJI18" s="94"/>
      <c r="WJJ18" s="94"/>
      <c r="WJK18" s="94"/>
      <c r="WJL18" s="94"/>
      <c r="WJM18" s="94"/>
      <c r="WJN18" s="94"/>
      <c r="WJO18" s="94"/>
      <c r="WJP18" s="94"/>
      <c r="WJQ18" s="94"/>
      <c r="WJR18" s="94"/>
      <c r="WJS18" s="94"/>
      <c r="WJT18" s="94"/>
      <c r="WJU18" s="94"/>
      <c r="WJV18" s="94"/>
      <c r="WJW18" s="94"/>
      <c r="WJX18" s="94"/>
      <c r="WJY18" s="94"/>
      <c r="WJZ18" s="94"/>
      <c r="WKA18" s="94"/>
      <c r="WKB18" s="94"/>
      <c r="WKC18" s="94"/>
      <c r="WKD18" s="94"/>
      <c r="WKE18" s="94"/>
      <c r="WKF18" s="94"/>
      <c r="WKG18" s="94"/>
      <c r="WKH18" s="94"/>
      <c r="WKI18" s="94"/>
      <c r="WKJ18" s="94"/>
      <c r="WKK18" s="94"/>
      <c r="WKL18" s="94"/>
      <c r="WKM18" s="94"/>
      <c r="WKN18" s="94"/>
      <c r="WKO18" s="94"/>
      <c r="WKP18" s="94"/>
      <c r="WKQ18" s="94"/>
      <c r="WKR18" s="94"/>
      <c r="WKS18" s="94"/>
      <c r="WKT18" s="94"/>
      <c r="WKU18" s="94"/>
      <c r="WKV18" s="94"/>
      <c r="WKW18" s="94"/>
      <c r="WKX18" s="94"/>
      <c r="WKY18" s="94"/>
      <c r="WKZ18" s="94"/>
      <c r="WLA18" s="94"/>
      <c r="WLB18" s="94"/>
      <c r="WLC18" s="94"/>
      <c r="WLD18" s="94"/>
      <c r="WLE18" s="94"/>
      <c r="WLF18" s="94"/>
      <c r="WLG18" s="94"/>
      <c r="WLH18" s="94"/>
      <c r="WLI18" s="94"/>
      <c r="WLJ18" s="94"/>
      <c r="WLK18" s="94"/>
      <c r="WLL18" s="94"/>
      <c r="WLM18" s="94"/>
      <c r="WLN18" s="94"/>
      <c r="WLO18" s="94"/>
      <c r="WLP18" s="94"/>
      <c r="WLQ18" s="94"/>
      <c r="WLR18" s="94"/>
      <c r="WLS18" s="94"/>
      <c r="WLT18" s="94"/>
      <c r="WLU18" s="94"/>
      <c r="WLV18" s="94"/>
      <c r="WLW18" s="94"/>
      <c r="WLX18" s="94"/>
      <c r="WLY18" s="94"/>
      <c r="WLZ18" s="94"/>
      <c r="WMA18" s="94"/>
      <c r="WMB18" s="94"/>
      <c r="WMC18" s="94"/>
      <c r="WMD18" s="94"/>
      <c r="WME18" s="94"/>
      <c r="WMF18" s="94"/>
      <c r="WMG18" s="94"/>
      <c r="WMH18" s="94"/>
      <c r="WMI18" s="94"/>
      <c r="WMJ18" s="94"/>
      <c r="WMK18" s="94"/>
      <c r="WML18" s="94"/>
      <c r="WMM18" s="94"/>
      <c r="WMN18" s="94"/>
      <c r="WMO18" s="94"/>
      <c r="WMP18" s="94"/>
      <c r="WMQ18" s="94"/>
      <c r="WMR18" s="94"/>
      <c r="WMS18" s="94"/>
      <c r="WMT18" s="94"/>
      <c r="WMU18" s="94"/>
      <c r="WMV18" s="94"/>
      <c r="WMW18" s="94"/>
      <c r="WMX18" s="94"/>
      <c r="WMY18" s="94"/>
      <c r="WMZ18" s="94"/>
      <c r="WNA18" s="94"/>
      <c r="WNB18" s="94"/>
      <c r="WNC18" s="94"/>
      <c r="WND18" s="94"/>
      <c r="WNE18" s="94"/>
      <c r="WNF18" s="94"/>
      <c r="WNG18" s="94"/>
      <c r="WNH18" s="94"/>
      <c r="WNI18" s="94"/>
      <c r="WNJ18" s="94"/>
      <c r="WNK18" s="94"/>
      <c r="WNL18" s="94"/>
      <c r="WNM18" s="94"/>
      <c r="WNN18" s="94"/>
      <c r="WNO18" s="94"/>
      <c r="WNP18" s="94"/>
      <c r="WNQ18" s="94"/>
      <c r="WNR18" s="94"/>
      <c r="WNS18" s="94"/>
      <c r="WNT18" s="94"/>
      <c r="WNU18" s="94"/>
      <c r="WNV18" s="94"/>
      <c r="WNW18" s="94"/>
      <c r="WNX18" s="94"/>
      <c r="WNY18" s="94"/>
      <c r="WNZ18" s="94"/>
      <c r="WOA18" s="94"/>
      <c r="WOB18" s="94"/>
      <c r="WOC18" s="94"/>
      <c r="WOD18" s="94"/>
      <c r="WOE18" s="94"/>
      <c r="WOF18" s="94"/>
      <c r="WOG18" s="94"/>
      <c r="WOH18" s="94"/>
      <c r="WOI18" s="94"/>
      <c r="WOJ18" s="94"/>
      <c r="WOK18" s="94"/>
      <c r="WOL18" s="94"/>
      <c r="WOM18" s="94"/>
      <c r="WON18" s="94"/>
      <c r="WOO18" s="94"/>
      <c r="WOP18" s="94"/>
      <c r="WOQ18" s="94"/>
      <c r="WOR18" s="94"/>
      <c r="WOS18" s="94"/>
      <c r="WOT18" s="94"/>
      <c r="WOU18" s="94"/>
      <c r="WOV18" s="94"/>
      <c r="WOW18" s="94"/>
      <c r="WOX18" s="94"/>
      <c r="WOY18" s="94"/>
      <c r="WOZ18" s="94"/>
      <c r="WPA18" s="94"/>
      <c r="WPB18" s="94"/>
      <c r="WPC18" s="94"/>
      <c r="WPD18" s="94"/>
      <c r="WPE18" s="94"/>
      <c r="WPF18" s="94"/>
      <c r="WPG18" s="94"/>
      <c r="WPH18" s="94"/>
      <c r="WPI18" s="94"/>
      <c r="WPJ18" s="94"/>
      <c r="WPK18" s="94"/>
      <c r="WPL18" s="94"/>
      <c r="WPM18" s="94"/>
      <c r="WPN18" s="94"/>
      <c r="WPO18" s="94"/>
      <c r="WPP18" s="94"/>
      <c r="WPQ18" s="94"/>
      <c r="WPR18" s="94"/>
      <c r="WPS18" s="94"/>
      <c r="WPT18" s="94"/>
      <c r="WPU18" s="94"/>
      <c r="WPV18" s="94"/>
      <c r="WPW18" s="94"/>
      <c r="WPX18" s="94"/>
      <c r="WPY18" s="94"/>
      <c r="WPZ18" s="94"/>
      <c r="WQA18" s="94"/>
      <c r="WQB18" s="94"/>
      <c r="WQC18" s="94"/>
      <c r="WQD18" s="94"/>
      <c r="WQE18" s="94"/>
      <c r="WQF18" s="94"/>
      <c r="WQG18" s="94"/>
      <c r="WQH18" s="94"/>
      <c r="WQI18" s="94"/>
      <c r="WQJ18" s="94"/>
      <c r="WQK18" s="94"/>
      <c r="WQL18" s="94"/>
      <c r="WQM18" s="94"/>
      <c r="WQN18" s="94"/>
      <c r="WQO18" s="94"/>
      <c r="WQP18" s="94"/>
      <c r="WQQ18" s="94"/>
      <c r="WQR18" s="94"/>
      <c r="WQS18" s="94"/>
      <c r="WQT18" s="94"/>
      <c r="WQU18" s="94"/>
      <c r="WQV18" s="94"/>
      <c r="WQW18" s="94"/>
      <c r="WQX18" s="94"/>
      <c r="WQY18" s="94"/>
      <c r="WQZ18" s="94"/>
      <c r="WRA18" s="94"/>
      <c r="WRB18" s="94"/>
      <c r="WRC18" s="94"/>
      <c r="WRD18" s="94"/>
      <c r="WRE18" s="94"/>
      <c r="WRF18" s="94"/>
      <c r="WRG18" s="94"/>
      <c r="WRH18" s="94"/>
      <c r="WRI18" s="94"/>
      <c r="WRJ18" s="94"/>
      <c r="WRK18" s="94"/>
      <c r="WRL18" s="94"/>
      <c r="WRM18" s="94"/>
      <c r="WRN18" s="94"/>
      <c r="WRO18" s="94"/>
      <c r="WRP18" s="94"/>
      <c r="WRQ18" s="94"/>
      <c r="WRR18" s="94"/>
      <c r="WRS18" s="94"/>
      <c r="WRT18" s="94"/>
      <c r="WRU18" s="94"/>
      <c r="WRV18" s="94"/>
      <c r="WRW18" s="94"/>
      <c r="WRX18" s="94"/>
      <c r="WRY18" s="94"/>
      <c r="WRZ18" s="94"/>
      <c r="WSA18" s="94"/>
      <c r="WSB18" s="94"/>
      <c r="WSC18" s="94"/>
      <c r="WSD18" s="94"/>
      <c r="WSE18" s="94"/>
      <c r="WSF18" s="94"/>
      <c r="WSG18" s="94"/>
      <c r="WSH18" s="94"/>
      <c r="WSI18" s="94"/>
      <c r="WSJ18" s="94"/>
      <c r="WSK18" s="94"/>
      <c r="WSL18" s="94"/>
      <c r="WSM18" s="94"/>
      <c r="WSN18" s="94"/>
      <c r="WSO18" s="94"/>
      <c r="WSP18" s="94"/>
      <c r="WSQ18" s="94"/>
      <c r="WSR18" s="94"/>
      <c r="WSS18" s="94"/>
      <c r="WST18" s="94"/>
      <c r="WSU18" s="94"/>
      <c r="WSV18" s="94"/>
      <c r="WSW18" s="94"/>
      <c r="WSX18" s="94"/>
      <c r="WSY18" s="94"/>
      <c r="WSZ18" s="94"/>
      <c r="WTA18" s="94"/>
      <c r="WTB18" s="94"/>
      <c r="WTC18" s="94"/>
      <c r="WTD18" s="94"/>
      <c r="WTE18" s="94"/>
      <c r="WTF18" s="94"/>
      <c r="WTG18" s="94"/>
      <c r="WTH18" s="94"/>
      <c r="WTI18" s="94"/>
      <c r="WTJ18" s="94"/>
      <c r="WTK18" s="94"/>
      <c r="WTL18" s="94"/>
      <c r="WTM18" s="94"/>
      <c r="WTN18" s="94"/>
      <c r="WTO18" s="94"/>
      <c r="WTP18" s="94"/>
      <c r="WTQ18" s="94"/>
      <c r="WTR18" s="94"/>
      <c r="WTS18" s="94"/>
      <c r="WTT18" s="94"/>
      <c r="WTU18" s="94"/>
      <c r="WTV18" s="94"/>
      <c r="WTW18" s="94"/>
      <c r="WTX18" s="94"/>
      <c r="WTY18" s="94"/>
      <c r="WTZ18" s="94"/>
      <c r="WUA18" s="94"/>
      <c r="WUB18" s="94"/>
      <c r="WUC18" s="94"/>
      <c r="WUD18" s="94"/>
      <c r="WUE18" s="94"/>
      <c r="WUF18" s="94"/>
      <c r="WUG18" s="94"/>
      <c r="WUH18" s="94"/>
      <c r="WUI18" s="94"/>
      <c r="WUJ18" s="94"/>
      <c r="WUK18" s="94"/>
      <c r="WUL18" s="94"/>
      <c r="WUM18" s="94"/>
      <c r="WUN18" s="94"/>
      <c r="WUO18" s="94"/>
      <c r="WUP18" s="94"/>
      <c r="WUQ18" s="94"/>
      <c r="WUR18" s="94"/>
      <c r="WUS18" s="94"/>
      <c r="WUT18" s="94"/>
      <c r="WUU18" s="94"/>
      <c r="WUV18" s="94"/>
      <c r="WUW18" s="94"/>
      <c r="WUX18" s="94"/>
      <c r="WUY18" s="94"/>
      <c r="WUZ18" s="94"/>
      <c r="WVA18" s="94"/>
      <c r="WVB18" s="94"/>
      <c r="WVC18" s="94"/>
      <c r="WVD18" s="94"/>
      <c r="WVE18" s="94"/>
      <c r="WVF18" s="94"/>
      <c r="WVG18" s="94"/>
      <c r="WVH18" s="94"/>
      <c r="WVI18" s="94"/>
      <c r="WVJ18" s="94"/>
      <c r="WVK18" s="94"/>
      <c r="WVL18" s="94"/>
      <c r="WVM18" s="94"/>
      <c r="WVN18" s="94"/>
      <c r="WVO18" s="94"/>
      <c r="WVP18" s="94"/>
      <c r="WVQ18" s="94"/>
      <c r="WVR18" s="94"/>
      <c r="WVS18" s="94"/>
      <c r="WVT18" s="94"/>
      <c r="WVU18" s="94"/>
      <c r="WVV18" s="94"/>
      <c r="WVW18" s="94"/>
      <c r="WVX18" s="94"/>
      <c r="WVY18" s="94"/>
      <c r="WVZ18" s="94"/>
      <c r="WWA18" s="94"/>
      <c r="WWB18" s="94"/>
      <c r="WWC18" s="94"/>
      <c r="WWD18" s="94"/>
      <c r="WWE18" s="94"/>
      <c r="WWF18" s="94"/>
      <c r="WWG18" s="94"/>
      <c r="WWH18" s="94"/>
      <c r="WWI18" s="94"/>
      <c r="WWJ18" s="94"/>
      <c r="WWK18" s="94"/>
      <c r="WWL18" s="94"/>
      <c r="WWM18" s="94"/>
      <c r="WWN18" s="94"/>
      <c r="WWO18" s="94"/>
      <c r="WWP18" s="94"/>
      <c r="WWQ18" s="94"/>
      <c r="WWR18" s="94"/>
      <c r="WWS18" s="94"/>
      <c r="WWT18" s="94"/>
      <c r="WWU18" s="94"/>
      <c r="WWV18" s="94"/>
      <c r="WWW18" s="94"/>
      <c r="WWX18" s="94"/>
      <c r="WWY18" s="94"/>
      <c r="WWZ18" s="94"/>
      <c r="WXA18" s="94"/>
      <c r="WXB18" s="94"/>
      <c r="WXC18" s="94"/>
      <c r="WXD18" s="94"/>
      <c r="WXE18" s="94"/>
      <c r="WXF18" s="94"/>
      <c r="WXG18" s="94"/>
      <c r="WXH18" s="94"/>
      <c r="WXI18" s="94"/>
      <c r="WXJ18" s="94"/>
      <c r="WXK18" s="94"/>
      <c r="WXL18" s="94"/>
      <c r="WXM18" s="94"/>
      <c r="WXN18" s="94"/>
      <c r="WXO18" s="94"/>
      <c r="WXP18" s="94"/>
      <c r="WXQ18" s="94"/>
      <c r="WXR18" s="94"/>
      <c r="WXS18" s="94"/>
      <c r="WXT18" s="94"/>
      <c r="WXU18" s="94"/>
      <c r="WXV18" s="94"/>
      <c r="WXW18" s="94"/>
      <c r="WXX18" s="94"/>
      <c r="WXY18" s="94"/>
      <c r="WXZ18" s="94"/>
      <c r="WYA18" s="94"/>
      <c r="WYB18" s="94"/>
      <c r="WYC18" s="94"/>
      <c r="WYD18" s="94"/>
      <c r="WYE18" s="94"/>
      <c r="WYF18" s="94"/>
      <c r="WYG18" s="94"/>
      <c r="WYH18" s="94"/>
      <c r="WYI18" s="94"/>
      <c r="WYJ18" s="94"/>
      <c r="WYK18" s="94"/>
      <c r="WYL18" s="94"/>
      <c r="WYM18" s="94"/>
      <c r="WYN18" s="94"/>
      <c r="WYO18" s="94"/>
      <c r="WYP18" s="94"/>
      <c r="WYQ18" s="94"/>
      <c r="WYR18" s="94"/>
      <c r="WYS18" s="94"/>
      <c r="WYT18" s="94"/>
      <c r="WYU18" s="94"/>
      <c r="WYV18" s="94"/>
      <c r="WYW18" s="94"/>
      <c r="WYX18" s="94"/>
      <c r="WYY18" s="94"/>
      <c r="WYZ18" s="94"/>
      <c r="WZA18" s="94"/>
      <c r="WZB18" s="94"/>
      <c r="WZC18" s="94"/>
      <c r="WZD18" s="94"/>
      <c r="WZE18" s="94"/>
      <c r="WZF18" s="94"/>
      <c r="WZG18" s="94"/>
      <c r="WZH18" s="94"/>
      <c r="WZI18" s="94"/>
      <c r="WZJ18" s="94"/>
      <c r="WZK18" s="94"/>
      <c r="WZL18" s="94"/>
      <c r="WZM18" s="94"/>
      <c r="WZN18" s="94"/>
      <c r="WZO18" s="94"/>
      <c r="WZP18" s="94"/>
      <c r="WZQ18" s="94"/>
      <c r="WZR18" s="94"/>
      <c r="WZS18" s="94"/>
      <c r="WZT18" s="94"/>
      <c r="WZU18" s="94"/>
      <c r="WZV18" s="94"/>
      <c r="WZW18" s="94"/>
      <c r="WZX18" s="94"/>
      <c r="WZY18" s="94"/>
      <c r="WZZ18" s="94"/>
      <c r="XAA18" s="94"/>
      <c r="XAB18" s="94"/>
      <c r="XAC18" s="94"/>
      <c r="XAD18" s="94"/>
      <c r="XAE18" s="94"/>
      <c r="XAF18" s="94"/>
      <c r="XAG18" s="94"/>
      <c r="XAH18" s="94"/>
      <c r="XAI18" s="94"/>
      <c r="XAJ18" s="94"/>
      <c r="XAK18" s="94"/>
      <c r="XAL18" s="94"/>
      <c r="XAM18" s="94"/>
      <c r="XAN18" s="94"/>
      <c r="XAO18" s="94"/>
      <c r="XAP18" s="94"/>
      <c r="XAQ18" s="94"/>
      <c r="XAR18" s="94"/>
      <c r="XAS18" s="94"/>
      <c r="XAT18" s="94"/>
      <c r="XAU18" s="94"/>
      <c r="XAV18" s="94"/>
      <c r="XAW18" s="94"/>
      <c r="XAX18" s="94"/>
      <c r="XAY18" s="94"/>
      <c r="XAZ18" s="94"/>
      <c r="XBA18" s="94"/>
      <c r="XBB18" s="94"/>
      <c r="XBC18" s="94"/>
      <c r="XBD18" s="94"/>
      <c r="XBE18" s="94"/>
      <c r="XBF18" s="94"/>
      <c r="XBG18" s="94"/>
      <c r="XBH18" s="94"/>
      <c r="XBI18" s="94"/>
      <c r="XBJ18" s="94"/>
      <c r="XBK18" s="94"/>
      <c r="XBL18" s="94"/>
      <c r="XBM18" s="94"/>
      <c r="XBN18" s="94"/>
      <c r="XBO18" s="94"/>
      <c r="XBP18" s="94"/>
      <c r="XBQ18" s="94"/>
      <c r="XBR18" s="94"/>
      <c r="XBS18" s="94"/>
      <c r="XBT18" s="94"/>
      <c r="XBU18" s="94"/>
      <c r="XBV18" s="94"/>
      <c r="XBW18" s="94"/>
      <c r="XBX18" s="94"/>
      <c r="XBY18" s="94"/>
      <c r="XBZ18" s="94"/>
      <c r="XCA18" s="94"/>
      <c r="XCB18" s="94"/>
      <c r="XCC18" s="94"/>
      <c r="XCD18" s="94"/>
      <c r="XCE18" s="94"/>
      <c r="XCF18" s="94"/>
      <c r="XCG18" s="94"/>
      <c r="XCH18" s="94"/>
      <c r="XCI18" s="94"/>
      <c r="XCJ18" s="94"/>
      <c r="XCK18" s="94"/>
      <c r="XCL18" s="94"/>
      <c r="XCM18" s="94"/>
      <c r="XCN18" s="94"/>
      <c r="XCO18" s="94"/>
      <c r="XCP18" s="94"/>
      <c r="XCQ18" s="94"/>
      <c r="XCR18" s="94"/>
      <c r="XCS18" s="94"/>
      <c r="XCT18" s="94"/>
      <c r="XCU18" s="94"/>
      <c r="XCV18" s="94"/>
      <c r="XCW18" s="94"/>
      <c r="XCX18" s="94"/>
      <c r="XCY18" s="94"/>
      <c r="XCZ18" s="94"/>
      <c r="XDA18" s="94"/>
      <c r="XDB18" s="94"/>
      <c r="XDC18" s="94"/>
      <c r="XDD18" s="94"/>
      <c r="XDE18" s="94"/>
      <c r="XDF18" s="94"/>
      <c r="XDG18" s="94"/>
      <c r="XDH18" s="94"/>
      <c r="XDI18" s="94"/>
      <c r="XDJ18" s="94"/>
      <c r="XDK18" s="94"/>
      <c r="XDL18" s="94"/>
      <c r="XDM18" s="94"/>
      <c r="XDN18" s="94"/>
      <c r="XDO18" s="94"/>
      <c r="XDP18" s="94"/>
      <c r="XDQ18" s="94"/>
      <c r="XDR18" s="94"/>
      <c r="XDS18" s="94"/>
      <c r="XDT18" s="94"/>
      <c r="XDU18" s="94"/>
      <c r="XDV18" s="94"/>
      <c r="XDW18" s="94"/>
      <c r="XDX18" s="94"/>
      <c r="XDY18" s="94"/>
      <c r="XDZ18" s="94"/>
      <c r="XEA18" s="94"/>
      <c r="XEB18" s="94"/>
      <c r="XEC18" s="94"/>
      <c r="XED18" s="94"/>
      <c r="XEE18" s="94"/>
      <c r="XEF18" s="94"/>
      <c r="XEG18" s="94"/>
      <c r="XEH18" s="94"/>
      <c r="XEI18" s="94"/>
      <c r="XEJ18" s="94"/>
      <c r="XEK18" s="94"/>
      <c r="XEL18" s="94"/>
      <c r="XEM18" s="94"/>
      <c r="XEN18" s="94"/>
    </row>
    <row r="19" spans="1:16368" s="95" customFormat="1" ht="47.25" customHeight="1" x14ac:dyDescent="0.2">
      <c r="A19" s="81">
        <v>44567</v>
      </c>
      <c r="B19" s="82" t="s">
        <v>116</v>
      </c>
      <c r="C19" s="82" t="s">
        <v>153</v>
      </c>
      <c r="D19" s="82" t="s">
        <v>141</v>
      </c>
      <c r="E19" s="82" t="s">
        <v>142</v>
      </c>
      <c r="F19" s="82" t="s">
        <v>165</v>
      </c>
      <c r="G19" s="82" t="s">
        <v>287</v>
      </c>
      <c r="H19" s="82" t="s">
        <v>36</v>
      </c>
      <c r="I19" s="82">
        <v>2</v>
      </c>
      <c r="J19" s="81">
        <v>44567</v>
      </c>
      <c r="K19" s="82">
        <v>2</v>
      </c>
      <c r="L19" s="81">
        <v>44567</v>
      </c>
      <c r="M19" s="82">
        <v>2</v>
      </c>
      <c r="N19" s="82" t="s">
        <v>376</v>
      </c>
      <c r="O19" s="81">
        <v>44567</v>
      </c>
      <c r="P19" s="154"/>
      <c r="Q19" s="82">
        <f t="shared" si="0"/>
        <v>2</v>
      </c>
      <c r="R19" s="81">
        <v>44567</v>
      </c>
      <c r="S19" s="82"/>
      <c r="T19" s="86"/>
      <c r="U19" s="87"/>
      <c r="V19" s="82"/>
      <c r="W19" s="82">
        <v>95.84</v>
      </c>
      <c r="X19" s="88"/>
      <c r="Y19" s="89">
        <f t="shared" si="1"/>
        <v>191.68</v>
      </c>
      <c r="Z19" s="89">
        <f t="shared" si="2"/>
        <v>0</v>
      </c>
      <c r="AA19" s="89">
        <f t="shared" si="3"/>
        <v>191.68</v>
      </c>
      <c r="AB19" s="90"/>
      <c r="AC19" s="91"/>
      <c r="AD19" s="82"/>
      <c r="AE19" s="82"/>
      <c r="AF19" s="93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94"/>
      <c r="IQ19" s="94"/>
      <c r="IR19" s="94"/>
      <c r="IS19" s="94"/>
      <c r="IT19" s="94"/>
      <c r="IU19" s="94"/>
      <c r="IV19" s="94"/>
      <c r="IW19" s="94"/>
      <c r="IX19" s="94"/>
      <c r="IY19" s="94"/>
    </row>
    <row r="20" spans="1:16368" s="95" customFormat="1" ht="47.25" customHeight="1" x14ac:dyDescent="0.2">
      <c r="A20" s="81">
        <v>44567</v>
      </c>
      <c r="B20" s="82" t="s">
        <v>117</v>
      </c>
      <c r="C20" s="82" t="s">
        <v>148</v>
      </c>
      <c r="D20" s="82" t="s">
        <v>135</v>
      </c>
      <c r="E20" s="82" t="s">
        <v>136</v>
      </c>
      <c r="F20" s="82" t="s">
        <v>165</v>
      </c>
      <c r="G20" s="82" t="s">
        <v>287</v>
      </c>
      <c r="H20" s="82" t="s">
        <v>36</v>
      </c>
      <c r="I20" s="82">
        <v>1</v>
      </c>
      <c r="J20" s="81">
        <v>44567</v>
      </c>
      <c r="K20" s="82">
        <v>1</v>
      </c>
      <c r="L20" s="81">
        <v>44567</v>
      </c>
      <c r="M20" s="82">
        <v>1</v>
      </c>
      <c r="N20" s="82" t="s">
        <v>372</v>
      </c>
      <c r="O20" s="81">
        <v>44567</v>
      </c>
      <c r="P20" s="154"/>
      <c r="Q20" s="82">
        <f t="shared" si="0"/>
        <v>1</v>
      </c>
      <c r="R20" s="81">
        <v>44567</v>
      </c>
      <c r="S20" s="82"/>
      <c r="T20" s="87"/>
      <c r="U20" s="87"/>
      <c r="V20" s="92"/>
      <c r="W20" s="82">
        <v>525.53</v>
      </c>
      <c r="X20" s="88"/>
      <c r="Y20" s="89">
        <f t="shared" si="1"/>
        <v>525.53</v>
      </c>
      <c r="Z20" s="89">
        <f t="shared" si="2"/>
        <v>0</v>
      </c>
      <c r="AA20" s="89">
        <f t="shared" si="3"/>
        <v>525.53</v>
      </c>
      <c r="AB20" s="90"/>
      <c r="AC20" s="91"/>
      <c r="AD20" s="92"/>
      <c r="AE20" s="92"/>
      <c r="AF20" s="93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94"/>
      <c r="IQ20" s="94"/>
      <c r="IR20" s="94"/>
      <c r="IS20" s="94"/>
      <c r="IT20" s="94"/>
      <c r="IU20" s="94"/>
      <c r="IV20" s="94"/>
      <c r="IW20" s="94"/>
      <c r="IX20" s="94"/>
      <c r="IY20" s="94"/>
    </row>
    <row r="21" spans="1:16368" s="95" customFormat="1" ht="47.25" customHeight="1" x14ac:dyDescent="0.2">
      <c r="A21" s="81">
        <v>44567</v>
      </c>
      <c r="B21" s="82" t="s">
        <v>118</v>
      </c>
      <c r="C21" s="82" t="s">
        <v>154</v>
      </c>
      <c r="D21" s="82" t="s">
        <v>91</v>
      </c>
      <c r="E21" s="82" t="s">
        <v>97</v>
      </c>
      <c r="F21" s="82" t="s">
        <v>165</v>
      </c>
      <c r="G21" s="82" t="s">
        <v>287</v>
      </c>
      <c r="H21" s="82" t="s">
        <v>36</v>
      </c>
      <c r="I21" s="82">
        <v>1</v>
      </c>
      <c r="J21" s="81">
        <v>44567</v>
      </c>
      <c r="K21" s="82">
        <v>1</v>
      </c>
      <c r="L21" s="81">
        <v>44567</v>
      </c>
      <c r="M21" s="82">
        <v>1</v>
      </c>
      <c r="N21" s="82" t="s">
        <v>288</v>
      </c>
      <c r="O21" s="81">
        <v>44567</v>
      </c>
      <c r="P21" s="154"/>
      <c r="Q21" s="82">
        <f t="shared" si="0"/>
        <v>1</v>
      </c>
      <c r="R21" s="81">
        <v>44567</v>
      </c>
      <c r="S21" s="82"/>
      <c r="T21" s="87"/>
      <c r="U21" s="87"/>
      <c r="V21" s="92"/>
      <c r="W21" s="82">
        <v>740.83</v>
      </c>
      <c r="X21" s="88"/>
      <c r="Y21" s="89">
        <f t="shared" si="1"/>
        <v>740.83</v>
      </c>
      <c r="Z21" s="89">
        <f t="shared" si="2"/>
        <v>0</v>
      </c>
      <c r="AA21" s="89">
        <f t="shared" si="3"/>
        <v>740.83</v>
      </c>
      <c r="AB21" s="90"/>
      <c r="AC21" s="91"/>
      <c r="AD21" s="82"/>
      <c r="AE21" s="82"/>
      <c r="AF21" s="93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94"/>
      <c r="IQ21" s="94"/>
      <c r="IR21" s="94"/>
      <c r="IS21" s="94"/>
      <c r="IT21" s="94"/>
      <c r="IU21" s="94"/>
      <c r="IV21" s="94"/>
      <c r="IW21" s="94"/>
      <c r="IX21" s="94"/>
      <c r="IY21" s="94"/>
    </row>
    <row r="22" spans="1:16368" s="95" customFormat="1" ht="47.25" customHeight="1" x14ac:dyDescent="0.2">
      <c r="A22" s="81">
        <v>44567</v>
      </c>
      <c r="B22" s="82" t="s">
        <v>119</v>
      </c>
      <c r="C22" s="82" t="s">
        <v>155</v>
      </c>
      <c r="D22" s="82" t="s">
        <v>135</v>
      </c>
      <c r="E22" s="82" t="s">
        <v>136</v>
      </c>
      <c r="F22" s="82" t="s">
        <v>165</v>
      </c>
      <c r="G22" s="82" t="s">
        <v>287</v>
      </c>
      <c r="H22" s="82" t="s">
        <v>36</v>
      </c>
      <c r="I22" s="82">
        <v>3</v>
      </c>
      <c r="J22" s="81">
        <v>44567</v>
      </c>
      <c r="K22" s="82">
        <v>3</v>
      </c>
      <c r="L22" s="81">
        <v>44567</v>
      </c>
      <c r="M22" s="82">
        <v>3</v>
      </c>
      <c r="N22" s="82" t="s">
        <v>372</v>
      </c>
      <c r="O22" s="81">
        <v>44567</v>
      </c>
      <c r="P22" s="154"/>
      <c r="Q22" s="82">
        <f t="shared" si="0"/>
        <v>3</v>
      </c>
      <c r="R22" s="81">
        <v>44567</v>
      </c>
      <c r="S22" s="82"/>
      <c r="T22" s="87"/>
      <c r="U22" s="87"/>
      <c r="V22" s="92"/>
      <c r="W22" s="82">
        <v>526.74</v>
      </c>
      <c r="X22" s="88"/>
      <c r="Y22" s="89">
        <f t="shared" si="1"/>
        <v>1580.22</v>
      </c>
      <c r="Z22" s="89">
        <f t="shared" si="2"/>
        <v>0</v>
      </c>
      <c r="AA22" s="89">
        <f t="shared" si="3"/>
        <v>1580.22</v>
      </c>
      <c r="AB22" s="90"/>
      <c r="AC22" s="91"/>
      <c r="AD22" s="82"/>
      <c r="AE22" s="82"/>
      <c r="AF22" s="93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94"/>
      <c r="IQ22" s="94"/>
      <c r="IR22" s="94"/>
      <c r="IS22" s="94"/>
      <c r="IT22" s="94"/>
      <c r="IU22" s="94"/>
      <c r="IV22" s="94"/>
      <c r="IW22" s="94"/>
      <c r="IX22" s="94"/>
      <c r="IY22" s="94"/>
    </row>
    <row r="23" spans="1:16368" s="95" customFormat="1" ht="47.25" customHeight="1" x14ac:dyDescent="0.2">
      <c r="A23" s="81">
        <v>44567</v>
      </c>
      <c r="B23" s="82" t="s">
        <v>120</v>
      </c>
      <c r="C23" s="82" t="s">
        <v>156</v>
      </c>
      <c r="D23" s="82" t="s">
        <v>94</v>
      </c>
      <c r="E23" s="82" t="s">
        <v>100</v>
      </c>
      <c r="F23" s="82" t="s">
        <v>165</v>
      </c>
      <c r="G23" s="82" t="s">
        <v>287</v>
      </c>
      <c r="H23" s="82" t="s">
        <v>36</v>
      </c>
      <c r="I23" s="82">
        <v>1</v>
      </c>
      <c r="J23" s="81">
        <v>44567</v>
      </c>
      <c r="K23" s="82">
        <v>1</v>
      </c>
      <c r="L23" s="81">
        <v>44567</v>
      </c>
      <c r="M23" s="82">
        <v>1</v>
      </c>
      <c r="N23" s="82" t="s">
        <v>288</v>
      </c>
      <c r="O23" s="81">
        <v>44567</v>
      </c>
      <c r="P23" s="154"/>
      <c r="Q23" s="82">
        <f t="shared" si="0"/>
        <v>1</v>
      </c>
      <c r="R23" s="81">
        <v>44567</v>
      </c>
      <c r="S23" s="82"/>
      <c r="T23" s="86"/>
      <c r="U23" s="87"/>
      <c r="V23" s="82"/>
      <c r="W23" s="82">
        <v>244.43</v>
      </c>
      <c r="X23" s="88"/>
      <c r="Y23" s="89">
        <f t="shared" si="1"/>
        <v>244.43</v>
      </c>
      <c r="Z23" s="89">
        <f t="shared" si="2"/>
        <v>0</v>
      </c>
      <c r="AA23" s="89">
        <f t="shared" si="3"/>
        <v>244.43</v>
      </c>
      <c r="AB23" s="90"/>
      <c r="AC23" s="91"/>
      <c r="AD23" s="92"/>
      <c r="AE23" s="92"/>
      <c r="AF23" s="93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94"/>
      <c r="IQ23" s="94"/>
      <c r="IR23" s="94"/>
      <c r="IS23" s="94"/>
      <c r="IT23" s="94"/>
      <c r="IU23" s="94"/>
      <c r="IV23" s="94"/>
      <c r="IW23" s="94"/>
      <c r="IX23" s="94"/>
      <c r="IY23" s="94"/>
    </row>
    <row r="24" spans="1:16368" s="95" customFormat="1" ht="47.25" customHeight="1" x14ac:dyDescent="0.2">
      <c r="A24" s="81">
        <v>44567</v>
      </c>
      <c r="B24" s="82" t="s">
        <v>121</v>
      </c>
      <c r="C24" s="82" t="s">
        <v>157</v>
      </c>
      <c r="D24" s="82" t="s">
        <v>137</v>
      </c>
      <c r="E24" s="82" t="s">
        <v>138</v>
      </c>
      <c r="F24" s="82" t="s">
        <v>165</v>
      </c>
      <c r="G24" s="82" t="s">
        <v>287</v>
      </c>
      <c r="H24" s="82" t="s">
        <v>36</v>
      </c>
      <c r="I24" s="82">
        <v>2</v>
      </c>
      <c r="J24" s="81">
        <v>44567</v>
      </c>
      <c r="K24" s="82">
        <v>2</v>
      </c>
      <c r="L24" s="81">
        <v>44567</v>
      </c>
      <c r="M24" s="82">
        <v>2</v>
      </c>
      <c r="N24" s="82" t="s">
        <v>372</v>
      </c>
      <c r="O24" s="81">
        <v>44567</v>
      </c>
      <c r="P24" s="154"/>
      <c r="Q24" s="82">
        <f t="shared" si="0"/>
        <v>2</v>
      </c>
      <c r="R24" s="81">
        <v>44567</v>
      </c>
      <c r="S24" s="82"/>
      <c r="T24" s="87"/>
      <c r="U24" s="87"/>
      <c r="V24" s="92"/>
      <c r="W24" s="82">
        <v>636.92999999999995</v>
      </c>
      <c r="X24" s="88"/>
      <c r="Y24" s="89">
        <f t="shared" si="1"/>
        <v>1273.8599999999999</v>
      </c>
      <c r="Z24" s="89">
        <f t="shared" si="2"/>
        <v>0</v>
      </c>
      <c r="AA24" s="89">
        <f t="shared" si="3"/>
        <v>1273.8599999999999</v>
      </c>
      <c r="AB24" s="90"/>
      <c r="AC24" s="91"/>
      <c r="AD24" s="92"/>
      <c r="AE24" s="92"/>
      <c r="AF24" s="93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94"/>
      <c r="IQ24" s="94"/>
      <c r="IR24" s="94"/>
      <c r="IS24" s="94"/>
      <c r="IT24" s="94"/>
      <c r="IU24" s="94"/>
      <c r="IV24" s="94"/>
      <c r="IW24" s="94"/>
      <c r="IX24" s="94"/>
      <c r="IY24" s="94"/>
    </row>
    <row r="25" spans="1:16368" s="95" customFormat="1" ht="47.25" customHeight="1" x14ac:dyDescent="0.2">
      <c r="A25" s="81">
        <v>44567</v>
      </c>
      <c r="B25" s="82" t="s">
        <v>122</v>
      </c>
      <c r="C25" s="82" t="s">
        <v>158</v>
      </c>
      <c r="D25" s="82" t="s">
        <v>95</v>
      </c>
      <c r="E25" s="82" t="s">
        <v>101</v>
      </c>
      <c r="F25" s="82" t="s">
        <v>165</v>
      </c>
      <c r="G25" s="82" t="s">
        <v>287</v>
      </c>
      <c r="H25" s="82" t="s">
        <v>36</v>
      </c>
      <c r="I25" s="82">
        <v>1</v>
      </c>
      <c r="J25" s="81">
        <v>44567</v>
      </c>
      <c r="K25" s="82">
        <v>1</v>
      </c>
      <c r="L25" s="81">
        <v>44567</v>
      </c>
      <c r="M25" s="82">
        <v>1</v>
      </c>
      <c r="N25" s="82" t="s">
        <v>376</v>
      </c>
      <c r="O25" s="81">
        <v>44567</v>
      </c>
      <c r="P25" s="154"/>
      <c r="Q25" s="82">
        <f t="shared" si="0"/>
        <v>1</v>
      </c>
      <c r="R25" s="81">
        <v>44567</v>
      </c>
      <c r="S25" s="82"/>
      <c r="T25" s="87"/>
      <c r="U25" s="87"/>
      <c r="V25" s="92"/>
      <c r="W25" s="82">
        <v>274.97000000000003</v>
      </c>
      <c r="X25" s="88"/>
      <c r="Y25" s="89">
        <f t="shared" si="1"/>
        <v>274.97000000000003</v>
      </c>
      <c r="Z25" s="89">
        <f t="shared" si="2"/>
        <v>0</v>
      </c>
      <c r="AA25" s="89">
        <f t="shared" si="3"/>
        <v>274.97000000000003</v>
      </c>
      <c r="AB25" s="90"/>
      <c r="AC25" s="91"/>
      <c r="AD25" s="82"/>
      <c r="AE25" s="82"/>
      <c r="AF25" s="93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94"/>
      <c r="IQ25" s="94"/>
      <c r="IR25" s="94"/>
      <c r="IS25" s="94"/>
      <c r="IT25" s="94"/>
      <c r="IU25" s="94"/>
      <c r="IV25" s="94"/>
      <c r="IW25" s="94"/>
      <c r="IX25" s="94"/>
      <c r="IY25" s="94"/>
    </row>
    <row r="26" spans="1:16368" s="95" customFormat="1" ht="47.25" customHeight="1" x14ac:dyDescent="0.2">
      <c r="A26" s="81">
        <v>44567</v>
      </c>
      <c r="B26" s="82" t="s">
        <v>123</v>
      </c>
      <c r="C26" s="82" t="s">
        <v>159</v>
      </c>
      <c r="D26" s="82" t="s">
        <v>95</v>
      </c>
      <c r="E26" s="82" t="s">
        <v>101</v>
      </c>
      <c r="F26" s="82" t="s">
        <v>165</v>
      </c>
      <c r="G26" s="82" t="s">
        <v>287</v>
      </c>
      <c r="H26" s="82" t="s">
        <v>36</v>
      </c>
      <c r="I26" s="82">
        <v>1</v>
      </c>
      <c r="J26" s="81">
        <v>44567</v>
      </c>
      <c r="K26" s="82">
        <v>1</v>
      </c>
      <c r="L26" s="81">
        <v>44567</v>
      </c>
      <c r="M26" s="82">
        <v>1</v>
      </c>
      <c r="N26" s="82" t="s">
        <v>376</v>
      </c>
      <c r="O26" s="81">
        <v>44567</v>
      </c>
      <c r="P26" s="154"/>
      <c r="Q26" s="82">
        <f t="shared" si="0"/>
        <v>1</v>
      </c>
      <c r="R26" s="81">
        <v>44567</v>
      </c>
      <c r="S26" s="82"/>
      <c r="T26" s="87"/>
      <c r="U26" s="87"/>
      <c r="V26" s="92"/>
      <c r="W26" s="82">
        <v>274.97000000000003</v>
      </c>
      <c r="X26" s="88"/>
      <c r="Y26" s="89">
        <f t="shared" si="1"/>
        <v>274.97000000000003</v>
      </c>
      <c r="Z26" s="89">
        <f t="shared" si="2"/>
        <v>0</v>
      </c>
      <c r="AA26" s="89">
        <f t="shared" si="3"/>
        <v>274.97000000000003</v>
      </c>
      <c r="AB26" s="90"/>
      <c r="AC26" s="91"/>
      <c r="AD26" s="82"/>
      <c r="AE26" s="82"/>
      <c r="AF26" s="93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94"/>
      <c r="IQ26" s="94"/>
      <c r="IR26" s="94"/>
      <c r="IS26" s="94"/>
      <c r="IT26" s="94"/>
      <c r="IU26" s="94"/>
      <c r="IV26" s="94"/>
      <c r="IW26" s="94"/>
      <c r="IX26" s="94"/>
      <c r="IY26" s="94"/>
    </row>
    <row r="27" spans="1:16368" s="95" customFormat="1" ht="47.25" customHeight="1" x14ac:dyDescent="0.2">
      <c r="A27" s="81">
        <v>44567</v>
      </c>
      <c r="B27" s="82" t="s">
        <v>124</v>
      </c>
      <c r="C27" s="82" t="s">
        <v>160</v>
      </c>
      <c r="D27" s="82" t="s">
        <v>131</v>
      </c>
      <c r="E27" s="82" t="s">
        <v>132</v>
      </c>
      <c r="F27" s="82" t="s">
        <v>165</v>
      </c>
      <c r="G27" s="82" t="s">
        <v>287</v>
      </c>
      <c r="H27" s="82" t="s">
        <v>36</v>
      </c>
      <c r="I27" s="82">
        <v>1</v>
      </c>
      <c r="J27" s="81">
        <v>44567</v>
      </c>
      <c r="K27" s="82">
        <v>1</v>
      </c>
      <c r="L27" s="81">
        <v>44567</v>
      </c>
      <c r="M27" s="82">
        <v>1</v>
      </c>
      <c r="N27" s="82" t="s">
        <v>376</v>
      </c>
      <c r="O27" s="81">
        <v>44567</v>
      </c>
      <c r="P27" s="154"/>
      <c r="Q27" s="82">
        <f t="shared" si="0"/>
        <v>1</v>
      </c>
      <c r="R27" s="81">
        <v>44567</v>
      </c>
      <c r="S27" s="82"/>
      <c r="T27" s="87"/>
      <c r="U27" s="87"/>
      <c r="V27" s="92"/>
      <c r="W27" s="82">
        <v>194.9</v>
      </c>
      <c r="X27" s="88"/>
      <c r="Y27" s="89">
        <f t="shared" si="1"/>
        <v>194.9</v>
      </c>
      <c r="Z27" s="89">
        <f t="shared" si="2"/>
        <v>0</v>
      </c>
      <c r="AA27" s="89">
        <f t="shared" si="3"/>
        <v>194.9</v>
      </c>
      <c r="AB27" s="90"/>
      <c r="AC27" s="91"/>
      <c r="AD27" s="82"/>
      <c r="AE27" s="82"/>
      <c r="AF27" s="93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</row>
    <row r="28" spans="1:16368" s="95" customFormat="1" ht="47.25" customHeight="1" x14ac:dyDescent="0.2">
      <c r="A28" s="81">
        <v>44567</v>
      </c>
      <c r="B28" s="82" t="s">
        <v>125</v>
      </c>
      <c r="C28" s="82" t="s">
        <v>161</v>
      </c>
      <c r="D28" s="82" t="s">
        <v>96</v>
      </c>
      <c r="E28" s="82" t="s">
        <v>102</v>
      </c>
      <c r="F28" s="82" t="s">
        <v>165</v>
      </c>
      <c r="G28" s="82" t="s">
        <v>287</v>
      </c>
      <c r="H28" s="82" t="s">
        <v>36</v>
      </c>
      <c r="I28" s="82">
        <v>1</v>
      </c>
      <c r="J28" s="81">
        <v>44567</v>
      </c>
      <c r="K28" s="82">
        <v>1</v>
      </c>
      <c r="L28" s="81">
        <v>44567</v>
      </c>
      <c r="M28" s="82">
        <v>1</v>
      </c>
      <c r="N28" s="82" t="s">
        <v>372</v>
      </c>
      <c r="O28" s="81">
        <v>44567</v>
      </c>
      <c r="P28" s="154">
        <v>1</v>
      </c>
      <c r="Q28" s="82">
        <f t="shared" si="0"/>
        <v>0</v>
      </c>
      <c r="R28" s="81">
        <v>44567</v>
      </c>
      <c r="S28" s="82"/>
      <c r="T28" s="86"/>
      <c r="U28" s="87"/>
      <c r="V28" s="82"/>
      <c r="W28" s="82">
        <v>300.22000000000003</v>
      </c>
      <c r="X28" s="88"/>
      <c r="Y28" s="89">
        <f t="shared" si="1"/>
        <v>300.22000000000003</v>
      </c>
      <c r="Z28" s="89">
        <f t="shared" si="2"/>
        <v>300.22000000000003</v>
      </c>
      <c r="AA28" s="89">
        <f t="shared" si="3"/>
        <v>0</v>
      </c>
      <c r="AB28" s="90"/>
      <c r="AC28" s="91"/>
      <c r="AD28" s="82"/>
      <c r="AE28" s="82"/>
      <c r="AF28" s="93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94"/>
      <c r="IQ28" s="94"/>
      <c r="IR28" s="94"/>
      <c r="IS28" s="94"/>
      <c r="IT28" s="94"/>
      <c r="IU28" s="94"/>
      <c r="IV28" s="94"/>
      <c r="IW28" s="94"/>
      <c r="IX28" s="94"/>
      <c r="IY28" s="94"/>
    </row>
    <row r="29" spans="1:16368" s="95" customFormat="1" ht="47.25" customHeight="1" x14ac:dyDescent="0.2">
      <c r="A29" s="81">
        <v>44567</v>
      </c>
      <c r="B29" s="82" t="s">
        <v>126</v>
      </c>
      <c r="C29" s="82" t="s">
        <v>162</v>
      </c>
      <c r="D29" s="82" t="s">
        <v>92</v>
      </c>
      <c r="E29" s="82" t="s">
        <v>98</v>
      </c>
      <c r="F29" s="82" t="s">
        <v>165</v>
      </c>
      <c r="G29" s="82" t="s">
        <v>287</v>
      </c>
      <c r="H29" s="82" t="s">
        <v>36</v>
      </c>
      <c r="I29" s="82">
        <v>2</v>
      </c>
      <c r="J29" s="81">
        <v>44567</v>
      </c>
      <c r="K29" s="82">
        <v>2</v>
      </c>
      <c r="L29" s="81">
        <v>44567</v>
      </c>
      <c r="M29" s="82">
        <v>2</v>
      </c>
      <c r="N29" s="82" t="s">
        <v>376</v>
      </c>
      <c r="O29" s="81">
        <v>44567</v>
      </c>
      <c r="P29" s="154">
        <v>2</v>
      </c>
      <c r="Q29" s="82">
        <f t="shared" si="0"/>
        <v>0</v>
      </c>
      <c r="R29" s="81">
        <v>44567</v>
      </c>
      <c r="S29" s="82"/>
      <c r="T29" s="86"/>
      <c r="U29" s="87"/>
      <c r="V29" s="82"/>
      <c r="W29" s="82">
        <v>172.31</v>
      </c>
      <c r="X29" s="88"/>
      <c r="Y29" s="89">
        <f t="shared" si="1"/>
        <v>344.62</v>
      </c>
      <c r="Z29" s="89">
        <f t="shared" si="2"/>
        <v>344.62</v>
      </c>
      <c r="AA29" s="89">
        <f t="shared" si="3"/>
        <v>0</v>
      </c>
      <c r="AB29" s="90"/>
      <c r="AC29" s="91"/>
      <c r="AD29" s="82"/>
      <c r="AE29" s="82"/>
      <c r="AF29" s="93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</row>
    <row r="30" spans="1:16368" s="95" customFormat="1" ht="47.25" customHeight="1" x14ac:dyDescent="0.2">
      <c r="A30" s="81">
        <v>44567</v>
      </c>
      <c r="B30" s="82" t="s">
        <v>127</v>
      </c>
      <c r="C30" s="82" t="s">
        <v>163</v>
      </c>
      <c r="D30" s="82" t="s">
        <v>131</v>
      </c>
      <c r="E30" s="82" t="s">
        <v>132</v>
      </c>
      <c r="F30" s="82" t="s">
        <v>165</v>
      </c>
      <c r="G30" s="82" t="s">
        <v>287</v>
      </c>
      <c r="H30" s="82" t="s">
        <v>36</v>
      </c>
      <c r="I30" s="82">
        <v>380</v>
      </c>
      <c r="J30" s="81">
        <v>44567</v>
      </c>
      <c r="K30" s="82">
        <v>380</v>
      </c>
      <c r="L30" s="81">
        <v>44567</v>
      </c>
      <c r="M30" s="82">
        <v>380</v>
      </c>
      <c r="N30" s="82" t="s">
        <v>376</v>
      </c>
      <c r="O30" s="81">
        <v>44567</v>
      </c>
      <c r="P30" s="154"/>
      <c r="Q30" s="82">
        <f t="shared" si="0"/>
        <v>380</v>
      </c>
      <c r="R30" s="81">
        <v>44567</v>
      </c>
      <c r="S30" s="82"/>
      <c r="T30" s="86"/>
      <c r="U30" s="87"/>
      <c r="V30" s="82"/>
      <c r="W30" s="82">
        <v>194.9</v>
      </c>
      <c r="X30" s="88"/>
      <c r="Y30" s="89">
        <f t="shared" si="1"/>
        <v>74062</v>
      </c>
      <c r="Z30" s="89">
        <f t="shared" si="2"/>
        <v>0</v>
      </c>
      <c r="AA30" s="89">
        <f t="shared" si="3"/>
        <v>74062</v>
      </c>
      <c r="AB30" s="90"/>
      <c r="AC30" s="91"/>
      <c r="AD30" s="82"/>
      <c r="AE30" s="82"/>
      <c r="AF30" s="93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</row>
    <row r="31" spans="1:16368" s="95" customFormat="1" ht="47.25" customHeight="1" x14ac:dyDescent="0.2">
      <c r="A31" s="81">
        <v>44567</v>
      </c>
      <c r="B31" s="82" t="s">
        <v>128</v>
      </c>
      <c r="C31" s="82" t="s">
        <v>164</v>
      </c>
      <c r="D31" s="82" t="s">
        <v>131</v>
      </c>
      <c r="E31" s="82" t="s">
        <v>132</v>
      </c>
      <c r="F31" s="82" t="s">
        <v>165</v>
      </c>
      <c r="G31" s="82" t="s">
        <v>287</v>
      </c>
      <c r="H31" s="82" t="s">
        <v>36</v>
      </c>
      <c r="I31" s="82">
        <v>960</v>
      </c>
      <c r="J31" s="81">
        <v>44567</v>
      </c>
      <c r="K31" s="82">
        <v>960</v>
      </c>
      <c r="L31" s="81">
        <v>44567</v>
      </c>
      <c r="M31" s="82">
        <v>960</v>
      </c>
      <c r="N31" s="82" t="s">
        <v>376</v>
      </c>
      <c r="O31" s="81">
        <v>44567</v>
      </c>
      <c r="P31" s="154"/>
      <c r="Q31" s="82">
        <f t="shared" si="0"/>
        <v>960</v>
      </c>
      <c r="R31" s="81">
        <v>44567</v>
      </c>
      <c r="S31" s="82"/>
      <c r="T31" s="86"/>
      <c r="U31" s="87"/>
      <c r="V31" s="82"/>
      <c r="W31" s="82">
        <v>194.9</v>
      </c>
      <c r="X31" s="88"/>
      <c r="Y31" s="89">
        <f t="shared" si="1"/>
        <v>187104</v>
      </c>
      <c r="Z31" s="89">
        <f t="shared" si="2"/>
        <v>0</v>
      </c>
      <c r="AA31" s="89">
        <f t="shared" si="3"/>
        <v>187104</v>
      </c>
      <c r="AB31" s="90"/>
      <c r="AC31" s="91"/>
      <c r="AD31" s="82"/>
      <c r="AE31" s="82"/>
      <c r="AF31" s="93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</row>
    <row r="32" spans="1:16368" s="95" customFormat="1" ht="47.25" customHeight="1" x14ac:dyDescent="0.2">
      <c r="A32" s="81">
        <v>44572</v>
      </c>
      <c r="B32" s="82" t="s">
        <v>166</v>
      </c>
      <c r="C32" s="82" t="s">
        <v>151</v>
      </c>
      <c r="D32" s="82" t="s">
        <v>93</v>
      </c>
      <c r="E32" s="82" t="s">
        <v>99</v>
      </c>
      <c r="F32" s="82" t="s">
        <v>165</v>
      </c>
      <c r="G32" s="82" t="s">
        <v>287</v>
      </c>
      <c r="H32" s="82" t="s">
        <v>36</v>
      </c>
      <c r="I32" s="82">
        <v>1</v>
      </c>
      <c r="J32" s="81">
        <v>44572</v>
      </c>
      <c r="K32" s="82">
        <v>1</v>
      </c>
      <c r="L32" s="81">
        <v>44572</v>
      </c>
      <c r="M32" s="82">
        <v>1</v>
      </c>
      <c r="N32" s="82" t="s">
        <v>376</v>
      </c>
      <c r="O32" s="81">
        <v>44572</v>
      </c>
      <c r="P32" s="154">
        <v>1</v>
      </c>
      <c r="Q32" s="82">
        <f t="shared" si="0"/>
        <v>0</v>
      </c>
      <c r="R32" s="81">
        <v>44572</v>
      </c>
      <c r="S32" s="82"/>
      <c r="T32" s="86"/>
      <c r="U32" s="87"/>
      <c r="V32" s="92"/>
      <c r="W32" s="82">
        <v>317.67</v>
      </c>
      <c r="X32" s="88"/>
      <c r="Y32" s="89">
        <f t="shared" si="1"/>
        <v>317.67</v>
      </c>
      <c r="Z32" s="89">
        <f t="shared" si="2"/>
        <v>317.67</v>
      </c>
      <c r="AA32" s="89">
        <f t="shared" si="3"/>
        <v>0</v>
      </c>
      <c r="AB32" s="90"/>
      <c r="AC32" s="91"/>
      <c r="AD32" s="82"/>
      <c r="AE32" s="82"/>
      <c r="AF32" s="93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</row>
    <row r="33" spans="1:233" s="95" customFormat="1" ht="47.25" customHeight="1" x14ac:dyDescent="0.2">
      <c r="A33" s="81">
        <v>44572</v>
      </c>
      <c r="B33" s="82" t="s">
        <v>167</v>
      </c>
      <c r="C33" s="82" t="s">
        <v>190</v>
      </c>
      <c r="D33" s="82" t="s">
        <v>207</v>
      </c>
      <c r="E33" s="82" t="s">
        <v>208</v>
      </c>
      <c r="F33" s="82" t="s">
        <v>165</v>
      </c>
      <c r="G33" s="82" t="s">
        <v>287</v>
      </c>
      <c r="H33" s="82" t="s">
        <v>36</v>
      </c>
      <c r="I33" s="82">
        <v>2</v>
      </c>
      <c r="J33" s="81">
        <v>44572</v>
      </c>
      <c r="K33" s="82">
        <v>2</v>
      </c>
      <c r="L33" s="81">
        <v>44572</v>
      </c>
      <c r="M33" s="82">
        <v>2</v>
      </c>
      <c r="N33" s="82" t="s">
        <v>372</v>
      </c>
      <c r="O33" s="81">
        <v>44572</v>
      </c>
      <c r="P33" s="154"/>
      <c r="Q33" s="82">
        <f t="shared" si="0"/>
        <v>2</v>
      </c>
      <c r="R33" s="81">
        <v>44572</v>
      </c>
      <c r="S33" s="82"/>
      <c r="T33" s="87"/>
      <c r="U33" s="87"/>
      <c r="V33" s="92"/>
      <c r="W33" s="82">
        <v>290.98</v>
      </c>
      <c r="X33" s="88"/>
      <c r="Y33" s="89">
        <f t="shared" si="1"/>
        <v>581.96</v>
      </c>
      <c r="Z33" s="89">
        <f t="shared" si="2"/>
        <v>0</v>
      </c>
      <c r="AA33" s="89">
        <f t="shared" si="3"/>
        <v>581.96</v>
      </c>
      <c r="AB33" s="90"/>
      <c r="AC33" s="91"/>
      <c r="AD33" s="82"/>
      <c r="AE33" s="82"/>
      <c r="AF33" s="93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</row>
    <row r="34" spans="1:233" s="95" customFormat="1" ht="47.25" customHeight="1" x14ac:dyDescent="0.2">
      <c r="A34" s="81">
        <v>44572</v>
      </c>
      <c r="B34" s="82" t="s">
        <v>168</v>
      </c>
      <c r="C34" s="82" t="s">
        <v>191</v>
      </c>
      <c r="D34" s="82" t="s">
        <v>133</v>
      </c>
      <c r="E34" s="82" t="s">
        <v>134</v>
      </c>
      <c r="F34" s="82" t="s">
        <v>165</v>
      </c>
      <c r="G34" s="82" t="s">
        <v>287</v>
      </c>
      <c r="H34" s="82" t="s">
        <v>36</v>
      </c>
      <c r="I34" s="82">
        <v>2</v>
      </c>
      <c r="J34" s="81">
        <v>44572</v>
      </c>
      <c r="K34" s="82">
        <v>2</v>
      </c>
      <c r="L34" s="81">
        <v>44572</v>
      </c>
      <c r="M34" s="82">
        <v>2</v>
      </c>
      <c r="N34" s="82" t="s">
        <v>372</v>
      </c>
      <c r="O34" s="81">
        <v>44572</v>
      </c>
      <c r="P34" s="154">
        <v>2</v>
      </c>
      <c r="Q34" s="82">
        <f t="shared" si="0"/>
        <v>0</v>
      </c>
      <c r="R34" s="81">
        <v>44572</v>
      </c>
      <c r="S34" s="82"/>
      <c r="T34" s="86"/>
      <c r="U34" s="87"/>
      <c r="V34" s="82"/>
      <c r="W34" s="82">
        <v>314.95</v>
      </c>
      <c r="X34" s="88"/>
      <c r="Y34" s="89">
        <f t="shared" si="1"/>
        <v>629.9</v>
      </c>
      <c r="Z34" s="89">
        <f t="shared" si="2"/>
        <v>629.9</v>
      </c>
      <c r="AA34" s="89">
        <f t="shared" si="3"/>
        <v>0</v>
      </c>
      <c r="AB34" s="90"/>
      <c r="AC34" s="91"/>
      <c r="AD34" s="82"/>
      <c r="AE34" s="82"/>
      <c r="AF34" s="93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</row>
    <row r="35" spans="1:233" s="95" customFormat="1" ht="47.25" customHeight="1" x14ac:dyDescent="0.2">
      <c r="A35" s="81">
        <v>44572</v>
      </c>
      <c r="B35" s="82" t="s">
        <v>169</v>
      </c>
      <c r="C35" s="82" t="s">
        <v>192</v>
      </c>
      <c r="D35" s="82" t="s">
        <v>139</v>
      </c>
      <c r="E35" s="82" t="s">
        <v>140</v>
      </c>
      <c r="F35" s="82" t="s">
        <v>165</v>
      </c>
      <c r="G35" s="82" t="s">
        <v>287</v>
      </c>
      <c r="H35" s="82" t="s">
        <v>36</v>
      </c>
      <c r="I35" s="82">
        <v>4</v>
      </c>
      <c r="J35" s="81">
        <v>44572</v>
      </c>
      <c r="K35" s="82">
        <v>4</v>
      </c>
      <c r="L35" s="81">
        <v>44572</v>
      </c>
      <c r="M35" s="82">
        <v>4</v>
      </c>
      <c r="N35" s="82" t="s">
        <v>376</v>
      </c>
      <c r="O35" s="81">
        <v>44572</v>
      </c>
      <c r="P35" s="154"/>
      <c r="Q35" s="82">
        <f t="shared" si="0"/>
        <v>4</v>
      </c>
      <c r="R35" s="81">
        <v>44572</v>
      </c>
      <c r="S35" s="82"/>
      <c r="T35" s="86"/>
      <c r="U35" s="87"/>
      <c r="V35" s="82"/>
      <c r="W35" s="82">
        <v>93.48</v>
      </c>
      <c r="X35" s="88"/>
      <c r="Y35" s="89">
        <f t="shared" si="1"/>
        <v>373.92</v>
      </c>
      <c r="Z35" s="89">
        <f t="shared" si="2"/>
        <v>0</v>
      </c>
      <c r="AA35" s="89">
        <f t="shared" si="3"/>
        <v>373.92</v>
      </c>
      <c r="AB35" s="90"/>
      <c r="AC35" s="91"/>
      <c r="AD35" s="82"/>
      <c r="AE35" s="82"/>
      <c r="AF35" s="93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</row>
    <row r="36" spans="1:233" s="95" customFormat="1" ht="47.25" customHeight="1" x14ac:dyDescent="0.2">
      <c r="A36" s="81">
        <v>44572</v>
      </c>
      <c r="B36" s="82" t="s">
        <v>170</v>
      </c>
      <c r="C36" s="82" t="s">
        <v>193</v>
      </c>
      <c r="D36" s="82" t="s">
        <v>209</v>
      </c>
      <c r="E36" s="82" t="s">
        <v>210</v>
      </c>
      <c r="F36" s="82" t="s">
        <v>165</v>
      </c>
      <c r="G36" s="82" t="s">
        <v>287</v>
      </c>
      <c r="H36" s="82" t="s">
        <v>36</v>
      </c>
      <c r="I36" s="82">
        <v>4</v>
      </c>
      <c r="J36" s="81">
        <v>44572</v>
      </c>
      <c r="K36" s="82">
        <v>4</v>
      </c>
      <c r="L36" s="81">
        <v>44572</v>
      </c>
      <c r="M36" s="82">
        <v>4</v>
      </c>
      <c r="N36" s="82" t="s">
        <v>372</v>
      </c>
      <c r="O36" s="81">
        <v>44572</v>
      </c>
      <c r="P36" s="154"/>
      <c r="Q36" s="82">
        <f t="shared" si="0"/>
        <v>4</v>
      </c>
      <c r="R36" s="81">
        <v>44572</v>
      </c>
      <c r="S36" s="82"/>
      <c r="T36" s="87"/>
      <c r="U36" s="87"/>
      <c r="V36" s="92"/>
      <c r="W36" s="82">
        <v>273.74</v>
      </c>
      <c r="X36" s="88"/>
      <c r="Y36" s="89">
        <f t="shared" si="1"/>
        <v>1094.96</v>
      </c>
      <c r="Z36" s="89">
        <f t="shared" si="2"/>
        <v>0</v>
      </c>
      <c r="AA36" s="89">
        <f t="shared" si="3"/>
        <v>1094.96</v>
      </c>
      <c r="AB36" s="90"/>
      <c r="AC36" s="91"/>
      <c r="AD36" s="82"/>
      <c r="AE36" s="82"/>
      <c r="AF36" s="93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</row>
    <row r="37" spans="1:233" s="94" customFormat="1" ht="44.25" customHeight="1" x14ac:dyDescent="0.2">
      <c r="A37" s="81">
        <v>44572</v>
      </c>
      <c r="B37" s="82" t="s">
        <v>171</v>
      </c>
      <c r="C37" s="82" t="s">
        <v>194</v>
      </c>
      <c r="D37" s="82" t="s">
        <v>211</v>
      </c>
      <c r="E37" s="82" t="s">
        <v>212</v>
      </c>
      <c r="F37" s="82" t="s">
        <v>165</v>
      </c>
      <c r="G37" s="82" t="s">
        <v>287</v>
      </c>
      <c r="H37" s="82" t="s">
        <v>36</v>
      </c>
      <c r="I37" s="82">
        <v>1</v>
      </c>
      <c r="J37" s="81">
        <v>44572</v>
      </c>
      <c r="K37" s="82">
        <v>1</v>
      </c>
      <c r="L37" s="81">
        <v>44572</v>
      </c>
      <c r="M37" s="82">
        <v>1</v>
      </c>
      <c r="N37" s="82" t="s">
        <v>372</v>
      </c>
      <c r="O37" s="81">
        <v>44572</v>
      </c>
      <c r="P37" s="154"/>
      <c r="Q37" s="82">
        <f t="shared" si="0"/>
        <v>1</v>
      </c>
      <c r="R37" s="81">
        <v>44572</v>
      </c>
      <c r="S37" s="82"/>
      <c r="T37" s="86"/>
      <c r="U37" s="87"/>
      <c r="V37" s="92"/>
      <c r="W37" s="82">
        <v>300.22000000000003</v>
      </c>
      <c r="X37" s="88"/>
      <c r="Y37" s="89">
        <f t="shared" si="1"/>
        <v>300.22000000000003</v>
      </c>
      <c r="Z37" s="89">
        <f t="shared" si="2"/>
        <v>0</v>
      </c>
      <c r="AA37" s="89">
        <f t="shared" si="3"/>
        <v>300.22000000000003</v>
      </c>
      <c r="AB37" s="90"/>
      <c r="AC37" s="91"/>
      <c r="AD37" s="96"/>
      <c r="AE37" s="97"/>
      <c r="AF37" s="93"/>
    </row>
    <row r="38" spans="1:233" s="94" customFormat="1" ht="47.25" customHeight="1" x14ac:dyDescent="0.2">
      <c r="A38" s="81">
        <v>44572</v>
      </c>
      <c r="B38" s="82" t="s">
        <v>172</v>
      </c>
      <c r="C38" s="82" t="s">
        <v>157</v>
      </c>
      <c r="D38" s="82" t="s">
        <v>137</v>
      </c>
      <c r="E38" s="82" t="s">
        <v>138</v>
      </c>
      <c r="F38" s="82" t="s">
        <v>165</v>
      </c>
      <c r="G38" s="82" t="s">
        <v>287</v>
      </c>
      <c r="H38" s="82" t="s">
        <v>36</v>
      </c>
      <c r="I38" s="82">
        <v>2</v>
      </c>
      <c r="J38" s="81">
        <v>44572</v>
      </c>
      <c r="K38" s="82">
        <v>2</v>
      </c>
      <c r="L38" s="81">
        <v>44572</v>
      </c>
      <c r="M38" s="82">
        <v>2</v>
      </c>
      <c r="N38" s="82" t="s">
        <v>372</v>
      </c>
      <c r="O38" s="81">
        <v>44572</v>
      </c>
      <c r="P38" s="154"/>
      <c r="Q38" s="82">
        <f t="shared" si="0"/>
        <v>2</v>
      </c>
      <c r="R38" s="81">
        <v>44572</v>
      </c>
      <c r="S38" s="82"/>
      <c r="T38" s="87"/>
      <c r="U38" s="87"/>
      <c r="V38" s="92"/>
      <c r="W38" s="82">
        <v>636.92999999999995</v>
      </c>
      <c r="X38" s="88"/>
      <c r="Y38" s="89">
        <f t="shared" si="1"/>
        <v>1273.8599999999999</v>
      </c>
      <c r="Z38" s="89">
        <f t="shared" si="2"/>
        <v>0</v>
      </c>
      <c r="AA38" s="89">
        <f t="shared" si="3"/>
        <v>1273.8599999999999</v>
      </c>
      <c r="AB38" s="90"/>
      <c r="AC38" s="91"/>
      <c r="AD38" s="82"/>
      <c r="AE38" s="82"/>
      <c r="AF38" s="93"/>
    </row>
    <row r="39" spans="1:233" s="94" customFormat="1" ht="47.25" customHeight="1" x14ac:dyDescent="0.2">
      <c r="A39" s="81">
        <v>44572</v>
      </c>
      <c r="B39" s="82" t="s">
        <v>173</v>
      </c>
      <c r="C39" s="82" t="s">
        <v>157</v>
      </c>
      <c r="D39" s="82" t="s">
        <v>137</v>
      </c>
      <c r="E39" s="82" t="s">
        <v>138</v>
      </c>
      <c r="F39" s="82" t="s">
        <v>165</v>
      </c>
      <c r="G39" s="82" t="s">
        <v>287</v>
      </c>
      <c r="H39" s="82" t="s">
        <v>36</v>
      </c>
      <c r="I39" s="82">
        <v>10</v>
      </c>
      <c r="J39" s="81">
        <v>44572</v>
      </c>
      <c r="K39" s="82">
        <v>10</v>
      </c>
      <c r="L39" s="81">
        <v>44572</v>
      </c>
      <c r="M39" s="82">
        <v>10</v>
      </c>
      <c r="N39" s="82" t="s">
        <v>372</v>
      </c>
      <c r="O39" s="81">
        <v>44572</v>
      </c>
      <c r="P39" s="154"/>
      <c r="Q39" s="82">
        <f t="shared" si="0"/>
        <v>10</v>
      </c>
      <c r="R39" s="81">
        <v>44572</v>
      </c>
      <c r="S39" s="82"/>
      <c r="T39" s="87"/>
      <c r="U39" s="87"/>
      <c r="V39" s="92"/>
      <c r="W39" s="82">
        <v>636.92999999999995</v>
      </c>
      <c r="X39" s="88"/>
      <c r="Y39" s="89">
        <f t="shared" si="1"/>
        <v>6369.2999999999993</v>
      </c>
      <c r="Z39" s="89">
        <f t="shared" si="2"/>
        <v>0</v>
      </c>
      <c r="AA39" s="89">
        <f t="shared" si="3"/>
        <v>6369.2999999999993</v>
      </c>
      <c r="AB39" s="90"/>
      <c r="AC39" s="91"/>
      <c r="AD39" s="82"/>
      <c r="AE39" s="82"/>
      <c r="AF39" s="93"/>
    </row>
    <row r="40" spans="1:233" s="94" customFormat="1" ht="47.25" customHeight="1" x14ac:dyDescent="0.2">
      <c r="A40" s="81">
        <v>44572</v>
      </c>
      <c r="B40" s="82" t="s">
        <v>174</v>
      </c>
      <c r="C40" s="82" t="s">
        <v>195</v>
      </c>
      <c r="D40" s="82" t="s">
        <v>129</v>
      </c>
      <c r="E40" s="82" t="s">
        <v>130</v>
      </c>
      <c r="F40" s="82" t="s">
        <v>165</v>
      </c>
      <c r="G40" s="82" t="s">
        <v>287</v>
      </c>
      <c r="H40" s="82" t="s">
        <v>36</v>
      </c>
      <c r="I40" s="82">
        <v>3</v>
      </c>
      <c r="J40" s="81">
        <v>44572</v>
      </c>
      <c r="K40" s="82">
        <v>3</v>
      </c>
      <c r="L40" s="81">
        <v>44572</v>
      </c>
      <c r="M40" s="82">
        <v>3</v>
      </c>
      <c r="N40" s="82" t="s">
        <v>372</v>
      </c>
      <c r="O40" s="81">
        <v>44572</v>
      </c>
      <c r="P40" s="154"/>
      <c r="Q40" s="82">
        <f t="shared" si="0"/>
        <v>3</v>
      </c>
      <c r="R40" s="81">
        <v>44572</v>
      </c>
      <c r="S40" s="82"/>
      <c r="T40" s="86"/>
      <c r="U40" s="87"/>
      <c r="V40" s="82"/>
      <c r="W40" s="82">
        <v>252.74</v>
      </c>
      <c r="X40" s="88"/>
      <c r="Y40" s="89">
        <f t="shared" si="1"/>
        <v>758.22</v>
      </c>
      <c r="Z40" s="89">
        <f t="shared" si="2"/>
        <v>0</v>
      </c>
      <c r="AA40" s="89">
        <f t="shared" si="3"/>
        <v>758.22</v>
      </c>
      <c r="AB40" s="90"/>
      <c r="AC40" s="91"/>
      <c r="AD40" s="92"/>
      <c r="AE40" s="92"/>
      <c r="AF40" s="93"/>
    </row>
    <row r="41" spans="1:233" s="94" customFormat="1" ht="47.25" customHeight="1" x14ac:dyDescent="0.2">
      <c r="A41" s="81">
        <v>44572</v>
      </c>
      <c r="B41" s="82" t="s">
        <v>175</v>
      </c>
      <c r="C41" s="82" t="s">
        <v>192</v>
      </c>
      <c r="D41" s="82" t="s">
        <v>139</v>
      </c>
      <c r="E41" s="82" t="s">
        <v>140</v>
      </c>
      <c r="F41" s="82" t="s">
        <v>165</v>
      </c>
      <c r="G41" s="82" t="s">
        <v>287</v>
      </c>
      <c r="H41" s="82" t="s">
        <v>36</v>
      </c>
      <c r="I41" s="82">
        <v>5</v>
      </c>
      <c r="J41" s="81">
        <v>44572</v>
      </c>
      <c r="K41" s="82">
        <v>5</v>
      </c>
      <c r="L41" s="81">
        <v>44572</v>
      </c>
      <c r="M41" s="82">
        <v>5</v>
      </c>
      <c r="N41" s="82" t="s">
        <v>376</v>
      </c>
      <c r="O41" s="81">
        <v>44572</v>
      </c>
      <c r="P41" s="154"/>
      <c r="Q41" s="82">
        <f t="shared" si="0"/>
        <v>5</v>
      </c>
      <c r="R41" s="81">
        <v>44572</v>
      </c>
      <c r="S41" s="82"/>
      <c r="T41" s="86"/>
      <c r="U41" s="87"/>
      <c r="V41" s="82"/>
      <c r="W41" s="82">
        <v>93.48</v>
      </c>
      <c r="X41" s="88"/>
      <c r="Y41" s="89">
        <f t="shared" si="1"/>
        <v>467.40000000000003</v>
      </c>
      <c r="Z41" s="89">
        <f t="shared" si="2"/>
        <v>0</v>
      </c>
      <c r="AA41" s="89">
        <f t="shared" si="3"/>
        <v>467.40000000000003</v>
      </c>
      <c r="AB41" s="90"/>
      <c r="AC41" s="91"/>
      <c r="AD41" s="92"/>
      <c r="AE41" s="92"/>
      <c r="AF41" s="93"/>
    </row>
    <row r="42" spans="1:233" s="94" customFormat="1" ht="47.25" customHeight="1" x14ac:dyDescent="0.2">
      <c r="A42" s="81">
        <v>44572</v>
      </c>
      <c r="B42" s="82" t="s">
        <v>176</v>
      </c>
      <c r="C42" s="82" t="s">
        <v>155</v>
      </c>
      <c r="D42" s="82" t="s">
        <v>135</v>
      </c>
      <c r="E42" s="82" t="s">
        <v>136</v>
      </c>
      <c r="F42" s="82" t="s">
        <v>165</v>
      </c>
      <c r="G42" s="82" t="s">
        <v>287</v>
      </c>
      <c r="H42" s="82" t="s">
        <v>36</v>
      </c>
      <c r="I42" s="82">
        <v>1</v>
      </c>
      <c r="J42" s="81">
        <v>44572</v>
      </c>
      <c r="K42" s="82">
        <v>1</v>
      </c>
      <c r="L42" s="81">
        <v>44572</v>
      </c>
      <c r="M42" s="82">
        <v>1</v>
      </c>
      <c r="N42" s="82" t="s">
        <v>372</v>
      </c>
      <c r="O42" s="81">
        <v>44572</v>
      </c>
      <c r="P42" s="154"/>
      <c r="Q42" s="82">
        <f t="shared" si="0"/>
        <v>1</v>
      </c>
      <c r="R42" s="81">
        <v>44572</v>
      </c>
      <c r="S42" s="82"/>
      <c r="T42" s="86"/>
      <c r="U42" s="87"/>
      <c r="V42" s="82"/>
      <c r="W42" s="82">
        <v>526.74</v>
      </c>
      <c r="X42" s="82"/>
      <c r="Y42" s="89">
        <f t="shared" si="1"/>
        <v>526.74</v>
      </c>
      <c r="Z42" s="89">
        <f t="shared" si="2"/>
        <v>0</v>
      </c>
      <c r="AA42" s="89">
        <f t="shared" si="3"/>
        <v>526.74</v>
      </c>
      <c r="AB42" s="90"/>
      <c r="AC42" s="91"/>
      <c r="AD42" s="82"/>
      <c r="AE42" s="82"/>
      <c r="AF42" s="93"/>
    </row>
    <row r="43" spans="1:233" s="94" customFormat="1" ht="47.25" customHeight="1" x14ac:dyDescent="0.2">
      <c r="A43" s="81">
        <v>44572</v>
      </c>
      <c r="B43" s="82" t="s">
        <v>177</v>
      </c>
      <c r="C43" s="82" t="s">
        <v>196</v>
      </c>
      <c r="D43" s="82" t="s">
        <v>133</v>
      </c>
      <c r="E43" s="82" t="s">
        <v>134</v>
      </c>
      <c r="F43" s="82" t="s">
        <v>165</v>
      </c>
      <c r="G43" s="82" t="s">
        <v>287</v>
      </c>
      <c r="H43" s="82" t="s">
        <v>36</v>
      </c>
      <c r="I43" s="82">
        <v>6</v>
      </c>
      <c r="J43" s="81">
        <v>44572</v>
      </c>
      <c r="K43" s="82">
        <v>6</v>
      </c>
      <c r="L43" s="81">
        <v>44572</v>
      </c>
      <c r="M43" s="82">
        <v>6</v>
      </c>
      <c r="N43" s="82" t="s">
        <v>372</v>
      </c>
      <c r="O43" s="81">
        <v>44572</v>
      </c>
      <c r="P43" s="154">
        <v>6</v>
      </c>
      <c r="Q43" s="82">
        <f t="shared" si="0"/>
        <v>0</v>
      </c>
      <c r="R43" s="81">
        <v>44572</v>
      </c>
      <c r="S43" s="82"/>
      <c r="T43" s="86"/>
      <c r="U43" s="87"/>
      <c r="V43" s="82"/>
      <c r="W43" s="82">
        <v>314.95</v>
      </c>
      <c r="X43" s="88"/>
      <c r="Y43" s="89">
        <f t="shared" si="1"/>
        <v>1889.6999999999998</v>
      </c>
      <c r="Z43" s="89">
        <f t="shared" si="2"/>
        <v>1889.6999999999998</v>
      </c>
      <c r="AA43" s="89">
        <f t="shared" si="3"/>
        <v>0</v>
      </c>
      <c r="AB43" s="90"/>
      <c r="AC43" s="91"/>
      <c r="AD43" s="92"/>
      <c r="AE43" s="92"/>
      <c r="AF43" s="93"/>
    </row>
    <row r="44" spans="1:233" s="95" customFormat="1" ht="47.25" customHeight="1" x14ac:dyDescent="0.2">
      <c r="A44" s="81">
        <v>44572</v>
      </c>
      <c r="B44" s="82" t="s">
        <v>178</v>
      </c>
      <c r="C44" s="82" t="s">
        <v>197</v>
      </c>
      <c r="D44" s="82" t="s">
        <v>213</v>
      </c>
      <c r="E44" s="82" t="s">
        <v>214</v>
      </c>
      <c r="F44" s="82" t="s">
        <v>165</v>
      </c>
      <c r="G44" s="82" t="s">
        <v>287</v>
      </c>
      <c r="H44" s="82" t="s">
        <v>36</v>
      </c>
      <c r="I44" s="82">
        <v>1</v>
      </c>
      <c r="J44" s="81">
        <v>44572</v>
      </c>
      <c r="K44" s="82">
        <v>1</v>
      </c>
      <c r="L44" s="81">
        <v>44572</v>
      </c>
      <c r="M44" s="82">
        <v>1</v>
      </c>
      <c r="N44" s="82" t="s">
        <v>372</v>
      </c>
      <c r="O44" s="81">
        <v>44572</v>
      </c>
      <c r="P44" s="154"/>
      <c r="Q44" s="82">
        <f t="shared" si="0"/>
        <v>1</v>
      </c>
      <c r="R44" s="81">
        <v>44572</v>
      </c>
      <c r="S44" s="82"/>
      <c r="T44" s="87"/>
      <c r="U44" s="87"/>
      <c r="V44" s="92"/>
      <c r="W44" s="82">
        <v>357.62</v>
      </c>
      <c r="X44" s="88"/>
      <c r="Y44" s="89">
        <f t="shared" si="1"/>
        <v>357.62</v>
      </c>
      <c r="Z44" s="89">
        <f t="shared" si="2"/>
        <v>0</v>
      </c>
      <c r="AA44" s="89">
        <f t="shared" si="3"/>
        <v>357.62</v>
      </c>
      <c r="AB44" s="90"/>
      <c r="AC44" s="91"/>
      <c r="AD44" s="82"/>
      <c r="AE44" s="82"/>
      <c r="AF44" s="93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</row>
    <row r="45" spans="1:233" s="95" customFormat="1" ht="47.25" customHeight="1" x14ac:dyDescent="0.2">
      <c r="A45" s="81">
        <v>44572</v>
      </c>
      <c r="B45" s="82" t="s">
        <v>179</v>
      </c>
      <c r="C45" s="82" t="s">
        <v>198</v>
      </c>
      <c r="D45" s="82" t="s">
        <v>135</v>
      </c>
      <c r="E45" s="82" t="s">
        <v>136</v>
      </c>
      <c r="F45" s="82" t="s">
        <v>165</v>
      </c>
      <c r="G45" s="82" t="s">
        <v>287</v>
      </c>
      <c r="H45" s="82" t="s">
        <v>36</v>
      </c>
      <c r="I45" s="82">
        <v>14</v>
      </c>
      <c r="J45" s="81">
        <v>44572</v>
      </c>
      <c r="K45" s="82">
        <v>14</v>
      </c>
      <c r="L45" s="81">
        <v>44572</v>
      </c>
      <c r="M45" s="82">
        <v>14</v>
      </c>
      <c r="N45" s="82" t="s">
        <v>372</v>
      </c>
      <c r="O45" s="81">
        <v>44572</v>
      </c>
      <c r="P45" s="154"/>
      <c r="Q45" s="82">
        <f t="shared" si="0"/>
        <v>14</v>
      </c>
      <c r="R45" s="81">
        <v>44572</v>
      </c>
      <c r="S45" s="82"/>
      <c r="T45" s="87"/>
      <c r="U45" s="87"/>
      <c r="V45" s="92"/>
      <c r="W45" s="82">
        <v>526.74</v>
      </c>
      <c r="X45" s="98"/>
      <c r="Y45" s="89">
        <f t="shared" si="1"/>
        <v>7374.3600000000006</v>
      </c>
      <c r="Z45" s="89">
        <f t="shared" si="2"/>
        <v>0</v>
      </c>
      <c r="AA45" s="89">
        <f t="shared" si="3"/>
        <v>7374.3600000000006</v>
      </c>
      <c r="AB45" s="82"/>
      <c r="AC45" s="91"/>
      <c r="AD45" s="82"/>
      <c r="AE45" s="82"/>
      <c r="AF45" s="93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</row>
    <row r="46" spans="1:233" s="95" customFormat="1" ht="47.25" customHeight="1" x14ac:dyDescent="0.2">
      <c r="A46" s="81">
        <v>44572</v>
      </c>
      <c r="B46" s="82" t="s">
        <v>180</v>
      </c>
      <c r="C46" s="82" t="s">
        <v>199</v>
      </c>
      <c r="D46" s="82" t="s">
        <v>137</v>
      </c>
      <c r="E46" s="82" t="s">
        <v>138</v>
      </c>
      <c r="F46" s="82" t="s">
        <v>165</v>
      </c>
      <c r="G46" s="82" t="s">
        <v>287</v>
      </c>
      <c r="H46" s="82" t="s">
        <v>36</v>
      </c>
      <c r="I46" s="82">
        <v>1</v>
      </c>
      <c r="J46" s="81">
        <v>44572</v>
      </c>
      <c r="K46" s="82">
        <v>1</v>
      </c>
      <c r="L46" s="81">
        <v>44572</v>
      </c>
      <c r="M46" s="82">
        <v>1</v>
      </c>
      <c r="N46" s="82" t="s">
        <v>372</v>
      </c>
      <c r="O46" s="81">
        <v>44572</v>
      </c>
      <c r="P46" s="154"/>
      <c r="Q46" s="82">
        <f t="shared" si="0"/>
        <v>1</v>
      </c>
      <c r="R46" s="81">
        <v>44572</v>
      </c>
      <c r="S46" s="82"/>
      <c r="T46" s="87"/>
      <c r="U46" s="87"/>
      <c r="V46" s="92"/>
      <c r="W46" s="82">
        <v>636.92999999999995</v>
      </c>
      <c r="X46" s="88"/>
      <c r="Y46" s="89">
        <f t="shared" si="1"/>
        <v>636.92999999999995</v>
      </c>
      <c r="Z46" s="89">
        <f t="shared" si="2"/>
        <v>0</v>
      </c>
      <c r="AA46" s="89">
        <f t="shared" si="3"/>
        <v>636.92999999999995</v>
      </c>
      <c r="AB46" s="90"/>
      <c r="AC46" s="91"/>
      <c r="AD46" s="82"/>
      <c r="AE46" s="82"/>
      <c r="AF46" s="93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</row>
    <row r="47" spans="1:233" s="95" customFormat="1" ht="47.25" customHeight="1" x14ac:dyDescent="0.2">
      <c r="A47" s="81">
        <v>44572</v>
      </c>
      <c r="B47" s="82" t="s">
        <v>181</v>
      </c>
      <c r="C47" s="82" t="s">
        <v>200</v>
      </c>
      <c r="D47" s="82" t="s">
        <v>209</v>
      </c>
      <c r="E47" s="82" t="s">
        <v>210</v>
      </c>
      <c r="F47" s="82" t="s">
        <v>165</v>
      </c>
      <c r="G47" s="82" t="s">
        <v>287</v>
      </c>
      <c r="H47" s="82" t="s">
        <v>36</v>
      </c>
      <c r="I47" s="82">
        <v>3</v>
      </c>
      <c r="J47" s="81">
        <v>44572</v>
      </c>
      <c r="K47" s="82">
        <v>3</v>
      </c>
      <c r="L47" s="81">
        <v>44572</v>
      </c>
      <c r="M47" s="82">
        <v>3</v>
      </c>
      <c r="N47" s="82" t="s">
        <v>372</v>
      </c>
      <c r="O47" s="81">
        <v>44572</v>
      </c>
      <c r="P47" s="154"/>
      <c r="Q47" s="82">
        <f t="shared" si="0"/>
        <v>3</v>
      </c>
      <c r="R47" s="81">
        <v>44572</v>
      </c>
      <c r="S47" s="82"/>
      <c r="T47" s="87"/>
      <c r="U47" s="87"/>
      <c r="V47" s="92"/>
      <c r="W47" s="82">
        <v>273.74</v>
      </c>
      <c r="X47" s="88"/>
      <c r="Y47" s="89">
        <f t="shared" si="1"/>
        <v>821.22</v>
      </c>
      <c r="Z47" s="89">
        <f t="shared" si="2"/>
        <v>0</v>
      </c>
      <c r="AA47" s="89">
        <f t="shared" si="3"/>
        <v>821.22</v>
      </c>
      <c r="AB47" s="90"/>
      <c r="AC47" s="91"/>
      <c r="AD47" s="82"/>
      <c r="AE47" s="82"/>
      <c r="AF47" s="93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</row>
    <row r="48" spans="1:233" s="95" customFormat="1" ht="47.25" customHeight="1" x14ac:dyDescent="0.2">
      <c r="A48" s="81">
        <v>44572</v>
      </c>
      <c r="B48" s="82" t="s">
        <v>182</v>
      </c>
      <c r="C48" s="82" t="s">
        <v>201</v>
      </c>
      <c r="D48" s="82" t="s">
        <v>129</v>
      </c>
      <c r="E48" s="82" t="s">
        <v>130</v>
      </c>
      <c r="F48" s="82" t="s">
        <v>165</v>
      </c>
      <c r="G48" s="82" t="s">
        <v>287</v>
      </c>
      <c r="H48" s="82" t="s">
        <v>36</v>
      </c>
      <c r="I48" s="82">
        <v>9</v>
      </c>
      <c r="J48" s="81">
        <v>44572</v>
      </c>
      <c r="K48" s="82">
        <v>9</v>
      </c>
      <c r="L48" s="81">
        <v>44572</v>
      </c>
      <c r="M48" s="82">
        <v>9</v>
      </c>
      <c r="N48" s="82" t="s">
        <v>372</v>
      </c>
      <c r="O48" s="81">
        <v>44572</v>
      </c>
      <c r="P48" s="154"/>
      <c r="Q48" s="82">
        <f t="shared" si="0"/>
        <v>9</v>
      </c>
      <c r="R48" s="81">
        <v>44572</v>
      </c>
      <c r="S48" s="82"/>
      <c r="T48" s="87"/>
      <c r="U48" s="87"/>
      <c r="V48" s="92"/>
      <c r="W48" s="82">
        <v>252.74</v>
      </c>
      <c r="X48" s="88"/>
      <c r="Y48" s="89">
        <f t="shared" si="1"/>
        <v>2274.66</v>
      </c>
      <c r="Z48" s="89">
        <f t="shared" si="2"/>
        <v>0</v>
      </c>
      <c r="AA48" s="89">
        <f t="shared" si="3"/>
        <v>2274.66</v>
      </c>
      <c r="AB48" s="90"/>
      <c r="AC48" s="91"/>
      <c r="AD48" s="82"/>
      <c r="AE48" s="82"/>
      <c r="AF48" s="93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</row>
    <row r="49" spans="1:259" s="95" customFormat="1" ht="47.25" customHeight="1" x14ac:dyDescent="0.2">
      <c r="A49" s="81">
        <v>44572</v>
      </c>
      <c r="B49" s="82" t="s">
        <v>183</v>
      </c>
      <c r="C49" s="82" t="s">
        <v>202</v>
      </c>
      <c r="D49" s="82" t="s">
        <v>215</v>
      </c>
      <c r="E49" s="82" t="s">
        <v>216</v>
      </c>
      <c r="F49" s="82" t="s">
        <v>165</v>
      </c>
      <c r="G49" s="82" t="s">
        <v>287</v>
      </c>
      <c r="H49" s="82" t="s">
        <v>36</v>
      </c>
      <c r="I49" s="82">
        <v>4</v>
      </c>
      <c r="J49" s="81">
        <v>44572</v>
      </c>
      <c r="K49" s="82">
        <v>4</v>
      </c>
      <c r="L49" s="81">
        <v>44572</v>
      </c>
      <c r="M49" s="82">
        <v>4</v>
      </c>
      <c r="N49" s="82" t="s">
        <v>372</v>
      </c>
      <c r="O49" s="81">
        <v>44572</v>
      </c>
      <c r="P49" s="154"/>
      <c r="Q49" s="82">
        <f t="shared" si="0"/>
        <v>4</v>
      </c>
      <c r="R49" s="81">
        <v>44572</v>
      </c>
      <c r="S49" s="82"/>
      <c r="T49" s="87"/>
      <c r="U49" s="87"/>
      <c r="V49" s="92"/>
      <c r="W49" s="82">
        <v>460.84</v>
      </c>
      <c r="X49" s="88"/>
      <c r="Y49" s="89">
        <f t="shared" si="1"/>
        <v>1843.36</v>
      </c>
      <c r="Z49" s="89">
        <f t="shared" si="2"/>
        <v>0</v>
      </c>
      <c r="AA49" s="89">
        <f t="shared" si="3"/>
        <v>1843.36</v>
      </c>
      <c r="AB49" s="90"/>
      <c r="AC49" s="91"/>
      <c r="AD49" s="82"/>
      <c r="AE49" s="82"/>
      <c r="AF49" s="93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94"/>
      <c r="FD49" s="94"/>
      <c r="FE49" s="94"/>
      <c r="FF49" s="94"/>
      <c r="FG49" s="94"/>
      <c r="FH49" s="94"/>
      <c r="FI49" s="94"/>
      <c r="FJ49" s="94"/>
      <c r="FK49" s="94"/>
      <c r="FL49" s="94"/>
      <c r="FM49" s="94"/>
      <c r="FN49" s="94"/>
      <c r="FO49" s="94"/>
      <c r="FP49" s="94"/>
      <c r="FQ49" s="94"/>
      <c r="FR49" s="94"/>
      <c r="FS49" s="94"/>
      <c r="FT49" s="94"/>
      <c r="FU49" s="94"/>
      <c r="FV49" s="94"/>
      <c r="FW49" s="94"/>
      <c r="FX49" s="94"/>
      <c r="FY49" s="94"/>
      <c r="FZ49" s="94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94"/>
      <c r="GT49" s="94"/>
      <c r="GU49" s="94"/>
      <c r="GV49" s="94"/>
      <c r="GW49" s="94"/>
      <c r="GX49" s="94"/>
      <c r="GY49" s="94"/>
      <c r="GZ49" s="94"/>
      <c r="HA49" s="94"/>
      <c r="HB49" s="94"/>
      <c r="HC49" s="94"/>
      <c r="HD49" s="94"/>
      <c r="HE49" s="94"/>
      <c r="HF49" s="94"/>
      <c r="HG49" s="94"/>
      <c r="HH49" s="94"/>
      <c r="HI49" s="94"/>
      <c r="HJ49" s="94"/>
      <c r="HK49" s="94"/>
      <c r="HL49" s="94"/>
      <c r="HM49" s="94"/>
      <c r="HN49" s="94"/>
      <c r="HO49" s="94"/>
      <c r="HP49" s="94"/>
      <c r="HQ49" s="94"/>
      <c r="HR49" s="94"/>
      <c r="HS49" s="94"/>
      <c r="HT49" s="94"/>
      <c r="HU49" s="94"/>
      <c r="HV49" s="94"/>
      <c r="HW49" s="94"/>
      <c r="HX49" s="94"/>
      <c r="HY49" s="94"/>
    </row>
    <row r="50" spans="1:259" s="95" customFormat="1" ht="47.25" customHeight="1" x14ac:dyDescent="0.2">
      <c r="A50" s="81">
        <v>44572</v>
      </c>
      <c r="B50" s="82" t="s">
        <v>184</v>
      </c>
      <c r="C50" s="82" t="s">
        <v>203</v>
      </c>
      <c r="D50" s="82" t="s">
        <v>217</v>
      </c>
      <c r="E50" s="82" t="s">
        <v>218</v>
      </c>
      <c r="F50" s="82" t="s">
        <v>165</v>
      </c>
      <c r="G50" s="82" t="s">
        <v>287</v>
      </c>
      <c r="H50" s="82" t="s">
        <v>36</v>
      </c>
      <c r="I50" s="82">
        <v>2</v>
      </c>
      <c r="J50" s="81">
        <v>44572</v>
      </c>
      <c r="K50" s="82">
        <v>2</v>
      </c>
      <c r="L50" s="81">
        <v>44572</v>
      </c>
      <c r="M50" s="82">
        <v>2</v>
      </c>
      <c r="N50" s="82" t="s">
        <v>288</v>
      </c>
      <c r="O50" s="81">
        <v>44572</v>
      </c>
      <c r="P50" s="154"/>
      <c r="Q50" s="82">
        <f t="shared" si="0"/>
        <v>2</v>
      </c>
      <c r="R50" s="81">
        <v>44572</v>
      </c>
      <c r="S50" s="82"/>
      <c r="T50" s="87"/>
      <c r="U50" s="87"/>
      <c r="V50" s="92"/>
      <c r="W50" s="82">
        <v>300.74</v>
      </c>
      <c r="X50" s="88"/>
      <c r="Y50" s="89">
        <f t="shared" si="1"/>
        <v>601.48</v>
      </c>
      <c r="Z50" s="89">
        <f t="shared" si="2"/>
        <v>0</v>
      </c>
      <c r="AA50" s="89">
        <f t="shared" si="3"/>
        <v>601.48</v>
      </c>
      <c r="AB50" s="90"/>
      <c r="AC50" s="91"/>
      <c r="AD50" s="82"/>
      <c r="AE50" s="82"/>
      <c r="AF50" s="93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  <c r="ES50" s="94"/>
      <c r="ET50" s="94"/>
      <c r="EU50" s="94"/>
      <c r="EV50" s="94"/>
      <c r="EW50" s="94"/>
      <c r="EX50" s="94"/>
      <c r="EY50" s="94"/>
      <c r="EZ50" s="94"/>
      <c r="FA50" s="94"/>
      <c r="FB50" s="94"/>
      <c r="FC50" s="94"/>
      <c r="FD50" s="94"/>
      <c r="FE50" s="94"/>
      <c r="FF50" s="94"/>
      <c r="FG50" s="94"/>
      <c r="FH50" s="94"/>
      <c r="FI50" s="94"/>
      <c r="FJ50" s="94"/>
      <c r="FK50" s="94"/>
      <c r="FL50" s="94"/>
      <c r="FM50" s="94"/>
      <c r="FN50" s="94"/>
      <c r="FO50" s="94"/>
      <c r="FP50" s="94"/>
      <c r="FQ50" s="94"/>
      <c r="FR50" s="94"/>
      <c r="FS50" s="94"/>
      <c r="FT50" s="94"/>
      <c r="FU50" s="94"/>
      <c r="FV50" s="94"/>
      <c r="FW50" s="94"/>
      <c r="FX50" s="94"/>
      <c r="FY50" s="94"/>
      <c r="FZ50" s="94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4"/>
      <c r="GT50" s="94"/>
      <c r="GU50" s="94"/>
      <c r="GV50" s="94"/>
      <c r="GW50" s="94"/>
      <c r="GX50" s="94"/>
      <c r="GY50" s="94"/>
      <c r="GZ50" s="94"/>
      <c r="HA50" s="94"/>
      <c r="HB50" s="94"/>
      <c r="HC50" s="94"/>
      <c r="HD50" s="94"/>
      <c r="HE50" s="94"/>
      <c r="HF50" s="94"/>
      <c r="HG50" s="94"/>
      <c r="HH50" s="94"/>
      <c r="HI50" s="94"/>
      <c r="HJ50" s="94"/>
      <c r="HK50" s="94"/>
      <c r="HL50" s="94"/>
      <c r="HM50" s="94"/>
      <c r="HN50" s="94"/>
      <c r="HO50" s="94"/>
      <c r="HP50" s="94"/>
      <c r="HQ50" s="94"/>
      <c r="HR50" s="94"/>
      <c r="HS50" s="94"/>
      <c r="HT50" s="94"/>
      <c r="HU50" s="94"/>
      <c r="HV50" s="94"/>
      <c r="HW50" s="94"/>
      <c r="HX50" s="94"/>
      <c r="HY50" s="94"/>
    </row>
    <row r="51" spans="1:259" s="95" customFormat="1" ht="47.25" customHeight="1" x14ac:dyDescent="0.2">
      <c r="A51" s="81">
        <v>44572</v>
      </c>
      <c r="B51" s="82" t="s">
        <v>185</v>
      </c>
      <c r="C51" s="82" t="s">
        <v>199</v>
      </c>
      <c r="D51" s="82" t="s">
        <v>137</v>
      </c>
      <c r="E51" s="82" t="s">
        <v>138</v>
      </c>
      <c r="F51" s="82" t="s">
        <v>165</v>
      </c>
      <c r="G51" s="82" t="s">
        <v>287</v>
      </c>
      <c r="H51" s="82" t="s">
        <v>36</v>
      </c>
      <c r="I51" s="82">
        <v>6</v>
      </c>
      <c r="J51" s="81">
        <v>44572</v>
      </c>
      <c r="K51" s="82">
        <v>6</v>
      </c>
      <c r="L51" s="81">
        <v>44572</v>
      </c>
      <c r="M51" s="82">
        <v>6</v>
      </c>
      <c r="N51" s="82" t="s">
        <v>372</v>
      </c>
      <c r="O51" s="81">
        <v>44572</v>
      </c>
      <c r="P51" s="154"/>
      <c r="Q51" s="82">
        <f t="shared" si="0"/>
        <v>6</v>
      </c>
      <c r="R51" s="81">
        <v>44572</v>
      </c>
      <c r="S51" s="82"/>
      <c r="T51" s="87"/>
      <c r="U51" s="87"/>
      <c r="V51" s="92"/>
      <c r="W51" s="82">
        <v>636.92999999999995</v>
      </c>
      <c r="X51" s="88"/>
      <c r="Y51" s="89">
        <f t="shared" si="1"/>
        <v>3821.58</v>
      </c>
      <c r="Z51" s="89">
        <f t="shared" si="2"/>
        <v>0</v>
      </c>
      <c r="AA51" s="89">
        <f t="shared" si="3"/>
        <v>3821.58</v>
      </c>
      <c r="AB51" s="90"/>
      <c r="AC51" s="91"/>
      <c r="AD51" s="82"/>
      <c r="AE51" s="82"/>
      <c r="AF51" s="93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94"/>
      <c r="FD51" s="94"/>
      <c r="FE51" s="94"/>
      <c r="FF51" s="94"/>
      <c r="FG51" s="94"/>
      <c r="FH51" s="94"/>
      <c r="FI51" s="94"/>
      <c r="FJ51" s="94"/>
      <c r="FK51" s="94"/>
      <c r="FL51" s="94"/>
      <c r="FM51" s="94"/>
      <c r="FN51" s="94"/>
      <c r="FO51" s="94"/>
      <c r="FP51" s="94"/>
      <c r="FQ51" s="94"/>
      <c r="FR51" s="94"/>
      <c r="FS51" s="94"/>
      <c r="FT51" s="94"/>
      <c r="FU51" s="94"/>
      <c r="FV51" s="94"/>
      <c r="FW51" s="94"/>
      <c r="FX51" s="94"/>
      <c r="FY51" s="94"/>
      <c r="FZ51" s="94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94"/>
      <c r="GX51" s="94"/>
      <c r="GY51" s="94"/>
      <c r="GZ51" s="94"/>
      <c r="HA51" s="94"/>
      <c r="HB51" s="94"/>
      <c r="HC51" s="94"/>
      <c r="HD51" s="94"/>
      <c r="HE51" s="94"/>
      <c r="HF51" s="94"/>
      <c r="HG51" s="94"/>
      <c r="HH51" s="94"/>
      <c r="HI51" s="94"/>
      <c r="HJ51" s="94"/>
      <c r="HK51" s="94"/>
      <c r="HL51" s="94"/>
      <c r="HM51" s="94"/>
      <c r="HN51" s="94"/>
      <c r="HO51" s="94"/>
      <c r="HP51" s="94"/>
      <c r="HQ51" s="94"/>
      <c r="HR51" s="94"/>
      <c r="HS51" s="94"/>
      <c r="HT51" s="94"/>
      <c r="HU51" s="94"/>
      <c r="HV51" s="94"/>
      <c r="HW51" s="94"/>
      <c r="HX51" s="94"/>
      <c r="HY51" s="94"/>
    </row>
    <row r="52" spans="1:259" s="95" customFormat="1" ht="47.25" customHeight="1" x14ac:dyDescent="0.2">
      <c r="A52" s="81">
        <v>44572</v>
      </c>
      <c r="B52" s="82" t="s">
        <v>186</v>
      </c>
      <c r="C52" s="82" t="s">
        <v>204</v>
      </c>
      <c r="D52" s="82" t="s">
        <v>219</v>
      </c>
      <c r="E52" s="82" t="s">
        <v>220</v>
      </c>
      <c r="F52" s="82" t="s">
        <v>165</v>
      </c>
      <c r="G52" s="82" t="s">
        <v>287</v>
      </c>
      <c r="H52" s="82" t="s">
        <v>36</v>
      </c>
      <c r="I52" s="82">
        <v>3</v>
      </c>
      <c r="J52" s="81">
        <v>44572</v>
      </c>
      <c r="K52" s="82">
        <v>3</v>
      </c>
      <c r="L52" s="81">
        <v>44572</v>
      </c>
      <c r="M52" s="82">
        <v>3</v>
      </c>
      <c r="N52" s="82" t="s">
        <v>288</v>
      </c>
      <c r="O52" s="81">
        <v>44572</v>
      </c>
      <c r="P52" s="154"/>
      <c r="Q52" s="82">
        <f t="shared" si="0"/>
        <v>3</v>
      </c>
      <c r="R52" s="81">
        <v>44572</v>
      </c>
      <c r="S52" s="82"/>
      <c r="T52" s="87"/>
      <c r="U52" s="87"/>
      <c r="V52" s="92"/>
      <c r="W52" s="82">
        <v>195.42</v>
      </c>
      <c r="X52" s="88"/>
      <c r="Y52" s="89">
        <f t="shared" si="1"/>
        <v>586.26</v>
      </c>
      <c r="Z52" s="89">
        <f t="shared" si="2"/>
        <v>0</v>
      </c>
      <c r="AA52" s="89">
        <f t="shared" si="3"/>
        <v>586.26</v>
      </c>
      <c r="AB52" s="90"/>
      <c r="AC52" s="91"/>
      <c r="AD52" s="82"/>
      <c r="AE52" s="82"/>
      <c r="AF52" s="93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94"/>
      <c r="FD52" s="94"/>
      <c r="FE52" s="94"/>
      <c r="FF52" s="94"/>
      <c r="FG52" s="94"/>
      <c r="FH52" s="94"/>
      <c r="FI52" s="94"/>
      <c r="FJ52" s="94"/>
      <c r="FK52" s="94"/>
      <c r="FL52" s="94"/>
      <c r="FM52" s="94"/>
      <c r="FN52" s="94"/>
      <c r="FO52" s="94"/>
      <c r="FP52" s="94"/>
      <c r="FQ52" s="94"/>
      <c r="FR52" s="94"/>
      <c r="FS52" s="94"/>
      <c r="FT52" s="94"/>
      <c r="FU52" s="94"/>
      <c r="FV52" s="94"/>
      <c r="FW52" s="94"/>
      <c r="FX52" s="94"/>
      <c r="FY52" s="94"/>
      <c r="FZ52" s="94"/>
      <c r="GA52" s="94"/>
      <c r="GB52" s="94"/>
      <c r="GC52" s="94"/>
      <c r="GD52" s="94"/>
      <c r="GE52" s="94"/>
      <c r="GF52" s="94"/>
      <c r="GG52" s="94"/>
      <c r="GH52" s="94"/>
      <c r="GI52" s="94"/>
      <c r="GJ52" s="94"/>
      <c r="GK52" s="94"/>
      <c r="GL52" s="94"/>
      <c r="GM52" s="94"/>
      <c r="GN52" s="94"/>
      <c r="GO52" s="94"/>
      <c r="GP52" s="94"/>
      <c r="GQ52" s="94"/>
      <c r="GR52" s="94"/>
      <c r="GS52" s="94"/>
      <c r="GT52" s="94"/>
      <c r="GU52" s="94"/>
      <c r="GV52" s="94"/>
      <c r="GW52" s="94"/>
      <c r="GX52" s="94"/>
      <c r="GY52" s="94"/>
      <c r="GZ52" s="94"/>
      <c r="HA52" s="94"/>
      <c r="HB52" s="94"/>
      <c r="HC52" s="94"/>
      <c r="HD52" s="94"/>
      <c r="HE52" s="94"/>
      <c r="HF52" s="94"/>
      <c r="HG52" s="94"/>
      <c r="HH52" s="94"/>
      <c r="HI52" s="94"/>
      <c r="HJ52" s="94"/>
      <c r="HK52" s="94"/>
      <c r="HL52" s="94"/>
      <c r="HM52" s="94"/>
      <c r="HN52" s="94"/>
      <c r="HO52" s="94"/>
      <c r="HP52" s="94"/>
      <c r="HQ52" s="94"/>
      <c r="HR52" s="94"/>
      <c r="HS52" s="94"/>
      <c r="HT52" s="94"/>
      <c r="HU52" s="94"/>
      <c r="HV52" s="94"/>
      <c r="HW52" s="94"/>
      <c r="HX52" s="94"/>
      <c r="HY52" s="94"/>
    </row>
    <row r="53" spans="1:259" s="95" customFormat="1" ht="47.25" customHeight="1" x14ac:dyDescent="0.2">
      <c r="A53" s="81">
        <v>44572</v>
      </c>
      <c r="B53" s="82" t="s">
        <v>187</v>
      </c>
      <c r="C53" s="82" t="s">
        <v>196</v>
      </c>
      <c r="D53" s="82" t="s">
        <v>133</v>
      </c>
      <c r="E53" s="82" t="s">
        <v>134</v>
      </c>
      <c r="F53" s="82" t="s">
        <v>165</v>
      </c>
      <c r="G53" s="82" t="s">
        <v>287</v>
      </c>
      <c r="H53" s="82" t="s">
        <v>36</v>
      </c>
      <c r="I53" s="82">
        <v>2</v>
      </c>
      <c r="J53" s="81">
        <v>44572</v>
      </c>
      <c r="K53" s="82">
        <v>2</v>
      </c>
      <c r="L53" s="81">
        <v>44572</v>
      </c>
      <c r="M53" s="82">
        <v>2</v>
      </c>
      <c r="N53" s="82" t="s">
        <v>372</v>
      </c>
      <c r="O53" s="81">
        <v>44572</v>
      </c>
      <c r="P53" s="154">
        <v>2</v>
      </c>
      <c r="Q53" s="82">
        <f t="shared" si="0"/>
        <v>0</v>
      </c>
      <c r="R53" s="81">
        <v>44572</v>
      </c>
      <c r="S53" s="82"/>
      <c r="T53" s="87"/>
      <c r="U53" s="87"/>
      <c r="V53" s="92"/>
      <c r="W53" s="82">
        <v>314.95</v>
      </c>
      <c r="X53" s="88"/>
      <c r="Y53" s="89">
        <f t="shared" si="1"/>
        <v>629.9</v>
      </c>
      <c r="Z53" s="89">
        <f t="shared" si="2"/>
        <v>629.9</v>
      </c>
      <c r="AA53" s="89">
        <f t="shared" si="3"/>
        <v>0</v>
      </c>
      <c r="AB53" s="90"/>
      <c r="AC53" s="91"/>
      <c r="AD53" s="82"/>
      <c r="AE53" s="82"/>
      <c r="AF53" s="93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94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94"/>
      <c r="FO53" s="94"/>
      <c r="FP53" s="94"/>
      <c r="FQ53" s="94"/>
      <c r="FR53" s="94"/>
      <c r="FS53" s="94"/>
      <c r="FT53" s="94"/>
      <c r="FU53" s="94"/>
      <c r="FV53" s="94"/>
      <c r="FW53" s="94"/>
      <c r="FX53" s="94"/>
      <c r="FY53" s="94"/>
      <c r="FZ53" s="94"/>
      <c r="GA53" s="94"/>
      <c r="GB53" s="94"/>
      <c r="GC53" s="94"/>
      <c r="GD53" s="94"/>
      <c r="GE53" s="94"/>
      <c r="GF53" s="94"/>
      <c r="GG53" s="94"/>
      <c r="GH53" s="94"/>
      <c r="GI53" s="94"/>
      <c r="GJ53" s="94"/>
      <c r="GK53" s="94"/>
      <c r="GL53" s="94"/>
      <c r="GM53" s="94"/>
      <c r="GN53" s="94"/>
      <c r="GO53" s="94"/>
      <c r="GP53" s="94"/>
      <c r="GQ53" s="94"/>
      <c r="GR53" s="94"/>
      <c r="GS53" s="94"/>
      <c r="GT53" s="94"/>
      <c r="GU53" s="94"/>
      <c r="GV53" s="94"/>
      <c r="GW53" s="94"/>
      <c r="GX53" s="94"/>
      <c r="GY53" s="94"/>
      <c r="GZ53" s="94"/>
      <c r="HA53" s="94"/>
      <c r="HB53" s="94"/>
      <c r="HC53" s="94"/>
      <c r="HD53" s="94"/>
      <c r="HE53" s="94"/>
      <c r="HF53" s="94"/>
      <c r="HG53" s="94"/>
      <c r="HH53" s="94"/>
      <c r="HI53" s="94"/>
      <c r="HJ53" s="94"/>
      <c r="HK53" s="94"/>
      <c r="HL53" s="94"/>
      <c r="HM53" s="94"/>
      <c r="HN53" s="94"/>
      <c r="HO53" s="94"/>
      <c r="HP53" s="94"/>
      <c r="HQ53" s="94"/>
      <c r="HR53" s="94"/>
      <c r="HS53" s="94"/>
      <c r="HT53" s="94"/>
      <c r="HU53" s="94"/>
      <c r="HV53" s="94"/>
      <c r="HW53" s="94"/>
      <c r="HX53" s="94"/>
      <c r="HY53" s="94"/>
    </row>
    <row r="54" spans="1:259" s="95" customFormat="1" ht="47.25" customHeight="1" x14ac:dyDescent="0.2">
      <c r="A54" s="81">
        <v>44572</v>
      </c>
      <c r="B54" s="82" t="s">
        <v>188</v>
      </c>
      <c r="C54" s="82" t="s">
        <v>205</v>
      </c>
      <c r="D54" s="82" t="s">
        <v>221</v>
      </c>
      <c r="E54" s="82" t="s">
        <v>222</v>
      </c>
      <c r="F54" s="82" t="s">
        <v>165</v>
      </c>
      <c r="G54" s="82" t="s">
        <v>287</v>
      </c>
      <c r="H54" s="82" t="s">
        <v>36</v>
      </c>
      <c r="I54" s="82">
        <v>1</v>
      </c>
      <c r="J54" s="81">
        <v>44572</v>
      </c>
      <c r="K54" s="82">
        <v>1</v>
      </c>
      <c r="L54" s="81">
        <v>44572</v>
      </c>
      <c r="M54" s="82">
        <v>1</v>
      </c>
      <c r="N54" s="82" t="s">
        <v>288</v>
      </c>
      <c r="O54" s="81">
        <v>44572</v>
      </c>
      <c r="P54" s="154"/>
      <c r="Q54" s="82">
        <f t="shared" si="0"/>
        <v>1</v>
      </c>
      <c r="R54" s="81">
        <v>44572</v>
      </c>
      <c r="S54" s="82"/>
      <c r="T54" s="87"/>
      <c r="U54" s="87"/>
      <c r="V54" s="92"/>
      <c r="W54" s="82">
        <v>221.95</v>
      </c>
      <c r="X54" s="88"/>
      <c r="Y54" s="89">
        <f t="shared" si="1"/>
        <v>221.95</v>
      </c>
      <c r="Z54" s="89">
        <f t="shared" si="2"/>
        <v>0</v>
      </c>
      <c r="AA54" s="89">
        <f t="shared" si="3"/>
        <v>221.95</v>
      </c>
      <c r="AB54" s="90"/>
      <c r="AC54" s="91"/>
      <c r="AD54" s="82"/>
      <c r="AE54" s="82"/>
      <c r="AF54" s="93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94"/>
      <c r="FD54" s="94"/>
      <c r="FE54" s="94"/>
      <c r="FF54" s="94"/>
      <c r="FG54" s="94"/>
      <c r="FH54" s="94"/>
      <c r="FI54" s="94"/>
      <c r="FJ54" s="94"/>
      <c r="FK54" s="94"/>
      <c r="FL54" s="94"/>
      <c r="FM54" s="94"/>
      <c r="FN54" s="94"/>
      <c r="FO54" s="94"/>
      <c r="FP54" s="94"/>
      <c r="FQ54" s="94"/>
      <c r="FR54" s="94"/>
      <c r="FS54" s="94"/>
      <c r="FT54" s="94"/>
      <c r="FU54" s="94"/>
      <c r="FV54" s="94"/>
      <c r="FW54" s="94"/>
      <c r="FX54" s="94"/>
      <c r="FY54" s="94"/>
      <c r="FZ54" s="94"/>
      <c r="GA54" s="94"/>
      <c r="GB54" s="94"/>
      <c r="GC54" s="94"/>
      <c r="GD54" s="94"/>
      <c r="GE54" s="94"/>
      <c r="GF54" s="94"/>
      <c r="GG54" s="94"/>
      <c r="GH54" s="94"/>
      <c r="GI54" s="94"/>
      <c r="GJ54" s="94"/>
      <c r="GK54" s="94"/>
      <c r="GL54" s="94"/>
      <c r="GM54" s="94"/>
      <c r="GN54" s="94"/>
      <c r="GO54" s="94"/>
      <c r="GP54" s="94"/>
      <c r="GQ54" s="94"/>
      <c r="GR54" s="94"/>
      <c r="GS54" s="94"/>
      <c r="GT54" s="94"/>
      <c r="GU54" s="94"/>
      <c r="GV54" s="94"/>
      <c r="GW54" s="94"/>
      <c r="GX54" s="94"/>
      <c r="GY54" s="94"/>
      <c r="GZ54" s="94"/>
      <c r="HA54" s="94"/>
      <c r="HB54" s="94"/>
      <c r="HC54" s="94"/>
      <c r="HD54" s="94"/>
      <c r="HE54" s="94"/>
      <c r="HF54" s="94"/>
      <c r="HG54" s="94"/>
      <c r="HH54" s="94"/>
      <c r="HI54" s="94"/>
      <c r="HJ54" s="94"/>
      <c r="HK54" s="94"/>
      <c r="HL54" s="94"/>
      <c r="HM54" s="94"/>
      <c r="HN54" s="94"/>
      <c r="HO54" s="94"/>
      <c r="HP54" s="94"/>
      <c r="HQ54" s="94"/>
      <c r="HR54" s="94"/>
      <c r="HS54" s="94"/>
      <c r="HT54" s="94"/>
      <c r="HU54" s="94"/>
      <c r="HV54" s="94"/>
      <c r="HW54" s="94"/>
      <c r="HX54" s="94"/>
      <c r="HY54" s="94"/>
      <c r="HZ54" s="94"/>
      <c r="IA54" s="94"/>
      <c r="IB54" s="94"/>
      <c r="IC54" s="94"/>
      <c r="ID54" s="94"/>
      <c r="IE54" s="94"/>
      <c r="IF54" s="94"/>
      <c r="IG54" s="94"/>
      <c r="IH54" s="94"/>
      <c r="II54" s="94"/>
      <c r="IJ54" s="94"/>
      <c r="IK54" s="94"/>
      <c r="IL54" s="94"/>
      <c r="IM54" s="94"/>
      <c r="IN54" s="94"/>
      <c r="IO54" s="94"/>
      <c r="IP54" s="94"/>
      <c r="IQ54" s="94"/>
      <c r="IR54" s="94"/>
      <c r="IS54" s="94"/>
      <c r="IT54" s="94"/>
      <c r="IU54" s="94"/>
      <c r="IV54" s="94"/>
      <c r="IW54" s="94"/>
      <c r="IX54" s="94"/>
      <c r="IY54" s="94"/>
    </row>
    <row r="55" spans="1:259" s="95" customFormat="1" ht="47.25" customHeight="1" x14ac:dyDescent="0.2">
      <c r="A55" s="81">
        <v>44572</v>
      </c>
      <c r="B55" s="82" t="s">
        <v>189</v>
      </c>
      <c r="C55" s="82" t="s">
        <v>206</v>
      </c>
      <c r="D55" s="82" t="s">
        <v>91</v>
      </c>
      <c r="E55" s="82" t="s">
        <v>97</v>
      </c>
      <c r="F55" s="82" t="s">
        <v>165</v>
      </c>
      <c r="G55" s="82" t="s">
        <v>287</v>
      </c>
      <c r="H55" s="82" t="s">
        <v>36</v>
      </c>
      <c r="I55" s="82">
        <v>1</v>
      </c>
      <c r="J55" s="81">
        <v>44572</v>
      </c>
      <c r="K55" s="82">
        <v>1</v>
      </c>
      <c r="L55" s="81">
        <v>44572</v>
      </c>
      <c r="M55" s="82">
        <v>1</v>
      </c>
      <c r="N55" s="82" t="s">
        <v>288</v>
      </c>
      <c r="O55" s="81">
        <v>44572</v>
      </c>
      <c r="P55" s="154"/>
      <c r="Q55" s="82">
        <f t="shared" si="0"/>
        <v>1</v>
      </c>
      <c r="R55" s="81">
        <v>44572</v>
      </c>
      <c r="S55" s="82"/>
      <c r="T55" s="86"/>
      <c r="U55" s="87"/>
      <c r="V55" s="82"/>
      <c r="W55" s="82">
        <v>742.98</v>
      </c>
      <c r="X55" s="88"/>
      <c r="Y55" s="89">
        <f t="shared" si="1"/>
        <v>742.98</v>
      </c>
      <c r="Z55" s="89">
        <f t="shared" si="2"/>
        <v>0</v>
      </c>
      <c r="AA55" s="89">
        <f t="shared" si="3"/>
        <v>742.98</v>
      </c>
      <c r="AB55" s="90"/>
      <c r="AC55" s="91"/>
      <c r="AD55" s="92"/>
      <c r="AE55" s="92"/>
      <c r="AF55" s="93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94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94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94"/>
      <c r="GD55" s="94"/>
      <c r="GE55" s="94"/>
      <c r="GF55" s="94"/>
      <c r="GG55" s="94"/>
      <c r="GH55" s="94"/>
      <c r="GI55" s="94"/>
      <c r="GJ55" s="94"/>
      <c r="GK55" s="94"/>
      <c r="GL55" s="94"/>
      <c r="GM55" s="94"/>
      <c r="GN55" s="94"/>
      <c r="GO55" s="94"/>
      <c r="GP55" s="94"/>
      <c r="GQ55" s="94"/>
      <c r="GR55" s="94"/>
      <c r="GS55" s="94"/>
      <c r="GT55" s="94"/>
      <c r="GU55" s="94"/>
      <c r="GV55" s="94"/>
      <c r="GW55" s="94"/>
      <c r="GX55" s="94"/>
      <c r="GY55" s="94"/>
      <c r="GZ55" s="94"/>
      <c r="HA55" s="94"/>
      <c r="HB55" s="94"/>
      <c r="HC55" s="94"/>
      <c r="HD55" s="94"/>
      <c r="HE55" s="94"/>
      <c r="HF55" s="94"/>
      <c r="HG55" s="94"/>
      <c r="HH55" s="94"/>
      <c r="HI55" s="94"/>
      <c r="HJ55" s="94"/>
      <c r="HK55" s="94"/>
      <c r="HL55" s="94"/>
      <c r="HM55" s="94"/>
      <c r="HN55" s="94"/>
      <c r="HO55" s="94"/>
      <c r="HP55" s="94"/>
      <c r="HQ55" s="94"/>
      <c r="HR55" s="94"/>
      <c r="HS55" s="94"/>
      <c r="HT55" s="94"/>
      <c r="HU55" s="94"/>
      <c r="HV55" s="94"/>
      <c r="HW55" s="94"/>
      <c r="HX55" s="94"/>
      <c r="HY55" s="94"/>
    </row>
    <row r="56" spans="1:259" s="95" customFormat="1" ht="47.25" customHeight="1" x14ac:dyDescent="0.2">
      <c r="A56" s="81">
        <v>44578</v>
      </c>
      <c r="B56" s="82" t="s">
        <v>223</v>
      </c>
      <c r="C56" s="82" t="s">
        <v>245</v>
      </c>
      <c r="D56" s="82" t="s">
        <v>135</v>
      </c>
      <c r="E56" s="82" t="s">
        <v>136</v>
      </c>
      <c r="F56" s="82" t="s">
        <v>165</v>
      </c>
      <c r="G56" s="82" t="s">
        <v>287</v>
      </c>
      <c r="H56" s="82" t="s">
        <v>36</v>
      </c>
      <c r="I56" s="82">
        <v>1</v>
      </c>
      <c r="J56" s="81">
        <v>44578</v>
      </c>
      <c r="K56" s="82">
        <v>1</v>
      </c>
      <c r="L56" s="81">
        <v>44578</v>
      </c>
      <c r="M56" s="82">
        <v>1</v>
      </c>
      <c r="N56" s="82" t="s">
        <v>372</v>
      </c>
      <c r="O56" s="81">
        <v>44578</v>
      </c>
      <c r="P56" s="154"/>
      <c r="Q56" s="82">
        <f t="shared" si="0"/>
        <v>1</v>
      </c>
      <c r="R56" s="81">
        <v>44578</v>
      </c>
      <c r="S56" s="82"/>
      <c r="T56" s="86"/>
      <c r="U56" s="87"/>
      <c r="V56" s="82"/>
      <c r="W56" s="82">
        <v>526.74</v>
      </c>
      <c r="X56" s="88"/>
      <c r="Y56" s="89">
        <f t="shared" si="1"/>
        <v>526.74</v>
      </c>
      <c r="Z56" s="89">
        <f t="shared" si="2"/>
        <v>0</v>
      </c>
      <c r="AA56" s="89">
        <f t="shared" si="3"/>
        <v>526.74</v>
      </c>
      <c r="AB56" s="90"/>
      <c r="AC56" s="91"/>
      <c r="AD56" s="92"/>
      <c r="AE56" s="92"/>
      <c r="AF56" s="93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  <c r="ES56" s="94"/>
      <c r="ET56" s="94"/>
      <c r="EU56" s="94"/>
      <c r="EV56" s="94"/>
      <c r="EW56" s="94"/>
      <c r="EX56" s="94"/>
      <c r="EY56" s="94"/>
      <c r="EZ56" s="94"/>
      <c r="FA56" s="94"/>
      <c r="FB56" s="94"/>
      <c r="FC56" s="94"/>
      <c r="FD56" s="94"/>
      <c r="FE56" s="94"/>
      <c r="FF56" s="94"/>
      <c r="FG56" s="94"/>
      <c r="FH56" s="94"/>
      <c r="FI56" s="94"/>
      <c r="FJ56" s="94"/>
      <c r="FK56" s="94"/>
      <c r="FL56" s="94"/>
      <c r="FM56" s="94"/>
      <c r="FN56" s="94"/>
      <c r="FO56" s="94"/>
      <c r="FP56" s="94"/>
      <c r="FQ56" s="94"/>
      <c r="FR56" s="94"/>
      <c r="FS56" s="94"/>
      <c r="FT56" s="94"/>
      <c r="FU56" s="94"/>
      <c r="FV56" s="94"/>
      <c r="FW56" s="94"/>
      <c r="FX56" s="94"/>
      <c r="FY56" s="94"/>
      <c r="FZ56" s="94"/>
      <c r="GA56" s="94"/>
      <c r="GB56" s="94"/>
      <c r="GC56" s="94"/>
      <c r="GD56" s="94"/>
      <c r="GE56" s="94"/>
      <c r="GF56" s="94"/>
      <c r="GG56" s="94"/>
      <c r="GH56" s="94"/>
      <c r="GI56" s="94"/>
      <c r="GJ56" s="94"/>
      <c r="GK56" s="94"/>
      <c r="GL56" s="94"/>
      <c r="GM56" s="94"/>
      <c r="GN56" s="94"/>
      <c r="GO56" s="94"/>
      <c r="GP56" s="94"/>
      <c r="GQ56" s="94"/>
      <c r="GR56" s="94"/>
      <c r="GS56" s="94"/>
      <c r="GT56" s="94"/>
      <c r="GU56" s="94"/>
      <c r="GV56" s="94"/>
      <c r="GW56" s="94"/>
      <c r="GX56" s="94"/>
      <c r="GY56" s="94"/>
      <c r="GZ56" s="94"/>
      <c r="HA56" s="94"/>
      <c r="HB56" s="94"/>
      <c r="HC56" s="94"/>
      <c r="HD56" s="94"/>
      <c r="HE56" s="94"/>
      <c r="HF56" s="94"/>
      <c r="HG56" s="94"/>
      <c r="HH56" s="94"/>
      <c r="HI56" s="94"/>
      <c r="HJ56" s="94"/>
      <c r="HK56" s="94"/>
      <c r="HL56" s="94"/>
      <c r="HM56" s="94"/>
      <c r="HN56" s="94"/>
      <c r="HO56" s="94"/>
      <c r="HP56" s="94"/>
      <c r="HQ56" s="94"/>
      <c r="HR56" s="94"/>
      <c r="HS56" s="94"/>
      <c r="HT56" s="94"/>
      <c r="HU56" s="94"/>
      <c r="HV56" s="94"/>
      <c r="HW56" s="94"/>
      <c r="HX56" s="94"/>
      <c r="HY56" s="94"/>
    </row>
    <row r="57" spans="1:259" s="95" customFormat="1" ht="47.25" customHeight="1" x14ac:dyDescent="0.2">
      <c r="A57" s="81">
        <v>44578</v>
      </c>
      <c r="B57" s="82" t="s">
        <v>224</v>
      </c>
      <c r="C57" s="82" t="s">
        <v>246</v>
      </c>
      <c r="D57" s="82" t="s">
        <v>137</v>
      </c>
      <c r="E57" s="82" t="s">
        <v>138</v>
      </c>
      <c r="F57" s="82" t="s">
        <v>165</v>
      </c>
      <c r="G57" s="82" t="s">
        <v>287</v>
      </c>
      <c r="H57" s="82" t="s">
        <v>36</v>
      </c>
      <c r="I57" s="82">
        <v>1</v>
      </c>
      <c r="J57" s="81">
        <v>44578</v>
      </c>
      <c r="K57" s="82">
        <v>1</v>
      </c>
      <c r="L57" s="81">
        <v>44578</v>
      </c>
      <c r="M57" s="82">
        <v>1</v>
      </c>
      <c r="N57" s="82" t="s">
        <v>372</v>
      </c>
      <c r="O57" s="81">
        <v>44578</v>
      </c>
      <c r="P57" s="154"/>
      <c r="Q57" s="82">
        <f t="shared" si="0"/>
        <v>1</v>
      </c>
      <c r="R57" s="81">
        <v>44578</v>
      </c>
      <c r="S57" s="82"/>
      <c r="T57" s="86"/>
      <c r="U57" s="87"/>
      <c r="V57" s="82"/>
      <c r="W57" s="82">
        <v>636.92999999999995</v>
      </c>
      <c r="X57" s="88"/>
      <c r="Y57" s="89">
        <f t="shared" si="1"/>
        <v>636.92999999999995</v>
      </c>
      <c r="Z57" s="89">
        <f t="shared" si="2"/>
        <v>0</v>
      </c>
      <c r="AA57" s="89">
        <f t="shared" si="3"/>
        <v>636.92999999999995</v>
      </c>
      <c r="AB57" s="90"/>
      <c r="AC57" s="91"/>
      <c r="AD57" s="82"/>
      <c r="AE57" s="82"/>
      <c r="AF57" s="93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/>
      <c r="FB57" s="94"/>
      <c r="FC57" s="94"/>
      <c r="FD57" s="94"/>
      <c r="FE57" s="94"/>
      <c r="FF57" s="94"/>
      <c r="FG57" s="94"/>
      <c r="FH57" s="94"/>
      <c r="FI57" s="94"/>
      <c r="FJ57" s="94"/>
      <c r="FK57" s="94"/>
      <c r="FL57" s="94"/>
      <c r="FM57" s="94"/>
      <c r="FN57" s="94"/>
      <c r="FO57" s="94"/>
      <c r="FP57" s="94"/>
      <c r="FQ57" s="94"/>
      <c r="FR57" s="94"/>
      <c r="FS57" s="94"/>
      <c r="FT57" s="94"/>
      <c r="FU57" s="94"/>
      <c r="FV57" s="94"/>
      <c r="FW57" s="94"/>
      <c r="FX57" s="94"/>
      <c r="FY57" s="94"/>
      <c r="FZ57" s="94"/>
      <c r="GA57" s="94"/>
      <c r="GB57" s="94"/>
      <c r="GC57" s="94"/>
      <c r="GD57" s="94"/>
      <c r="GE57" s="94"/>
      <c r="GF57" s="94"/>
      <c r="GG57" s="94"/>
      <c r="GH57" s="94"/>
      <c r="GI57" s="94"/>
      <c r="GJ57" s="94"/>
      <c r="GK57" s="94"/>
      <c r="GL57" s="94"/>
      <c r="GM57" s="94"/>
      <c r="GN57" s="94"/>
      <c r="GO57" s="94"/>
      <c r="GP57" s="94"/>
      <c r="GQ57" s="94"/>
      <c r="GR57" s="94"/>
      <c r="GS57" s="94"/>
      <c r="GT57" s="94"/>
      <c r="GU57" s="94"/>
      <c r="GV57" s="94"/>
      <c r="GW57" s="94"/>
      <c r="GX57" s="94"/>
      <c r="GY57" s="94"/>
      <c r="GZ57" s="94"/>
      <c r="HA57" s="94"/>
      <c r="HB57" s="94"/>
      <c r="HC57" s="94"/>
      <c r="HD57" s="94"/>
      <c r="HE57" s="94"/>
      <c r="HF57" s="94"/>
      <c r="HG57" s="94"/>
      <c r="HH57" s="94"/>
      <c r="HI57" s="94"/>
      <c r="HJ57" s="94"/>
      <c r="HK57" s="94"/>
      <c r="HL57" s="94"/>
      <c r="HM57" s="94"/>
      <c r="HN57" s="94"/>
      <c r="HO57" s="94"/>
      <c r="HP57" s="94"/>
      <c r="HQ57" s="94"/>
      <c r="HR57" s="94"/>
      <c r="HS57" s="94"/>
      <c r="HT57" s="94"/>
      <c r="HU57" s="94"/>
      <c r="HV57" s="94"/>
      <c r="HW57" s="94"/>
      <c r="HX57" s="94"/>
      <c r="HY57" s="94"/>
    </row>
    <row r="58" spans="1:259" s="95" customFormat="1" ht="47.25" customHeight="1" x14ac:dyDescent="0.2">
      <c r="A58" s="81">
        <v>44578</v>
      </c>
      <c r="B58" s="82" t="s">
        <v>225</v>
      </c>
      <c r="C58" s="82" t="s">
        <v>195</v>
      </c>
      <c r="D58" s="82" t="s">
        <v>129</v>
      </c>
      <c r="E58" s="82" t="s">
        <v>130</v>
      </c>
      <c r="F58" s="82" t="s">
        <v>165</v>
      </c>
      <c r="G58" s="82" t="s">
        <v>287</v>
      </c>
      <c r="H58" s="82" t="s">
        <v>36</v>
      </c>
      <c r="I58" s="82">
        <v>4</v>
      </c>
      <c r="J58" s="81">
        <v>44578</v>
      </c>
      <c r="K58" s="82">
        <v>4</v>
      </c>
      <c r="L58" s="81">
        <v>44578</v>
      </c>
      <c r="M58" s="82">
        <v>4</v>
      </c>
      <c r="N58" s="82" t="s">
        <v>372</v>
      </c>
      <c r="O58" s="81">
        <v>44578</v>
      </c>
      <c r="P58" s="154"/>
      <c r="Q58" s="82">
        <f t="shared" si="0"/>
        <v>4</v>
      </c>
      <c r="R58" s="81">
        <v>44578</v>
      </c>
      <c r="S58" s="82"/>
      <c r="T58" s="86"/>
      <c r="U58" s="87"/>
      <c r="V58" s="82"/>
      <c r="W58" s="82">
        <v>252.74</v>
      </c>
      <c r="X58" s="88"/>
      <c r="Y58" s="89">
        <f t="shared" si="1"/>
        <v>1010.96</v>
      </c>
      <c r="Z58" s="89">
        <f t="shared" si="2"/>
        <v>0</v>
      </c>
      <c r="AA58" s="89">
        <f t="shared" si="3"/>
        <v>1010.96</v>
      </c>
      <c r="AB58" s="90"/>
      <c r="AC58" s="91"/>
      <c r="AD58" s="82"/>
      <c r="AE58" s="82"/>
      <c r="AF58" s="93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94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94"/>
      <c r="FQ58" s="94"/>
      <c r="FR58" s="94"/>
      <c r="FS58" s="94"/>
      <c r="FT58" s="94"/>
      <c r="FU58" s="94"/>
      <c r="FV58" s="94"/>
      <c r="FW58" s="94"/>
      <c r="FX58" s="94"/>
      <c r="FY58" s="94"/>
      <c r="FZ58" s="94"/>
      <c r="GA58" s="94"/>
      <c r="GB58" s="94"/>
      <c r="GC58" s="94"/>
      <c r="GD58" s="94"/>
      <c r="GE58" s="94"/>
      <c r="GF58" s="94"/>
      <c r="GG58" s="94"/>
      <c r="GH58" s="94"/>
      <c r="GI58" s="94"/>
      <c r="GJ58" s="94"/>
      <c r="GK58" s="94"/>
      <c r="GL58" s="94"/>
      <c r="GM58" s="94"/>
      <c r="GN58" s="94"/>
      <c r="GO58" s="94"/>
      <c r="GP58" s="94"/>
      <c r="GQ58" s="94"/>
      <c r="GR58" s="94"/>
      <c r="GS58" s="94"/>
      <c r="GT58" s="94"/>
      <c r="GU58" s="94"/>
      <c r="GV58" s="94"/>
      <c r="GW58" s="94"/>
      <c r="GX58" s="94"/>
      <c r="GY58" s="94"/>
      <c r="GZ58" s="94"/>
      <c r="HA58" s="94"/>
      <c r="HB58" s="94"/>
      <c r="HC58" s="94"/>
      <c r="HD58" s="94"/>
      <c r="HE58" s="94"/>
      <c r="HF58" s="94"/>
      <c r="HG58" s="94"/>
      <c r="HH58" s="94"/>
      <c r="HI58" s="94"/>
      <c r="HJ58" s="94"/>
      <c r="HK58" s="94"/>
      <c r="HL58" s="94"/>
      <c r="HM58" s="94"/>
      <c r="HN58" s="94"/>
      <c r="HO58" s="94"/>
      <c r="HP58" s="94"/>
      <c r="HQ58" s="94"/>
      <c r="HR58" s="94"/>
      <c r="HS58" s="94"/>
      <c r="HT58" s="94"/>
      <c r="HU58" s="94"/>
      <c r="HV58" s="94"/>
      <c r="HW58" s="94"/>
      <c r="HX58" s="94"/>
      <c r="HY58" s="94"/>
    </row>
    <row r="59" spans="1:259" s="95" customFormat="1" ht="47.25" customHeight="1" x14ac:dyDescent="0.2">
      <c r="A59" s="81">
        <v>44578</v>
      </c>
      <c r="B59" s="82" t="s">
        <v>226</v>
      </c>
      <c r="C59" s="82" t="s">
        <v>245</v>
      </c>
      <c r="D59" s="82" t="s">
        <v>135</v>
      </c>
      <c r="E59" s="82" t="s">
        <v>136</v>
      </c>
      <c r="F59" s="82" t="s">
        <v>165</v>
      </c>
      <c r="G59" s="82" t="s">
        <v>287</v>
      </c>
      <c r="H59" s="82" t="s">
        <v>36</v>
      </c>
      <c r="I59" s="82">
        <v>2</v>
      </c>
      <c r="J59" s="81">
        <v>44578</v>
      </c>
      <c r="K59" s="82">
        <v>2</v>
      </c>
      <c r="L59" s="81">
        <v>44578</v>
      </c>
      <c r="M59" s="82">
        <v>2</v>
      </c>
      <c r="N59" s="82" t="s">
        <v>372</v>
      </c>
      <c r="O59" s="81">
        <v>44578</v>
      </c>
      <c r="P59" s="154"/>
      <c r="Q59" s="82">
        <f t="shared" si="0"/>
        <v>2</v>
      </c>
      <c r="R59" s="81">
        <v>44578</v>
      </c>
      <c r="S59" s="82"/>
      <c r="T59" s="86"/>
      <c r="U59" s="87"/>
      <c r="V59" s="82"/>
      <c r="W59" s="82">
        <v>526.74</v>
      </c>
      <c r="X59" s="88"/>
      <c r="Y59" s="89">
        <f t="shared" si="1"/>
        <v>1053.48</v>
      </c>
      <c r="Z59" s="89">
        <f t="shared" si="2"/>
        <v>0</v>
      </c>
      <c r="AA59" s="89">
        <f t="shared" si="3"/>
        <v>1053.48</v>
      </c>
      <c r="AB59" s="90"/>
      <c r="AC59" s="91"/>
      <c r="AD59" s="82"/>
      <c r="AE59" s="82"/>
      <c r="AF59" s="93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94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94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94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94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94"/>
      <c r="HD59" s="94"/>
      <c r="HE59" s="94"/>
      <c r="HF59" s="94"/>
      <c r="HG59" s="94"/>
      <c r="HH59" s="94"/>
      <c r="HI59" s="94"/>
      <c r="HJ59" s="94"/>
      <c r="HK59" s="94"/>
      <c r="HL59" s="94"/>
      <c r="HM59" s="94"/>
      <c r="HN59" s="94"/>
      <c r="HO59" s="94"/>
      <c r="HP59" s="94"/>
      <c r="HQ59" s="94"/>
      <c r="HR59" s="94"/>
      <c r="HS59" s="94"/>
      <c r="HT59" s="94"/>
      <c r="HU59" s="94"/>
      <c r="HV59" s="94"/>
      <c r="HW59" s="94"/>
      <c r="HX59" s="94"/>
      <c r="HY59" s="94"/>
    </row>
    <row r="60" spans="1:259" s="95" customFormat="1" ht="47.25" customHeight="1" x14ac:dyDescent="0.2">
      <c r="A60" s="81">
        <v>44578</v>
      </c>
      <c r="B60" s="82" t="s">
        <v>227</v>
      </c>
      <c r="C60" s="82" t="s">
        <v>247</v>
      </c>
      <c r="D60" s="82" t="s">
        <v>133</v>
      </c>
      <c r="E60" s="82" t="s">
        <v>134</v>
      </c>
      <c r="F60" s="82" t="s">
        <v>165</v>
      </c>
      <c r="G60" s="82" t="s">
        <v>287</v>
      </c>
      <c r="H60" s="82" t="s">
        <v>36</v>
      </c>
      <c r="I60" s="82">
        <v>9</v>
      </c>
      <c r="J60" s="81">
        <v>44578</v>
      </c>
      <c r="K60" s="82">
        <v>9</v>
      </c>
      <c r="L60" s="81">
        <v>44578</v>
      </c>
      <c r="M60" s="82">
        <v>9</v>
      </c>
      <c r="N60" s="82" t="s">
        <v>372</v>
      </c>
      <c r="O60" s="81">
        <v>44578</v>
      </c>
      <c r="P60" s="154">
        <v>9</v>
      </c>
      <c r="Q60" s="82">
        <f t="shared" si="0"/>
        <v>0</v>
      </c>
      <c r="R60" s="81">
        <v>44578</v>
      </c>
      <c r="S60" s="82"/>
      <c r="T60" s="86"/>
      <c r="U60" s="87"/>
      <c r="V60" s="82"/>
      <c r="W60" s="82">
        <v>314.95</v>
      </c>
      <c r="X60" s="88"/>
      <c r="Y60" s="89">
        <f t="shared" si="1"/>
        <v>2834.5499999999997</v>
      </c>
      <c r="Z60" s="89">
        <f t="shared" si="2"/>
        <v>2834.5499999999997</v>
      </c>
      <c r="AA60" s="89">
        <f t="shared" si="3"/>
        <v>0</v>
      </c>
      <c r="AB60" s="90"/>
      <c r="AC60" s="91"/>
      <c r="AD60" s="92"/>
      <c r="AE60" s="92"/>
      <c r="AF60" s="93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94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94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94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94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94"/>
      <c r="HD60" s="94"/>
      <c r="HE60" s="94"/>
      <c r="HF60" s="94"/>
      <c r="HG60" s="94"/>
      <c r="HH60" s="94"/>
      <c r="HI60" s="94"/>
      <c r="HJ60" s="94"/>
      <c r="HK60" s="94"/>
      <c r="HL60" s="94"/>
      <c r="HM60" s="94"/>
      <c r="HN60" s="94"/>
      <c r="HO60" s="94"/>
      <c r="HP60" s="94"/>
      <c r="HQ60" s="94"/>
      <c r="HR60" s="94"/>
      <c r="HS60" s="94"/>
      <c r="HT60" s="94"/>
      <c r="HU60" s="94"/>
      <c r="HV60" s="94"/>
      <c r="HW60" s="94"/>
      <c r="HX60" s="94"/>
      <c r="HY60" s="94"/>
    </row>
    <row r="61" spans="1:259" s="95" customFormat="1" ht="47.25" customHeight="1" x14ac:dyDescent="0.2">
      <c r="A61" s="81">
        <v>44578</v>
      </c>
      <c r="B61" s="82" t="s">
        <v>228</v>
      </c>
      <c r="C61" s="82" t="s">
        <v>190</v>
      </c>
      <c r="D61" s="82" t="s">
        <v>207</v>
      </c>
      <c r="E61" s="82" t="s">
        <v>208</v>
      </c>
      <c r="F61" s="82" t="s">
        <v>165</v>
      </c>
      <c r="G61" s="82" t="s">
        <v>287</v>
      </c>
      <c r="H61" s="82" t="s">
        <v>36</v>
      </c>
      <c r="I61" s="82">
        <v>3</v>
      </c>
      <c r="J61" s="81">
        <v>44578</v>
      </c>
      <c r="K61" s="82">
        <v>3</v>
      </c>
      <c r="L61" s="81">
        <v>44578</v>
      </c>
      <c r="M61" s="82">
        <v>3</v>
      </c>
      <c r="N61" s="82" t="s">
        <v>372</v>
      </c>
      <c r="O61" s="81">
        <v>44578</v>
      </c>
      <c r="P61" s="154"/>
      <c r="Q61" s="82">
        <f t="shared" si="0"/>
        <v>3</v>
      </c>
      <c r="R61" s="81">
        <v>44578</v>
      </c>
      <c r="S61" s="82"/>
      <c r="T61" s="86"/>
      <c r="U61" s="87"/>
      <c r="V61" s="82"/>
      <c r="W61" s="82">
        <v>290.98</v>
      </c>
      <c r="X61" s="88"/>
      <c r="Y61" s="89">
        <f t="shared" si="1"/>
        <v>872.94</v>
      </c>
      <c r="Z61" s="89">
        <f t="shared" si="2"/>
        <v>0</v>
      </c>
      <c r="AA61" s="89">
        <f t="shared" si="3"/>
        <v>872.94</v>
      </c>
      <c r="AB61" s="90"/>
      <c r="AC61" s="91"/>
      <c r="AD61" s="92"/>
      <c r="AE61" s="92"/>
      <c r="AF61" s="93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94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94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94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94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94"/>
      <c r="HD61" s="94"/>
      <c r="HE61" s="94"/>
      <c r="HF61" s="94"/>
      <c r="HG61" s="94"/>
      <c r="HH61" s="94"/>
      <c r="HI61" s="94"/>
      <c r="HJ61" s="94"/>
      <c r="HK61" s="94"/>
      <c r="HL61" s="94"/>
      <c r="HM61" s="94"/>
      <c r="HN61" s="94"/>
      <c r="HO61" s="94"/>
      <c r="HP61" s="94"/>
      <c r="HQ61" s="94"/>
      <c r="HR61" s="94"/>
      <c r="HS61" s="94"/>
      <c r="HT61" s="94"/>
      <c r="HU61" s="94"/>
      <c r="HV61" s="94"/>
      <c r="HW61" s="94"/>
      <c r="HX61" s="94"/>
      <c r="HY61" s="94"/>
    </row>
    <row r="62" spans="1:259" s="95" customFormat="1" ht="47.25" customHeight="1" x14ac:dyDescent="0.2">
      <c r="A62" s="81">
        <v>44578</v>
      </c>
      <c r="B62" s="82" t="s">
        <v>229</v>
      </c>
      <c r="C62" s="82" t="s">
        <v>246</v>
      </c>
      <c r="D62" s="82" t="s">
        <v>137</v>
      </c>
      <c r="E62" s="82" t="s">
        <v>138</v>
      </c>
      <c r="F62" s="82" t="s">
        <v>165</v>
      </c>
      <c r="G62" s="82" t="s">
        <v>287</v>
      </c>
      <c r="H62" s="82" t="s">
        <v>36</v>
      </c>
      <c r="I62" s="82">
        <v>2</v>
      </c>
      <c r="J62" s="81">
        <v>44578</v>
      </c>
      <c r="K62" s="82">
        <v>2</v>
      </c>
      <c r="L62" s="81">
        <v>44578</v>
      </c>
      <c r="M62" s="82">
        <v>2</v>
      </c>
      <c r="N62" s="82" t="s">
        <v>372</v>
      </c>
      <c r="O62" s="81">
        <v>44578</v>
      </c>
      <c r="P62" s="154"/>
      <c r="Q62" s="82">
        <f t="shared" si="0"/>
        <v>2</v>
      </c>
      <c r="R62" s="81">
        <v>44578</v>
      </c>
      <c r="S62" s="82"/>
      <c r="T62" s="86"/>
      <c r="U62" s="87"/>
      <c r="V62" s="82"/>
      <c r="W62" s="82">
        <v>636.92999999999995</v>
      </c>
      <c r="X62" s="88"/>
      <c r="Y62" s="89">
        <f t="shared" si="1"/>
        <v>1273.8599999999999</v>
      </c>
      <c r="Z62" s="89">
        <f t="shared" si="2"/>
        <v>0</v>
      </c>
      <c r="AA62" s="89">
        <f t="shared" si="3"/>
        <v>1273.8599999999999</v>
      </c>
      <c r="AB62" s="90"/>
      <c r="AC62" s="91"/>
      <c r="AD62" s="92"/>
      <c r="AE62" s="92"/>
      <c r="AF62" s="93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94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94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94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94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94"/>
      <c r="HD62" s="94"/>
      <c r="HE62" s="94"/>
      <c r="HF62" s="94"/>
      <c r="HG62" s="94"/>
      <c r="HH62" s="94"/>
      <c r="HI62" s="94"/>
      <c r="HJ62" s="94"/>
      <c r="HK62" s="94"/>
      <c r="HL62" s="94"/>
      <c r="HM62" s="94"/>
      <c r="HN62" s="94"/>
      <c r="HO62" s="94"/>
      <c r="HP62" s="94"/>
      <c r="HQ62" s="94"/>
      <c r="HR62" s="94"/>
      <c r="HS62" s="94"/>
      <c r="HT62" s="94"/>
      <c r="HU62" s="94"/>
      <c r="HV62" s="94"/>
      <c r="HW62" s="94"/>
      <c r="HX62" s="94"/>
      <c r="HY62" s="94"/>
    </row>
    <row r="63" spans="1:259" s="95" customFormat="1" ht="47.25" customHeight="1" x14ac:dyDescent="0.2">
      <c r="A63" s="81">
        <v>44578</v>
      </c>
      <c r="B63" s="82" t="s">
        <v>230</v>
      </c>
      <c r="C63" s="82" t="s">
        <v>248</v>
      </c>
      <c r="D63" s="82" t="s">
        <v>215</v>
      </c>
      <c r="E63" s="82" t="s">
        <v>216</v>
      </c>
      <c r="F63" s="82" t="s">
        <v>165</v>
      </c>
      <c r="G63" s="82" t="s">
        <v>287</v>
      </c>
      <c r="H63" s="82" t="s">
        <v>36</v>
      </c>
      <c r="I63" s="82">
        <v>3</v>
      </c>
      <c r="J63" s="81">
        <v>44578</v>
      </c>
      <c r="K63" s="82">
        <v>3</v>
      </c>
      <c r="L63" s="81">
        <v>44578</v>
      </c>
      <c r="M63" s="82">
        <v>3</v>
      </c>
      <c r="N63" s="82" t="s">
        <v>372</v>
      </c>
      <c r="O63" s="81">
        <v>44578</v>
      </c>
      <c r="P63" s="154"/>
      <c r="Q63" s="82">
        <f t="shared" si="0"/>
        <v>3</v>
      </c>
      <c r="R63" s="81">
        <v>44578</v>
      </c>
      <c r="S63" s="82"/>
      <c r="T63" s="86"/>
      <c r="U63" s="87"/>
      <c r="V63" s="82"/>
      <c r="W63" s="82">
        <v>460.84</v>
      </c>
      <c r="X63" s="88"/>
      <c r="Y63" s="89">
        <f t="shared" si="1"/>
        <v>1382.52</v>
      </c>
      <c r="Z63" s="89">
        <f t="shared" si="2"/>
        <v>0</v>
      </c>
      <c r="AA63" s="89">
        <f t="shared" si="3"/>
        <v>1382.52</v>
      </c>
      <c r="AB63" s="90"/>
      <c r="AC63" s="91"/>
      <c r="AD63" s="82"/>
      <c r="AE63" s="82"/>
      <c r="AF63" s="93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94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94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94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94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94"/>
      <c r="HD63" s="94"/>
      <c r="HE63" s="94"/>
      <c r="HF63" s="94"/>
      <c r="HG63" s="94"/>
      <c r="HH63" s="94"/>
      <c r="HI63" s="94"/>
      <c r="HJ63" s="94"/>
      <c r="HK63" s="94"/>
      <c r="HL63" s="94"/>
      <c r="HM63" s="94"/>
      <c r="HN63" s="94"/>
      <c r="HO63" s="94"/>
      <c r="HP63" s="94"/>
      <c r="HQ63" s="94"/>
      <c r="HR63" s="94"/>
      <c r="HS63" s="94"/>
      <c r="HT63" s="94"/>
      <c r="HU63" s="94"/>
      <c r="HV63" s="94"/>
      <c r="HW63" s="94"/>
      <c r="HX63" s="94"/>
      <c r="HY63" s="94"/>
      <c r="HZ63" s="94"/>
      <c r="IA63" s="94"/>
      <c r="IB63" s="94"/>
      <c r="IC63" s="94"/>
      <c r="ID63" s="94"/>
      <c r="IE63" s="94"/>
      <c r="IF63" s="94"/>
      <c r="IG63" s="94"/>
      <c r="IH63" s="94"/>
      <c r="II63" s="94"/>
      <c r="IJ63" s="94"/>
      <c r="IK63" s="94"/>
      <c r="IL63" s="94"/>
      <c r="IM63" s="94"/>
      <c r="IN63" s="94"/>
      <c r="IO63" s="94"/>
      <c r="IP63" s="94"/>
      <c r="IQ63" s="94"/>
      <c r="IR63" s="94"/>
      <c r="IS63" s="94"/>
      <c r="IT63" s="94"/>
      <c r="IU63" s="94"/>
      <c r="IV63" s="94"/>
      <c r="IW63" s="94"/>
      <c r="IX63" s="94"/>
      <c r="IY63" s="94"/>
    </row>
    <row r="64" spans="1:259" s="95" customFormat="1" ht="47.25" customHeight="1" x14ac:dyDescent="0.2">
      <c r="A64" s="81">
        <v>44578</v>
      </c>
      <c r="B64" s="82" t="s">
        <v>231</v>
      </c>
      <c r="C64" s="82" t="s">
        <v>249</v>
      </c>
      <c r="D64" s="82" t="s">
        <v>133</v>
      </c>
      <c r="E64" s="82" t="s">
        <v>134</v>
      </c>
      <c r="F64" s="82" t="s">
        <v>165</v>
      </c>
      <c r="G64" s="82" t="s">
        <v>287</v>
      </c>
      <c r="H64" s="82" t="s">
        <v>36</v>
      </c>
      <c r="I64" s="82">
        <v>24</v>
      </c>
      <c r="J64" s="81">
        <v>44578</v>
      </c>
      <c r="K64" s="82">
        <v>24</v>
      </c>
      <c r="L64" s="81">
        <v>44578</v>
      </c>
      <c r="M64" s="82">
        <v>24</v>
      </c>
      <c r="N64" s="82" t="s">
        <v>372</v>
      </c>
      <c r="O64" s="81">
        <v>44578</v>
      </c>
      <c r="P64" s="154">
        <v>20</v>
      </c>
      <c r="Q64" s="82">
        <f t="shared" si="0"/>
        <v>4</v>
      </c>
      <c r="R64" s="81">
        <v>44578</v>
      </c>
      <c r="S64" s="82"/>
      <c r="T64" s="87"/>
      <c r="U64" s="87"/>
      <c r="V64" s="92"/>
      <c r="W64" s="82">
        <v>314.95</v>
      </c>
      <c r="X64" s="88"/>
      <c r="Y64" s="89">
        <f t="shared" si="1"/>
        <v>7558.7999999999993</v>
      </c>
      <c r="Z64" s="89">
        <f t="shared" si="2"/>
        <v>6299</v>
      </c>
      <c r="AA64" s="89">
        <f t="shared" si="3"/>
        <v>1259.8</v>
      </c>
      <c r="AB64" s="90"/>
      <c r="AC64" s="91"/>
      <c r="AD64" s="82"/>
      <c r="AE64" s="82"/>
      <c r="AF64" s="93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94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94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94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94"/>
      <c r="HD64" s="94"/>
      <c r="HE64" s="94"/>
      <c r="HF64" s="94"/>
      <c r="HG64" s="94"/>
      <c r="HH64" s="94"/>
      <c r="HI64" s="94"/>
      <c r="HJ64" s="94"/>
      <c r="HK64" s="94"/>
      <c r="HL64" s="94"/>
      <c r="HM64" s="94"/>
      <c r="HN64" s="94"/>
      <c r="HO64" s="94"/>
      <c r="HP64" s="94"/>
      <c r="HQ64" s="94"/>
      <c r="HR64" s="94"/>
      <c r="HS64" s="94"/>
      <c r="HT64" s="94"/>
      <c r="HU64" s="94"/>
      <c r="HV64" s="94"/>
      <c r="HW64" s="94"/>
      <c r="HX64" s="94"/>
      <c r="HY64" s="94"/>
    </row>
    <row r="65" spans="1:259" s="95" customFormat="1" ht="47.25" customHeight="1" x14ac:dyDescent="0.2">
      <c r="A65" s="81">
        <v>44578</v>
      </c>
      <c r="B65" s="82" t="s">
        <v>232</v>
      </c>
      <c r="C65" s="82" t="s">
        <v>250</v>
      </c>
      <c r="D65" s="82" t="s">
        <v>93</v>
      </c>
      <c r="E65" s="82" t="s">
        <v>99</v>
      </c>
      <c r="F65" s="82" t="s">
        <v>165</v>
      </c>
      <c r="G65" s="82" t="s">
        <v>287</v>
      </c>
      <c r="H65" s="82" t="s">
        <v>36</v>
      </c>
      <c r="I65" s="82">
        <v>10</v>
      </c>
      <c r="J65" s="81">
        <v>44578</v>
      </c>
      <c r="K65" s="82">
        <v>10</v>
      </c>
      <c r="L65" s="81">
        <v>44578</v>
      </c>
      <c r="M65" s="82">
        <v>10</v>
      </c>
      <c r="N65" s="82" t="s">
        <v>376</v>
      </c>
      <c r="O65" s="81">
        <v>44578</v>
      </c>
      <c r="P65" s="154">
        <v>10</v>
      </c>
      <c r="Q65" s="82">
        <f t="shared" si="0"/>
        <v>0</v>
      </c>
      <c r="R65" s="81">
        <v>44578</v>
      </c>
      <c r="S65" s="82"/>
      <c r="T65" s="87"/>
      <c r="U65" s="87"/>
      <c r="V65" s="92"/>
      <c r="W65" s="82">
        <v>317.67</v>
      </c>
      <c r="X65" s="88"/>
      <c r="Y65" s="89">
        <f t="shared" si="1"/>
        <v>3176.7000000000003</v>
      </c>
      <c r="Z65" s="89">
        <f t="shared" si="2"/>
        <v>3176.7000000000003</v>
      </c>
      <c r="AA65" s="89">
        <f t="shared" si="3"/>
        <v>0</v>
      </c>
      <c r="AB65" s="90"/>
      <c r="AC65" s="91"/>
      <c r="AD65" s="92"/>
      <c r="AE65" s="92"/>
      <c r="AF65" s="93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94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94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94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94"/>
      <c r="HD65" s="94"/>
      <c r="HE65" s="94"/>
      <c r="HF65" s="94"/>
      <c r="HG65" s="94"/>
      <c r="HH65" s="94"/>
      <c r="HI65" s="94"/>
      <c r="HJ65" s="94"/>
      <c r="HK65" s="94"/>
      <c r="HL65" s="94"/>
      <c r="HM65" s="94"/>
      <c r="HN65" s="94"/>
      <c r="HO65" s="94"/>
      <c r="HP65" s="94"/>
      <c r="HQ65" s="94"/>
      <c r="HR65" s="94"/>
      <c r="HS65" s="94"/>
      <c r="HT65" s="94"/>
      <c r="HU65" s="94"/>
      <c r="HV65" s="94"/>
      <c r="HW65" s="94"/>
      <c r="HX65" s="94"/>
      <c r="HY65" s="94"/>
    </row>
    <row r="66" spans="1:259" s="95" customFormat="1" ht="47.25" customHeight="1" x14ac:dyDescent="0.2">
      <c r="A66" s="81">
        <v>44578</v>
      </c>
      <c r="B66" s="82" t="s">
        <v>233</v>
      </c>
      <c r="C66" s="82" t="s">
        <v>251</v>
      </c>
      <c r="D66" s="82" t="s">
        <v>221</v>
      </c>
      <c r="E66" s="82" t="s">
        <v>222</v>
      </c>
      <c r="F66" s="82" t="s">
        <v>165</v>
      </c>
      <c r="G66" s="82" t="s">
        <v>287</v>
      </c>
      <c r="H66" s="82" t="s">
        <v>36</v>
      </c>
      <c r="I66" s="82">
        <v>1</v>
      </c>
      <c r="J66" s="81">
        <v>44578</v>
      </c>
      <c r="K66" s="82">
        <v>1</v>
      </c>
      <c r="L66" s="81">
        <v>44578</v>
      </c>
      <c r="M66" s="82">
        <v>1</v>
      </c>
      <c r="N66" s="82" t="s">
        <v>288</v>
      </c>
      <c r="O66" s="81">
        <v>44578</v>
      </c>
      <c r="P66" s="154"/>
      <c r="Q66" s="82">
        <f t="shared" si="0"/>
        <v>1</v>
      </c>
      <c r="R66" s="81">
        <v>44578</v>
      </c>
      <c r="S66" s="82"/>
      <c r="T66" s="87"/>
      <c r="U66" s="87"/>
      <c r="V66" s="92"/>
      <c r="W66" s="82">
        <v>221.95</v>
      </c>
      <c r="X66" s="88"/>
      <c r="Y66" s="89">
        <f t="shared" si="1"/>
        <v>221.95</v>
      </c>
      <c r="Z66" s="89">
        <f t="shared" si="2"/>
        <v>0</v>
      </c>
      <c r="AA66" s="89">
        <f t="shared" si="3"/>
        <v>221.95</v>
      </c>
      <c r="AB66" s="90"/>
      <c r="AC66" s="91"/>
      <c r="AD66" s="82"/>
      <c r="AE66" s="82"/>
      <c r="AF66" s="93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94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94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94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94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94"/>
      <c r="HD66" s="94"/>
      <c r="HE66" s="94"/>
      <c r="HF66" s="94"/>
      <c r="HG66" s="94"/>
      <c r="HH66" s="94"/>
      <c r="HI66" s="94"/>
      <c r="HJ66" s="94"/>
      <c r="HK66" s="94"/>
      <c r="HL66" s="94"/>
      <c r="HM66" s="94"/>
      <c r="HN66" s="94"/>
      <c r="HO66" s="94"/>
      <c r="HP66" s="94"/>
      <c r="HQ66" s="94"/>
      <c r="HR66" s="94"/>
      <c r="HS66" s="94"/>
      <c r="HT66" s="94"/>
      <c r="HU66" s="94"/>
      <c r="HV66" s="94"/>
      <c r="HW66" s="94"/>
      <c r="HX66" s="94"/>
      <c r="HY66" s="94"/>
    </row>
    <row r="67" spans="1:259" s="95" customFormat="1" ht="47.25" customHeight="1" x14ac:dyDescent="0.2">
      <c r="A67" s="81">
        <v>44578</v>
      </c>
      <c r="B67" s="82" t="s">
        <v>234</v>
      </c>
      <c r="C67" s="82" t="s">
        <v>252</v>
      </c>
      <c r="D67" s="82" t="s">
        <v>129</v>
      </c>
      <c r="E67" s="82" t="s">
        <v>130</v>
      </c>
      <c r="F67" s="82" t="s">
        <v>165</v>
      </c>
      <c r="G67" s="82" t="s">
        <v>287</v>
      </c>
      <c r="H67" s="82" t="s">
        <v>36</v>
      </c>
      <c r="I67" s="82">
        <v>2</v>
      </c>
      <c r="J67" s="81">
        <v>44578</v>
      </c>
      <c r="K67" s="82">
        <v>2</v>
      </c>
      <c r="L67" s="81">
        <v>44578</v>
      </c>
      <c r="M67" s="82">
        <v>2</v>
      </c>
      <c r="N67" s="82" t="s">
        <v>372</v>
      </c>
      <c r="O67" s="81">
        <v>44578</v>
      </c>
      <c r="P67" s="154"/>
      <c r="Q67" s="82">
        <f t="shared" si="0"/>
        <v>2</v>
      </c>
      <c r="R67" s="81">
        <v>44578</v>
      </c>
      <c r="S67" s="82"/>
      <c r="T67" s="87"/>
      <c r="U67" s="87"/>
      <c r="V67" s="92"/>
      <c r="W67" s="82">
        <v>252.74</v>
      </c>
      <c r="X67" s="88"/>
      <c r="Y67" s="89">
        <f t="shared" si="1"/>
        <v>505.48</v>
      </c>
      <c r="Z67" s="89">
        <f t="shared" si="2"/>
        <v>0</v>
      </c>
      <c r="AA67" s="89">
        <f t="shared" si="3"/>
        <v>505.48</v>
      </c>
      <c r="AB67" s="90"/>
      <c r="AC67" s="91"/>
      <c r="AD67" s="82"/>
      <c r="AE67" s="82"/>
      <c r="AF67" s="93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94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94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94"/>
      <c r="HD67" s="94"/>
      <c r="HE67" s="94"/>
      <c r="HF67" s="94"/>
      <c r="HG67" s="94"/>
      <c r="HH67" s="94"/>
      <c r="HI67" s="94"/>
      <c r="HJ67" s="94"/>
      <c r="HK67" s="94"/>
      <c r="HL67" s="94"/>
      <c r="HM67" s="94"/>
      <c r="HN67" s="94"/>
      <c r="HO67" s="94"/>
      <c r="HP67" s="94"/>
      <c r="HQ67" s="94"/>
      <c r="HR67" s="94"/>
      <c r="HS67" s="94"/>
      <c r="HT67" s="94"/>
      <c r="HU67" s="94"/>
      <c r="HV67" s="94"/>
      <c r="HW67" s="94"/>
      <c r="HX67" s="94"/>
      <c r="HY67" s="94"/>
    </row>
    <row r="68" spans="1:259" s="95" customFormat="1" ht="47.25" customHeight="1" x14ac:dyDescent="0.2">
      <c r="A68" s="81">
        <v>44578</v>
      </c>
      <c r="B68" s="82" t="s">
        <v>235</v>
      </c>
      <c r="C68" s="82" t="s">
        <v>253</v>
      </c>
      <c r="D68" s="82" t="s">
        <v>262</v>
      </c>
      <c r="E68" s="82" t="s">
        <v>263</v>
      </c>
      <c r="F68" s="82" t="s">
        <v>165</v>
      </c>
      <c r="G68" s="82" t="s">
        <v>287</v>
      </c>
      <c r="H68" s="82" t="s">
        <v>36</v>
      </c>
      <c r="I68" s="82">
        <v>3</v>
      </c>
      <c r="J68" s="81">
        <v>44578</v>
      </c>
      <c r="K68" s="82">
        <v>3</v>
      </c>
      <c r="L68" s="81">
        <v>44578</v>
      </c>
      <c r="M68" s="154">
        <v>3</v>
      </c>
      <c r="N68" s="82" t="s">
        <v>376</v>
      </c>
      <c r="O68" s="81">
        <v>44578</v>
      </c>
      <c r="P68" s="154">
        <v>3</v>
      </c>
      <c r="Q68" s="82">
        <f t="shared" si="0"/>
        <v>0</v>
      </c>
      <c r="R68" s="81">
        <v>44578</v>
      </c>
      <c r="S68" s="82"/>
      <c r="T68" s="86"/>
      <c r="U68" s="87"/>
      <c r="V68" s="82"/>
      <c r="W68" s="82">
        <v>176.84</v>
      </c>
      <c r="X68" s="88"/>
      <c r="Y68" s="89">
        <f t="shared" si="1"/>
        <v>530.52</v>
      </c>
      <c r="Z68" s="89">
        <f t="shared" si="2"/>
        <v>530.52</v>
      </c>
      <c r="AA68" s="89">
        <f t="shared" si="3"/>
        <v>0</v>
      </c>
      <c r="AB68" s="90"/>
      <c r="AC68" s="91"/>
      <c r="AD68" s="82"/>
      <c r="AE68" s="82"/>
      <c r="AF68" s="93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94"/>
      <c r="DW68" s="94"/>
      <c r="DX68" s="94"/>
      <c r="DY68" s="94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4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4"/>
      <c r="FV68" s="94"/>
      <c r="FW68" s="94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94"/>
      <c r="GJ68" s="94"/>
      <c r="GK68" s="94"/>
      <c r="GL68" s="94"/>
      <c r="GM68" s="94"/>
      <c r="GN68" s="94"/>
      <c r="GO68" s="94"/>
      <c r="GP68" s="94"/>
      <c r="GQ68" s="94"/>
      <c r="GR68" s="94"/>
      <c r="GS68" s="94"/>
      <c r="GT68" s="94"/>
      <c r="GU68" s="94"/>
      <c r="GV68" s="94"/>
      <c r="GW68" s="94"/>
      <c r="GX68" s="94"/>
      <c r="GY68" s="94"/>
      <c r="GZ68" s="94"/>
      <c r="HA68" s="94"/>
      <c r="HB68" s="94"/>
      <c r="HC68" s="94"/>
      <c r="HD68" s="94"/>
      <c r="HE68" s="94"/>
      <c r="HF68" s="94"/>
      <c r="HG68" s="94"/>
      <c r="HH68" s="94"/>
      <c r="HI68" s="94"/>
      <c r="HJ68" s="94"/>
      <c r="HK68" s="94"/>
      <c r="HL68" s="94"/>
      <c r="HM68" s="94"/>
      <c r="HN68" s="94"/>
      <c r="HO68" s="94"/>
      <c r="HP68" s="94"/>
      <c r="HQ68" s="94"/>
      <c r="HR68" s="94"/>
      <c r="HS68" s="94"/>
      <c r="HT68" s="94"/>
      <c r="HU68" s="94"/>
      <c r="HV68" s="94"/>
      <c r="HW68" s="94"/>
      <c r="HX68" s="94"/>
      <c r="HY68" s="94"/>
      <c r="HZ68" s="94"/>
      <c r="IA68" s="94"/>
      <c r="IB68" s="94"/>
      <c r="IC68" s="94"/>
      <c r="ID68" s="94"/>
      <c r="IE68" s="94"/>
      <c r="IF68" s="94"/>
      <c r="IG68" s="94"/>
      <c r="IH68" s="94"/>
      <c r="II68" s="94"/>
      <c r="IJ68" s="94"/>
      <c r="IK68" s="94"/>
      <c r="IL68" s="94"/>
      <c r="IM68" s="94"/>
      <c r="IN68" s="94"/>
      <c r="IO68" s="94"/>
      <c r="IP68" s="94"/>
      <c r="IQ68" s="94"/>
      <c r="IR68" s="94"/>
      <c r="IS68" s="94"/>
      <c r="IT68" s="94"/>
      <c r="IU68" s="94"/>
      <c r="IV68" s="94"/>
      <c r="IW68" s="94"/>
      <c r="IX68" s="94"/>
      <c r="IY68" s="94"/>
    </row>
    <row r="69" spans="1:259" s="95" customFormat="1" ht="47.25" customHeight="1" x14ac:dyDescent="0.2">
      <c r="A69" s="81">
        <v>44578</v>
      </c>
      <c r="B69" s="82" t="s">
        <v>236</v>
      </c>
      <c r="C69" s="82" t="s">
        <v>249</v>
      </c>
      <c r="D69" s="82" t="s">
        <v>133</v>
      </c>
      <c r="E69" s="82" t="s">
        <v>134</v>
      </c>
      <c r="F69" s="82" t="s">
        <v>165</v>
      </c>
      <c r="G69" s="82" t="s">
        <v>287</v>
      </c>
      <c r="H69" s="82" t="s">
        <v>36</v>
      </c>
      <c r="I69" s="82">
        <v>4</v>
      </c>
      <c r="J69" s="81">
        <v>44578</v>
      </c>
      <c r="K69" s="82">
        <v>4</v>
      </c>
      <c r="L69" s="81">
        <v>44578</v>
      </c>
      <c r="M69" s="82">
        <v>4</v>
      </c>
      <c r="N69" s="82" t="s">
        <v>372</v>
      </c>
      <c r="O69" s="81">
        <v>44578</v>
      </c>
      <c r="P69" s="154">
        <v>4</v>
      </c>
      <c r="Q69" s="82">
        <f t="shared" si="0"/>
        <v>0</v>
      </c>
      <c r="R69" s="81">
        <v>44578</v>
      </c>
      <c r="S69" s="82"/>
      <c r="T69" s="87"/>
      <c r="U69" s="87"/>
      <c r="V69" s="92"/>
      <c r="W69" s="82">
        <v>314.95</v>
      </c>
      <c r="X69" s="88"/>
      <c r="Y69" s="89">
        <f t="shared" si="1"/>
        <v>1259.8</v>
      </c>
      <c r="Z69" s="89">
        <f t="shared" si="2"/>
        <v>1259.8</v>
      </c>
      <c r="AA69" s="89">
        <f t="shared" si="3"/>
        <v>0</v>
      </c>
      <c r="AB69" s="82"/>
      <c r="AC69" s="91"/>
      <c r="AD69" s="82"/>
      <c r="AE69" s="82"/>
      <c r="AF69" s="93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  <c r="EU69" s="94"/>
      <c r="EV69" s="94"/>
      <c r="EW69" s="94"/>
      <c r="EX69" s="94"/>
      <c r="EY69" s="94"/>
      <c r="EZ69" s="94"/>
      <c r="FA69" s="94"/>
      <c r="FB69" s="94"/>
      <c r="FC69" s="94"/>
      <c r="FD69" s="94"/>
      <c r="FE69" s="94"/>
      <c r="FF69" s="94"/>
      <c r="FG69" s="94"/>
      <c r="FH69" s="94"/>
      <c r="FI69" s="94"/>
      <c r="FJ69" s="94"/>
      <c r="FK69" s="94"/>
      <c r="FL69" s="94"/>
      <c r="FM69" s="94"/>
      <c r="FN69" s="94"/>
      <c r="FO69" s="94"/>
      <c r="FP69" s="94"/>
      <c r="FQ69" s="94"/>
      <c r="FR69" s="94"/>
      <c r="FS69" s="94"/>
      <c r="FT69" s="94"/>
      <c r="FU69" s="94"/>
      <c r="FV69" s="94"/>
      <c r="FW69" s="94"/>
      <c r="FX69" s="94"/>
      <c r="FY69" s="94"/>
      <c r="FZ69" s="94"/>
      <c r="GA69" s="94"/>
      <c r="GB69" s="94"/>
      <c r="GC69" s="94"/>
      <c r="GD69" s="94"/>
      <c r="GE69" s="94"/>
      <c r="GF69" s="94"/>
      <c r="GG69" s="94"/>
      <c r="GH69" s="94"/>
      <c r="GI69" s="94"/>
      <c r="GJ69" s="94"/>
      <c r="GK69" s="94"/>
      <c r="GL69" s="94"/>
      <c r="GM69" s="94"/>
      <c r="GN69" s="94"/>
      <c r="GO69" s="94"/>
      <c r="GP69" s="94"/>
      <c r="GQ69" s="94"/>
      <c r="GR69" s="94"/>
      <c r="GS69" s="94"/>
      <c r="GT69" s="94"/>
      <c r="GU69" s="94"/>
      <c r="GV69" s="94"/>
      <c r="GW69" s="94"/>
      <c r="GX69" s="94"/>
      <c r="GY69" s="94"/>
      <c r="GZ69" s="94"/>
      <c r="HA69" s="94"/>
      <c r="HB69" s="94"/>
      <c r="HC69" s="94"/>
      <c r="HD69" s="94"/>
      <c r="HE69" s="94"/>
      <c r="HF69" s="94"/>
      <c r="HG69" s="94"/>
      <c r="HH69" s="94"/>
      <c r="HI69" s="94"/>
      <c r="HJ69" s="94"/>
      <c r="HK69" s="94"/>
      <c r="HL69" s="94"/>
      <c r="HM69" s="94"/>
      <c r="HN69" s="94"/>
      <c r="HO69" s="94"/>
      <c r="HP69" s="94"/>
      <c r="HQ69" s="94"/>
      <c r="HR69" s="94"/>
      <c r="HS69" s="94"/>
      <c r="HT69" s="94"/>
      <c r="HU69" s="94"/>
      <c r="HV69" s="94"/>
      <c r="HW69" s="94"/>
      <c r="HX69" s="94"/>
      <c r="HY69" s="94"/>
      <c r="HZ69" s="94"/>
      <c r="IA69" s="94"/>
      <c r="IB69" s="94"/>
      <c r="IC69" s="94"/>
      <c r="ID69" s="94"/>
      <c r="IE69" s="94"/>
      <c r="IF69" s="94"/>
      <c r="IG69" s="94"/>
      <c r="IH69" s="94"/>
      <c r="II69" s="94"/>
      <c r="IJ69" s="94"/>
      <c r="IK69" s="94"/>
      <c r="IL69" s="94"/>
      <c r="IM69" s="94"/>
      <c r="IN69" s="94"/>
      <c r="IO69" s="94"/>
      <c r="IP69" s="94"/>
      <c r="IQ69" s="94"/>
      <c r="IR69" s="94"/>
      <c r="IS69" s="94"/>
      <c r="IT69" s="94"/>
      <c r="IU69" s="94"/>
      <c r="IV69" s="94"/>
      <c r="IW69" s="94"/>
      <c r="IX69" s="94"/>
      <c r="IY69" s="94"/>
    </row>
    <row r="70" spans="1:259" s="95" customFormat="1" ht="47.25" customHeight="1" x14ac:dyDescent="0.2">
      <c r="A70" s="81">
        <v>44578</v>
      </c>
      <c r="B70" s="82" t="s">
        <v>237</v>
      </c>
      <c r="C70" s="82" t="s">
        <v>254</v>
      </c>
      <c r="D70" s="82" t="s">
        <v>137</v>
      </c>
      <c r="E70" s="82" t="s">
        <v>138</v>
      </c>
      <c r="F70" s="82" t="s">
        <v>165</v>
      </c>
      <c r="G70" s="82" t="s">
        <v>287</v>
      </c>
      <c r="H70" s="82" t="s">
        <v>36</v>
      </c>
      <c r="I70" s="82">
        <v>3</v>
      </c>
      <c r="J70" s="81">
        <v>44578</v>
      </c>
      <c r="K70" s="82">
        <v>3</v>
      </c>
      <c r="L70" s="81">
        <v>44578</v>
      </c>
      <c r="M70" s="82">
        <v>3</v>
      </c>
      <c r="N70" s="82" t="s">
        <v>372</v>
      </c>
      <c r="O70" s="81">
        <v>44578</v>
      </c>
      <c r="P70" s="154"/>
      <c r="Q70" s="82">
        <f t="shared" si="0"/>
        <v>3</v>
      </c>
      <c r="R70" s="81">
        <v>44578</v>
      </c>
      <c r="S70" s="82"/>
      <c r="T70" s="86"/>
      <c r="U70" s="87"/>
      <c r="V70" s="82"/>
      <c r="W70" s="82">
        <v>636.92999999999995</v>
      </c>
      <c r="X70" s="88"/>
      <c r="Y70" s="89">
        <f t="shared" si="1"/>
        <v>1910.79</v>
      </c>
      <c r="Z70" s="89">
        <f t="shared" si="2"/>
        <v>0</v>
      </c>
      <c r="AA70" s="89">
        <f t="shared" si="3"/>
        <v>1910.79</v>
      </c>
      <c r="AB70" s="82"/>
      <c r="AC70" s="91"/>
      <c r="AD70" s="96"/>
      <c r="AE70" s="97"/>
      <c r="AF70" s="93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94"/>
      <c r="DW70" s="94"/>
      <c r="DX70" s="94"/>
      <c r="DY70" s="94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94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94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94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94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94"/>
      <c r="HD70" s="94"/>
      <c r="HE70" s="94"/>
      <c r="HF70" s="94"/>
      <c r="HG70" s="94"/>
      <c r="HH70" s="94"/>
      <c r="HI70" s="94"/>
      <c r="HJ70" s="94"/>
      <c r="HK70" s="94"/>
      <c r="HL70" s="94"/>
      <c r="HM70" s="94"/>
      <c r="HN70" s="94"/>
      <c r="HO70" s="94"/>
      <c r="HP70" s="94"/>
      <c r="HQ70" s="94"/>
      <c r="HR70" s="94"/>
      <c r="HS70" s="94"/>
      <c r="HT70" s="94"/>
      <c r="HU70" s="94"/>
      <c r="HV70" s="94"/>
      <c r="HW70" s="94"/>
      <c r="HX70" s="94"/>
      <c r="HY70" s="94"/>
      <c r="HZ70" s="94"/>
      <c r="IA70" s="94"/>
      <c r="IB70" s="94"/>
      <c r="IC70" s="94"/>
      <c r="ID70" s="94"/>
      <c r="IE70" s="94"/>
      <c r="IF70" s="94"/>
      <c r="IG70" s="94"/>
      <c r="IH70" s="94"/>
      <c r="II70" s="94"/>
      <c r="IJ70" s="94"/>
      <c r="IK70" s="94"/>
      <c r="IL70" s="94"/>
      <c r="IM70" s="94"/>
      <c r="IN70" s="94"/>
      <c r="IO70" s="94"/>
      <c r="IP70" s="94"/>
      <c r="IQ70" s="94"/>
      <c r="IR70" s="94"/>
      <c r="IS70" s="94"/>
      <c r="IT70" s="94"/>
      <c r="IU70" s="94"/>
      <c r="IV70" s="94"/>
      <c r="IW70" s="94"/>
      <c r="IX70" s="94"/>
      <c r="IY70" s="94"/>
    </row>
    <row r="71" spans="1:259" s="95" customFormat="1" ht="47.25" customHeight="1" x14ac:dyDescent="0.2">
      <c r="A71" s="81">
        <v>44578</v>
      </c>
      <c r="B71" s="82" t="s">
        <v>238</v>
      </c>
      <c r="C71" s="82" t="s">
        <v>255</v>
      </c>
      <c r="D71" s="82" t="s">
        <v>264</v>
      </c>
      <c r="E71" s="82" t="s">
        <v>265</v>
      </c>
      <c r="F71" s="82" t="s">
        <v>165</v>
      </c>
      <c r="G71" s="82" t="s">
        <v>287</v>
      </c>
      <c r="H71" s="82" t="s">
        <v>36</v>
      </c>
      <c r="I71" s="82">
        <v>3</v>
      </c>
      <c r="J71" s="81">
        <v>44578</v>
      </c>
      <c r="K71" s="82">
        <v>3</v>
      </c>
      <c r="L71" s="81">
        <v>44578</v>
      </c>
      <c r="M71" s="82">
        <v>3</v>
      </c>
      <c r="N71" s="82" t="s">
        <v>288</v>
      </c>
      <c r="O71" s="81">
        <v>44578</v>
      </c>
      <c r="P71" s="154"/>
      <c r="Q71" s="82">
        <f t="shared" ref="Q71:Q134" si="4">M71-P71</f>
        <v>3</v>
      </c>
      <c r="R71" s="81">
        <v>44578</v>
      </c>
      <c r="S71" s="82"/>
      <c r="T71" s="86"/>
      <c r="U71" s="87"/>
      <c r="V71" s="82"/>
      <c r="W71" s="82">
        <v>100.37</v>
      </c>
      <c r="X71" s="88"/>
      <c r="Y71" s="89">
        <f t="shared" ref="Y71:Y129" si="5">I71*W71</f>
        <v>301.11</v>
      </c>
      <c r="Z71" s="89">
        <f t="shared" ref="Z71:Z134" si="6">P71*W71</f>
        <v>0</v>
      </c>
      <c r="AA71" s="89">
        <f t="shared" ref="AA71:AA134" si="7">Q71*W71</f>
        <v>301.11</v>
      </c>
      <c r="AB71" s="82"/>
      <c r="AC71" s="91"/>
      <c r="AD71" s="82"/>
      <c r="AE71" s="82"/>
      <c r="AF71" s="93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94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94"/>
      <c r="GD71" s="94"/>
      <c r="GE71" s="94"/>
      <c r="GF71" s="94"/>
      <c r="GG71" s="94"/>
      <c r="GH71" s="94"/>
      <c r="GI71" s="94"/>
      <c r="GJ71" s="94"/>
      <c r="GK71" s="94"/>
      <c r="GL71" s="94"/>
      <c r="GM71" s="94"/>
      <c r="GN71" s="94"/>
      <c r="GO71" s="94"/>
      <c r="GP71" s="94"/>
      <c r="GQ71" s="94"/>
      <c r="GR71" s="94"/>
      <c r="GS71" s="94"/>
      <c r="GT71" s="94"/>
      <c r="GU71" s="94"/>
      <c r="GV71" s="94"/>
      <c r="GW71" s="94"/>
      <c r="GX71" s="94"/>
      <c r="GY71" s="94"/>
      <c r="GZ71" s="94"/>
      <c r="HA71" s="94"/>
      <c r="HB71" s="94"/>
      <c r="HC71" s="94"/>
      <c r="HD71" s="94"/>
      <c r="HE71" s="94"/>
      <c r="HF71" s="94"/>
      <c r="HG71" s="94"/>
      <c r="HH71" s="94"/>
      <c r="HI71" s="94"/>
      <c r="HJ71" s="94"/>
      <c r="HK71" s="94"/>
      <c r="HL71" s="94"/>
      <c r="HM71" s="94"/>
      <c r="HN71" s="94"/>
      <c r="HO71" s="94"/>
      <c r="HP71" s="94"/>
      <c r="HQ71" s="94"/>
      <c r="HR71" s="94"/>
      <c r="HS71" s="94"/>
      <c r="HT71" s="94"/>
      <c r="HU71" s="94"/>
      <c r="HV71" s="94"/>
      <c r="HW71" s="94"/>
      <c r="HX71" s="94"/>
      <c r="HY71" s="94"/>
      <c r="HZ71" s="94"/>
      <c r="IA71" s="94"/>
      <c r="IB71" s="94"/>
      <c r="IC71" s="94"/>
      <c r="ID71" s="94"/>
      <c r="IE71" s="94"/>
      <c r="IF71" s="94"/>
      <c r="IG71" s="94"/>
      <c r="IH71" s="94"/>
      <c r="II71" s="94"/>
      <c r="IJ71" s="94"/>
      <c r="IK71" s="94"/>
      <c r="IL71" s="94"/>
      <c r="IM71" s="94"/>
      <c r="IN71" s="94"/>
      <c r="IO71" s="94"/>
      <c r="IP71" s="94"/>
      <c r="IQ71" s="94"/>
      <c r="IR71" s="94"/>
      <c r="IS71" s="94"/>
      <c r="IT71" s="94"/>
      <c r="IU71" s="94"/>
      <c r="IV71" s="94"/>
      <c r="IW71" s="94"/>
      <c r="IX71" s="94"/>
      <c r="IY71" s="94"/>
    </row>
    <row r="72" spans="1:259" s="95" customFormat="1" ht="47.25" customHeight="1" x14ac:dyDescent="0.2">
      <c r="A72" s="81">
        <v>44578</v>
      </c>
      <c r="B72" s="82" t="s">
        <v>239</v>
      </c>
      <c r="C72" s="82" t="s">
        <v>256</v>
      </c>
      <c r="D72" s="82" t="s">
        <v>92</v>
      </c>
      <c r="E72" s="82" t="s">
        <v>98</v>
      </c>
      <c r="F72" s="82" t="s">
        <v>165</v>
      </c>
      <c r="G72" s="82" t="s">
        <v>287</v>
      </c>
      <c r="H72" s="82" t="s">
        <v>36</v>
      </c>
      <c r="I72" s="82">
        <v>3</v>
      </c>
      <c r="J72" s="81">
        <v>44578</v>
      </c>
      <c r="K72" s="82">
        <v>3</v>
      </c>
      <c r="L72" s="81">
        <v>44578</v>
      </c>
      <c r="M72" s="82">
        <v>3</v>
      </c>
      <c r="N72" s="82" t="s">
        <v>376</v>
      </c>
      <c r="O72" s="81">
        <v>44578</v>
      </c>
      <c r="P72" s="154">
        <v>3</v>
      </c>
      <c r="Q72" s="82">
        <f t="shared" si="4"/>
        <v>0</v>
      </c>
      <c r="R72" s="81">
        <v>44578</v>
      </c>
      <c r="S72" s="82"/>
      <c r="T72" s="86"/>
      <c r="U72" s="87"/>
      <c r="V72" s="82"/>
      <c r="W72" s="82">
        <v>173.32</v>
      </c>
      <c r="X72" s="88"/>
      <c r="Y72" s="89">
        <f t="shared" si="5"/>
        <v>519.96</v>
      </c>
      <c r="Z72" s="89">
        <f t="shared" si="6"/>
        <v>519.96</v>
      </c>
      <c r="AA72" s="89">
        <f t="shared" si="7"/>
        <v>0</v>
      </c>
      <c r="AB72" s="90"/>
      <c r="AC72" s="91"/>
      <c r="AD72" s="82"/>
      <c r="AE72" s="82"/>
      <c r="AF72" s="93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  <c r="EA72" s="94"/>
      <c r="EB72" s="94"/>
      <c r="EC72" s="94"/>
      <c r="ED72" s="94"/>
      <c r="EE72" s="94"/>
      <c r="EF72" s="94"/>
      <c r="EG72" s="94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94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94"/>
      <c r="GD72" s="94"/>
      <c r="GE72" s="94"/>
      <c r="GF72" s="94"/>
      <c r="GG72" s="94"/>
      <c r="GH72" s="94"/>
      <c r="GI72" s="94"/>
      <c r="GJ72" s="94"/>
      <c r="GK72" s="94"/>
      <c r="GL72" s="94"/>
      <c r="GM72" s="94"/>
      <c r="GN72" s="94"/>
      <c r="GO72" s="94"/>
      <c r="GP72" s="94"/>
      <c r="GQ72" s="94"/>
      <c r="GR72" s="94"/>
      <c r="GS72" s="94"/>
      <c r="GT72" s="94"/>
      <c r="GU72" s="94"/>
      <c r="GV72" s="94"/>
      <c r="GW72" s="94"/>
      <c r="GX72" s="94"/>
      <c r="GY72" s="94"/>
      <c r="GZ72" s="94"/>
      <c r="HA72" s="94"/>
      <c r="HB72" s="94"/>
      <c r="HC72" s="94"/>
      <c r="HD72" s="94"/>
      <c r="HE72" s="94"/>
      <c r="HF72" s="94"/>
      <c r="HG72" s="94"/>
      <c r="HH72" s="94"/>
      <c r="HI72" s="94"/>
      <c r="HJ72" s="94"/>
      <c r="HK72" s="94"/>
      <c r="HL72" s="94"/>
      <c r="HM72" s="94"/>
      <c r="HN72" s="94"/>
      <c r="HO72" s="94"/>
      <c r="HP72" s="94"/>
      <c r="HQ72" s="94"/>
      <c r="HR72" s="94"/>
      <c r="HS72" s="94"/>
      <c r="HT72" s="94"/>
      <c r="HU72" s="94"/>
      <c r="HV72" s="94"/>
      <c r="HW72" s="94"/>
      <c r="HX72" s="94"/>
      <c r="HY72" s="94"/>
      <c r="HZ72" s="94"/>
      <c r="IA72" s="94"/>
      <c r="IB72" s="94"/>
      <c r="IC72" s="94"/>
      <c r="ID72" s="94"/>
      <c r="IE72" s="94"/>
      <c r="IF72" s="94"/>
      <c r="IG72" s="94"/>
      <c r="IH72" s="94"/>
      <c r="II72" s="94"/>
      <c r="IJ72" s="94"/>
      <c r="IK72" s="94"/>
      <c r="IL72" s="94"/>
      <c r="IM72" s="94"/>
      <c r="IN72" s="94"/>
      <c r="IO72" s="94"/>
      <c r="IP72" s="94"/>
      <c r="IQ72" s="94"/>
      <c r="IR72" s="94"/>
      <c r="IS72" s="94"/>
      <c r="IT72" s="94"/>
      <c r="IU72" s="94"/>
      <c r="IV72" s="94"/>
      <c r="IW72" s="94"/>
      <c r="IX72" s="94"/>
      <c r="IY72" s="94"/>
    </row>
    <row r="73" spans="1:259" s="95" customFormat="1" ht="47.25" customHeight="1" x14ac:dyDescent="0.2">
      <c r="A73" s="81">
        <v>44578</v>
      </c>
      <c r="B73" s="82" t="s">
        <v>240</v>
      </c>
      <c r="C73" s="82" t="s">
        <v>257</v>
      </c>
      <c r="D73" s="82" t="s">
        <v>95</v>
      </c>
      <c r="E73" s="82" t="s">
        <v>101</v>
      </c>
      <c r="F73" s="82" t="s">
        <v>165</v>
      </c>
      <c r="G73" s="82" t="s">
        <v>287</v>
      </c>
      <c r="H73" s="82" t="s">
        <v>36</v>
      </c>
      <c r="I73" s="82">
        <v>2</v>
      </c>
      <c r="J73" s="81">
        <v>44578</v>
      </c>
      <c r="K73" s="82">
        <v>2</v>
      </c>
      <c r="L73" s="81">
        <v>44578</v>
      </c>
      <c r="M73" s="82">
        <v>2</v>
      </c>
      <c r="N73" s="82" t="s">
        <v>376</v>
      </c>
      <c r="O73" s="81">
        <v>44578</v>
      </c>
      <c r="P73" s="154"/>
      <c r="Q73" s="82">
        <f t="shared" si="4"/>
        <v>2</v>
      </c>
      <c r="R73" s="81">
        <v>44578</v>
      </c>
      <c r="S73" s="82"/>
      <c r="T73" s="86"/>
      <c r="U73" s="87"/>
      <c r="V73" s="82"/>
      <c r="W73" s="82">
        <v>274.97000000000003</v>
      </c>
      <c r="X73" s="88"/>
      <c r="Y73" s="89">
        <f t="shared" si="5"/>
        <v>549.94000000000005</v>
      </c>
      <c r="Z73" s="89">
        <f t="shared" si="6"/>
        <v>0</v>
      </c>
      <c r="AA73" s="89">
        <f t="shared" si="7"/>
        <v>549.94000000000005</v>
      </c>
      <c r="AB73" s="90"/>
      <c r="AC73" s="91"/>
      <c r="AD73" s="82"/>
      <c r="AE73" s="82"/>
      <c r="AF73" s="93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94"/>
      <c r="FD73" s="94"/>
      <c r="FE73" s="94"/>
      <c r="FF73" s="94"/>
      <c r="FG73" s="94"/>
      <c r="FH73" s="94"/>
      <c r="FI73" s="94"/>
      <c r="FJ73" s="94"/>
      <c r="FK73" s="94"/>
      <c r="FL73" s="94"/>
      <c r="FM73" s="94"/>
      <c r="FN73" s="94"/>
      <c r="FO73" s="94"/>
      <c r="FP73" s="94"/>
      <c r="FQ73" s="94"/>
      <c r="FR73" s="94"/>
      <c r="FS73" s="94"/>
      <c r="FT73" s="94"/>
      <c r="FU73" s="94"/>
      <c r="FV73" s="94"/>
      <c r="FW73" s="94"/>
      <c r="FX73" s="94"/>
      <c r="FY73" s="94"/>
      <c r="FZ73" s="94"/>
      <c r="GA73" s="94"/>
      <c r="GB73" s="94"/>
      <c r="GC73" s="94"/>
      <c r="GD73" s="94"/>
      <c r="GE73" s="94"/>
      <c r="GF73" s="94"/>
      <c r="GG73" s="94"/>
      <c r="GH73" s="94"/>
      <c r="GI73" s="94"/>
      <c r="GJ73" s="94"/>
      <c r="GK73" s="94"/>
      <c r="GL73" s="94"/>
      <c r="GM73" s="94"/>
      <c r="GN73" s="94"/>
      <c r="GO73" s="94"/>
      <c r="GP73" s="94"/>
      <c r="GQ73" s="94"/>
      <c r="GR73" s="94"/>
      <c r="GS73" s="94"/>
      <c r="GT73" s="94"/>
      <c r="GU73" s="94"/>
      <c r="GV73" s="94"/>
      <c r="GW73" s="94"/>
      <c r="GX73" s="94"/>
      <c r="GY73" s="94"/>
      <c r="GZ73" s="94"/>
      <c r="HA73" s="94"/>
      <c r="HB73" s="94"/>
      <c r="HC73" s="94"/>
      <c r="HD73" s="94"/>
      <c r="HE73" s="94"/>
      <c r="HF73" s="94"/>
      <c r="HG73" s="94"/>
      <c r="HH73" s="94"/>
      <c r="HI73" s="94"/>
      <c r="HJ73" s="94"/>
      <c r="HK73" s="94"/>
      <c r="HL73" s="94"/>
      <c r="HM73" s="94"/>
      <c r="HN73" s="94"/>
      <c r="HO73" s="94"/>
      <c r="HP73" s="94"/>
      <c r="HQ73" s="94"/>
      <c r="HR73" s="94"/>
      <c r="HS73" s="94"/>
      <c r="HT73" s="94"/>
      <c r="HU73" s="94"/>
      <c r="HV73" s="94"/>
      <c r="HW73" s="94"/>
      <c r="HX73" s="94"/>
      <c r="HY73" s="94"/>
      <c r="HZ73" s="94"/>
      <c r="IA73" s="94"/>
      <c r="IB73" s="94"/>
      <c r="IC73" s="94"/>
      <c r="ID73" s="94"/>
      <c r="IE73" s="94"/>
      <c r="IF73" s="94"/>
      <c r="IG73" s="94"/>
      <c r="IH73" s="94"/>
      <c r="II73" s="94"/>
      <c r="IJ73" s="94"/>
      <c r="IK73" s="94"/>
      <c r="IL73" s="94"/>
      <c r="IM73" s="94"/>
      <c r="IN73" s="94"/>
      <c r="IO73" s="94"/>
      <c r="IP73" s="94"/>
      <c r="IQ73" s="94"/>
      <c r="IR73" s="94"/>
      <c r="IS73" s="94"/>
      <c r="IT73" s="94"/>
      <c r="IU73" s="94"/>
      <c r="IV73" s="94"/>
      <c r="IW73" s="94"/>
      <c r="IX73" s="94"/>
      <c r="IY73" s="94"/>
    </row>
    <row r="74" spans="1:259" s="95" customFormat="1" ht="47.25" customHeight="1" x14ac:dyDescent="0.2">
      <c r="A74" s="81">
        <v>44578</v>
      </c>
      <c r="B74" s="82" t="s">
        <v>241</v>
      </c>
      <c r="C74" s="82" t="s">
        <v>258</v>
      </c>
      <c r="D74" s="82" t="s">
        <v>135</v>
      </c>
      <c r="E74" s="82" t="s">
        <v>136</v>
      </c>
      <c r="F74" s="82" t="s">
        <v>165</v>
      </c>
      <c r="G74" s="82" t="s">
        <v>287</v>
      </c>
      <c r="H74" s="82" t="s">
        <v>36</v>
      </c>
      <c r="I74" s="82">
        <v>2</v>
      </c>
      <c r="J74" s="81">
        <v>44578</v>
      </c>
      <c r="K74" s="82">
        <v>2</v>
      </c>
      <c r="L74" s="81">
        <v>44578</v>
      </c>
      <c r="M74" s="82">
        <v>2</v>
      </c>
      <c r="N74" s="82" t="s">
        <v>372</v>
      </c>
      <c r="O74" s="81">
        <v>44578</v>
      </c>
      <c r="P74" s="154"/>
      <c r="Q74" s="82">
        <f t="shared" si="4"/>
        <v>2</v>
      </c>
      <c r="R74" s="81">
        <v>44578</v>
      </c>
      <c r="S74" s="82"/>
      <c r="T74" s="87"/>
      <c r="U74" s="87"/>
      <c r="V74" s="92"/>
      <c r="W74" s="82">
        <v>526.74</v>
      </c>
      <c r="X74" s="88"/>
      <c r="Y74" s="89">
        <f t="shared" si="5"/>
        <v>1053.48</v>
      </c>
      <c r="Z74" s="89">
        <f t="shared" si="6"/>
        <v>0</v>
      </c>
      <c r="AA74" s="89">
        <f t="shared" si="7"/>
        <v>1053.48</v>
      </c>
      <c r="AB74" s="90"/>
      <c r="AC74" s="91"/>
      <c r="AD74" s="82"/>
      <c r="AE74" s="82"/>
      <c r="AF74" s="93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  <c r="EA74" s="94"/>
      <c r="EB74" s="94"/>
      <c r="EC74" s="94"/>
      <c r="ED74" s="94"/>
      <c r="EE74" s="94"/>
      <c r="EF74" s="94"/>
      <c r="EG74" s="94"/>
      <c r="EH74" s="94"/>
      <c r="EI74" s="94"/>
      <c r="EJ74" s="94"/>
      <c r="EK74" s="94"/>
      <c r="EL74" s="94"/>
      <c r="EM74" s="94"/>
      <c r="EN74" s="94"/>
      <c r="EO74" s="94"/>
      <c r="EP74" s="94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94"/>
      <c r="FD74" s="94"/>
      <c r="FE74" s="94"/>
      <c r="FF74" s="94"/>
      <c r="FG74" s="94"/>
      <c r="FH74" s="94"/>
      <c r="FI74" s="94"/>
      <c r="FJ74" s="94"/>
      <c r="FK74" s="94"/>
      <c r="FL74" s="94"/>
      <c r="FM74" s="94"/>
      <c r="FN74" s="94"/>
      <c r="FO74" s="94"/>
      <c r="FP74" s="94"/>
      <c r="FQ74" s="94"/>
      <c r="FR74" s="94"/>
      <c r="FS74" s="94"/>
      <c r="FT74" s="94"/>
      <c r="FU74" s="94"/>
      <c r="FV74" s="94"/>
      <c r="FW74" s="94"/>
      <c r="FX74" s="94"/>
      <c r="FY74" s="94"/>
      <c r="FZ74" s="94"/>
      <c r="GA74" s="94"/>
      <c r="GB74" s="94"/>
      <c r="GC74" s="94"/>
      <c r="GD74" s="94"/>
      <c r="GE74" s="94"/>
      <c r="GF74" s="94"/>
      <c r="GG74" s="94"/>
      <c r="GH74" s="94"/>
      <c r="GI74" s="94"/>
      <c r="GJ74" s="94"/>
      <c r="GK74" s="94"/>
      <c r="GL74" s="94"/>
      <c r="GM74" s="94"/>
      <c r="GN74" s="94"/>
      <c r="GO74" s="94"/>
      <c r="GP74" s="94"/>
      <c r="GQ74" s="94"/>
      <c r="GR74" s="94"/>
      <c r="GS74" s="94"/>
      <c r="GT74" s="94"/>
      <c r="GU74" s="94"/>
      <c r="GV74" s="94"/>
      <c r="GW74" s="94"/>
      <c r="GX74" s="94"/>
      <c r="GY74" s="94"/>
      <c r="GZ74" s="94"/>
      <c r="HA74" s="94"/>
      <c r="HB74" s="94"/>
      <c r="HC74" s="94"/>
      <c r="HD74" s="94"/>
      <c r="HE74" s="94"/>
      <c r="HF74" s="94"/>
      <c r="HG74" s="94"/>
      <c r="HH74" s="94"/>
      <c r="HI74" s="94"/>
      <c r="HJ74" s="94"/>
      <c r="HK74" s="94"/>
      <c r="HL74" s="94"/>
      <c r="HM74" s="94"/>
      <c r="HN74" s="94"/>
      <c r="HO74" s="94"/>
      <c r="HP74" s="94"/>
      <c r="HQ74" s="94"/>
      <c r="HR74" s="94"/>
      <c r="HS74" s="94"/>
      <c r="HT74" s="94"/>
      <c r="HU74" s="94"/>
      <c r="HV74" s="94"/>
      <c r="HW74" s="94"/>
      <c r="HX74" s="94"/>
      <c r="HY74" s="94"/>
      <c r="HZ74" s="94"/>
      <c r="IA74" s="94"/>
      <c r="IB74" s="94"/>
      <c r="IC74" s="94"/>
      <c r="ID74" s="94"/>
      <c r="IE74" s="94"/>
      <c r="IF74" s="94"/>
      <c r="IG74" s="94"/>
      <c r="IH74" s="94"/>
      <c r="II74" s="94"/>
      <c r="IJ74" s="94"/>
      <c r="IK74" s="94"/>
      <c r="IL74" s="94"/>
      <c r="IM74" s="94"/>
      <c r="IN74" s="94"/>
      <c r="IO74" s="94"/>
      <c r="IP74" s="94"/>
      <c r="IQ74" s="94"/>
      <c r="IR74" s="94"/>
      <c r="IS74" s="94"/>
      <c r="IT74" s="94"/>
      <c r="IU74" s="94"/>
      <c r="IV74" s="94"/>
      <c r="IW74" s="94"/>
      <c r="IX74" s="94"/>
      <c r="IY74" s="94"/>
    </row>
    <row r="75" spans="1:259" s="95" customFormat="1" ht="47.25" customHeight="1" x14ac:dyDescent="0.2">
      <c r="A75" s="81">
        <v>44578</v>
      </c>
      <c r="B75" s="82" t="s">
        <v>242</v>
      </c>
      <c r="C75" s="82" t="s">
        <v>259</v>
      </c>
      <c r="D75" s="82" t="s">
        <v>131</v>
      </c>
      <c r="E75" s="82" t="s">
        <v>132</v>
      </c>
      <c r="F75" s="82" t="s">
        <v>165</v>
      </c>
      <c r="G75" s="82" t="s">
        <v>287</v>
      </c>
      <c r="H75" s="82" t="s">
        <v>36</v>
      </c>
      <c r="I75" s="82">
        <v>4</v>
      </c>
      <c r="J75" s="81">
        <v>44578</v>
      </c>
      <c r="K75" s="82">
        <v>4</v>
      </c>
      <c r="L75" s="81">
        <v>44578</v>
      </c>
      <c r="M75" s="82">
        <v>4</v>
      </c>
      <c r="N75" s="82" t="s">
        <v>376</v>
      </c>
      <c r="O75" s="81">
        <v>44578</v>
      </c>
      <c r="P75" s="154"/>
      <c r="Q75" s="82">
        <f t="shared" si="4"/>
        <v>4</v>
      </c>
      <c r="R75" s="81">
        <v>44578</v>
      </c>
      <c r="S75" s="82"/>
      <c r="T75" s="87"/>
      <c r="U75" s="87"/>
      <c r="V75" s="92"/>
      <c r="W75" s="82">
        <v>195.52</v>
      </c>
      <c r="X75" s="88"/>
      <c r="Y75" s="89">
        <f t="shared" si="5"/>
        <v>782.08</v>
      </c>
      <c r="Z75" s="89">
        <f t="shared" si="6"/>
        <v>0</v>
      </c>
      <c r="AA75" s="89">
        <f t="shared" si="7"/>
        <v>782.08</v>
      </c>
      <c r="AB75" s="82"/>
      <c r="AC75" s="91"/>
      <c r="AD75" s="92"/>
      <c r="AE75" s="92"/>
      <c r="AF75" s="93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  <c r="DU75" s="94"/>
      <c r="DV75" s="94"/>
      <c r="DW75" s="94"/>
      <c r="DX75" s="94"/>
      <c r="DY75" s="94"/>
      <c r="DZ75" s="94"/>
      <c r="EA75" s="94"/>
      <c r="EB75" s="94"/>
      <c r="EC75" s="94"/>
      <c r="ED75" s="94"/>
      <c r="EE75" s="94"/>
      <c r="EF75" s="94"/>
      <c r="EG75" s="94"/>
      <c r="EH75" s="94"/>
      <c r="EI75" s="94"/>
      <c r="EJ75" s="94"/>
      <c r="EK75" s="94"/>
      <c r="EL75" s="94"/>
      <c r="EM75" s="94"/>
      <c r="EN75" s="94"/>
      <c r="EO75" s="94"/>
      <c r="EP75" s="94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94"/>
      <c r="FD75" s="94"/>
      <c r="FE75" s="94"/>
      <c r="FF75" s="94"/>
      <c r="FG75" s="94"/>
      <c r="FH75" s="94"/>
      <c r="FI75" s="94"/>
      <c r="FJ75" s="94"/>
      <c r="FK75" s="94"/>
      <c r="FL75" s="94"/>
      <c r="FM75" s="94"/>
      <c r="FN75" s="94"/>
      <c r="FO75" s="94"/>
      <c r="FP75" s="94"/>
      <c r="FQ75" s="94"/>
      <c r="FR75" s="94"/>
      <c r="FS75" s="94"/>
      <c r="FT75" s="94"/>
      <c r="FU75" s="94"/>
      <c r="FV75" s="94"/>
      <c r="FW75" s="94"/>
      <c r="FX75" s="94"/>
      <c r="FY75" s="94"/>
      <c r="FZ75" s="94"/>
      <c r="GA75" s="94"/>
      <c r="GB75" s="94"/>
      <c r="GC75" s="94"/>
      <c r="GD75" s="94"/>
      <c r="GE75" s="94"/>
      <c r="GF75" s="94"/>
      <c r="GG75" s="94"/>
      <c r="GH75" s="94"/>
      <c r="GI75" s="94"/>
      <c r="GJ75" s="94"/>
      <c r="GK75" s="94"/>
      <c r="GL75" s="94"/>
      <c r="GM75" s="94"/>
      <c r="GN75" s="94"/>
      <c r="GO75" s="94"/>
      <c r="GP75" s="94"/>
      <c r="GQ75" s="94"/>
      <c r="GR75" s="94"/>
      <c r="GS75" s="94"/>
      <c r="GT75" s="94"/>
      <c r="GU75" s="94"/>
      <c r="GV75" s="94"/>
      <c r="GW75" s="94"/>
      <c r="GX75" s="94"/>
      <c r="GY75" s="94"/>
      <c r="GZ75" s="94"/>
      <c r="HA75" s="94"/>
      <c r="HB75" s="94"/>
      <c r="HC75" s="94"/>
      <c r="HD75" s="94"/>
      <c r="HE75" s="94"/>
      <c r="HF75" s="94"/>
      <c r="HG75" s="94"/>
      <c r="HH75" s="94"/>
      <c r="HI75" s="94"/>
      <c r="HJ75" s="94"/>
      <c r="HK75" s="94"/>
      <c r="HL75" s="94"/>
      <c r="HM75" s="94"/>
      <c r="HN75" s="94"/>
      <c r="HO75" s="94"/>
      <c r="HP75" s="94"/>
      <c r="HQ75" s="94"/>
      <c r="HR75" s="94"/>
      <c r="HS75" s="94"/>
      <c r="HT75" s="94"/>
      <c r="HU75" s="94"/>
      <c r="HV75" s="94"/>
      <c r="HW75" s="94"/>
      <c r="HX75" s="94"/>
      <c r="HY75" s="94"/>
      <c r="HZ75" s="94"/>
      <c r="IA75" s="94"/>
      <c r="IB75" s="94"/>
      <c r="IC75" s="94"/>
      <c r="ID75" s="94"/>
      <c r="IE75" s="94"/>
      <c r="IF75" s="94"/>
      <c r="IG75" s="94"/>
      <c r="IH75" s="94"/>
      <c r="II75" s="94"/>
      <c r="IJ75" s="94"/>
      <c r="IK75" s="94"/>
      <c r="IL75" s="94"/>
      <c r="IM75" s="94"/>
      <c r="IN75" s="94"/>
      <c r="IO75" s="94"/>
      <c r="IP75" s="94"/>
      <c r="IQ75" s="94"/>
      <c r="IR75" s="94"/>
      <c r="IS75" s="94"/>
      <c r="IT75" s="94"/>
      <c r="IU75" s="94"/>
      <c r="IV75" s="94"/>
      <c r="IW75" s="94"/>
      <c r="IX75" s="94"/>
      <c r="IY75" s="94"/>
    </row>
    <row r="76" spans="1:259" s="95" customFormat="1" ht="47.25" customHeight="1" x14ac:dyDescent="0.2">
      <c r="A76" s="81">
        <v>44578</v>
      </c>
      <c r="B76" s="82" t="s">
        <v>243</v>
      </c>
      <c r="C76" s="82" t="s">
        <v>260</v>
      </c>
      <c r="D76" s="82" t="s">
        <v>211</v>
      </c>
      <c r="E76" s="82" t="s">
        <v>212</v>
      </c>
      <c r="F76" s="82" t="s">
        <v>165</v>
      </c>
      <c r="G76" s="82" t="s">
        <v>287</v>
      </c>
      <c r="H76" s="82" t="s">
        <v>36</v>
      </c>
      <c r="I76" s="82">
        <v>7</v>
      </c>
      <c r="J76" s="81">
        <v>44578</v>
      </c>
      <c r="K76" s="82">
        <v>7</v>
      </c>
      <c r="L76" s="81">
        <v>44578</v>
      </c>
      <c r="M76" s="82">
        <v>7</v>
      </c>
      <c r="N76" s="82" t="s">
        <v>372</v>
      </c>
      <c r="O76" s="81">
        <v>44578</v>
      </c>
      <c r="P76" s="154"/>
      <c r="Q76" s="82">
        <f t="shared" si="4"/>
        <v>7</v>
      </c>
      <c r="R76" s="81">
        <v>44578</v>
      </c>
      <c r="S76" s="82"/>
      <c r="T76" s="86"/>
      <c r="U76" s="87"/>
      <c r="V76" s="82"/>
      <c r="W76" s="82">
        <v>300.22000000000003</v>
      </c>
      <c r="X76" s="88"/>
      <c r="Y76" s="89">
        <f t="shared" si="5"/>
        <v>2101.54</v>
      </c>
      <c r="Z76" s="89">
        <f t="shared" si="6"/>
        <v>0</v>
      </c>
      <c r="AA76" s="89">
        <f t="shared" si="7"/>
        <v>2101.54</v>
      </c>
      <c r="AB76" s="90"/>
      <c r="AC76" s="91"/>
      <c r="AD76" s="82"/>
      <c r="AE76" s="82"/>
      <c r="AF76" s="93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  <c r="DU76" s="94"/>
      <c r="DV76" s="94"/>
      <c r="DW76" s="94"/>
      <c r="DX76" s="94"/>
      <c r="DY76" s="94"/>
      <c r="DZ76" s="94"/>
      <c r="EA76" s="94"/>
      <c r="EB76" s="94"/>
      <c r="EC76" s="94"/>
      <c r="ED76" s="94"/>
      <c r="EE76" s="94"/>
      <c r="EF76" s="94"/>
      <c r="EG76" s="94"/>
      <c r="EH76" s="94"/>
      <c r="EI76" s="94"/>
      <c r="EJ76" s="94"/>
      <c r="EK76" s="94"/>
      <c r="EL76" s="94"/>
      <c r="EM76" s="94"/>
      <c r="EN76" s="94"/>
      <c r="EO76" s="94"/>
      <c r="EP76" s="94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94"/>
      <c r="FD76" s="94"/>
      <c r="FE76" s="94"/>
      <c r="FF76" s="94"/>
      <c r="FG76" s="94"/>
      <c r="FH76" s="94"/>
      <c r="FI76" s="94"/>
      <c r="FJ76" s="94"/>
      <c r="FK76" s="94"/>
      <c r="FL76" s="94"/>
      <c r="FM76" s="94"/>
      <c r="FN76" s="94"/>
      <c r="FO76" s="94"/>
      <c r="FP76" s="94"/>
      <c r="FQ76" s="94"/>
      <c r="FR76" s="94"/>
      <c r="FS76" s="94"/>
      <c r="FT76" s="94"/>
      <c r="FU76" s="94"/>
      <c r="FV76" s="94"/>
      <c r="FW76" s="94"/>
      <c r="FX76" s="94"/>
      <c r="FY76" s="94"/>
      <c r="FZ76" s="94"/>
      <c r="GA76" s="94"/>
      <c r="GB76" s="94"/>
      <c r="GC76" s="94"/>
      <c r="GD76" s="94"/>
      <c r="GE76" s="94"/>
      <c r="GF76" s="94"/>
      <c r="GG76" s="94"/>
      <c r="GH76" s="94"/>
      <c r="GI76" s="94"/>
      <c r="GJ76" s="94"/>
      <c r="GK76" s="94"/>
      <c r="GL76" s="94"/>
      <c r="GM76" s="94"/>
      <c r="GN76" s="94"/>
      <c r="GO76" s="94"/>
      <c r="GP76" s="94"/>
      <c r="GQ76" s="94"/>
      <c r="GR76" s="94"/>
      <c r="GS76" s="94"/>
      <c r="GT76" s="94"/>
      <c r="GU76" s="94"/>
      <c r="GV76" s="94"/>
      <c r="GW76" s="94"/>
      <c r="GX76" s="94"/>
      <c r="GY76" s="94"/>
      <c r="GZ76" s="94"/>
      <c r="HA76" s="94"/>
      <c r="HB76" s="94"/>
      <c r="HC76" s="94"/>
      <c r="HD76" s="94"/>
      <c r="HE76" s="94"/>
      <c r="HF76" s="94"/>
      <c r="HG76" s="94"/>
      <c r="HH76" s="94"/>
      <c r="HI76" s="94"/>
      <c r="HJ76" s="94"/>
      <c r="HK76" s="94"/>
      <c r="HL76" s="94"/>
      <c r="HM76" s="94"/>
      <c r="HN76" s="94"/>
      <c r="HO76" s="94"/>
      <c r="HP76" s="94"/>
      <c r="HQ76" s="94"/>
      <c r="HR76" s="94"/>
      <c r="HS76" s="94"/>
      <c r="HT76" s="94"/>
      <c r="HU76" s="94"/>
      <c r="HV76" s="94"/>
      <c r="HW76" s="94"/>
      <c r="HX76" s="94"/>
      <c r="HY76" s="94"/>
      <c r="HZ76" s="94"/>
      <c r="IA76" s="94"/>
      <c r="IB76" s="94"/>
      <c r="IC76" s="94"/>
      <c r="ID76" s="94"/>
      <c r="IE76" s="94"/>
      <c r="IF76" s="94"/>
      <c r="IG76" s="94"/>
      <c r="IH76" s="94"/>
      <c r="II76" s="94"/>
      <c r="IJ76" s="94"/>
      <c r="IK76" s="94"/>
      <c r="IL76" s="94"/>
      <c r="IM76" s="94"/>
      <c r="IN76" s="94"/>
      <c r="IO76" s="94"/>
      <c r="IP76" s="94"/>
      <c r="IQ76" s="94"/>
      <c r="IR76" s="94"/>
      <c r="IS76" s="94"/>
      <c r="IT76" s="94"/>
      <c r="IU76" s="94"/>
      <c r="IV76" s="94"/>
      <c r="IW76" s="94"/>
      <c r="IX76" s="94"/>
      <c r="IY76" s="94"/>
    </row>
    <row r="77" spans="1:259" s="95" customFormat="1" ht="47.25" customHeight="1" x14ac:dyDescent="0.2">
      <c r="A77" s="81">
        <v>44578</v>
      </c>
      <c r="B77" s="82" t="s">
        <v>244</v>
      </c>
      <c r="C77" s="82" t="s">
        <v>261</v>
      </c>
      <c r="D77" s="82" t="s">
        <v>262</v>
      </c>
      <c r="E77" s="82" t="s">
        <v>263</v>
      </c>
      <c r="F77" s="82" t="s">
        <v>165</v>
      </c>
      <c r="G77" s="82" t="s">
        <v>287</v>
      </c>
      <c r="H77" s="82" t="s">
        <v>36</v>
      </c>
      <c r="I77" s="82">
        <v>6</v>
      </c>
      <c r="J77" s="81">
        <v>44578</v>
      </c>
      <c r="K77" s="82">
        <v>6</v>
      </c>
      <c r="L77" s="81">
        <v>44578</v>
      </c>
      <c r="M77" s="154">
        <v>6</v>
      </c>
      <c r="N77" s="82" t="s">
        <v>376</v>
      </c>
      <c r="O77" s="81">
        <v>44578</v>
      </c>
      <c r="P77" s="154">
        <v>6</v>
      </c>
      <c r="Q77" s="82">
        <f t="shared" si="4"/>
        <v>0</v>
      </c>
      <c r="R77" s="81">
        <v>44578</v>
      </c>
      <c r="S77" s="82"/>
      <c r="T77" s="86"/>
      <c r="U77" s="87"/>
      <c r="V77" s="82"/>
      <c r="W77" s="82">
        <v>176.84</v>
      </c>
      <c r="X77" s="88"/>
      <c r="Y77" s="89">
        <f t="shared" si="5"/>
        <v>1061.04</v>
      </c>
      <c r="Z77" s="89">
        <f t="shared" si="6"/>
        <v>1061.04</v>
      </c>
      <c r="AA77" s="89">
        <f t="shared" si="7"/>
        <v>0</v>
      </c>
      <c r="AB77" s="90"/>
      <c r="AC77" s="91"/>
      <c r="AD77" s="82"/>
      <c r="AE77" s="82"/>
      <c r="AF77" s="93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  <c r="DM77" s="94"/>
      <c r="DN77" s="94"/>
      <c r="DO77" s="94"/>
      <c r="DP77" s="94"/>
      <c r="DQ77" s="94"/>
      <c r="DR77" s="94"/>
      <c r="DS77" s="94"/>
      <c r="DT77" s="94"/>
      <c r="DU77" s="94"/>
      <c r="DV77" s="94"/>
      <c r="DW77" s="94"/>
      <c r="DX77" s="94"/>
      <c r="DY77" s="94"/>
      <c r="DZ77" s="94"/>
      <c r="EA77" s="94"/>
      <c r="EB77" s="94"/>
      <c r="EC77" s="94"/>
      <c r="ED77" s="94"/>
      <c r="EE77" s="94"/>
      <c r="EF77" s="94"/>
      <c r="EG77" s="94"/>
      <c r="EH77" s="94"/>
      <c r="EI77" s="94"/>
      <c r="EJ77" s="94"/>
      <c r="EK77" s="94"/>
      <c r="EL77" s="94"/>
      <c r="EM77" s="94"/>
      <c r="EN77" s="94"/>
      <c r="EO77" s="94"/>
      <c r="EP77" s="94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94"/>
      <c r="FD77" s="94"/>
      <c r="FE77" s="94"/>
      <c r="FF77" s="94"/>
      <c r="FG77" s="94"/>
      <c r="FH77" s="94"/>
      <c r="FI77" s="94"/>
      <c r="FJ77" s="94"/>
      <c r="FK77" s="94"/>
      <c r="FL77" s="94"/>
      <c r="FM77" s="94"/>
      <c r="FN77" s="94"/>
      <c r="FO77" s="94"/>
      <c r="FP77" s="94"/>
      <c r="FQ77" s="94"/>
      <c r="FR77" s="94"/>
      <c r="FS77" s="94"/>
      <c r="FT77" s="94"/>
      <c r="FU77" s="94"/>
      <c r="FV77" s="94"/>
      <c r="FW77" s="94"/>
      <c r="FX77" s="94"/>
      <c r="FY77" s="94"/>
      <c r="FZ77" s="94"/>
      <c r="GA77" s="94"/>
      <c r="GB77" s="94"/>
      <c r="GC77" s="94"/>
      <c r="GD77" s="94"/>
      <c r="GE77" s="94"/>
      <c r="GF77" s="94"/>
      <c r="GG77" s="94"/>
      <c r="GH77" s="94"/>
      <c r="GI77" s="94"/>
      <c r="GJ77" s="94"/>
      <c r="GK77" s="94"/>
      <c r="GL77" s="94"/>
      <c r="GM77" s="94"/>
      <c r="GN77" s="94"/>
      <c r="GO77" s="94"/>
      <c r="GP77" s="94"/>
      <c r="GQ77" s="94"/>
      <c r="GR77" s="94"/>
      <c r="GS77" s="94"/>
      <c r="GT77" s="94"/>
      <c r="GU77" s="94"/>
      <c r="GV77" s="94"/>
      <c r="GW77" s="94"/>
      <c r="GX77" s="94"/>
      <c r="GY77" s="94"/>
      <c r="GZ77" s="94"/>
      <c r="HA77" s="94"/>
      <c r="HB77" s="94"/>
      <c r="HC77" s="94"/>
      <c r="HD77" s="94"/>
      <c r="HE77" s="94"/>
      <c r="HF77" s="94"/>
      <c r="HG77" s="94"/>
      <c r="HH77" s="94"/>
      <c r="HI77" s="94"/>
      <c r="HJ77" s="94"/>
      <c r="HK77" s="94"/>
      <c r="HL77" s="94"/>
      <c r="HM77" s="94"/>
      <c r="HN77" s="94"/>
      <c r="HO77" s="94"/>
      <c r="HP77" s="94"/>
      <c r="HQ77" s="94"/>
      <c r="HR77" s="94"/>
      <c r="HS77" s="94"/>
      <c r="HT77" s="94"/>
      <c r="HU77" s="94"/>
      <c r="HV77" s="94"/>
      <c r="HW77" s="94"/>
      <c r="HX77" s="94"/>
      <c r="HY77" s="94"/>
      <c r="HZ77" s="94"/>
      <c r="IA77" s="94"/>
      <c r="IB77" s="94"/>
      <c r="IC77" s="94"/>
      <c r="ID77" s="94"/>
      <c r="IE77" s="94"/>
      <c r="IF77" s="94"/>
      <c r="IG77" s="94"/>
      <c r="IH77" s="94"/>
      <c r="II77" s="94"/>
      <c r="IJ77" s="94"/>
      <c r="IK77" s="94"/>
      <c r="IL77" s="94"/>
      <c r="IM77" s="94"/>
      <c r="IN77" s="94"/>
      <c r="IO77" s="94"/>
      <c r="IP77" s="94"/>
      <c r="IQ77" s="94"/>
      <c r="IR77" s="94"/>
      <c r="IS77" s="94"/>
      <c r="IT77" s="94"/>
      <c r="IU77" s="94"/>
      <c r="IV77" s="94"/>
      <c r="IW77" s="94"/>
      <c r="IX77" s="94"/>
      <c r="IY77" s="94"/>
    </row>
    <row r="78" spans="1:259" s="95" customFormat="1" ht="47.25" customHeight="1" x14ac:dyDescent="0.2">
      <c r="A78" s="81">
        <v>44579</v>
      </c>
      <c r="B78" s="82" t="s">
        <v>266</v>
      </c>
      <c r="C78" s="82" t="s">
        <v>279</v>
      </c>
      <c r="D78" s="82" t="s">
        <v>137</v>
      </c>
      <c r="E78" s="82" t="s">
        <v>138</v>
      </c>
      <c r="F78" s="82" t="s">
        <v>165</v>
      </c>
      <c r="G78" s="82" t="s">
        <v>287</v>
      </c>
      <c r="H78" s="82" t="s">
        <v>36</v>
      </c>
      <c r="I78" s="82">
        <v>20</v>
      </c>
      <c r="J78" s="83">
        <v>44579</v>
      </c>
      <c r="K78" s="82">
        <v>20</v>
      </c>
      <c r="L78" s="81">
        <v>44579</v>
      </c>
      <c r="M78" s="82">
        <v>20</v>
      </c>
      <c r="N78" s="82" t="s">
        <v>372</v>
      </c>
      <c r="O78" s="81">
        <v>44579</v>
      </c>
      <c r="P78" s="154"/>
      <c r="Q78" s="82">
        <f t="shared" si="4"/>
        <v>20</v>
      </c>
      <c r="R78" s="81">
        <v>44579</v>
      </c>
      <c r="S78" s="82"/>
      <c r="T78" s="87"/>
      <c r="U78" s="87"/>
      <c r="V78" s="92"/>
      <c r="W78" s="82">
        <v>636.92999999999995</v>
      </c>
      <c r="X78" s="88"/>
      <c r="Y78" s="89">
        <f t="shared" si="5"/>
        <v>12738.599999999999</v>
      </c>
      <c r="Z78" s="89">
        <f t="shared" si="6"/>
        <v>0</v>
      </c>
      <c r="AA78" s="89">
        <f t="shared" si="7"/>
        <v>12738.599999999999</v>
      </c>
      <c r="AB78" s="82"/>
      <c r="AC78" s="91"/>
      <c r="AD78" s="92"/>
      <c r="AE78" s="92"/>
      <c r="AF78" s="93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  <c r="DU78" s="94"/>
      <c r="DV78" s="94"/>
      <c r="DW78" s="94"/>
      <c r="DX78" s="94"/>
      <c r="DY78" s="94"/>
      <c r="DZ78" s="94"/>
      <c r="EA78" s="94"/>
      <c r="EB78" s="94"/>
      <c r="EC78" s="94"/>
      <c r="ED78" s="94"/>
      <c r="EE78" s="94"/>
      <c r="EF78" s="94"/>
      <c r="EG78" s="94"/>
      <c r="EH78" s="94"/>
      <c r="EI78" s="94"/>
      <c r="EJ78" s="94"/>
      <c r="EK78" s="94"/>
      <c r="EL78" s="94"/>
      <c r="EM78" s="94"/>
      <c r="EN78" s="94"/>
      <c r="EO78" s="94"/>
      <c r="EP78" s="94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94"/>
      <c r="FD78" s="94"/>
      <c r="FE78" s="94"/>
      <c r="FF78" s="94"/>
      <c r="FG78" s="94"/>
      <c r="FH78" s="94"/>
      <c r="FI78" s="94"/>
      <c r="FJ78" s="94"/>
      <c r="FK78" s="94"/>
      <c r="FL78" s="94"/>
      <c r="FM78" s="94"/>
      <c r="FN78" s="94"/>
      <c r="FO78" s="94"/>
      <c r="FP78" s="94"/>
      <c r="FQ78" s="94"/>
      <c r="FR78" s="94"/>
      <c r="FS78" s="94"/>
      <c r="FT78" s="94"/>
      <c r="FU78" s="94"/>
      <c r="FV78" s="94"/>
      <c r="FW78" s="94"/>
      <c r="FX78" s="94"/>
      <c r="FY78" s="94"/>
      <c r="FZ78" s="94"/>
      <c r="GA78" s="94"/>
      <c r="GB78" s="94"/>
      <c r="GC78" s="94"/>
      <c r="GD78" s="94"/>
      <c r="GE78" s="94"/>
      <c r="GF78" s="94"/>
      <c r="GG78" s="94"/>
      <c r="GH78" s="94"/>
      <c r="GI78" s="94"/>
      <c r="GJ78" s="94"/>
      <c r="GK78" s="94"/>
      <c r="GL78" s="94"/>
      <c r="GM78" s="94"/>
      <c r="GN78" s="94"/>
      <c r="GO78" s="94"/>
      <c r="GP78" s="94"/>
      <c r="GQ78" s="94"/>
      <c r="GR78" s="94"/>
      <c r="GS78" s="94"/>
      <c r="GT78" s="94"/>
      <c r="GU78" s="94"/>
      <c r="GV78" s="94"/>
      <c r="GW78" s="94"/>
      <c r="GX78" s="94"/>
      <c r="GY78" s="94"/>
      <c r="GZ78" s="94"/>
      <c r="HA78" s="94"/>
      <c r="HB78" s="94"/>
      <c r="HC78" s="94"/>
      <c r="HD78" s="94"/>
      <c r="HE78" s="94"/>
      <c r="HF78" s="94"/>
      <c r="HG78" s="94"/>
      <c r="HH78" s="94"/>
      <c r="HI78" s="94"/>
      <c r="HJ78" s="94"/>
      <c r="HK78" s="94"/>
      <c r="HL78" s="94"/>
      <c r="HM78" s="94"/>
      <c r="HN78" s="94"/>
      <c r="HO78" s="94"/>
      <c r="HP78" s="94"/>
      <c r="HQ78" s="94"/>
      <c r="HR78" s="94"/>
      <c r="HS78" s="94"/>
      <c r="HT78" s="94"/>
      <c r="HU78" s="94"/>
      <c r="HV78" s="94"/>
      <c r="HW78" s="94"/>
      <c r="HX78" s="94"/>
      <c r="HY78" s="94"/>
      <c r="HZ78" s="94"/>
      <c r="IA78" s="94"/>
      <c r="IB78" s="94"/>
      <c r="IC78" s="94"/>
      <c r="ID78" s="94"/>
      <c r="IE78" s="94"/>
      <c r="IF78" s="94"/>
      <c r="IG78" s="94"/>
      <c r="IH78" s="94"/>
      <c r="II78" s="94"/>
      <c r="IJ78" s="94"/>
      <c r="IK78" s="94"/>
      <c r="IL78" s="94"/>
      <c r="IM78" s="94"/>
      <c r="IN78" s="94"/>
      <c r="IO78" s="94"/>
      <c r="IP78" s="94"/>
      <c r="IQ78" s="94"/>
      <c r="IR78" s="94"/>
      <c r="IS78" s="94"/>
      <c r="IT78" s="94"/>
      <c r="IU78" s="94"/>
      <c r="IV78" s="94"/>
      <c r="IW78" s="94"/>
      <c r="IX78" s="94"/>
      <c r="IY78" s="94"/>
    </row>
    <row r="79" spans="1:259" s="95" customFormat="1" ht="47.25" customHeight="1" x14ac:dyDescent="0.2">
      <c r="A79" s="81">
        <v>44579</v>
      </c>
      <c r="B79" s="82" t="s">
        <v>267</v>
      </c>
      <c r="C79" s="82" t="s">
        <v>280</v>
      </c>
      <c r="D79" s="82" t="s">
        <v>139</v>
      </c>
      <c r="E79" s="82" t="s">
        <v>140</v>
      </c>
      <c r="F79" s="82" t="s">
        <v>165</v>
      </c>
      <c r="G79" s="82" t="s">
        <v>287</v>
      </c>
      <c r="H79" s="82" t="s">
        <v>36</v>
      </c>
      <c r="I79" s="82">
        <v>4</v>
      </c>
      <c r="J79" s="83">
        <v>44579</v>
      </c>
      <c r="K79" s="82">
        <v>4</v>
      </c>
      <c r="L79" s="81">
        <v>44579</v>
      </c>
      <c r="M79" s="82">
        <v>4</v>
      </c>
      <c r="N79" s="82" t="s">
        <v>376</v>
      </c>
      <c r="O79" s="81">
        <v>44579</v>
      </c>
      <c r="P79" s="154"/>
      <c r="Q79" s="82">
        <f t="shared" si="4"/>
        <v>4</v>
      </c>
      <c r="R79" s="81">
        <v>44579</v>
      </c>
      <c r="S79" s="82"/>
      <c r="T79" s="87"/>
      <c r="U79" s="87"/>
      <c r="V79" s="92"/>
      <c r="W79" s="82">
        <v>93.48</v>
      </c>
      <c r="X79" s="88"/>
      <c r="Y79" s="89">
        <f t="shared" si="5"/>
        <v>373.92</v>
      </c>
      <c r="Z79" s="89">
        <f t="shared" si="6"/>
        <v>0</v>
      </c>
      <c r="AA79" s="89">
        <f t="shared" si="7"/>
        <v>373.92</v>
      </c>
      <c r="AB79" s="82"/>
      <c r="AC79" s="91"/>
      <c r="AD79" s="92"/>
      <c r="AE79" s="92"/>
      <c r="AF79" s="93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94"/>
      <c r="DM79" s="94"/>
      <c r="DN79" s="94"/>
      <c r="DO79" s="94"/>
      <c r="DP79" s="94"/>
      <c r="DQ79" s="94"/>
      <c r="DR79" s="94"/>
      <c r="DS79" s="94"/>
      <c r="DT79" s="94"/>
      <c r="DU79" s="94"/>
      <c r="DV79" s="94"/>
      <c r="DW79" s="94"/>
      <c r="DX79" s="94"/>
      <c r="DY79" s="94"/>
      <c r="DZ79" s="94"/>
      <c r="EA79" s="94"/>
      <c r="EB79" s="94"/>
      <c r="EC79" s="94"/>
      <c r="ED79" s="94"/>
      <c r="EE79" s="94"/>
      <c r="EF79" s="94"/>
      <c r="EG79" s="94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94"/>
      <c r="FD79" s="94"/>
      <c r="FE79" s="94"/>
      <c r="FF79" s="94"/>
      <c r="FG79" s="94"/>
      <c r="FH79" s="94"/>
      <c r="FI79" s="94"/>
      <c r="FJ79" s="94"/>
      <c r="FK79" s="94"/>
      <c r="FL79" s="94"/>
      <c r="FM79" s="94"/>
      <c r="FN79" s="94"/>
      <c r="FO79" s="94"/>
      <c r="FP79" s="94"/>
      <c r="FQ79" s="94"/>
      <c r="FR79" s="94"/>
      <c r="FS79" s="94"/>
      <c r="FT79" s="94"/>
      <c r="FU79" s="94"/>
      <c r="FV79" s="94"/>
      <c r="FW79" s="94"/>
      <c r="FX79" s="94"/>
      <c r="FY79" s="94"/>
      <c r="FZ79" s="94"/>
      <c r="GA79" s="94"/>
      <c r="GB79" s="94"/>
      <c r="GC79" s="94"/>
      <c r="GD79" s="94"/>
      <c r="GE79" s="94"/>
      <c r="GF79" s="94"/>
      <c r="GG79" s="94"/>
      <c r="GH79" s="94"/>
      <c r="GI79" s="94"/>
      <c r="GJ79" s="94"/>
      <c r="GK79" s="94"/>
      <c r="GL79" s="94"/>
      <c r="GM79" s="94"/>
      <c r="GN79" s="94"/>
      <c r="GO79" s="94"/>
      <c r="GP79" s="94"/>
      <c r="GQ79" s="94"/>
      <c r="GR79" s="94"/>
      <c r="GS79" s="94"/>
      <c r="GT79" s="94"/>
      <c r="GU79" s="94"/>
      <c r="GV79" s="94"/>
      <c r="GW79" s="94"/>
      <c r="GX79" s="94"/>
      <c r="GY79" s="94"/>
      <c r="GZ79" s="94"/>
      <c r="HA79" s="94"/>
      <c r="HB79" s="94"/>
      <c r="HC79" s="94"/>
      <c r="HD79" s="94"/>
      <c r="HE79" s="94"/>
      <c r="HF79" s="94"/>
      <c r="HG79" s="94"/>
      <c r="HH79" s="94"/>
      <c r="HI79" s="94"/>
      <c r="HJ79" s="94"/>
      <c r="HK79" s="94"/>
      <c r="HL79" s="94"/>
      <c r="HM79" s="94"/>
      <c r="HN79" s="94"/>
      <c r="HO79" s="94"/>
      <c r="HP79" s="94"/>
      <c r="HQ79" s="94"/>
      <c r="HR79" s="94"/>
      <c r="HS79" s="94"/>
      <c r="HT79" s="94"/>
      <c r="HU79" s="94"/>
      <c r="HV79" s="94"/>
      <c r="HW79" s="94"/>
      <c r="HX79" s="94"/>
      <c r="HY79" s="94"/>
      <c r="HZ79" s="94"/>
      <c r="IA79" s="94"/>
      <c r="IB79" s="94"/>
      <c r="IC79" s="94"/>
      <c r="ID79" s="94"/>
      <c r="IE79" s="94"/>
      <c r="IF79" s="94"/>
      <c r="IG79" s="94"/>
      <c r="IH79" s="94"/>
      <c r="II79" s="94"/>
      <c r="IJ79" s="94"/>
      <c r="IK79" s="94"/>
      <c r="IL79" s="94"/>
      <c r="IM79" s="94"/>
      <c r="IN79" s="94"/>
      <c r="IO79" s="94"/>
      <c r="IP79" s="94"/>
      <c r="IQ79" s="94"/>
      <c r="IR79" s="94"/>
      <c r="IS79" s="94"/>
      <c r="IT79" s="94"/>
      <c r="IU79" s="94"/>
      <c r="IV79" s="94"/>
      <c r="IW79" s="94"/>
      <c r="IX79" s="94"/>
      <c r="IY79" s="94"/>
    </row>
    <row r="80" spans="1:259" s="95" customFormat="1" ht="47.25" customHeight="1" x14ac:dyDescent="0.2">
      <c r="A80" s="81">
        <v>44579</v>
      </c>
      <c r="B80" s="83" t="s">
        <v>268</v>
      </c>
      <c r="C80" s="83" t="s">
        <v>281</v>
      </c>
      <c r="D80" s="83" t="s">
        <v>129</v>
      </c>
      <c r="E80" s="83" t="s">
        <v>130</v>
      </c>
      <c r="F80" s="83" t="s">
        <v>165</v>
      </c>
      <c r="G80" s="82" t="s">
        <v>287</v>
      </c>
      <c r="H80" s="82" t="s">
        <v>36</v>
      </c>
      <c r="I80" s="82">
        <v>2</v>
      </c>
      <c r="J80" s="83">
        <v>44579</v>
      </c>
      <c r="K80" s="82">
        <v>2</v>
      </c>
      <c r="L80" s="81">
        <v>44579</v>
      </c>
      <c r="M80" s="82">
        <v>2</v>
      </c>
      <c r="N80" s="82" t="s">
        <v>372</v>
      </c>
      <c r="O80" s="81">
        <v>44579</v>
      </c>
      <c r="P80" s="154"/>
      <c r="Q80" s="82">
        <f t="shared" si="4"/>
        <v>2</v>
      </c>
      <c r="R80" s="81">
        <v>44579</v>
      </c>
      <c r="S80" s="82"/>
      <c r="T80" s="87"/>
      <c r="U80" s="87"/>
      <c r="V80" s="92"/>
      <c r="W80" s="82">
        <v>252.74</v>
      </c>
      <c r="X80" s="82"/>
      <c r="Y80" s="89">
        <f t="shared" si="5"/>
        <v>505.48</v>
      </c>
      <c r="Z80" s="89">
        <f t="shared" si="6"/>
        <v>0</v>
      </c>
      <c r="AA80" s="89">
        <f t="shared" si="7"/>
        <v>505.48</v>
      </c>
      <c r="AB80" s="82"/>
      <c r="AC80" s="91"/>
      <c r="AD80" s="82"/>
      <c r="AE80" s="82"/>
      <c r="AF80" s="93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4"/>
      <c r="EC80" s="94"/>
      <c r="ED80" s="94"/>
      <c r="EE80" s="94"/>
      <c r="EF80" s="94"/>
      <c r="EG80" s="94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94"/>
      <c r="FD80" s="94"/>
      <c r="FE80" s="94"/>
      <c r="FF80" s="94"/>
      <c r="FG80" s="94"/>
      <c r="FH80" s="94"/>
      <c r="FI80" s="94"/>
      <c r="FJ80" s="94"/>
      <c r="FK80" s="94"/>
      <c r="FL80" s="94"/>
      <c r="FM80" s="94"/>
      <c r="FN80" s="94"/>
      <c r="FO80" s="94"/>
      <c r="FP80" s="94"/>
      <c r="FQ80" s="94"/>
      <c r="FR80" s="94"/>
      <c r="FS80" s="94"/>
      <c r="FT80" s="94"/>
      <c r="FU80" s="94"/>
      <c r="FV80" s="94"/>
      <c r="FW80" s="94"/>
      <c r="FX80" s="94"/>
      <c r="FY80" s="94"/>
      <c r="FZ80" s="94"/>
      <c r="GA80" s="94"/>
      <c r="GB80" s="94"/>
      <c r="GC80" s="94"/>
      <c r="GD80" s="94"/>
      <c r="GE80" s="94"/>
      <c r="GF80" s="94"/>
      <c r="GG80" s="94"/>
      <c r="GH80" s="94"/>
      <c r="GI80" s="94"/>
      <c r="GJ80" s="94"/>
      <c r="GK80" s="94"/>
      <c r="GL80" s="94"/>
      <c r="GM80" s="94"/>
      <c r="GN80" s="94"/>
      <c r="GO80" s="94"/>
      <c r="GP80" s="94"/>
      <c r="GQ80" s="94"/>
      <c r="GR80" s="94"/>
      <c r="GS80" s="94"/>
      <c r="GT80" s="94"/>
      <c r="GU80" s="94"/>
      <c r="GV80" s="94"/>
      <c r="GW80" s="94"/>
      <c r="GX80" s="94"/>
      <c r="GY80" s="94"/>
      <c r="GZ80" s="94"/>
      <c r="HA80" s="94"/>
      <c r="HB80" s="94"/>
      <c r="HC80" s="94"/>
      <c r="HD80" s="94"/>
      <c r="HE80" s="94"/>
      <c r="HF80" s="94"/>
      <c r="HG80" s="94"/>
      <c r="HH80" s="94"/>
      <c r="HI80" s="94"/>
      <c r="HJ80" s="94"/>
      <c r="HK80" s="94"/>
      <c r="HL80" s="94"/>
      <c r="HM80" s="94"/>
      <c r="HN80" s="94"/>
      <c r="HO80" s="94"/>
      <c r="HP80" s="94"/>
      <c r="HQ80" s="94"/>
      <c r="HR80" s="94"/>
      <c r="HS80" s="94"/>
      <c r="HT80" s="94"/>
      <c r="HU80" s="94"/>
      <c r="HV80" s="94"/>
      <c r="HW80" s="94"/>
      <c r="HX80" s="94"/>
      <c r="HY80" s="94"/>
      <c r="HZ80" s="94"/>
      <c r="IA80" s="94"/>
      <c r="IB80" s="94"/>
      <c r="IC80" s="94"/>
      <c r="ID80" s="94"/>
      <c r="IE80" s="94"/>
      <c r="IF80" s="94"/>
      <c r="IG80" s="94"/>
      <c r="IH80" s="94"/>
      <c r="II80" s="94"/>
      <c r="IJ80" s="94"/>
      <c r="IK80" s="94"/>
      <c r="IL80" s="94"/>
      <c r="IM80" s="94"/>
      <c r="IN80" s="94"/>
      <c r="IO80" s="94"/>
      <c r="IP80" s="94"/>
      <c r="IQ80" s="94"/>
      <c r="IR80" s="94"/>
      <c r="IS80" s="94"/>
      <c r="IT80" s="94"/>
      <c r="IU80" s="94"/>
      <c r="IV80" s="94"/>
      <c r="IW80" s="94"/>
      <c r="IX80" s="94"/>
      <c r="IY80" s="94"/>
    </row>
    <row r="81" spans="1:259" s="95" customFormat="1" ht="47.25" customHeight="1" x14ac:dyDescent="0.2">
      <c r="A81" s="81">
        <v>44579</v>
      </c>
      <c r="B81" s="83" t="s">
        <v>269</v>
      </c>
      <c r="C81" s="83" t="s">
        <v>281</v>
      </c>
      <c r="D81" s="83" t="s">
        <v>129</v>
      </c>
      <c r="E81" s="83" t="s">
        <v>130</v>
      </c>
      <c r="F81" s="83" t="s">
        <v>165</v>
      </c>
      <c r="G81" s="82" t="s">
        <v>287</v>
      </c>
      <c r="H81" s="82" t="s">
        <v>36</v>
      </c>
      <c r="I81" s="82">
        <v>3</v>
      </c>
      <c r="J81" s="83">
        <v>44579</v>
      </c>
      <c r="K81" s="82">
        <v>3</v>
      </c>
      <c r="L81" s="81">
        <v>44579</v>
      </c>
      <c r="M81" s="82">
        <v>3</v>
      </c>
      <c r="N81" s="82" t="s">
        <v>372</v>
      </c>
      <c r="O81" s="81">
        <v>44579</v>
      </c>
      <c r="P81" s="154"/>
      <c r="Q81" s="82">
        <f t="shared" si="4"/>
        <v>3</v>
      </c>
      <c r="R81" s="81">
        <v>44579</v>
      </c>
      <c r="S81" s="82"/>
      <c r="T81" s="87"/>
      <c r="U81" s="87"/>
      <c r="V81" s="92"/>
      <c r="W81" s="82">
        <v>252.74</v>
      </c>
      <c r="X81" s="88"/>
      <c r="Y81" s="89">
        <f t="shared" si="5"/>
        <v>758.22</v>
      </c>
      <c r="Z81" s="89">
        <f t="shared" si="6"/>
        <v>0</v>
      </c>
      <c r="AA81" s="89">
        <f t="shared" si="7"/>
        <v>758.22</v>
      </c>
      <c r="AB81" s="82"/>
      <c r="AC81" s="91"/>
      <c r="AD81" s="92"/>
      <c r="AE81" s="92"/>
      <c r="AF81" s="93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  <c r="EB81" s="94"/>
      <c r="EC81" s="94"/>
      <c r="ED81" s="94"/>
      <c r="EE81" s="94"/>
      <c r="EF81" s="94"/>
      <c r="EG81" s="94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94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94"/>
      <c r="FO81" s="94"/>
      <c r="FP81" s="94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94"/>
      <c r="GD81" s="94"/>
      <c r="GE81" s="94"/>
      <c r="GF81" s="94"/>
      <c r="GG81" s="94"/>
      <c r="GH81" s="94"/>
      <c r="GI81" s="94"/>
      <c r="GJ81" s="94"/>
      <c r="GK81" s="94"/>
      <c r="GL81" s="94"/>
      <c r="GM81" s="94"/>
      <c r="GN81" s="94"/>
      <c r="GO81" s="94"/>
      <c r="GP81" s="94"/>
      <c r="GQ81" s="94"/>
      <c r="GR81" s="94"/>
      <c r="GS81" s="94"/>
      <c r="GT81" s="94"/>
      <c r="GU81" s="94"/>
      <c r="GV81" s="94"/>
      <c r="GW81" s="94"/>
      <c r="GX81" s="94"/>
      <c r="GY81" s="94"/>
      <c r="GZ81" s="94"/>
      <c r="HA81" s="94"/>
      <c r="HB81" s="94"/>
      <c r="HC81" s="94"/>
      <c r="HD81" s="94"/>
      <c r="HE81" s="94"/>
      <c r="HF81" s="94"/>
      <c r="HG81" s="94"/>
      <c r="HH81" s="94"/>
      <c r="HI81" s="94"/>
      <c r="HJ81" s="94"/>
      <c r="HK81" s="94"/>
      <c r="HL81" s="94"/>
      <c r="HM81" s="94"/>
      <c r="HN81" s="94"/>
      <c r="HO81" s="94"/>
      <c r="HP81" s="94"/>
      <c r="HQ81" s="94"/>
      <c r="HR81" s="94"/>
      <c r="HS81" s="94"/>
      <c r="HT81" s="94"/>
      <c r="HU81" s="94"/>
      <c r="HV81" s="94"/>
      <c r="HW81" s="94"/>
      <c r="HX81" s="94"/>
      <c r="HY81" s="94"/>
      <c r="HZ81" s="94"/>
      <c r="IA81" s="94"/>
      <c r="IB81" s="94"/>
      <c r="IC81" s="94"/>
      <c r="ID81" s="94"/>
      <c r="IE81" s="94"/>
      <c r="IF81" s="94"/>
      <c r="IG81" s="94"/>
      <c r="IH81" s="94"/>
      <c r="II81" s="94"/>
      <c r="IJ81" s="94"/>
      <c r="IK81" s="94"/>
      <c r="IL81" s="94"/>
      <c r="IM81" s="94"/>
      <c r="IN81" s="94"/>
      <c r="IO81" s="94"/>
      <c r="IP81" s="94"/>
      <c r="IQ81" s="94"/>
      <c r="IR81" s="94"/>
      <c r="IS81" s="94"/>
      <c r="IT81" s="94"/>
      <c r="IU81" s="94"/>
      <c r="IV81" s="94"/>
      <c r="IW81" s="94"/>
      <c r="IX81" s="94"/>
      <c r="IY81" s="94"/>
    </row>
    <row r="82" spans="1:259" s="95" customFormat="1" ht="47.25" customHeight="1" x14ac:dyDescent="0.2">
      <c r="A82" s="81">
        <v>44579</v>
      </c>
      <c r="B82" s="83" t="s">
        <v>270</v>
      </c>
      <c r="C82" s="83" t="s">
        <v>282</v>
      </c>
      <c r="D82" s="83" t="s">
        <v>219</v>
      </c>
      <c r="E82" s="83" t="s">
        <v>220</v>
      </c>
      <c r="F82" s="83" t="s">
        <v>165</v>
      </c>
      <c r="G82" s="82" t="s">
        <v>287</v>
      </c>
      <c r="H82" s="82" t="s">
        <v>36</v>
      </c>
      <c r="I82" s="82">
        <v>2</v>
      </c>
      <c r="J82" s="83">
        <v>44579</v>
      </c>
      <c r="K82" s="82">
        <v>2</v>
      </c>
      <c r="L82" s="81">
        <v>44579</v>
      </c>
      <c r="M82" s="82">
        <v>2</v>
      </c>
      <c r="N82" s="82" t="s">
        <v>288</v>
      </c>
      <c r="O82" s="81">
        <v>44579</v>
      </c>
      <c r="P82" s="154"/>
      <c r="Q82" s="82">
        <f t="shared" si="4"/>
        <v>2</v>
      </c>
      <c r="R82" s="81">
        <v>44579</v>
      </c>
      <c r="S82" s="82"/>
      <c r="T82" s="86"/>
      <c r="U82" s="87"/>
      <c r="V82" s="82"/>
      <c r="W82" s="82">
        <v>195.42</v>
      </c>
      <c r="X82" s="88"/>
      <c r="Y82" s="89">
        <f t="shared" si="5"/>
        <v>390.84</v>
      </c>
      <c r="Z82" s="89">
        <f t="shared" si="6"/>
        <v>0</v>
      </c>
      <c r="AA82" s="89">
        <f t="shared" si="7"/>
        <v>390.84</v>
      </c>
      <c r="AB82" s="82"/>
      <c r="AC82" s="91"/>
      <c r="AD82" s="82"/>
      <c r="AE82" s="82"/>
      <c r="AF82" s="93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  <c r="EB82" s="94"/>
      <c r="EC82" s="94"/>
      <c r="ED82" s="94"/>
      <c r="EE82" s="94"/>
      <c r="EF82" s="94"/>
      <c r="EG82" s="94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94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94"/>
      <c r="FO82" s="94"/>
      <c r="FP82" s="94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94"/>
      <c r="GD82" s="94"/>
      <c r="GE82" s="94"/>
      <c r="GF82" s="94"/>
      <c r="GG82" s="94"/>
      <c r="GH82" s="94"/>
      <c r="GI82" s="94"/>
      <c r="GJ82" s="94"/>
      <c r="GK82" s="94"/>
      <c r="GL82" s="94"/>
      <c r="GM82" s="94"/>
      <c r="GN82" s="94"/>
      <c r="GO82" s="94"/>
      <c r="GP82" s="94"/>
      <c r="GQ82" s="94"/>
      <c r="GR82" s="94"/>
      <c r="GS82" s="94"/>
      <c r="GT82" s="94"/>
      <c r="GU82" s="94"/>
      <c r="GV82" s="94"/>
      <c r="GW82" s="94"/>
      <c r="GX82" s="94"/>
      <c r="GY82" s="94"/>
      <c r="GZ82" s="94"/>
      <c r="HA82" s="94"/>
      <c r="HB82" s="94"/>
      <c r="HC82" s="94"/>
      <c r="HD82" s="94"/>
      <c r="HE82" s="94"/>
      <c r="HF82" s="94"/>
      <c r="HG82" s="94"/>
      <c r="HH82" s="94"/>
      <c r="HI82" s="94"/>
      <c r="HJ82" s="94"/>
      <c r="HK82" s="94"/>
      <c r="HL82" s="94"/>
      <c r="HM82" s="94"/>
      <c r="HN82" s="94"/>
      <c r="HO82" s="94"/>
      <c r="HP82" s="94"/>
      <c r="HQ82" s="94"/>
      <c r="HR82" s="94"/>
      <c r="HS82" s="94"/>
      <c r="HT82" s="94"/>
      <c r="HU82" s="94"/>
      <c r="HV82" s="94"/>
      <c r="HW82" s="94"/>
      <c r="HX82" s="94"/>
      <c r="HY82" s="94"/>
      <c r="HZ82" s="94"/>
      <c r="IA82" s="94"/>
      <c r="IB82" s="94"/>
      <c r="IC82" s="94"/>
      <c r="ID82" s="94"/>
      <c r="IE82" s="94"/>
      <c r="IF82" s="94"/>
      <c r="IG82" s="94"/>
      <c r="IH82" s="94"/>
      <c r="II82" s="94"/>
      <c r="IJ82" s="94"/>
      <c r="IK82" s="94"/>
      <c r="IL82" s="94"/>
      <c r="IM82" s="94"/>
      <c r="IN82" s="94"/>
      <c r="IO82" s="94"/>
      <c r="IP82" s="94"/>
      <c r="IQ82" s="94"/>
      <c r="IR82" s="94"/>
      <c r="IS82" s="94"/>
      <c r="IT82" s="94"/>
      <c r="IU82" s="94"/>
      <c r="IV82" s="94"/>
      <c r="IW82" s="94"/>
      <c r="IX82" s="94"/>
      <c r="IY82" s="94"/>
    </row>
    <row r="83" spans="1:259" s="95" customFormat="1" ht="47.25" customHeight="1" x14ac:dyDescent="0.2">
      <c r="A83" s="81">
        <v>44579</v>
      </c>
      <c r="B83" s="83" t="s">
        <v>271</v>
      </c>
      <c r="C83" s="83" t="s">
        <v>279</v>
      </c>
      <c r="D83" s="83" t="s">
        <v>137</v>
      </c>
      <c r="E83" s="83" t="s">
        <v>138</v>
      </c>
      <c r="F83" s="83" t="s">
        <v>165</v>
      </c>
      <c r="G83" s="82" t="s">
        <v>287</v>
      </c>
      <c r="H83" s="82" t="s">
        <v>36</v>
      </c>
      <c r="I83" s="82">
        <v>10</v>
      </c>
      <c r="J83" s="83">
        <v>44579</v>
      </c>
      <c r="K83" s="82">
        <v>10</v>
      </c>
      <c r="L83" s="81">
        <v>44579</v>
      </c>
      <c r="M83" s="82">
        <v>10</v>
      </c>
      <c r="N83" s="82" t="s">
        <v>372</v>
      </c>
      <c r="O83" s="81">
        <v>44579</v>
      </c>
      <c r="P83" s="154"/>
      <c r="Q83" s="82">
        <f t="shared" si="4"/>
        <v>10</v>
      </c>
      <c r="R83" s="81">
        <v>44579</v>
      </c>
      <c r="S83" s="82"/>
      <c r="T83" s="86"/>
      <c r="U83" s="87"/>
      <c r="V83" s="82"/>
      <c r="W83" s="82">
        <v>636.92999999999995</v>
      </c>
      <c r="X83" s="88"/>
      <c r="Y83" s="89">
        <f t="shared" si="5"/>
        <v>6369.2999999999993</v>
      </c>
      <c r="Z83" s="89">
        <f t="shared" si="6"/>
        <v>0</v>
      </c>
      <c r="AA83" s="89">
        <f t="shared" si="7"/>
        <v>6369.2999999999993</v>
      </c>
      <c r="AB83" s="82"/>
      <c r="AC83" s="91"/>
      <c r="AD83" s="92"/>
      <c r="AE83" s="92"/>
      <c r="AF83" s="93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  <c r="DU83" s="94"/>
      <c r="DV83" s="94"/>
      <c r="DW83" s="94"/>
      <c r="DX83" s="94"/>
      <c r="DY83" s="94"/>
      <c r="DZ83" s="94"/>
      <c r="EA83" s="94"/>
      <c r="EB83" s="94"/>
      <c r="EC83" s="94"/>
      <c r="ED83" s="94"/>
      <c r="EE83" s="94"/>
      <c r="EF83" s="94"/>
      <c r="EG83" s="94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94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94"/>
      <c r="FO83" s="94"/>
      <c r="FP83" s="94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94"/>
      <c r="GD83" s="94"/>
      <c r="GE83" s="94"/>
      <c r="GF83" s="94"/>
      <c r="GG83" s="94"/>
      <c r="GH83" s="94"/>
      <c r="GI83" s="94"/>
      <c r="GJ83" s="94"/>
      <c r="GK83" s="94"/>
      <c r="GL83" s="94"/>
      <c r="GM83" s="94"/>
      <c r="GN83" s="94"/>
      <c r="GO83" s="94"/>
      <c r="GP83" s="94"/>
      <c r="GQ83" s="94"/>
      <c r="GR83" s="94"/>
      <c r="GS83" s="94"/>
      <c r="GT83" s="94"/>
      <c r="GU83" s="94"/>
      <c r="GV83" s="94"/>
      <c r="GW83" s="94"/>
      <c r="GX83" s="94"/>
      <c r="GY83" s="94"/>
      <c r="GZ83" s="94"/>
      <c r="HA83" s="94"/>
      <c r="HB83" s="94"/>
      <c r="HC83" s="94"/>
      <c r="HD83" s="94"/>
      <c r="HE83" s="94"/>
      <c r="HF83" s="94"/>
      <c r="HG83" s="94"/>
      <c r="HH83" s="94"/>
      <c r="HI83" s="94"/>
      <c r="HJ83" s="94"/>
      <c r="HK83" s="94"/>
      <c r="HL83" s="94"/>
      <c r="HM83" s="94"/>
      <c r="HN83" s="94"/>
      <c r="HO83" s="94"/>
      <c r="HP83" s="94"/>
      <c r="HQ83" s="94"/>
      <c r="HR83" s="94"/>
      <c r="HS83" s="94"/>
      <c r="HT83" s="94"/>
      <c r="HU83" s="94"/>
      <c r="HV83" s="94"/>
      <c r="HW83" s="94"/>
      <c r="HX83" s="94"/>
      <c r="HY83" s="94"/>
    </row>
    <row r="84" spans="1:259" s="95" customFormat="1" ht="47.25" customHeight="1" x14ac:dyDescent="0.2">
      <c r="A84" s="81">
        <v>44579</v>
      </c>
      <c r="B84" s="83" t="s">
        <v>272</v>
      </c>
      <c r="C84" s="83" t="s">
        <v>279</v>
      </c>
      <c r="D84" s="83" t="s">
        <v>137</v>
      </c>
      <c r="E84" s="83" t="s">
        <v>138</v>
      </c>
      <c r="F84" s="83" t="s">
        <v>165</v>
      </c>
      <c r="G84" s="82" t="s">
        <v>287</v>
      </c>
      <c r="H84" s="82" t="s">
        <v>36</v>
      </c>
      <c r="I84" s="82">
        <v>3</v>
      </c>
      <c r="J84" s="83">
        <v>44579</v>
      </c>
      <c r="K84" s="82">
        <v>3</v>
      </c>
      <c r="L84" s="81">
        <v>44579</v>
      </c>
      <c r="M84" s="82">
        <v>3</v>
      </c>
      <c r="N84" s="82" t="s">
        <v>372</v>
      </c>
      <c r="O84" s="81">
        <v>44579</v>
      </c>
      <c r="P84" s="154"/>
      <c r="Q84" s="82">
        <f t="shared" si="4"/>
        <v>3</v>
      </c>
      <c r="R84" s="81">
        <v>44579</v>
      </c>
      <c r="S84" s="82"/>
      <c r="T84" s="87"/>
      <c r="U84" s="87"/>
      <c r="V84" s="92"/>
      <c r="W84" s="82">
        <v>636.92999999999995</v>
      </c>
      <c r="X84" s="88"/>
      <c r="Y84" s="89">
        <f t="shared" si="5"/>
        <v>1910.79</v>
      </c>
      <c r="Z84" s="89">
        <f t="shared" si="6"/>
        <v>0</v>
      </c>
      <c r="AA84" s="89">
        <f t="shared" si="7"/>
        <v>1910.79</v>
      </c>
      <c r="AB84" s="82"/>
      <c r="AC84" s="91"/>
      <c r="AD84" s="82"/>
      <c r="AE84" s="82"/>
      <c r="AF84" s="93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  <c r="DU84" s="94"/>
      <c r="DV84" s="94"/>
      <c r="DW84" s="94"/>
      <c r="DX84" s="94"/>
      <c r="DY84" s="94"/>
      <c r="DZ84" s="94"/>
      <c r="EA84" s="94"/>
      <c r="EB84" s="94"/>
      <c r="EC84" s="94"/>
      <c r="ED84" s="94"/>
      <c r="EE84" s="94"/>
      <c r="EF84" s="94"/>
      <c r="EG84" s="94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94"/>
      <c r="FD84" s="94"/>
      <c r="FE84" s="94"/>
      <c r="FF84" s="94"/>
      <c r="FG84" s="94"/>
      <c r="FH84" s="94"/>
      <c r="FI84" s="94"/>
      <c r="FJ84" s="94"/>
      <c r="FK84" s="94"/>
      <c r="FL84" s="94"/>
      <c r="FM84" s="94"/>
      <c r="FN84" s="94"/>
      <c r="FO84" s="94"/>
      <c r="FP84" s="94"/>
      <c r="FQ84" s="94"/>
      <c r="FR84" s="94"/>
      <c r="FS84" s="94"/>
      <c r="FT84" s="94"/>
      <c r="FU84" s="94"/>
      <c r="FV84" s="94"/>
      <c r="FW84" s="94"/>
      <c r="FX84" s="94"/>
      <c r="FY84" s="94"/>
      <c r="FZ84" s="94"/>
      <c r="GA84" s="94"/>
      <c r="GB84" s="94"/>
      <c r="GC84" s="94"/>
      <c r="GD84" s="94"/>
      <c r="GE84" s="94"/>
      <c r="GF84" s="94"/>
      <c r="GG84" s="94"/>
      <c r="GH84" s="94"/>
      <c r="GI84" s="94"/>
      <c r="GJ84" s="94"/>
      <c r="GK84" s="94"/>
      <c r="GL84" s="94"/>
      <c r="GM84" s="94"/>
      <c r="GN84" s="94"/>
      <c r="GO84" s="94"/>
      <c r="GP84" s="94"/>
      <c r="GQ84" s="94"/>
      <c r="GR84" s="94"/>
      <c r="GS84" s="94"/>
      <c r="GT84" s="94"/>
      <c r="GU84" s="94"/>
      <c r="GV84" s="94"/>
      <c r="GW84" s="94"/>
      <c r="GX84" s="94"/>
      <c r="GY84" s="94"/>
      <c r="GZ84" s="94"/>
      <c r="HA84" s="94"/>
      <c r="HB84" s="94"/>
      <c r="HC84" s="94"/>
      <c r="HD84" s="94"/>
      <c r="HE84" s="94"/>
      <c r="HF84" s="94"/>
      <c r="HG84" s="94"/>
      <c r="HH84" s="94"/>
      <c r="HI84" s="94"/>
      <c r="HJ84" s="94"/>
      <c r="HK84" s="94"/>
      <c r="HL84" s="94"/>
      <c r="HM84" s="94"/>
      <c r="HN84" s="94"/>
      <c r="HO84" s="94"/>
      <c r="HP84" s="94"/>
      <c r="HQ84" s="94"/>
      <c r="HR84" s="94"/>
      <c r="HS84" s="94"/>
      <c r="HT84" s="94"/>
      <c r="HU84" s="94"/>
      <c r="HV84" s="94"/>
      <c r="HW84" s="94"/>
      <c r="HX84" s="94"/>
      <c r="HY84" s="94"/>
    </row>
    <row r="85" spans="1:259" s="95" customFormat="1" ht="47.25" customHeight="1" x14ac:dyDescent="0.2">
      <c r="A85" s="81">
        <v>44579</v>
      </c>
      <c r="B85" s="83" t="s">
        <v>273</v>
      </c>
      <c r="C85" s="83" t="s">
        <v>283</v>
      </c>
      <c r="D85" s="83" t="s">
        <v>215</v>
      </c>
      <c r="E85" s="83" t="s">
        <v>216</v>
      </c>
      <c r="F85" s="83" t="s">
        <v>165</v>
      </c>
      <c r="G85" s="82" t="s">
        <v>287</v>
      </c>
      <c r="H85" s="82" t="s">
        <v>36</v>
      </c>
      <c r="I85" s="82">
        <v>3</v>
      </c>
      <c r="J85" s="83">
        <v>44579</v>
      </c>
      <c r="K85" s="82">
        <v>3</v>
      </c>
      <c r="L85" s="81">
        <v>44579</v>
      </c>
      <c r="M85" s="82">
        <v>3</v>
      </c>
      <c r="N85" s="82" t="s">
        <v>372</v>
      </c>
      <c r="O85" s="81">
        <v>44579</v>
      </c>
      <c r="P85" s="154"/>
      <c r="Q85" s="82">
        <f t="shared" si="4"/>
        <v>3</v>
      </c>
      <c r="R85" s="81">
        <v>44579</v>
      </c>
      <c r="S85" s="82"/>
      <c r="T85" s="87"/>
      <c r="U85" s="87"/>
      <c r="V85" s="92"/>
      <c r="W85" s="82">
        <v>460.84</v>
      </c>
      <c r="X85" s="88"/>
      <c r="Y85" s="89">
        <f t="shared" si="5"/>
        <v>1382.52</v>
      </c>
      <c r="Z85" s="89">
        <f t="shared" si="6"/>
        <v>0</v>
      </c>
      <c r="AA85" s="89">
        <f t="shared" si="7"/>
        <v>1382.52</v>
      </c>
      <c r="AB85" s="82"/>
      <c r="AC85" s="91"/>
      <c r="AD85" s="82"/>
      <c r="AE85" s="82"/>
      <c r="AF85" s="93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94"/>
      <c r="FD85" s="94"/>
      <c r="FE85" s="94"/>
      <c r="FF85" s="94"/>
      <c r="FG85" s="94"/>
      <c r="FH85" s="94"/>
      <c r="FI85" s="94"/>
      <c r="FJ85" s="94"/>
      <c r="FK85" s="94"/>
      <c r="FL85" s="94"/>
      <c r="FM85" s="94"/>
      <c r="FN85" s="94"/>
      <c r="FO85" s="94"/>
      <c r="FP85" s="94"/>
      <c r="FQ85" s="94"/>
      <c r="FR85" s="94"/>
      <c r="FS85" s="94"/>
      <c r="FT85" s="94"/>
      <c r="FU85" s="94"/>
      <c r="FV85" s="94"/>
      <c r="FW85" s="94"/>
      <c r="FX85" s="94"/>
      <c r="FY85" s="94"/>
      <c r="FZ85" s="94"/>
      <c r="GA85" s="94"/>
      <c r="GB85" s="94"/>
      <c r="GC85" s="94"/>
      <c r="GD85" s="94"/>
      <c r="GE85" s="94"/>
      <c r="GF85" s="94"/>
      <c r="GG85" s="94"/>
      <c r="GH85" s="94"/>
      <c r="GI85" s="94"/>
      <c r="GJ85" s="94"/>
      <c r="GK85" s="94"/>
      <c r="GL85" s="94"/>
      <c r="GM85" s="94"/>
      <c r="GN85" s="94"/>
      <c r="GO85" s="94"/>
      <c r="GP85" s="94"/>
      <c r="GQ85" s="94"/>
      <c r="GR85" s="94"/>
      <c r="GS85" s="94"/>
      <c r="GT85" s="94"/>
      <c r="GU85" s="94"/>
      <c r="GV85" s="94"/>
      <c r="GW85" s="94"/>
      <c r="GX85" s="94"/>
      <c r="GY85" s="94"/>
      <c r="GZ85" s="94"/>
      <c r="HA85" s="94"/>
      <c r="HB85" s="94"/>
      <c r="HC85" s="94"/>
      <c r="HD85" s="94"/>
      <c r="HE85" s="94"/>
      <c r="HF85" s="94"/>
      <c r="HG85" s="94"/>
      <c r="HH85" s="94"/>
      <c r="HI85" s="94"/>
      <c r="HJ85" s="94"/>
      <c r="HK85" s="94"/>
      <c r="HL85" s="94"/>
      <c r="HM85" s="94"/>
      <c r="HN85" s="94"/>
      <c r="HO85" s="94"/>
      <c r="HP85" s="94"/>
      <c r="HQ85" s="94"/>
      <c r="HR85" s="94"/>
      <c r="HS85" s="94"/>
      <c r="HT85" s="94"/>
      <c r="HU85" s="94"/>
      <c r="HV85" s="94"/>
      <c r="HW85" s="94"/>
      <c r="HX85" s="94"/>
      <c r="HY85" s="94"/>
      <c r="HZ85" s="94"/>
      <c r="IA85" s="94"/>
      <c r="IB85" s="94"/>
      <c r="IC85" s="94"/>
      <c r="ID85" s="94"/>
      <c r="IE85" s="94"/>
      <c r="IF85" s="94"/>
      <c r="IG85" s="94"/>
      <c r="IH85" s="94"/>
      <c r="II85" s="94"/>
      <c r="IJ85" s="94"/>
      <c r="IK85" s="94"/>
      <c r="IL85" s="94"/>
      <c r="IM85" s="94"/>
      <c r="IN85" s="94"/>
      <c r="IO85" s="94"/>
      <c r="IP85" s="94"/>
      <c r="IQ85" s="94"/>
      <c r="IR85" s="94"/>
      <c r="IS85" s="94"/>
      <c r="IT85" s="94"/>
      <c r="IU85" s="94"/>
      <c r="IV85" s="94"/>
      <c r="IW85" s="94"/>
      <c r="IX85" s="94"/>
      <c r="IY85" s="94"/>
    </row>
    <row r="86" spans="1:259" s="95" customFormat="1" ht="47.25" customHeight="1" x14ac:dyDescent="0.2">
      <c r="A86" s="81">
        <v>44579</v>
      </c>
      <c r="B86" s="83" t="s">
        <v>274</v>
      </c>
      <c r="C86" s="83" t="s">
        <v>284</v>
      </c>
      <c r="D86" s="83" t="s">
        <v>221</v>
      </c>
      <c r="E86" s="83" t="s">
        <v>222</v>
      </c>
      <c r="F86" s="83" t="s">
        <v>165</v>
      </c>
      <c r="G86" s="82" t="s">
        <v>287</v>
      </c>
      <c r="H86" s="82" t="s">
        <v>36</v>
      </c>
      <c r="I86" s="82">
        <v>8</v>
      </c>
      <c r="J86" s="83">
        <v>44579</v>
      </c>
      <c r="K86" s="82">
        <v>8</v>
      </c>
      <c r="L86" s="81">
        <v>44579</v>
      </c>
      <c r="M86" s="82">
        <v>8</v>
      </c>
      <c r="N86" s="82" t="s">
        <v>288</v>
      </c>
      <c r="O86" s="81">
        <v>44579</v>
      </c>
      <c r="P86" s="154"/>
      <c r="Q86" s="82">
        <f t="shared" si="4"/>
        <v>8</v>
      </c>
      <c r="R86" s="81">
        <v>44579</v>
      </c>
      <c r="S86" s="82"/>
      <c r="T86" s="86"/>
      <c r="U86" s="87"/>
      <c r="V86" s="82"/>
      <c r="W86" s="82">
        <v>221.95</v>
      </c>
      <c r="X86" s="88"/>
      <c r="Y86" s="89">
        <f t="shared" si="5"/>
        <v>1775.6</v>
      </c>
      <c r="Z86" s="89">
        <f t="shared" si="6"/>
        <v>0</v>
      </c>
      <c r="AA86" s="89">
        <f t="shared" si="7"/>
        <v>1775.6</v>
      </c>
      <c r="AB86" s="82"/>
      <c r="AC86" s="91"/>
      <c r="AD86" s="82"/>
      <c r="AE86" s="82"/>
      <c r="AF86" s="93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94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94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94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94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94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94"/>
      <c r="HQ86" s="94"/>
      <c r="HR86" s="94"/>
      <c r="HS86" s="94"/>
      <c r="HT86" s="94"/>
      <c r="HU86" s="94"/>
      <c r="HV86" s="94"/>
      <c r="HW86" s="94"/>
      <c r="HX86" s="94"/>
      <c r="HY86" s="94"/>
    </row>
    <row r="87" spans="1:259" s="95" customFormat="1" ht="47.25" customHeight="1" x14ac:dyDescent="0.2">
      <c r="A87" s="81">
        <v>44579</v>
      </c>
      <c r="B87" s="83" t="s">
        <v>275</v>
      </c>
      <c r="C87" s="83" t="s">
        <v>285</v>
      </c>
      <c r="D87" s="83" t="s">
        <v>133</v>
      </c>
      <c r="E87" s="83" t="s">
        <v>134</v>
      </c>
      <c r="F87" s="83" t="s">
        <v>165</v>
      </c>
      <c r="G87" s="82" t="s">
        <v>287</v>
      </c>
      <c r="H87" s="82" t="s">
        <v>36</v>
      </c>
      <c r="I87" s="82">
        <v>9</v>
      </c>
      <c r="J87" s="83">
        <v>44579</v>
      </c>
      <c r="K87" s="82">
        <v>9</v>
      </c>
      <c r="L87" s="81">
        <v>44579</v>
      </c>
      <c r="M87" s="82">
        <v>9</v>
      </c>
      <c r="N87" s="82" t="s">
        <v>372</v>
      </c>
      <c r="O87" s="81">
        <v>44579</v>
      </c>
      <c r="P87" s="154">
        <v>9</v>
      </c>
      <c r="Q87" s="82">
        <f t="shared" si="4"/>
        <v>0</v>
      </c>
      <c r="R87" s="81">
        <v>44579</v>
      </c>
      <c r="S87" s="82"/>
      <c r="T87" s="87"/>
      <c r="U87" s="87"/>
      <c r="V87" s="92"/>
      <c r="W87" s="82">
        <v>314.95</v>
      </c>
      <c r="X87" s="88"/>
      <c r="Y87" s="89">
        <f t="shared" si="5"/>
        <v>2834.5499999999997</v>
      </c>
      <c r="Z87" s="89">
        <f t="shared" si="6"/>
        <v>2834.5499999999997</v>
      </c>
      <c r="AA87" s="89">
        <f t="shared" si="7"/>
        <v>0</v>
      </c>
      <c r="AB87" s="99"/>
      <c r="AC87" s="91"/>
      <c r="AD87" s="82"/>
      <c r="AE87" s="82"/>
      <c r="AF87" s="93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94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94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94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94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94"/>
      <c r="HD87" s="94"/>
      <c r="HE87" s="94"/>
      <c r="HF87" s="94"/>
      <c r="HG87" s="94"/>
      <c r="HH87" s="94"/>
      <c r="HI87" s="94"/>
      <c r="HJ87" s="94"/>
      <c r="HK87" s="94"/>
      <c r="HL87" s="94"/>
      <c r="HM87" s="94"/>
      <c r="HN87" s="94"/>
      <c r="HO87" s="94"/>
      <c r="HP87" s="94"/>
      <c r="HQ87" s="94"/>
      <c r="HR87" s="94"/>
      <c r="HS87" s="94"/>
      <c r="HT87" s="94"/>
      <c r="HU87" s="94"/>
      <c r="HV87" s="94"/>
      <c r="HW87" s="94"/>
      <c r="HX87" s="94"/>
      <c r="HY87" s="94"/>
    </row>
    <row r="88" spans="1:259" s="95" customFormat="1" ht="47.25" customHeight="1" x14ac:dyDescent="0.2">
      <c r="A88" s="81">
        <v>44579</v>
      </c>
      <c r="B88" s="83" t="s">
        <v>276</v>
      </c>
      <c r="C88" s="83" t="s">
        <v>190</v>
      </c>
      <c r="D88" s="83" t="s">
        <v>207</v>
      </c>
      <c r="E88" s="83" t="s">
        <v>208</v>
      </c>
      <c r="F88" s="83" t="s">
        <v>165</v>
      </c>
      <c r="G88" s="82" t="s">
        <v>287</v>
      </c>
      <c r="H88" s="82" t="s">
        <v>36</v>
      </c>
      <c r="I88" s="82">
        <v>3</v>
      </c>
      <c r="J88" s="83">
        <v>44579</v>
      </c>
      <c r="K88" s="82">
        <v>3</v>
      </c>
      <c r="L88" s="81">
        <v>44579</v>
      </c>
      <c r="M88" s="82">
        <v>3</v>
      </c>
      <c r="N88" s="82" t="s">
        <v>372</v>
      </c>
      <c r="O88" s="81">
        <v>44579</v>
      </c>
      <c r="P88" s="154"/>
      <c r="Q88" s="82">
        <f t="shared" si="4"/>
        <v>3</v>
      </c>
      <c r="R88" s="81">
        <v>44579</v>
      </c>
      <c r="S88" s="82"/>
      <c r="T88" s="86"/>
      <c r="U88" s="87"/>
      <c r="V88" s="82"/>
      <c r="W88" s="82">
        <v>290.98</v>
      </c>
      <c r="X88" s="88"/>
      <c r="Y88" s="89">
        <f t="shared" si="5"/>
        <v>872.94</v>
      </c>
      <c r="Z88" s="89">
        <f t="shared" si="6"/>
        <v>0</v>
      </c>
      <c r="AA88" s="89">
        <f t="shared" si="7"/>
        <v>872.94</v>
      </c>
      <c r="AB88" s="82"/>
      <c r="AC88" s="91"/>
      <c r="AD88" s="82"/>
      <c r="AE88" s="82"/>
      <c r="AF88" s="93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  <c r="EB88" s="94"/>
      <c r="EC88" s="94"/>
      <c r="ED88" s="94"/>
      <c r="EE88" s="94"/>
      <c r="EF88" s="94"/>
      <c r="EG88" s="94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94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94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94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94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94"/>
      <c r="HD88" s="94"/>
      <c r="HE88" s="94"/>
      <c r="HF88" s="94"/>
      <c r="HG88" s="94"/>
      <c r="HH88" s="94"/>
      <c r="HI88" s="94"/>
      <c r="HJ88" s="94"/>
      <c r="HK88" s="94"/>
      <c r="HL88" s="94"/>
      <c r="HM88" s="94"/>
      <c r="HN88" s="94"/>
      <c r="HO88" s="94"/>
      <c r="HP88" s="94"/>
      <c r="HQ88" s="94"/>
      <c r="HR88" s="94"/>
      <c r="HS88" s="94"/>
      <c r="HT88" s="94"/>
      <c r="HU88" s="94"/>
      <c r="HV88" s="94"/>
      <c r="HW88" s="94"/>
      <c r="HX88" s="94"/>
      <c r="HY88" s="94"/>
    </row>
    <row r="89" spans="1:259" s="95" customFormat="1" ht="47.25" customHeight="1" x14ac:dyDescent="0.2">
      <c r="A89" s="81">
        <v>44579</v>
      </c>
      <c r="B89" s="83" t="s">
        <v>277</v>
      </c>
      <c r="C89" s="83" t="s">
        <v>249</v>
      </c>
      <c r="D89" s="83" t="s">
        <v>133</v>
      </c>
      <c r="E89" s="83" t="s">
        <v>134</v>
      </c>
      <c r="F89" s="83" t="s">
        <v>165</v>
      </c>
      <c r="G89" s="82" t="s">
        <v>287</v>
      </c>
      <c r="H89" s="82" t="s">
        <v>36</v>
      </c>
      <c r="I89" s="82">
        <v>4</v>
      </c>
      <c r="J89" s="83">
        <v>44579</v>
      </c>
      <c r="K89" s="82">
        <v>4</v>
      </c>
      <c r="L89" s="81">
        <v>44579</v>
      </c>
      <c r="M89" s="82">
        <v>4</v>
      </c>
      <c r="N89" s="82" t="s">
        <v>372</v>
      </c>
      <c r="O89" s="81">
        <v>44579</v>
      </c>
      <c r="P89" s="154">
        <v>4</v>
      </c>
      <c r="Q89" s="82">
        <f t="shared" si="4"/>
        <v>0</v>
      </c>
      <c r="R89" s="81">
        <v>44579</v>
      </c>
      <c r="S89" s="82"/>
      <c r="T89" s="86"/>
      <c r="U89" s="87"/>
      <c r="V89" s="82"/>
      <c r="W89" s="82">
        <v>314.95</v>
      </c>
      <c r="X89" s="88"/>
      <c r="Y89" s="89">
        <f t="shared" si="5"/>
        <v>1259.8</v>
      </c>
      <c r="Z89" s="89">
        <f t="shared" si="6"/>
        <v>1259.8</v>
      </c>
      <c r="AA89" s="89">
        <f t="shared" si="7"/>
        <v>0</v>
      </c>
      <c r="AB89" s="82"/>
      <c r="AC89" s="91"/>
      <c r="AD89" s="82"/>
      <c r="AE89" s="82"/>
      <c r="AF89" s="93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94"/>
      <c r="FD89" s="94"/>
      <c r="FE89" s="94"/>
      <c r="FF89" s="94"/>
      <c r="FG89" s="94"/>
      <c r="FH89" s="94"/>
      <c r="FI89" s="94"/>
      <c r="FJ89" s="94"/>
      <c r="FK89" s="94"/>
      <c r="FL89" s="94"/>
      <c r="FM89" s="94"/>
      <c r="FN89" s="94"/>
      <c r="FO89" s="94"/>
      <c r="FP89" s="94"/>
      <c r="FQ89" s="94"/>
      <c r="FR89" s="94"/>
      <c r="FS89" s="94"/>
      <c r="FT89" s="94"/>
      <c r="FU89" s="94"/>
      <c r="FV89" s="94"/>
      <c r="FW89" s="94"/>
      <c r="FX89" s="94"/>
      <c r="FY89" s="94"/>
      <c r="FZ89" s="94"/>
      <c r="GA89" s="94"/>
      <c r="GB89" s="94"/>
      <c r="GC89" s="94"/>
      <c r="GD89" s="94"/>
      <c r="GE89" s="94"/>
      <c r="GF89" s="94"/>
      <c r="GG89" s="94"/>
      <c r="GH89" s="94"/>
      <c r="GI89" s="94"/>
      <c r="GJ89" s="94"/>
      <c r="GK89" s="94"/>
      <c r="GL89" s="94"/>
      <c r="GM89" s="94"/>
      <c r="GN89" s="94"/>
      <c r="GO89" s="94"/>
      <c r="GP89" s="94"/>
      <c r="GQ89" s="94"/>
      <c r="GR89" s="94"/>
      <c r="GS89" s="94"/>
      <c r="GT89" s="94"/>
      <c r="GU89" s="94"/>
      <c r="GV89" s="94"/>
      <c r="GW89" s="94"/>
      <c r="GX89" s="94"/>
      <c r="GY89" s="94"/>
      <c r="GZ89" s="94"/>
      <c r="HA89" s="94"/>
      <c r="HB89" s="94"/>
      <c r="HC89" s="94"/>
      <c r="HD89" s="94"/>
      <c r="HE89" s="94"/>
      <c r="HF89" s="94"/>
      <c r="HG89" s="94"/>
      <c r="HH89" s="94"/>
      <c r="HI89" s="94"/>
      <c r="HJ89" s="94"/>
      <c r="HK89" s="94"/>
      <c r="HL89" s="94"/>
      <c r="HM89" s="94"/>
      <c r="HN89" s="94"/>
      <c r="HO89" s="94"/>
      <c r="HP89" s="94"/>
      <c r="HQ89" s="94"/>
      <c r="HR89" s="94"/>
      <c r="HS89" s="94"/>
      <c r="HT89" s="94"/>
      <c r="HU89" s="94"/>
      <c r="HV89" s="94"/>
      <c r="HW89" s="94"/>
      <c r="HX89" s="94"/>
      <c r="HY89" s="94"/>
    </row>
    <row r="90" spans="1:259" s="94" customFormat="1" ht="47.25" customHeight="1" x14ac:dyDescent="0.2">
      <c r="A90" s="81">
        <v>44579</v>
      </c>
      <c r="B90" s="83" t="s">
        <v>278</v>
      </c>
      <c r="C90" s="83" t="s">
        <v>286</v>
      </c>
      <c r="D90" s="83" t="s">
        <v>135</v>
      </c>
      <c r="E90" s="83" t="s">
        <v>136</v>
      </c>
      <c r="F90" s="83" t="s">
        <v>165</v>
      </c>
      <c r="G90" s="82" t="s">
        <v>287</v>
      </c>
      <c r="H90" s="82" t="s">
        <v>36</v>
      </c>
      <c r="I90" s="82">
        <v>17</v>
      </c>
      <c r="J90" s="83">
        <v>44579</v>
      </c>
      <c r="K90" s="82">
        <v>17</v>
      </c>
      <c r="L90" s="81">
        <v>44579</v>
      </c>
      <c r="M90" s="82">
        <v>17</v>
      </c>
      <c r="N90" s="82" t="s">
        <v>372</v>
      </c>
      <c r="O90" s="81">
        <v>44579</v>
      </c>
      <c r="P90" s="154"/>
      <c r="Q90" s="82">
        <f t="shared" si="4"/>
        <v>17</v>
      </c>
      <c r="R90" s="81">
        <v>44579</v>
      </c>
      <c r="S90" s="82"/>
      <c r="T90" s="86"/>
      <c r="U90" s="87"/>
      <c r="V90" s="82"/>
      <c r="W90" s="82">
        <v>526.74</v>
      </c>
      <c r="X90" s="88"/>
      <c r="Y90" s="89">
        <f t="shared" si="5"/>
        <v>8954.58</v>
      </c>
      <c r="Z90" s="89">
        <f t="shared" si="6"/>
        <v>0</v>
      </c>
      <c r="AA90" s="89">
        <f t="shared" si="7"/>
        <v>8954.58</v>
      </c>
      <c r="AB90" s="83"/>
      <c r="AC90" s="91"/>
      <c r="AD90" s="82"/>
      <c r="AE90" s="82"/>
      <c r="AF90" s="93"/>
    </row>
    <row r="91" spans="1:259" s="94" customFormat="1" ht="47.25" customHeight="1" x14ac:dyDescent="0.2">
      <c r="A91" s="81">
        <v>44583</v>
      </c>
      <c r="B91" s="83" t="s">
        <v>295</v>
      </c>
      <c r="C91" s="83" t="s">
        <v>190</v>
      </c>
      <c r="D91" s="83" t="s">
        <v>289</v>
      </c>
      <c r="E91" s="83" t="s">
        <v>290</v>
      </c>
      <c r="F91" s="83" t="s">
        <v>165</v>
      </c>
      <c r="G91" s="82" t="s">
        <v>287</v>
      </c>
      <c r="H91" s="82" t="s">
        <v>36</v>
      </c>
      <c r="I91" s="82">
        <v>5</v>
      </c>
      <c r="J91" s="81">
        <v>44583</v>
      </c>
      <c r="K91" s="82">
        <v>5</v>
      </c>
      <c r="L91" s="81">
        <v>44583</v>
      </c>
      <c r="M91" s="82">
        <v>5</v>
      </c>
      <c r="N91" s="82" t="s">
        <v>376</v>
      </c>
      <c r="O91" s="81">
        <v>44583</v>
      </c>
      <c r="P91" s="154">
        <v>5</v>
      </c>
      <c r="Q91" s="82">
        <f t="shared" si="4"/>
        <v>0</v>
      </c>
      <c r="R91" s="81">
        <v>44583</v>
      </c>
      <c r="S91" s="82"/>
      <c r="T91" s="86"/>
      <c r="U91" s="87"/>
      <c r="V91" s="82"/>
      <c r="W91" s="82">
        <v>173.3</v>
      </c>
      <c r="X91" s="88"/>
      <c r="Y91" s="89">
        <f t="shared" si="5"/>
        <v>866.5</v>
      </c>
      <c r="Z91" s="89">
        <f t="shared" si="6"/>
        <v>866.5</v>
      </c>
      <c r="AA91" s="89">
        <f t="shared" si="7"/>
        <v>0</v>
      </c>
      <c r="AB91" s="83"/>
      <c r="AC91" s="91"/>
      <c r="AD91" s="82"/>
      <c r="AE91" s="82"/>
      <c r="AF91" s="93"/>
    </row>
    <row r="92" spans="1:259" s="94" customFormat="1" ht="47.25" customHeight="1" x14ac:dyDescent="0.2">
      <c r="A92" s="81">
        <v>44583</v>
      </c>
      <c r="B92" s="83" t="s">
        <v>296</v>
      </c>
      <c r="C92" s="83" t="s">
        <v>329</v>
      </c>
      <c r="D92" s="83" t="s">
        <v>135</v>
      </c>
      <c r="E92" s="83" t="s">
        <v>136</v>
      </c>
      <c r="F92" s="83" t="s">
        <v>165</v>
      </c>
      <c r="G92" s="82" t="s">
        <v>287</v>
      </c>
      <c r="H92" s="82" t="s">
        <v>36</v>
      </c>
      <c r="I92" s="82">
        <v>2</v>
      </c>
      <c r="J92" s="81">
        <v>44583</v>
      </c>
      <c r="K92" s="82">
        <v>2</v>
      </c>
      <c r="L92" s="81">
        <v>44583</v>
      </c>
      <c r="M92" s="82">
        <v>2</v>
      </c>
      <c r="N92" s="82" t="s">
        <v>372</v>
      </c>
      <c r="O92" s="81">
        <v>44583</v>
      </c>
      <c r="P92" s="154"/>
      <c r="Q92" s="82">
        <f t="shared" si="4"/>
        <v>2</v>
      </c>
      <c r="R92" s="81">
        <v>44583</v>
      </c>
      <c r="S92" s="82"/>
      <c r="T92" s="86"/>
      <c r="U92" s="87"/>
      <c r="V92" s="82"/>
      <c r="W92" s="82">
        <v>526.74</v>
      </c>
      <c r="X92" s="88"/>
      <c r="Y92" s="89">
        <f t="shared" si="5"/>
        <v>1053.48</v>
      </c>
      <c r="Z92" s="89">
        <f t="shared" si="6"/>
        <v>0</v>
      </c>
      <c r="AA92" s="89">
        <f t="shared" si="7"/>
        <v>1053.48</v>
      </c>
      <c r="AB92" s="83"/>
      <c r="AC92" s="91"/>
      <c r="AD92" s="92"/>
      <c r="AE92" s="92"/>
      <c r="AF92" s="93"/>
    </row>
    <row r="93" spans="1:259" s="95" customFormat="1" ht="47.25" customHeight="1" x14ac:dyDescent="0.2">
      <c r="A93" s="81">
        <v>44583</v>
      </c>
      <c r="B93" s="83" t="s">
        <v>297</v>
      </c>
      <c r="C93" s="83" t="s">
        <v>330</v>
      </c>
      <c r="D93" s="83" t="s">
        <v>133</v>
      </c>
      <c r="E93" s="83" t="s">
        <v>134</v>
      </c>
      <c r="F93" s="83" t="s">
        <v>165</v>
      </c>
      <c r="G93" s="82" t="s">
        <v>287</v>
      </c>
      <c r="H93" s="82" t="s">
        <v>36</v>
      </c>
      <c r="I93" s="82">
        <v>2</v>
      </c>
      <c r="J93" s="81">
        <v>44583</v>
      </c>
      <c r="K93" s="82">
        <v>2</v>
      </c>
      <c r="L93" s="81">
        <v>44583</v>
      </c>
      <c r="M93" s="82">
        <v>2</v>
      </c>
      <c r="N93" s="82" t="s">
        <v>372</v>
      </c>
      <c r="O93" s="81">
        <v>44583</v>
      </c>
      <c r="P93" s="154">
        <v>2</v>
      </c>
      <c r="Q93" s="82">
        <f t="shared" si="4"/>
        <v>0</v>
      </c>
      <c r="R93" s="81">
        <v>44583</v>
      </c>
      <c r="S93" s="82"/>
      <c r="T93" s="86"/>
      <c r="U93" s="87"/>
      <c r="V93" s="82"/>
      <c r="W93" s="82">
        <v>314.95</v>
      </c>
      <c r="X93" s="88"/>
      <c r="Y93" s="89">
        <f t="shared" si="5"/>
        <v>629.9</v>
      </c>
      <c r="Z93" s="89">
        <f t="shared" si="6"/>
        <v>629.9</v>
      </c>
      <c r="AA93" s="89">
        <f t="shared" si="7"/>
        <v>0</v>
      </c>
      <c r="AB93" s="83"/>
      <c r="AC93" s="91"/>
      <c r="AD93" s="92"/>
      <c r="AE93" s="82"/>
      <c r="AF93" s="93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  <c r="DU93" s="94"/>
      <c r="DV93" s="94"/>
      <c r="DW93" s="94"/>
      <c r="DX93" s="94"/>
      <c r="DY93" s="94"/>
      <c r="DZ93" s="94"/>
      <c r="EA93" s="94"/>
      <c r="EB93" s="94"/>
      <c r="EC93" s="94"/>
      <c r="ED93" s="94"/>
      <c r="EE93" s="94"/>
      <c r="EF93" s="94"/>
      <c r="EG93" s="94"/>
      <c r="EH93" s="94"/>
      <c r="EI93" s="94"/>
      <c r="EJ93" s="94"/>
      <c r="EK93" s="94"/>
      <c r="EL93" s="94"/>
      <c r="EM93" s="94"/>
      <c r="EN93" s="94"/>
      <c r="EO93" s="94"/>
      <c r="EP93" s="94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94"/>
      <c r="FD93" s="94"/>
      <c r="FE93" s="94"/>
      <c r="FF93" s="94"/>
      <c r="FG93" s="94"/>
      <c r="FH93" s="94"/>
      <c r="FI93" s="94"/>
      <c r="FJ93" s="94"/>
      <c r="FK93" s="94"/>
      <c r="FL93" s="94"/>
      <c r="FM93" s="94"/>
      <c r="FN93" s="94"/>
      <c r="FO93" s="94"/>
      <c r="FP93" s="94"/>
      <c r="FQ93" s="94"/>
      <c r="FR93" s="94"/>
      <c r="FS93" s="94"/>
      <c r="FT93" s="94"/>
      <c r="FU93" s="94"/>
      <c r="FV93" s="94"/>
      <c r="FW93" s="94"/>
      <c r="FX93" s="94"/>
      <c r="FY93" s="94"/>
      <c r="FZ93" s="94"/>
      <c r="GA93" s="94"/>
      <c r="GB93" s="94"/>
      <c r="GC93" s="94"/>
      <c r="GD93" s="94"/>
      <c r="GE93" s="94"/>
      <c r="GF93" s="94"/>
      <c r="GG93" s="94"/>
      <c r="GH93" s="94"/>
      <c r="GI93" s="94"/>
      <c r="GJ93" s="94"/>
      <c r="GK93" s="94"/>
      <c r="GL93" s="94"/>
      <c r="GM93" s="94"/>
      <c r="GN93" s="94"/>
      <c r="GO93" s="94"/>
      <c r="GP93" s="94"/>
      <c r="GQ93" s="94"/>
      <c r="GR93" s="94"/>
      <c r="GS93" s="94"/>
      <c r="GT93" s="94"/>
      <c r="GU93" s="94"/>
      <c r="GV93" s="94"/>
      <c r="GW93" s="94"/>
      <c r="GX93" s="94"/>
      <c r="GY93" s="94"/>
      <c r="GZ93" s="94"/>
      <c r="HA93" s="94"/>
      <c r="HB93" s="94"/>
      <c r="HC93" s="94"/>
      <c r="HD93" s="94"/>
      <c r="HE93" s="94"/>
      <c r="HF93" s="94"/>
      <c r="HG93" s="94"/>
      <c r="HH93" s="94"/>
      <c r="HI93" s="94"/>
      <c r="HJ93" s="94"/>
      <c r="HK93" s="94"/>
      <c r="HL93" s="94"/>
      <c r="HM93" s="94"/>
      <c r="HN93" s="94"/>
      <c r="HO93" s="94"/>
      <c r="HP93" s="94"/>
      <c r="HQ93" s="94"/>
      <c r="HR93" s="94"/>
      <c r="HS93" s="94"/>
      <c r="HT93" s="94"/>
      <c r="HU93" s="94"/>
      <c r="HV93" s="94"/>
      <c r="HW93" s="94"/>
      <c r="HX93" s="94"/>
      <c r="HY93" s="94"/>
    </row>
    <row r="94" spans="1:259" s="95" customFormat="1" ht="47.25" customHeight="1" x14ac:dyDescent="0.2">
      <c r="A94" s="81">
        <v>44583</v>
      </c>
      <c r="B94" s="83" t="s">
        <v>298</v>
      </c>
      <c r="C94" s="83" t="s">
        <v>331</v>
      </c>
      <c r="D94" s="83" t="s">
        <v>219</v>
      </c>
      <c r="E94" s="83" t="s">
        <v>220</v>
      </c>
      <c r="F94" s="83" t="s">
        <v>165</v>
      </c>
      <c r="G94" s="82" t="s">
        <v>287</v>
      </c>
      <c r="H94" s="82" t="s">
        <v>36</v>
      </c>
      <c r="I94" s="82">
        <v>5</v>
      </c>
      <c r="J94" s="81">
        <v>44583</v>
      </c>
      <c r="K94" s="82">
        <v>5</v>
      </c>
      <c r="L94" s="81">
        <v>44583</v>
      </c>
      <c r="M94" s="82">
        <v>5</v>
      </c>
      <c r="N94" s="82" t="s">
        <v>288</v>
      </c>
      <c r="O94" s="81">
        <v>44583</v>
      </c>
      <c r="P94" s="154"/>
      <c r="Q94" s="82">
        <f t="shared" si="4"/>
        <v>5</v>
      </c>
      <c r="R94" s="81">
        <v>44583</v>
      </c>
      <c r="S94" s="82"/>
      <c r="T94" s="86"/>
      <c r="U94" s="87"/>
      <c r="V94" s="82"/>
      <c r="W94" s="82">
        <v>195.42</v>
      </c>
      <c r="X94" s="88"/>
      <c r="Y94" s="89">
        <f t="shared" si="5"/>
        <v>977.09999999999991</v>
      </c>
      <c r="Z94" s="89">
        <f t="shared" si="6"/>
        <v>0</v>
      </c>
      <c r="AA94" s="89">
        <f t="shared" si="7"/>
        <v>977.09999999999991</v>
      </c>
      <c r="AB94" s="82"/>
      <c r="AC94" s="91"/>
      <c r="AD94" s="92"/>
      <c r="AE94" s="92"/>
      <c r="AF94" s="93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  <c r="DH94" s="94"/>
      <c r="DI94" s="94"/>
      <c r="DJ94" s="94"/>
      <c r="DK94" s="94"/>
      <c r="DL94" s="94"/>
      <c r="DM94" s="94"/>
      <c r="DN94" s="94"/>
      <c r="DO94" s="94"/>
      <c r="DP94" s="94"/>
      <c r="DQ94" s="94"/>
      <c r="DR94" s="94"/>
      <c r="DS94" s="94"/>
      <c r="DT94" s="94"/>
      <c r="DU94" s="94"/>
      <c r="DV94" s="94"/>
      <c r="DW94" s="94"/>
      <c r="DX94" s="94"/>
      <c r="DY94" s="94"/>
      <c r="DZ94" s="94"/>
      <c r="EA94" s="94"/>
      <c r="EB94" s="94"/>
      <c r="EC94" s="94"/>
      <c r="ED94" s="94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94"/>
      <c r="FD94" s="94"/>
      <c r="FE94" s="94"/>
      <c r="FF94" s="94"/>
      <c r="FG94" s="94"/>
      <c r="FH94" s="94"/>
      <c r="FI94" s="94"/>
      <c r="FJ94" s="94"/>
      <c r="FK94" s="94"/>
      <c r="FL94" s="94"/>
      <c r="FM94" s="94"/>
      <c r="FN94" s="94"/>
      <c r="FO94" s="94"/>
      <c r="FP94" s="94"/>
      <c r="FQ94" s="94"/>
      <c r="FR94" s="94"/>
      <c r="FS94" s="94"/>
      <c r="FT94" s="94"/>
      <c r="FU94" s="94"/>
      <c r="FV94" s="94"/>
      <c r="FW94" s="94"/>
      <c r="FX94" s="94"/>
      <c r="FY94" s="94"/>
      <c r="FZ94" s="94"/>
      <c r="GA94" s="94"/>
      <c r="GB94" s="94"/>
      <c r="GC94" s="94"/>
      <c r="GD94" s="94"/>
      <c r="GE94" s="94"/>
      <c r="GF94" s="94"/>
      <c r="GG94" s="94"/>
      <c r="GH94" s="94"/>
      <c r="GI94" s="94"/>
      <c r="GJ94" s="94"/>
      <c r="GK94" s="94"/>
      <c r="GL94" s="94"/>
      <c r="GM94" s="94"/>
      <c r="GN94" s="94"/>
      <c r="GO94" s="94"/>
      <c r="GP94" s="94"/>
      <c r="GQ94" s="94"/>
      <c r="GR94" s="94"/>
      <c r="GS94" s="94"/>
      <c r="GT94" s="94"/>
      <c r="GU94" s="94"/>
      <c r="GV94" s="94"/>
      <c r="GW94" s="94"/>
      <c r="GX94" s="94"/>
      <c r="GY94" s="94"/>
      <c r="GZ94" s="94"/>
      <c r="HA94" s="94"/>
      <c r="HB94" s="94"/>
      <c r="HC94" s="94"/>
      <c r="HD94" s="94"/>
      <c r="HE94" s="94"/>
      <c r="HF94" s="94"/>
      <c r="HG94" s="94"/>
      <c r="HH94" s="94"/>
      <c r="HI94" s="94"/>
      <c r="HJ94" s="94"/>
      <c r="HK94" s="94"/>
      <c r="HL94" s="94"/>
      <c r="HM94" s="94"/>
      <c r="HN94" s="94"/>
      <c r="HO94" s="94"/>
      <c r="HP94" s="94"/>
      <c r="HQ94" s="94"/>
      <c r="HR94" s="94"/>
      <c r="HS94" s="94"/>
      <c r="HT94" s="94"/>
      <c r="HU94" s="94"/>
      <c r="HV94" s="94"/>
      <c r="HW94" s="94"/>
      <c r="HX94" s="94"/>
      <c r="HY94" s="94"/>
      <c r="HZ94" s="94"/>
      <c r="IA94" s="94"/>
      <c r="IB94" s="94"/>
      <c r="IC94" s="94"/>
      <c r="ID94" s="94"/>
      <c r="IE94" s="94"/>
      <c r="IF94" s="94"/>
      <c r="IG94" s="94"/>
      <c r="IH94" s="94"/>
      <c r="II94" s="94"/>
      <c r="IJ94" s="94"/>
      <c r="IK94" s="94"/>
      <c r="IL94" s="94"/>
      <c r="IM94" s="94"/>
      <c r="IN94" s="94"/>
      <c r="IO94" s="94"/>
      <c r="IP94" s="94"/>
      <c r="IQ94" s="94"/>
      <c r="IR94" s="94"/>
      <c r="IS94" s="94"/>
      <c r="IT94" s="94"/>
      <c r="IU94" s="94"/>
      <c r="IV94" s="94"/>
      <c r="IW94" s="94"/>
      <c r="IX94" s="94"/>
      <c r="IY94" s="94"/>
    </row>
    <row r="95" spans="1:259" s="95" customFormat="1" ht="47.25" customHeight="1" x14ac:dyDescent="0.2">
      <c r="A95" s="81">
        <v>44583</v>
      </c>
      <c r="B95" s="83" t="s">
        <v>299</v>
      </c>
      <c r="C95" s="83" t="s">
        <v>282</v>
      </c>
      <c r="D95" s="83" t="s">
        <v>133</v>
      </c>
      <c r="E95" s="83" t="s">
        <v>134</v>
      </c>
      <c r="F95" s="83" t="s">
        <v>165</v>
      </c>
      <c r="G95" s="82" t="s">
        <v>287</v>
      </c>
      <c r="H95" s="82" t="s">
        <v>36</v>
      </c>
      <c r="I95" s="82">
        <v>3</v>
      </c>
      <c r="J95" s="81">
        <v>44583</v>
      </c>
      <c r="K95" s="82">
        <v>3</v>
      </c>
      <c r="L95" s="81">
        <v>44583</v>
      </c>
      <c r="M95" s="82">
        <v>3</v>
      </c>
      <c r="N95" s="82" t="s">
        <v>372</v>
      </c>
      <c r="O95" s="81">
        <v>44583</v>
      </c>
      <c r="P95" s="154">
        <v>2</v>
      </c>
      <c r="Q95" s="82">
        <f t="shared" si="4"/>
        <v>1</v>
      </c>
      <c r="R95" s="81">
        <v>44583</v>
      </c>
      <c r="S95" s="82"/>
      <c r="T95" s="87"/>
      <c r="U95" s="87"/>
      <c r="V95" s="92"/>
      <c r="W95" s="82">
        <v>314.95</v>
      </c>
      <c r="X95" s="88"/>
      <c r="Y95" s="89">
        <f t="shared" si="5"/>
        <v>944.84999999999991</v>
      </c>
      <c r="Z95" s="89">
        <f t="shared" si="6"/>
        <v>629.9</v>
      </c>
      <c r="AA95" s="89">
        <f t="shared" si="7"/>
        <v>314.95</v>
      </c>
      <c r="AB95" s="90"/>
      <c r="AC95" s="91"/>
      <c r="AD95" s="92"/>
      <c r="AE95" s="92"/>
      <c r="AF95" s="93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4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94"/>
      <c r="FD95" s="94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94"/>
      <c r="FQ95" s="94"/>
      <c r="FR95" s="94"/>
      <c r="FS95" s="94"/>
      <c r="FT95" s="94"/>
      <c r="FU95" s="94"/>
      <c r="FV95" s="94"/>
      <c r="FW95" s="94"/>
      <c r="FX95" s="94"/>
      <c r="FY95" s="94"/>
      <c r="FZ95" s="94"/>
      <c r="GA95" s="94"/>
      <c r="GB95" s="94"/>
      <c r="GC95" s="94"/>
      <c r="GD95" s="94"/>
      <c r="GE95" s="94"/>
      <c r="GF95" s="94"/>
      <c r="GG95" s="94"/>
      <c r="GH95" s="94"/>
      <c r="GI95" s="94"/>
      <c r="GJ95" s="94"/>
      <c r="GK95" s="94"/>
      <c r="GL95" s="94"/>
      <c r="GM95" s="94"/>
      <c r="GN95" s="94"/>
      <c r="GO95" s="94"/>
      <c r="GP95" s="94"/>
      <c r="GQ95" s="94"/>
      <c r="GR95" s="94"/>
      <c r="GS95" s="94"/>
      <c r="GT95" s="94"/>
      <c r="GU95" s="94"/>
      <c r="GV95" s="94"/>
      <c r="GW95" s="94"/>
      <c r="GX95" s="94"/>
      <c r="GY95" s="94"/>
      <c r="GZ95" s="94"/>
      <c r="HA95" s="94"/>
      <c r="HB95" s="94"/>
      <c r="HC95" s="94"/>
      <c r="HD95" s="94"/>
      <c r="HE95" s="94"/>
      <c r="HF95" s="94"/>
      <c r="HG95" s="94"/>
      <c r="HH95" s="94"/>
      <c r="HI95" s="94"/>
      <c r="HJ95" s="94"/>
      <c r="HK95" s="94"/>
      <c r="HL95" s="94"/>
      <c r="HM95" s="94"/>
      <c r="HN95" s="94"/>
      <c r="HO95" s="94"/>
      <c r="HP95" s="94"/>
      <c r="HQ95" s="94"/>
      <c r="HR95" s="94"/>
      <c r="HS95" s="94"/>
      <c r="HT95" s="94"/>
      <c r="HU95" s="94"/>
      <c r="HV95" s="94"/>
      <c r="HW95" s="94"/>
      <c r="HX95" s="94"/>
      <c r="HY95" s="94"/>
      <c r="HZ95" s="94"/>
      <c r="IA95" s="94"/>
      <c r="IB95" s="94"/>
      <c r="IC95" s="94"/>
      <c r="ID95" s="94"/>
      <c r="IE95" s="94"/>
      <c r="IF95" s="94"/>
      <c r="IG95" s="94"/>
      <c r="IH95" s="94"/>
      <c r="II95" s="94"/>
      <c r="IJ95" s="94"/>
      <c r="IK95" s="94"/>
      <c r="IL95" s="94"/>
      <c r="IM95" s="94"/>
      <c r="IN95" s="94"/>
      <c r="IO95" s="94"/>
      <c r="IP95" s="94"/>
      <c r="IQ95" s="94"/>
      <c r="IR95" s="94"/>
      <c r="IS95" s="94"/>
      <c r="IT95" s="94"/>
      <c r="IU95" s="94"/>
      <c r="IV95" s="94"/>
      <c r="IW95" s="94"/>
      <c r="IX95" s="94"/>
      <c r="IY95" s="94"/>
    </row>
    <row r="96" spans="1:259" s="95" customFormat="1" ht="47.25" customHeight="1" x14ac:dyDescent="0.2">
      <c r="A96" s="81">
        <v>44583</v>
      </c>
      <c r="B96" s="83" t="s">
        <v>300</v>
      </c>
      <c r="C96" s="83" t="s">
        <v>329</v>
      </c>
      <c r="D96" s="83" t="s">
        <v>131</v>
      </c>
      <c r="E96" s="83" t="s">
        <v>132</v>
      </c>
      <c r="F96" s="83" t="s">
        <v>165</v>
      </c>
      <c r="G96" s="82" t="s">
        <v>287</v>
      </c>
      <c r="H96" s="82" t="s">
        <v>36</v>
      </c>
      <c r="I96" s="82">
        <v>4</v>
      </c>
      <c r="J96" s="81">
        <v>44583</v>
      </c>
      <c r="K96" s="82">
        <v>4</v>
      </c>
      <c r="L96" s="81">
        <v>44583</v>
      </c>
      <c r="M96" s="82">
        <v>4</v>
      </c>
      <c r="N96" s="82" t="s">
        <v>376</v>
      </c>
      <c r="O96" s="81">
        <v>44583</v>
      </c>
      <c r="P96" s="154"/>
      <c r="Q96" s="82">
        <f t="shared" si="4"/>
        <v>4</v>
      </c>
      <c r="R96" s="81">
        <v>44583</v>
      </c>
      <c r="S96" s="82"/>
      <c r="T96" s="86"/>
      <c r="U96" s="87"/>
      <c r="V96" s="82"/>
      <c r="W96" s="82">
        <v>195.52</v>
      </c>
      <c r="X96" s="88"/>
      <c r="Y96" s="89">
        <f t="shared" si="5"/>
        <v>782.08</v>
      </c>
      <c r="Z96" s="89">
        <f t="shared" si="6"/>
        <v>0</v>
      </c>
      <c r="AA96" s="89">
        <f t="shared" si="7"/>
        <v>782.08</v>
      </c>
      <c r="AB96" s="83"/>
      <c r="AC96" s="91"/>
      <c r="AD96" s="92"/>
      <c r="AE96" s="92"/>
      <c r="AF96" s="93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4"/>
      <c r="EO96" s="94"/>
      <c r="EP96" s="94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94"/>
      <c r="FD96" s="94"/>
      <c r="FE96" s="94"/>
      <c r="FF96" s="94"/>
      <c r="FG96" s="94"/>
      <c r="FH96" s="94"/>
      <c r="FI96" s="94"/>
      <c r="FJ96" s="94"/>
      <c r="FK96" s="94"/>
      <c r="FL96" s="94"/>
      <c r="FM96" s="94"/>
      <c r="FN96" s="94"/>
      <c r="FO96" s="94"/>
      <c r="FP96" s="94"/>
      <c r="FQ96" s="94"/>
      <c r="FR96" s="94"/>
      <c r="FS96" s="94"/>
      <c r="FT96" s="94"/>
      <c r="FU96" s="94"/>
      <c r="FV96" s="94"/>
      <c r="FW96" s="94"/>
      <c r="FX96" s="94"/>
      <c r="FY96" s="94"/>
      <c r="FZ96" s="94"/>
      <c r="GA96" s="94"/>
      <c r="GB96" s="94"/>
      <c r="GC96" s="94"/>
      <c r="GD96" s="94"/>
      <c r="GE96" s="94"/>
      <c r="GF96" s="94"/>
      <c r="GG96" s="94"/>
      <c r="GH96" s="94"/>
      <c r="GI96" s="94"/>
      <c r="GJ96" s="94"/>
      <c r="GK96" s="94"/>
      <c r="GL96" s="94"/>
      <c r="GM96" s="94"/>
      <c r="GN96" s="94"/>
      <c r="GO96" s="94"/>
      <c r="GP96" s="94"/>
      <c r="GQ96" s="94"/>
      <c r="GR96" s="94"/>
      <c r="GS96" s="94"/>
      <c r="GT96" s="94"/>
      <c r="GU96" s="94"/>
      <c r="GV96" s="94"/>
      <c r="GW96" s="94"/>
      <c r="GX96" s="94"/>
      <c r="GY96" s="94"/>
      <c r="GZ96" s="94"/>
      <c r="HA96" s="94"/>
      <c r="HB96" s="94"/>
      <c r="HC96" s="94"/>
      <c r="HD96" s="94"/>
      <c r="HE96" s="94"/>
      <c r="HF96" s="94"/>
      <c r="HG96" s="94"/>
      <c r="HH96" s="94"/>
      <c r="HI96" s="94"/>
      <c r="HJ96" s="94"/>
      <c r="HK96" s="94"/>
      <c r="HL96" s="94"/>
      <c r="HM96" s="94"/>
      <c r="HN96" s="94"/>
      <c r="HO96" s="94"/>
      <c r="HP96" s="94"/>
      <c r="HQ96" s="94"/>
      <c r="HR96" s="94"/>
      <c r="HS96" s="94"/>
      <c r="HT96" s="94"/>
      <c r="HU96" s="94"/>
      <c r="HV96" s="94"/>
      <c r="HW96" s="94"/>
      <c r="HX96" s="94"/>
      <c r="HY96" s="94"/>
      <c r="HZ96" s="94"/>
      <c r="IA96" s="94"/>
      <c r="IB96" s="94"/>
      <c r="IC96" s="94"/>
      <c r="ID96" s="94"/>
      <c r="IE96" s="94"/>
      <c r="IF96" s="94"/>
      <c r="IG96" s="94"/>
      <c r="IH96" s="94"/>
      <c r="II96" s="94"/>
      <c r="IJ96" s="94"/>
      <c r="IK96" s="94"/>
      <c r="IL96" s="94"/>
      <c r="IM96" s="94"/>
      <c r="IN96" s="94"/>
      <c r="IO96" s="94"/>
      <c r="IP96" s="94"/>
      <c r="IQ96" s="94"/>
      <c r="IR96" s="94"/>
      <c r="IS96" s="94"/>
      <c r="IT96" s="94"/>
      <c r="IU96" s="94"/>
      <c r="IV96" s="94"/>
      <c r="IW96" s="94"/>
      <c r="IX96" s="94"/>
      <c r="IY96" s="94"/>
    </row>
    <row r="97" spans="1:259" s="94" customFormat="1" ht="51" customHeight="1" x14ac:dyDescent="0.2">
      <c r="A97" s="81">
        <v>44583</v>
      </c>
      <c r="B97" s="83" t="s">
        <v>301</v>
      </c>
      <c r="C97" s="83" t="s">
        <v>332</v>
      </c>
      <c r="D97" s="83" t="s">
        <v>131</v>
      </c>
      <c r="E97" s="83" t="s">
        <v>132</v>
      </c>
      <c r="F97" s="83" t="s">
        <v>165</v>
      </c>
      <c r="G97" s="82" t="s">
        <v>287</v>
      </c>
      <c r="H97" s="82" t="s">
        <v>36</v>
      </c>
      <c r="I97" s="82">
        <v>1</v>
      </c>
      <c r="J97" s="81">
        <v>44583</v>
      </c>
      <c r="K97" s="82">
        <v>1</v>
      </c>
      <c r="L97" s="81">
        <v>44583</v>
      </c>
      <c r="M97" s="82">
        <v>1</v>
      </c>
      <c r="N97" s="82" t="s">
        <v>376</v>
      </c>
      <c r="O97" s="81">
        <v>44583</v>
      </c>
      <c r="P97" s="154"/>
      <c r="Q97" s="82">
        <f t="shared" si="4"/>
        <v>1</v>
      </c>
      <c r="R97" s="81">
        <v>44583</v>
      </c>
      <c r="S97" s="82"/>
      <c r="T97" s="87"/>
      <c r="U97" s="87"/>
      <c r="V97" s="92"/>
      <c r="W97" s="82">
        <v>195.52</v>
      </c>
      <c r="X97" s="88"/>
      <c r="Y97" s="89">
        <f t="shared" si="5"/>
        <v>195.52</v>
      </c>
      <c r="Z97" s="89">
        <f t="shared" si="6"/>
        <v>0</v>
      </c>
      <c r="AA97" s="89">
        <f t="shared" si="7"/>
        <v>195.52</v>
      </c>
      <c r="AB97" s="83"/>
      <c r="AC97" s="91"/>
      <c r="AD97" s="82"/>
      <c r="AE97" s="82"/>
      <c r="AF97" s="93"/>
    </row>
    <row r="98" spans="1:259" s="94" customFormat="1" ht="51" customHeight="1" x14ac:dyDescent="0.2">
      <c r="A98" s="81">
        <v>44583</v>
      </c>
      <c r="B98" s="83" t="s">
        <v>302</v>
      </c>
      <c r="C98" s="83" t="s">
        <v>333</v>
      </c>
      <c r="D98" s="83" t="s">
        <v>291</v>
      </c>
      <c r="E98" s="83" t="s">
        <v>292</v>
      </c>
      <c r="F98" s="83" t="s">
        <v>165</v>
      </c>
      <c r="G98" s="82" t="s">
        <v>287</v>
      </c>
      <c r="H98" s="82" t="s">
        <v>36</v>
      </c>
      <c r="I98" s="82">
        <v>5</v>
      </c>
      <c r="J98" s="81">
        <v>44583</v>
      </c>
      <c r="K98" s="82">
        <v>5</v>
      </c>
      <c r="L98" s="81">
        <v>44583</v>
      </c>
      <c r="M98" s="82">
        <v>5</v>
      </c>
      <c r="N98" s="82" t="s">
        <v>376</v>
      </c>
      <c r="O98" s="81">
        <v>44583</v>
      </c>
      <c r="P98" s="154"/>
      <c r="Q98" s="82">
        <f t="shared" si="4"/>
        <v>5</v>
      </c>
      <c r="R98" s="81">
        <v>44583</v>
      </c>
      <c r="S98" s="82"/>
      <c r="T98" s="87"/>
      <c r="U98" s="87"/>
      <c r="V98" s="92"/>
      <c r="W98" s="82">
        <v>272.76</v>
      </c>
      <c r="X98" s="88"/>
      <c r="Y98" s="89">
        <f t="shared" si="5"/>
        <v>1363.8</v>
      </c>
      <c r="Z98" s="89">
        <f t="shared" si="6"/>
        <v>0</v>
      </c>
      <c r="AA98" s="89">
        <f t="shared" si="7"/>
        <v>1363.8</v>
      </c>
      <c r="AB98" s="83"/>
      <c r="AC98" s="91"/>
      <c r="AD98" s="100"/>
      <c r="AE98" s="100"/>
      <c r="AF98" s="93"/>
    </row>
    <row r="99" spans="1:259" s="95" customFormat="1" ht="47.25" customHeight="1" x14ac:dyDescent="0.2">
      <c r="A99" s="81">
        <v>44583</v>
      </c>
      <c r="B99" s="83" t="s">
        <v>303</v>
      </c>
      <c r="C99" s="83" t="s">
        <v>334</v>
      </c>
      <c r="D99" s="83" t="s">
        <v>139</v>
      </c>
      <c r="E99" s="83" t="s">
        <v>140</v>
      </c>
      <c r="F99" s="83" t="s">
        <v>165</v>
      </c>
      <c r="G99" s="82" t="s">
        <v>287</v>
      </c>
      <c r="H99" s="82" t="s">
        <v>36</v>
      </c>
      <c r="I99" s="82">
        <v>2</v>
      </c>
      <c r="J99" s="81">
        <v>44583</v>
      </c>
      <c r="K99" s="82">
        <v>2</v>
      </c>
      <c r="L99" s="81">
        <v>44583</v>
      </c>
      <c r="M99" s="82">
        <v>2</v>
      </c>
      <c r="N99" s="82" t="s">
        <v>376</v>
      </c>
      <c r="O99" s="81">
        <v>44583</v>
      </c>
      <c r="P99" s="154"/>
      <c r="Q99" s="82">
        <f t="shared" si="4"/>
        <v>2</v>
      </c>
      <c r="R99" s="81">
        <v>44583</v>
      </c>
      <c r="S99" s="82"/>
      <c r="T99" s="87"/>
      <c r="U99" s="87"/>
      <c r="V99" s="92"/>
      <c r="W99" s="82">
        <v>93.48</v>
      </c>
      <c r="X99" s="82"/>
      <c r="Y99" s="89">
        <f t="shared" si="5"/>
        <v>186.96</v>
      </c>
      <c r="Z99" s="89">
        <f t="shared" si="6"/>
        <v>0</v>
      </c>
      <c r="AA99" s="89">
        <f t="shared" si="7"/>
        <v>186.96</v>
      </c>
      <c r="AB99" s="82"/>
      <c r="AC99" s="91"/>
      <c r="AD99" s="92"/>
      <c r="AE99" s="82"/>
      <c r="AF99" s="93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94"/>
      <c r="FD99" s="94"/>
      <c r="FE99" s="94"/>
      <c r="FF99" s="94"/>
      <c r="FG99" s="94"/>
      <c r="FH99" s="94"/>
      <c r="FI99" s="94"/>
      <c r="FJ99" s="94"/>
      <c r="FK99" s="94"/>
      <c r="FL99" s="94"/>
      <c r="FM99" s="94"/>
      <c r="FN99" s="94"/>
      <c r="FO99" s="94"/>
      <c r="FP99" s="94"/>
      <c r="FQ99" s="94"/>
      <c r="FR99" s="94"/>
      <c r="FS99" s="94"/>
      <c r="FT99" s="94"/>
      <c r="FU99" s="94"/>
      <c r="FV99" s="94"/>
      <c r="FW99" s="94"/>
      <c r="FX99" s="94"/>
      <c r="FY99" s="94"/>
      <c r="FZ99" s="94"/>
      <c r="GA99" s="94"/>
      <c r="GB99" s="94"/>
      <c r="GC99" s="94"/>
      <c r="GD99" s="94"/>
      <c r="GE99" s="94"/>
      <c r="GF99" s="94"/>
      <c r="GG99" s="94"/>
      <c r="GH99" s="94"/>
      <c r="GI99" s="94"/>
      <c r="GJ99" s="94"/>
      <c r="GK99" s="94"/>
      <c r="GL99" s="94"/>
      <c r="GM99" s="94"/>
      <c r="GN99" s="94"/>
      <c r="GO99" s="94"/>
      <c r="GP99" s="94"/>
      <c r="GQ99" s="94"/>
      <c r="GR99" s="94"/>
      <c r="GS99" s="94"/>
      <c r="GT99" s="94"/>
      <c r="GU99" s="94"/>
      <c r="GV99" s="94"/>
      <c r="GW99" s="94"/>
      <c r="GX99" s="94"/>
      <c r="GY99" s="94"/>
      <c r="GZ99" s="94"/>
      <c r="HA99" s="94"/>
      <c r="HB99" s="94"/>
      <c r="HC99" s="94"/>
      <c r="HD99" s="94"/>
      <c r="HE99" s="94"/>
      <c r="HF99" s="94"/>
      <c r="HG99" s="94"/>
      <c r="HH99" s="94"/>
      <c r="HI99" s="94"/>
      <c r="HJ99" s="94"/>
      <c r="HK99" s="94"/>
      <c r="HL99" s="94"/>
      <c r="HM99" s="94"/>
      <c r="HN99" s="94"/>
      <c r="HO99" s="94"/>
      <c r="HP99" s="94"/>
      <c r="HQ99" s="94"/>
      <c r="HR99" s="94"/>
      <c r="HS99" s="94"/>
      <c r="HT99" s="94"/>
      <c r="HU99" s="94"/>
      <c r="HV99" s="94"/>
      <c r="HW99" s="94"/>
      <c r="HX99" s="94"/>
      <c r="HY99" s="94"/>
      <c r="HZ99" s="94"/>
      <c r="IA99" s="94"/>
      <c r="IB99" s="94"/>
      <c r="IC99" s="94"/>
      <c r="ID99" s="94"/>
      <c r="IE99" s="94"/>
      <c r="IF99" s="94"/>
      <c r="IG99" s="94"/>
      <c r="IH99" s="94"/>
      <c r="II99" s="94"/>
      <c r="IJ99" s="94"/>
      <c r="IK99" s="94"/>
      <c r="IL99" s="94"/>
      <c r="IM99" s="94"/>
      <c r="IN99" s="94"/>
      <c r="IO99" s="94"/>
      <c r="IP99" s="94"/>
      <c r="IQ99" s="94"/>
      <c r="IR99" s="94"/>
      <c r="IS99" s="94"/>
      <c r="IT99" s="94"/>
      <c r="IU99" s="94"/>
      <c r="IV99" s="94"/>
      <c r="IW99" s="94"/>
      <c r="IX99" s="94"/>
      <c r="IY99" s="94"/>
    </row>
    <row r="100" spans="1:259" s="94" customFormat="1" ht="51" customHeight="1" x14ac:dyDescent="0.2">
      <c r="A100" s="81">
        <v>44583</v>
      </c>
      <c r="B100" s="83" t="s">
        <v>304</v>
      </c>
      <c r="C100" s="83" t="s">
        <v>335</v>
      </c>
      <c r="D100" s="83" t="s">
        <v>135</v>
      </c>
      <c r="E100" s="83" t="s">
        <v>136</v>
      </c>
      <c r="F100" s="83" t="s">
        <v>165</v>
      </c>
      <c r="G100" s="82" t="s">
        <v>287</v>
      </c>
      <c r="H100" s="82" t="s">
        <v>36</v>
      </c>
      <c r="I100" s="82">
        <v>10</v>
      </c>
      <c r="J100" s="81">
        <v>44583</v>
      </c>
      <c r="K100" s="82">
        <v>10</v>
      </c>
      <c r="L100" s="81">
        <v>44583</v>
      </c>
      <c r="M100" s="82">
        <v>10</v>
      </c>
      <c r="N100" s="82" t="s">
        <v>372</v>
      </c>
      <c r="O100" s="81">
        <v>44583</v>
      </c>
      <c r="P100" s="154"/>
      <c r="Q100" s="82">
        <f t="shared" si="4"/>
        <v>10</v>
      </c>
      <c r="R100" s="81">
        <v>44583</v>
      </c>
      <c r="S100" s="82"/>
      <c r="T100" s="86"/>
      <c r="U100" s="87"/>
      <c r="V100" s="82"/>
      <c r="W100" s="82">
        <v>526.74</v>
      </c>
      <c r="X100" s="88"/>
      <c r="Y100" s="89">
        <f t="shared" si="5"/>
        <v>5267.4</v>
      </c>
      <c r="Z100" s="89">
        <f t="shared" si="6"/>
        <v>0</v>
      </c>
      <c r="AA100" s="89">
        <f t="shared" si="7"/>
        <v>5267.4</v>
      </c>
      <c r="AB100" s="82"/>
      <c r="AC100" s="91"/>
      <c r="AD100" s="82"/>
      <c r="AE100" s="82"/>
      <c r="AF100" s="93"/>
    </row>
    <row r="101" spans="1:259" s="94" customFormat="1" ht="51" customHeight="1" x14ac:dyDescent="0.2">
      <c r="A101" s="81">
        <v>44583</v>
      </c>
      <c r="B101" s="83" t="s">
        <v>305</v>
      </c>
      <c r="C101" s="83" t="s">
        <v>286</v>
      </c>
      <c r="D101" s="83" t="s">
        <v>209</v>
      </c>
      <c r="E101" s="83" t="s">
        <v>210</v>
      </c>
      <c r="F101" s="83" t="s">
        <v>165</v>
      </c>
      <c r="G101" s="82" t="s">
        <v>287</v>
      </c>
      <c r="H101" s="82" t="s">
        <v>36</v>
      </c>
      <c r="I101" s="82">
        <v>5</v>
      </c>
      <c r="J101" s="81">
        <v>44583</v>
      </c>
      <c r="K101" s="82">
        <v>5</v>
      </c>
      <c r="L101" s="81">
        <v>44583</v>
      </c>
      <c r="M101" s="82">
        <v>5</v>
      </c>
      <c r="N101" s="82" t="s">
        <v>372</v>
      </c>
      <c r="O101" s="81">
        <v>44583</v>
      </c>
      <c r="P101" s="154"/>
      <c r="Q101" s="82">
        <f t="shared" si="4"/>
        <v>5</v>
      </c>
      <c r="R101" s="81">
        <v>44583</v>
      </c>
      <c r="S101" s="82"/>
      <c r="T101" s="86"/>
      <c r="U101" s="87"/>
      <c r="V101" s="82"/>
      <c r="W101" s="82">
        <v>273.74</v>
      </c>
      <c r="X101" s="88"/>
      <c r="Y101" s="89">
        <f t="shared" si="5"/>
        <v>1368.7</v>
      </c>
      <c r="Z101" s="89">
        <f t="shared" si="6"/>
        <v>0</v>
      </c>
      <c r="AA101" s="89">
        <f t="shared" si="7"/>
        <v>1368.7</v>
      </c>
      <c r="AB101" s="82"/>
      <c r="AC101" s="91"/>
      <c r="AD101" s="82"/>
      <c r="AE101" s="82"/>
      <c r="AF101" s="93"/>
    </row>
    <row r="102" spans="1:259" s="95" customFormat="1" ht="47.25" customHeight="1" x14ac:dyDescent="0.2">
      <c r="A102" s="81">
        <v>44583</v>
      </c>
      <c r="B102" s="83" t="s">
        <v>306</v>
      </c>
      <c r="C102" s="83" t="s">
        <v>336</v>
      </c>
      <c r="D102" s="83" t="s">
        <v>217</v>
      </c>
      <c r="E102" s="83" t="s">
        <v>218</v>
      </c>
      <c r="F102" s="83" t="s">
        <v>165</v>
      </c>
      <c r="G102" s="82" t="s">
        <v>287</v>
      </c>
      <c r="H102" s="82" t="s">
        <v>36</v>
      </c>
      <c r="I102" s="82">
        <v>1</v>
      </c>
      <c r="J102" s="81">
        <v>44583</v>
      </c>
      <c r="K102" s="82">
        <v>1</v>
      </c>
      <c r="L102" s="81">
        <v>44583</v>
      </c>
      <c r="M102" s="82">
        <v>1</v>
      </c>
      <c r="N102" s="82" t="s">
        <v>288</v>
      </c>
      <c r="O102" s="81">
        <v>44583</v>
      </c>
      <c r="P102" s="154"/>
      <c r="Q102" s="82">
        <f t="shared" si="4"/>
        <v>1</v>
      </c>
      <c r="R102" s="81">
        <v>44583</v>
      </c>
      <c r="S102" s="82"/>
      <c r="T102" s="86"/>
      <c r="U102" s="87"/>
      <c r="V102" s="82"/>
      <c r="W102" s="82">
        <v>300.74</v>
      </c>
      <c r="X102" s="88"/>
      <c r="Y102" s="89">
        <f t="shared" si="5"/>
        <v>300.74</v>
      </c>
      <c r="Z102" s="89">
        <f t="shared" si="6"/>
        <v>0</v>
      </c>
      <c r="AA102" s="89">
        <f t="shared" si="7"/>
        <v>300.74</v>
      </c>
      <c r="AB102" s="82"/>
      <c r="AC102" s="91"/>
      <c r="AD102" s="92"/>
      <c r="AE102" s="92"/>
      <c r="AF102" s="93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94"/>
      <c r="FD102" s="94"/>
      <c r="FE102" s="94"/>
      <c r="FF102" s="94"/>
      <c r="FG102" s="94"/>
      <c r="FH102" s="94"/>
      <c r="FI102" s="94"/>
      <c r="FJ102" s="94"/>
      <c r="FK102" s="94"/>
      <c r="FL102" s="94"/>
      <c r="FM102" s="94"/>
      <c r="FN102" s="94"/>
      <c r="FO102" s="94"/>
      <c r="FP102" s="94"/>
      <c r="FQ102" s="94"/>
      <c r="FR102" s="94"/>
      <c r="FS102" s="94"/>
      <c r="FT102" s="94"/>
      <c r="FU102" s="94"/>
      <c r="FV102" s="94"/>
      <c r="FW102" s="94"/>
      <c r="FX102" s="94"/>
      <c r="FY102" s="94"/>
      <c r="FZ102" s="94"/>
      <c r="GA102" s="94"/>
      <c r="GB102" s="94"/>
      <c r="GC102" s="94"/>
      <c r="GD102" s="94"/>
      <c r="GE102" s="94"/>
      <c r="GF102" s="94"/>
      <c r="GG102" s="94"/>
      <c r="GH102" s="94"/>
      <c r="GI102" s="94"/>
      <c r="GJ102" s="94"/>
      <c r="GK102" s="94"/>
      <c r="GL102" s="94"/>
      <c r="GM102" s="94"/>
      <c r="GN102" s="94"/>
      <c r="GO102" s="94"/>
      <c r="GP102" s="94"/>
      <c r="GQ102" s="94"/>
      <c r="GR102" s="94"/>
      <c r="GS102" s="94"/>
      <c r="GT102" s="94"/>
      <c r="GU102" s="94"/>
      <c r="GV102" s="94"/>
      <c r="GW102" s="94"/>
      <c r="GX102" s="94"/>
      <c r="GY102" s="94"/>
      <c r="GZ102" s="94"/>
      <c r="HA102" s="94"/>
      <c r="HB102" s="94"/>
      <c r="HC102" s="94"/>
      <c r="HD102" s="94"/>
      <c r="HE102" s="94"/>
      <c r="HF102" s="94"/>
      <c r="HG102" s="94"/>
      <c r="HH102" s="94"/>
      <c r="HI102" s="94"/>
      <c r="HJ102" s="94"/>
      <c r="HK102" s="94"/>
      <c r="HL102" s="94"/>
      <c r="HM102" s="94"/>
      <c r="HN102" s="94"/>
      <c r="HO102" s="94"/>
      <c r="HP102" s="94"/>
      <c r="HQ102" s="94"/>
      <c r="HR102" s="94"/>
      <c r="HS102" s="94"/>
      <c r="HT102" s="94"/>
      <c r="HU102" s="94"/>
      <c r="HV102" s="94"/>
      <c r="HW102" s="94"/>
      <c r="HX102" s="94"/>
      <c r="HY102" s="94"/>
      <c r="HZ102" s="94"/>
      <c r="IA102" s="94"/>
      <c r="IB102" s="94"/>
      <c r="IC102" s="94"/>
      <c r="ID102" s="94"/>
      <c r="IE102" s="94"/>
      <c r="IF102" s="94"/>
      <c r="IG102" s="94"/>
      <c r="IH102" s="94"/>
      <c r="II102" s="94"/>
      <c r="IJ102" s="94"/>
      <c r="IK102" s="94"/>
      <c r="IL102" s="94"/>
      <c r="IM102" s="94"/>
      <c r="IN102" s="94"/>
      <c r="IO102" s="94"/>
      <c r="IP102" s="94"/>
      <c r="IQ102" s="94"/>
      <c r="IR102" s="94"/>
      <c r="IS102" s="94"/>
      <c r="IT102" s="94"/>
      <c r="IU102" s="94"/>
      <c r="IV102" s="94"/>
      <c r="IW102" s="94"/>
      <c r="IX102" s="94"/>
      <c r="IY102" s="94"/>
    </row>
    <row r="103" spans="1:259" s="95" customFormat="1" ht="47.25" customHeight="1" x14ac:dyDescent="0.2">
      <c r="A103" s="81">
        <v>44583</v>
      </c>
      <c r="B103" s="83" t="s">
        <v>307</v>
      </c>
      <c r="C103" s="83" t="s">
        <v>203</v>
      </c>
      <c r="D103" s="83" t="s">
        <v>137</v>
      </c>
      <c r="E103" s="83" t="s">
        <v>138</v>
      </c>
      <c r="F103" s="83" t="s">
        <v>165</v>
      </c>
      <c r="G103" s="82" t="s">
        <v>287</v>
      </c>
      <c r="H103" s="82" t="s">
        <v>36</v>
      </c>
      <c r="I103" s="82">
        <v>1</v>
      </c>
      <c r="J103" s="81">
        <v>44583</v>
      </c>
      <c r="K103" s="82">
        <v>1</v>
      </c>
      <c r="L103" s="81">
        <v>44583</v>
      </c>
      <c r="M103" s="82">
        <v>1</v>
      </c>
      <c r="N103" s="82" t="s">
        <v>372</v>
      </c>
      <c r="O103" s="81">
        <v>44583</v>
      </c>
      <c r="P103" s="154"/>
      <c r="Q103" s="82">
        <f t="shared" si="4"/>
        <v>1</v>
      </c>
      <c r="R103" s="81">
        <v>44583</v>
      </c>
      <c r="S103" s="82"/>
      <c r="T103" s="86"/>
      <c r="U103" s="87"/>
      <c r="V103" s="82"/>
      <c r="W103" s="82">
        <v>636.92999999999995</v>
      </c>
      <c r="X103" s="88"/>
      <c r="Y103" s="89">
        <f t="shared" si="5"/>
        <v>636.92999999999995</v>
      </c>
      <c r="Z103" s="89">
        <f t="shared" si="6"/>
        <v>0</v>
      </c>
      <c r="AA103" s="89">
        <f t="shared" si="7"/>
        <v>636.92999999999995</v>
      </c>
      <c r="AB103" s="82"/>
      <c r="AC103" s="91"/>
      <c r="AD103" s="82"/>
      <c r="AE103" s="82"/>
      <c r="AF103" s="93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94"/>
      <c r="FQ103" s="94"/>
      <c r="FR103" s="94"/>
      <c r="FS103" s="94"/>
      <c r="FT103" s="94"/>
      <c r="FU103" s="94"/>
      <c r="FV103" s="94"/>
      <c r="FW103" s="94"/>
      <c r="FX103" s="94"/>
      <c r="FY103" s="94"/>
      <c r="FZ103" s="94"/>
      <c r="GA103" s="94"/>
      <c r="GB103" s="94"/>
      <c r="GC103" s="94"/>
      <c r="GD103" s="94"/>
      <c r="GE103" s="94"/>
      <c r="GF103" s="94"/>
      <c r="GG103" s="94"/>
      <c r="GH103" s="94"/>
      <c r="GI103" s="94"/>
      <c r="GJ103" s="94"/>
      <c r="GK103" s="94"/>
      <c r="GL103" s="94"/>
      <c r="GM103" s="94"/>
      <c r="GN103" s="94"/>
      <c r="GO103" s="94"/>
      <c r="GP103" s="94"/>
      <c r="GQ103" s="94"/>
      <c r="GR103" s="94"/>
      <c r="GS103" s="94"/>
      <c r="GT103" s="94"/>
      <c r="GU103" s="94"/>
      <c r="GV103" s="94"/>
      <c r="GW103" s="94"/>
      <c r="GX103" s="94"/>
      <c r="GY103" s="94"/>
      <c r="GZ103" s="94"/>
      <c r="HA103" s="94"/>
      <c r="HB103" s="94"/>
      <c r="HC103" s="94"/>
      <c r="HD103" s="94"/>
      <c r="HE103" s="94"/>
      <c r="HF103" s="94"/>
      <c r="HG103" s="94"/>
      <c r="HH103" s="94"/>
      <c r="HI103" s="94"/>
      <c r="HJ103" s="94"/>
      <c r="HK103" s="94"/>
      <c r="HL103" s="94"/>
      <c r="HM103" s="94"/>
      <c r="HN103" s="94"/>
      <c r="HO103" s="94"/>
      <c r="HP103" s="94"/>
      <c r="HQ103" s="94"/>
      <c r="HR103" s="94"/>
      <c r="HS103" s="94"/>
      <c r="HT103" s="94"/>
      <c r="HU103" s="94"/>
      <c r="HV103" s="94"/>
      <c r="HW103" s="94"/>
      <c r="HX103" s="94"/>
      <c r="HY103" s="94"/>
      <c r="HZ103" s="94"/>
      <c r="IA103" s="94"/>
      <c r="IB103" s="94"/>
      <c r="IC103" s="94"/>
      <c r="ID103" s="94"/>
      <c r="IE103" s="94"/>
      <c r="IF103" s="94"/>
      <c r="IG103" s="94"/>
      <c r="IH103" s="94"/>
      <c r="II103" s="94"/>
      <c r="IJ103" s="94"/>
      <c r="IK103" s="94"/>
      <c r="IL103" s="94"/>
      <c r="IM103" s="94"/>
      <c r="IN103" s="94"/>
      <c r="IO103" s="94"/>
      <c r="IP103" s="94"/>
      <c r="IQ103" s="94"/>
      <c r="IR103" s="94"/>
      <c r="IS103" s="94"/>
      <c r="IT103" s="94"/>
      <c r="IU103" s="94"/>
      <c r="IV103" s="94"/>
      <c r="IW103" s="94"/>
      <c r="IX103" s="94"/>
      <c r="IY103" s="94"/>
    </row>
    <row r="104" spans="1:259" s="95" customFormat="1" ht="47.25" customHeight="1" x14ac:dyDescent="0.2">
      <c r="A104" s="81">
        <v>44583</v>
      </c>
      <c r="B104" s="83" t="s">
        <v>308</v>
      </c>
      <c r="C104" s="83" t="s">
        <v>337</v>
      </c>
      <c r="D104" s="83" t="s">
        <v>215</v>
      </c>
      <c r="E104" s="83" t="s">
        <v>216</v>
      </c>
      <c r="F104" s="83" t="s">
        <v>165</v>
      </c>
      <c r="G104" s="82" t="s">
        <v>287</v>
      </c>
      <c r="H104" s="82" t="s">
        <v>36</v>
      </c>
      <c r="I104" s="82">
        <v>13</v>
      </c>
      <c r="J104" s="81">
        <v>44583</v>
      </c>
      <c r="K104" s="82">
        <v>13</v>
      </c>
      <c r="L104" s="81">
        <v>44583</v>
      </c>
      <c r="M104" s="82">
        <v>13</v>
      </c>
      <c r="N104" s="82" t="s">
        <v>372</v>
      </c>
      <c r="O104" s="81">
        <v>44583</v>
      </c>
      <c r="P104" s="154"/>
      <c r="Q104" s="82">
        <f t="shared" si="4"/>
        <v>13</v>
      </c>
      <c r="R104" s="81">
        <v>44583</v>
      </c>
      <c r="S104" s="82"/>
      <c r="T104" s="86"/>
      <c r="U104" s="87"/>
      <c r="V104" s="82"/>
      <c r="W104" s="82">
        <v>460.84</v>
      </c>
      <c r="X104" s="88"/>
      <c r="Y104" s="89">
        <f t="shared" si="5"/>
        <v>5990.92</v>
      </c>
      <c r="Z104" s="89">
        <f t="shared" si="6"/>
        <v>0</v>
      </c>
      <c r="AA104" s="89">
        <f t="shared" si="7"/>
        <v>5990.92</v>
      </c>
      <c r="AB104" s="82"/>
      <c r="AC104" s="91"/>
      <c r="AD104" s="82"/>
      <c r="AE104" s="82"/>
      <c r="AF104" s="93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94"/>
      <c r="FQ104" s="94"/>
      <c r="FR104" s="94"/>
      <c r="FS104" s="94"/>
      <c r="FT104" s="94"/>
      <c r="FU104" s="94"/>
      <c r="FV104" s="94"/>
      <c r="FW104" s="94"/>
      <c r="FX104" s="94"/>
      <c r="FY104" s="94"/>
      <c r="FZ104" s="94"/>
      <c r="GA104" s="94"/>
      <c r="GB104" s="94"/>
      <c r="GC104" s="94"/>
      <c r="GD104" s="94"/>
      <c r="GE104" s="94"/>
      <c r="GF104" s="94"/>
      <c r="GG104" s="94"/>
      <c r="GH104" s="94"/>
      <c r="GI104" s="94"/>
      <c r="GJ104" s="94"/>
      <c r="GK104" s="94"/>
      <c r="GL104" s="94"/>
      <c r="GM104" s="94"/>
      <c r="GN104" s="94"/>
      <c r="GO104" s="94"/>
      <c r="GP104" s="94"/>
      <c r="GQ104" s="94"/>
      <c r="GR104" s="94"/>
      <c r="GS104" s="94"/>
      <c r="GT104" s="94"/>
      <c r="GU104" s="94"/>
      <c r="GV104" s="94"/>
      <c r="GW104" s="94"/>
      <c r="GX104" s="94"/>
      <c r="GY104" s="94"/>
      <c r="GZ104" s="94"/>
      <c r="HA104" s="94"/>
      <c r="HB104" s="94"/>
      <c r="HC104" s="94"/>
      <c r="HD104" s="94"/>
      <c r="HE104" s="94"/>
      <c r="HF104" s="94"/>
      <c r="HG104" s="94"/>
      <c r="HH104" s="94"/>
      <c r="HI104" s="94"/>
      <c r="HJ104" s="94"/>
      <c r="HK104" s="94"/>
      <c r="HL104" s="94"/>
      <c r="HM104" s="94"/>
      <c r="HN104" s="94"/>
      <c r="HO104" s="94"/>
      <c r="HP104" s="94"/>
      <c r="HQ104" s="94"/>
      <c r="HR104" s="94"/>
      <c r="HS104" s="94"/>
      <c r="HT104" s="94"/>
      <c r="HU104" s="94"/>
      <c r="HV104" s="94"/>
      <c r="HW104" s="94"/>
      <c r="HX104" s="94"/>
      <c r="HY104" s="94"/>
      <c r="HZ104" s="94"/>
      <c r="IA104" s="94"/>
      <c r="IB104" s="94"/>
      <c r="IC104" s="94"/>
      <c r="ID104" s="94"/>
      <c r="IE104" s="94"/>
      <c r="IF104" s="94"/>
      <c r="IG104" s="94"/>
      <c r="IH104" s="94"/>
      <c r="II104" s="94"/>
      <c r="IJ104" s="94"/>
      <c r="IK104" s="94"/>
      <c r="IL104" s="94"/>
      <c r="IM104" s="94"/>
      <c r="IN104" s="94"/>
      <c r="IO104" s="94"/>
      <c r="IP104" s="94"/>
      <c r="IQ104" s="94"/>
      <c r="IR104" s="94"/>
      <c r="IS104" s="94"/>
      <c r="IT104" s="94"/>
      <c r="IU104" s="94"/>
      <c r="IV104" s="94"/>
      <c r="IW104" s="94"/>
      <c r="IX104" s="94"/>
      <c r="IY104" s="94"/>
    </row>
    <row r="105" spans="1:259" s="94" customFormat="1" ht="51" customHeight="1" x14ac:dyDescent="0.2">
      <c r="A105" s="81">
        <v>44583</v>
      </c>
      <c r="B105" s="83" t="s">
        <v>309</v>
      </c>
      <c r="C105" s="83" t="s">
        <v>338</v>
      </c>
      <c r="D105" s="83" t="s">
        <v>137</v>
      </c>
      <c r="E105" s="83" t="s">
        <v>138</v>
      </c>
      <c r="F105" s="83" t="s">
        <v>165</v>
      </c>
      <c r="G105" s="82" t="s">
        <v>287</v>
      </c>
      <c r="H105" s="82" t="s">
        <v>36</v>
      </c>
      <c r="I105" s="82">
        <v>8</v>
      </c>
      <c r="J105" s="81">
        <v>44583</v>
      </c>
      <c r="K105" s="82">
        <v>8</v>
      </c>
      <c r="L105" s="81">
        <v>44583</v>
      </c>
      <c r="M105" s="82">
        <v>8</v>
      </c>
      <c r="N105" s="82" t="s">
        <v>372</v>
      </c>
      <c r="O105" s="81">
        <v>44583</v>
      </c>
      <c r="P105" s="154"/>
      <c r="Q105" s="82">
        <f t="shared" si="4"/>
        <v>8</v>
      </c>
      <c r="R105" s="81">
        <v>44583</v>
      </c>
      <c r="S105" s="82"/>
      <c r="T105" s="86"/>
      <c r="U105" s="87"/>
      <c r="V105" s="82"/>
      <c r="W105" s="82">
        <v>636.92999999999995</v>
      </c>
      <c r="X105" s="88"/>
      <c r="Y105" s="89">
        <f t="shared" si="5"/>
        <v>5095.4399999999996</v>
      </c>
      <c r="Z105" s="89">
        <f t="shared" si="6"/>
        <v>0</v>
      </c>
      <c r="AA105" s="89">
        <f t="shared" si="7"/>
        <v>5095.4399999999996</v>
      </c>
      <c r="AB105" s="82"/>
      <c r="AC105" s="91"/>
      <c r="AD105" s="82"/>
      <c r="AE105" s="82"/>
      <c r="AF105" s="93"/>
    </row>
    <row r="106" spans="1:259" s="95" customFormat="1" ht="47.25" customHeight="1" x14ac:dyDescent="0.2">
      <c r="A106" s="81">
        <v>44583</v>
      </c>
      <c r="B106" s="83" t="s">
        <v>310</v>
      </c>
      <c r="C106" s="83" t="s">
        <v>337</v>
      </c>
      <c r="D106" s="83" t="s">
        <v>213</v>
      </c>
      <c r="E106" s="83" t="s">
        <v>214</v>
      </c>
      <c r="F106" s="83" t="s">
        <v>165</v>
      </c>
      <c r="G106" s="82" t="s">
        <v>287</v>
      </c>
      <c r="H106" s="82" t="s">
        <v>36</v>
      </c>
      <c r="I106" s="82">
        <v>13</v>
      </c>
      <c r="J106" s="81">
        <v>44583</v>
      </c>
      <c r="K106" s="82">
        <v>13</v>
      </c>
      <c r="L106" s="81">
        <v>44583</v>
      </c>
      <c r="M106" s="82">
        <v>13</v>
      </c>
      <c r="N106" s="82" t="s">
        <v>372</v>
      </c>
      <c r="O106" s="81">
        <v>44583</v>
      </c>
      <c r="P106" s="154"/>
      <c r="Q106" s="82">
        <f t="shared" si="4"/>
        <v>13</v>
      </c>
      <c r="R106" s="81">
        <v>44583</v>
      </c>
      <c r="S106" s="82"/>
      <c r="T106" s="87"/>
      <c r="U106" s="87"/>
      <c r="V106" s="92"/>
      <c r="W106" s="82">
        <v>357.62</v>
      </c>
      <c r="X106" s="88"/>
      <c r="Y106" s="89">
        <f t="shared" si="5"/>
        <v>4649.0600000000004</v>
      </c>
      <c r="Z106" s="89">
        <f t="shared" si="6"/>
        <v>0</v>
      </c>
      <c r="AA106" s="89">
        <f t="shared" si="7"/>
        <v>4649.0600000000004</v>
      </c>
      <c r="AB106" s="82"/>
      <c r="AC106" s="91"/>
      <c r="AD106" s="82"/>
      <c r="AE106" s="82"/>
      <c r="AF106" s="93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94"/>
      <c r="FQ106" s="94"/>
      <c r="FR106" s="94"/>
      <c r="FS106" s="94"/>
      <c r="FT106" s="94"/>
      <c r="FU106" s="94"/>
      <c r="FV106" s="94"/>
      <c r="FW106" s="94"/>
      <c r="FX106" s="94"/>
      <c r="FY106" s="94"/>
      <c r="FZ106" s="94"/>
      <c r="GA106" s="94"/>
      <c r="GB106" s="94"/>
      <c r="GC106" s="94"/>
      <c r="GD106" s="94"/>
      <c r="GE106" s="94"/>
      <c r="GF106" s="94"/>
      <c r="GG106" s="94"/>
      <c r="GH106" s="94"/>
      <c r="GI106" s="94"/>
      <c r="GJ106" s="94"/>
      <c r="GK106" s="94"/>
      <c r="GL106" s="94"/>
      <c r="GM106" s="94"/>
      <c r="GN106" s="94"/>
      <c r="GO106" s="94"/>
      <c r="GP106" s="94"/>
      <c r="GQ106" s="94"/>
      <c r="GR106" s="94"/>
      <c r="GS106" s="94"/>
      <c r="GT106" s="94"/>
      <c r="GU106" s="94"/>
      <c r="GV106" s="94"/>
      <c r="GW106" s="94"/>
      <c r="GX106" s="94"/>
      <c r="GY106" s="94"/>
      <c r="GZ106" s="94"/>
      <c r="HA106" s="94"/>
      <c r="HB106" s="94"/>
      <c r="HC106" s="94"/>
      <c r="HD106" s="94"/>
      <c r="HE106" s="94"/>
      <c r="HF106" s="94"/>
      <c r="HG106" s="94"/>
      <c r="HH106" s="94"/>
      <c r="HI106" s="94"/>
      <c r="HJ106" s="94"/>
      <c r="HK106" s="94"/>
      <c r="HL106" s="94"/>
      <c r="HM106" s="94"/>
      <c r="HN106" s="94"/>
      <c r="HO106" s="94"/>
      <c r="HP106" s="94"/>
      <c r="HQ106" s="94"/>
      <c r="HR106" s="94"/>
      <c r="HS106" s="94"/>
      <c r="HT106" s="94"/>
      <c r="HU106" s="94"/>
      <c r="HV106" s="94"/>
      <c r="HW106" s="94"/>
      <c r="HX106" s="94"/>
      <c r="HY106" s="94"/>
      <c r="HZ106" s="94"/>
      <c r="IA106" s="94"/>
      <c r="IB106" s="94"/>
      <c r="IC106" s="94"/>
      <c r="ID106" s="94"/>
      <c r="IE106" s="94"/>
      <c r="IF106" s="94"/>
      <c r="IG106" s="94"/>
      <c r="IH106" s="94"/>
      <c r="II106" s="94"/>
      <c r="IJ106" s="94"/>
      <c r="IK106" s="94"/>
      <c r="IL106" s="94"/>
      <c r="IM106" s="94"/>
      <c r="IN106" s="94"/>
      <c r="IO106" s="94"/>
      <c r="IP106" s="94"/>
      <c r="IQ106" s="94"/>
      <c r="IR106" s="94"/>
      <c r="IS106" s="94"/>
      <c r="IT106" s="94"/>
      <c r="IU106" s="94"/>
      <c r="IV106" s="94"/>
      <c r="IW106" s="94"/>
      <c r="IX106" s="94"/>
      <c r="IY106" s="94"/>
    </row>
    <row r="107" spans="1:259" s="94" customFormat="1" ht="51" customHeight="1" x14ac:dyDescent="0.2">
      <c r="A107" s="81">
        <v>44583</v>
      </c>
      <c r="B107" s="83" t="s">
        <v>311</v>
      </c>
      <c r="C107" s="83" t="s">
        <v>339</v>
      </c>
      <c r="D107" s="83" t="s">
        <v>135</v>
      </c>
      <c r="E107" s="83" t="s">
        <v>136</v>
      </c>
      <c r="F107" s="83" t="s">
        <v>165</v>
      </c>
      <c r="G107" s="82" t="s">
        <v>287</v>
      </c>
      <c r="H107" s="82" t="s">
        <v>36</v>
      </c>
      <c r="I107" s="82">
        <v>1</v>
      </c>
      <c r="J107" s="81">
        <v>44583</v>
      </c>
      <c r="K107" s="82">
        <v>1</v>
      </c>
      <c r="L107" s="81">
        <v>44583</v>
      </c>
      <c r="M107" s="82">
        <v>1</v>
      </c>
      <c r="N107" s="82" t="s">
        <v>372</v>
      </c>
      <c r="O107" s="81">
        <v>44583</v>
      </c>
      <c r="P107" s="154"/>
      <c r="Q107" s="82">
        <f t="shared" si="4"/>
        <v>1</v>
      </c>
      <c r="R107" s="81">
        <v>44583</v>
      </c>
      <c r="S107" s="82"/>
      <c r="T107" s="86"/>
      <c r="U107" s="87"/>
      <c r="V107" s="82"/>
      <c r="W107" s="82">
        <v>526.74</v>
      </c>
      <c r="X107" s="88"/>
      <c r="Y107" s="89">
        <f t="shared" si="5"/>
        <v>526.74</v>
      </c>
      <c r="Z107" s="89">
        <f t="shared" si="6"/>
        <v>0</v>
      </c>
      <c r="AA107" s="89">
        <f t="shared" si="7"/>
        <v>526.74</v>
      </c>
      <c r="AB107" s="83"/>
      <c r="AC107" s="91"/>
      <c r="AD107" s="92"/>
      <c r="AE107" s="92"/>
      <c r="AF107" s="93"/>
    </row>
    <row r="108" spans="1:259" s="94" customFormat="1" ht="47.25" customHeight="1" x14ac:dyDescent="0.2">
      <c r="A108" s="81">
        <v>44583</v>
      </c>
      <c r="B108" s="83" t="s">
        <v>312</v>
      </c>
      <c r="C108" s="83" t="s">
        <v>286</v>
      </c>
      <c r="D108" s="83" t="s">
        <v>91</v>
      </c>
      <c r="E108" s="83" t="s">
        <v>97</v>
      </c>
      <c r="F108" s="83" t="s">
        <v>165</v>
      </c>
      <c r="G108" s="82" t="s">
        <v>287</v>
      </c>
      <c r="H108" s="82" t="s">
        <v>36</v>
      </c>
      <c r="I108" s="82">
        <v>1</v>
      </c>
      <c r="J108" s="81">
        <v>44583</v>
      </c>
      <c r="K108" s="82">
        <v>1</v>
      </c>
      <c r="L108" s="81">
        <v>44583</v>
      </c>
      <c r="M108" s="82">
        <v>1</v>
      </c>
      <c r="N108" s="82" t="s">
        <v>288</v>
      </c>
      <c r="O108" s="81">
        <v>44583</v>
      </c>
      <c r="P108" s="154"/>
      <c r="Q108" s="82">
        <f t="shared" si="4"/>
        <v>1</v>
      </c>
      <c r="R108" s="81">
        <v>44583</v>
      </c>
      <c r="S108" s="82"/>
      <c r="T108" s="87"/>
      <c r="U108" s="87"/>
      <c r="V108" s="92"/>
      <c r="W108" s="82">
        <v>742.98</v>
      </c>
      <c r="X108" s="88"/>
      <c r="Y108" s="89">
        <f t="shared" si="5"/>
        <v>742.98</v>
      </c>
      <c r="Z108" s="89">
        <f t="shared" si="6"/>
        <v>0</v>
      </c>
      <c r="AA108" s="89">
        <f t="shared" si="7"/>
        <v>742.98</v>
      </c>
      <c r="AB108" s="82"/>
      <c r="AC108" s="91"/>
      <c r="AD108" s="82"/>
      <c r="AE108" s="82"/>
      <c r="AF108" s="93"/>
    </row>
    <row r="109" spans="1:259" s="95" customFormat="1" ht="47.25" customHeight="1" x14ac:dyDescent="0.2">
      <c r="A109" s="81">
        <v>44583</v>
      </c>
      <c r="B109" s="83" t="s">
        <v>313</v>
      </c>
      <c r="C109" s="83" t="s">
        <v>340</v>
      </c>
      <c r="D109" s="83" t="s">
        <v>129</v>
      </c>
      <c r="E109" s="83" t="s">
        <v>130</v>
      </c>
      <c r="F109" s="83" t="s">
        <v>165</v>
      </c>
      <c r="G109" s="82" t="s">
        <v>287</v>
      </c>
      <c r="H109" s="82" t="s">
        <v>36</v>
      </c>
      <c r="I109" s="101">
        <v>1</v>
      </c>
      <c r="J109" s="81">
        <v>44583</v>
      </c>
      <c r="K109" s="82">
        <v>1</v>
      </c>
      <c r="L109" s="81">
        <v>44583</v>
      </c>
      <c r="M109" s="82">
        <v>1</v>
      </c>
      <c r="N109" s="82" t="s">
        <v>372</v>
      </c>
      <c r="O109" s="81">
        <v>44583</v>
      </c>
      <c r="P109" s="154"/>
      <c r="Q109" s="82">
        <f t="shared" si="4"/>
        <v>1</v>
      </c>
      <c r="R109" s="81">
        <v>44583</v>
      </c>
      <c r="S109" s="82"/>
      <c r="T109" s="87"/>
      <c r="U109" s="87"/>
      <c r="V109" s="92"/>
      <c r="W109" s="82">
        <v>252.74</v>
      </c>
      <c r="X109" s="88"/>
      <c r="Y109" s="89">
        <f t="shared" si="5"/>
        <v>252.74</v>
      </c>
      <c r="Z109" s="89">
        <f t="shared" si="6"/>
        <v>0</v>
      </c>
      <c r="AA109" s="89">
        <f t="shared" si="7"/>
        <v>252.74</v>
      </c>
      <c r="AB109" s="82"/>
      <c r="AC109" s="91"/>
      <c r="AD109" s="82"/>
      <c r="AE109" s="82"/>
      <c r="AF109" s="93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  <c r="FQ109" s="94"/>
      <c r="FR109" s="94"/>
      <c r="FS109" s="94"/>
      <c r="FT109" s="94"/>
      <c r="FU109" s="94"/>
      <c r="FV109" s="94"/>
      <c r="FW109" s="94"/>
      <c r="FX109" s="94"/>
      <c r="FY109" s="94"/>
      <c r="FZ109" s="94"/>
      <c r="GA109" s="94"/>
      <c r="GB109" s="94"/>
      <c r="GC109" s="94"/>
      <c r="GD109" s="94"/>
      <c r="GE109" s="94"/>
      <c r="GF109" s="94"/>
      <c r="GG109" s="94"/>
      <c r="GH109" s="94"/>
      <c r="GI109" s="94"/>
      <c r="GJ109" s="94"/>
      <c r="GK109" s="94"/>
      <c r="GL109" s="94"/>
      <c r="GM109" s="94"/>
      <c r="GN109" s="94"/>
      <c r="GO109" s="94"/>
      <c r="GP109" s="94"/>
      <c r="GQ109" s="94"/>
      <c r="GR109" s="94"/>
      <c r="GS109" s="94"/>
      <c r="GT109" s="94"/>
      <c r="GU109" s="94"/>
      <c r="GV109" s="94"/>
      <c r="GW109" s="94"/>
      <c r="GX109" s="94"/>
      <c r="GY109" s="94"/>
      <c r="GZ109" s="94"/>
      <c r="HA109" s="94"/>
      <c r="HB109" s="94"/>
      <c r="HC109" s="94"/>
      <c r="HD109" s="94"/>
      <c r="HE109" s="94"/>
      <c r="HF109" s="94"/>
      <c r="HG109" s="94"/>
      <c r="HH109" s="94"/>
      <c r="HI109" s="94"/>
      <c r="HJ109" s="94"/>
      <c r="HK109" s="94"/>
      <c r="HL109" s="94"/>
      <c r="HM109" s="94"/>
      <c r="HN109" s="94"/>
      <c r="HO109" s="94"/>
      <c r="HP109" s="94"/>
      <c r="HQ109" s="94"/>
      <c r="HR109" s="94"/>
      <c r="HS109" s="94"/>
      <c r="HT109" s="94"/>
      <c r="HU109" s="94"/>
      <c r="HV109" s="94"/>
      <c r="HW109" s="94"/>
      <c r="HX109" s="94"/>
      <c r="HY109" s="94"/>
      <c r="HZ109" s="94"/>
      <c r="IA109" s="94"/>
      <c r="IB109" s="94"/>
      <c r="IC109" s="94"/>
      <c r="ID109" s="94"/>
      <c r="IE109" s="94"/>
      <c r="IF109" s="94"/>
      <c r="IG109" s="94"/>
      <c r="IH109" s="94"/>
      <c r="II109" s="94"/>
      <c r="IJ109" s="94"/>
      <c r="IK109" s="94"/>
      <c r="IL109" s="94"/>
      <c r="IM109" s="94"/>
      <c r="IN109" s="94"/>
      <c r="IO109" s="94"/>
      <c r="IP109" s="94"/>
      <c r="IQ109" s="94"/>
      <c r="IR109" s="94"/>
      <c r="IS109" s="94"/>
      <c r="IT109" s="94"/>
      <c r="IU109" s="94"/>
      <c r="IV109" s="94"/>
      <c r="IW109" s="94"/>
      <c r="IX109" s="94"/>
      <c r="IY109" s="94"/>
    </row>
    <row r="110" spans="1:259" s="95" customFormat="1" ht="47.25" customHeight="1" x14ac:dyDescent="0.2">
      <c r="A110" s="81">
        <v>44583</v>
      </c>
      <c r="B110" s="83" t="s">
        <v>314</v>
      </c>
      <c r="C110" s="83" t="s">
        <v>195</v>
      </c>
      <c r="D110" s="83" t="s">
        <v>129</v>
      </c>
      <c r="E110" s="83" t="s">
        <v>130</v>
      </c>
      <c r="F110" s="83" t="s">
        <v>165</v>
      </c>
      <c r="G110" s="82" t="s">
        <v>287</v>
      </c>
      <c r="H110" s="82" t="s">
        <v>36</v>
      </c>
      <c r="I110" s="101">
        <v>4</v>
      </c>
      <c r="J110" s="81">
        <v>44583</v>
      </c>
      <c r="K110" s="82">
        <v>4</v>
      </c>
      <c r="L110" s="81">
        <v>44583</v>
      </c>
      <c r="M110" s="82">
        <v>4</v>
      </c>
      <c r="N110" s="82" t="s">
        <v>372</v>
      </c>
      <c r="O110" s="81">
        <v>44583</v>
      </c>
      <c r="P110" s="154"/>
      <c r="Q110" s="82">
        <f t="shared" si="4"/>
        <v>4</v>
      </c>
      <c r="R110" s="81">
        <v>44583</v>
      </c>
      <c r="S110" s="82"/>
      <c r="T110" s="87"/>
      <c r="U110" s="87"/>
      <c r="V110" s="92"/>
      <c r="W110" s="82">
        <v>252.74</v>
      </c>
      <c r="X110" s="88"/>
      <c r="Y110" s="89">
        <f t="shared" si="5"/>
        <v>1010.96</v>
      </c>
      <c r="Z110" s="89">
        <f t="shared" si="6"/>
        <v>0</v>
      </c>
      <c r="AA110" s="89">
        <f t="shared" si="7"/>
        <v>1010.96</v>
      </c>
      <c r="AB110" s="82"/>
      <c r="AC110" s="91"/>
      <c r="AD110" s="82"/>
      <c r="AE110" s="82"/>
      <c r="AF110" s="93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  <c r="FQ110" s="94"/>
      <c r="FR110" s="94"/>
      <c r="FS110" s="94"/>
      <c r="FT110" s="94"/>
      <c r="FU110" s="94"/>
      <c r="FV110" s="94"/>
      <c r="FW110" s="94"/>
      <c r="FX110" s="94"/>
      <c r="FY110" s="94"/>
      <c r="FZ110" s="94"/>
      <c r="GA110" s="94"/>
      <c r="GB110" s="94"/>
      <c r="GC110" s="94"/>
      <c r="GD110" s="94"/>
      <c r="GE110" s="94"/>
      <c r="GF110" s="94"/>
      <c r="GG110" s="94"/>
      <c r="GH110" s="94"/>
      <c r="GI110" s="94"/>
      <c r="GJ110" s="94"/>
      <c r="GK110" s="94"/>
      <c r="GL110" s="94"/>
      <c r="GM110" s="94"/>
      <c r="GN110" s="94"/>
      <c r="GO110" s="94"/>
      <c r="GP110" s="94"/>
      <c r="GQ110" s="94"/>
      <c r="GR110" s="94"/>
      <c r="GS110" s="94"/>
      <c r="GT110" s="94"/>
      <c r="GU110" s="94"/>
      <c r="GV110" s="94"/>
      <c r="GW110" s="94"/>
      <c r="GX110" s="94"/>
      <c r="GY110" s="94"/>
      <c r="GZ110" s="94"/>
      <c r="HA110" s="94"/>
      <c r="HB110" s="94"/>
      <c r="HC110" s="94"/>
      <c r="HD110" s="94"/>
      <c r="HE110" s="94"/>
      <c r="HF110" s="94"/>
      <c r="HG110" s="94"/>
      <c r="HH110" s="94"/>
      <c r="HI110" s="94"/>
      <c r="HJ110" s="94"/>
      <c r="HK110" s="94"/>
      <c r="HL110" s="94"/>
      <c r="HM110" s="94"/>
      <c r="HN110" s="94"/>
      <c r="HO110" s="94"/>
      <c r="HP110" s="94"/>
      <c r="HQ110" s="94"/>
      <c r="HR110" s="94"/>
      <c r="HS110" s="94"/>
      <c r="HT110" s="94"/>
      <c r="HU110" s="94"/>
      <c r="HV110" s="94"/>
      <c r="HW110" s="94"/>
      <c r="HX110" s="94"/>
      <c r="HY110" s="94"/>
      <c r="HZ110" s="94"/>
      <c r="IA110" s="94"/>
      <c r="IB110" s="94"/>
      <c r="IC110" s="94"/>
      <c r="ID110" s="94"/>
      <c r="IE110" s="94"/>
      <c r="IF110" s="94"/>
      <c r="IG110" s="94"/>
      <c r="IH110" s="94"/>
      <c r="II110" s="94"/>
      <c r="IJ110" s="94"/>
      <c r="IK110" s="94"/>
      <c r="IL110" s="94"/>
      <c r="IM110" s="94"/>
      <c r="IN110" s="94"/>
      <c r="IO110" s="94"/>
      <c r="IP110" s="94"/>
      <c r="IQ110" s="94"/>
      <c r="IR110" s="94"/>
      <c r="IS110" s="94"/>
      <c r="IT110" s="94"/>
      <c r="IU110" s="94"/>
      <c r="IV110" s="94"/>
      <c r="IW110" s="94"/>
      <c r="IX110" s="94"/>
      <c r="IY110" s="94"/>
    </row>
    <row r="111" spans="1:259" s="95" customFormat="1" ht="47.25" customHeight="1" x14ac:dyDescent="0.2">
      <c r="A111" s="81">
        <v>44583</v>
      </c>
      <c r="B111" s="83" t="s">
        <v>315</v>
      </c>
      <c r="C111" s="83" t="s">
        <v>195</v>
      </c>
      <c r="D111" s="83" t="s">
        <v>133</v>
      </c>
      <c r="E111" s="83" t="s">
        <v>134</v>
      </c>
      <c r="F111" s="83" t="s">
        <v>165</v>
      </c>
      <c r="G111" s="82" t="s">
        <v>287</v>
      </c>
      <c r="H111" s="82" t="s">
        <v>36</v>
      </c>
      <c r="I111" s="101">
        <v>8</v>
      </c>
      <c r="J111" s="81">
        <v>44583</v>
      </c>
      <c r="K111" s="82">
        <v>8</v>
      </c>
      <c r="L111" s="81">
        <v>44583</v>
      </c>
      <c r="M111" s="82">
        <v>8</v>
      </c>
      <c r="N111" s="82" t="s">
        <v>372</v>
      </c>
      <c r="O111" s="81">
        <v>44583</v>
      </c>
      <c r="P111" s="154">
        <v>8</v>
      </c>
      <c r="Q111" s="82">
        <f t="shared" si="4"/>
        <v>0</v>
      </c>
      <c r="R111" s="81">
        <v>44583</v>
      </c>
      <c r="S111" s="82"/>
      <c r="T111" s="87"/>
      <c r="U111" s="87"/>
      <c r="V111" s="92"/>
      <c r="W111" s="82">
        <v>314.95</v>
      </c>
      <c r="X111" s="88"/>
      <c r="Y111" s="89">
        <f t="shared" si="5"/>
        <v>2519.6</v>
      </c>
      <c r="Z111" s="89">
        <f t="shared" si="6"/>
        <v>2519.6</v>
      </c>
      <c r="AA111" s="89">
        <f t="shared" si="7"/>
        <v>0</v>
      </c>
      <c r="AB111" s="82"/>
      <c r="AC111" s="91"/>
      <c r="AD111" s="82"/>
      <c r="AE111" s="82"/>
      <c r="AF111" s="93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  <c r="FQ111" s="94"/>
      <c r="FR111" s="94"/>
      <c r="FS111" s="94"/>
      <c r="FT111" s="94"/>
      <c r="FU111" s="94"/>
      <c r="FV111" s="94"/>
      <c r="FW111" s="94"/>
      <c r="FX111" s="94"/>
      <c r="FY111" s="94"/>
      <c r="FZ111" s="94"/>
      <c r="GA111" s="94"/>
      <c r="GB111" s="94"/>
      <c r="GC111" s="94"/>
      <c r="GD111" s="94"/>
      <c r="GE111" s="94"/>
      <c r="GF111" s="94"/>
      <c r="GG111" s="94"/>
      <c r="GH111" s="94"/>
      <c r="GI111" s="94"/>
      <c r="GJ111" s="94"/>
      <c r="GK111" s="94"/>
      <c r="GL111" s="94"/>
      <c r="GM111" s="94"/>
      <c r="GN111" s="94"/>
      <c r="GO111" s="94"/>
      <c r="GP111" s="94"/>
      <c r="GQ111" s="94"/>
      <c r="GR111" s="94"/>
      <c r="GS111" s="94"/>
      <c r="GT111" s="94"/>
      <c r="GU111" s="94"/>
      <c r="GV111" s="94"/>
      <c r="GW111" s="94"/>
      <c r="GX111" s="94"/>
      <c r="GY111" s="94"/>
      <c r="GZ111" s="94"/>
      <c r="HA111" s="94"/>
      <c r="HB111" s="94"/>
      <c r="HC111" s="94"/>
      <c r="HD111" s="94"/>
      <c r="HE111" s="94"/>
      <c r="HF111" s="94"/>
      <c r="HG111" s="94"/>
      <c r="HH111" s="94"/>
      <c r="HI111" s="94"/>
      <c r="HJ111" s="94"/>
      <c r="HK111" s="94"/>
      <c r="HL111" s="94"/>
      <c r="HM111" s="94"/>
      <c r="HN111" s="94"/>
      <c r="HO111" s="94"/>
      <c r="HP111" s="94"/>
      <c r="HQ111" s="94"/>
      <c r="HR111" s="94"/>
      <c r="HS111" s="94"/>
      <c r="HT111" s="94"/>
      <c r="HU111" s="94"/>
      <c r="HV111" s="94"/>
      <c r="HW111" s="94"/>
      <c r="HX111" s="94"/>
      <c r="HY111" s="94"/>
      <c r="HZ111" s="94"/>
      <c r="IA111" s="94"/>
      <c r="IB111" s="94"/>
      <c r="IC111" s="94"/>
      <c r="ID111" s="94"/>
      <c r="IE111" s="94"/>
      <c r="IF111" s="94"/>
      <c r="IG111" s="94"/>
      <c r="IH111" s="94"/>
      <c r="II111" s="94"/>
      <c r="IJ111" s="94"/>
      <c r="IK111" s="94"/>
      <c r="IL111" s="94"/>
      <c r="IM111" s="94"/>
      <c r="IN111" s="94"/>
      <c r="IO111" s="94"/>
      <c r="IP111" s="94"/>
      <c r="IQ111" s="94"/>
      <c r="IR111" s="94"/>
      <c r="IS111" s="94"/>
      <c r="IT111" s="94"/>
      <c r="IU111" s="94"/>
      <c r="IV111" s="94"/>
      <c r="IW111" s="94"/>
      <c r="IX111" s="94"/>
      <c r="IY111" s="94"/>
    </row>
    <row r="112" spans="1:259" s="95" customFormat="1" ht="47.25" customHeight="1" x14ac:dyDescent="0.2">
      <c r="A112" s="81">
        <v>44583</v>
      </c>
      <c r="B112" s="83" t="s">
        <v>316</v>
      </c>
      <c r="C112" s="83" t="s">
        <v>341</v>
      </c>
      <c r="D112" s="83" t="s">
        <v>139</v>
      </c>
      <c r="E112" s="83" t="s">
        <v>140</v>
      </c>
      <c r="F112" s="83" t="s">
        <v>165</v>
      </c>
      <c r="G112" s="82" t="s">
        <v>287</v>
      </c>
      <c r="H112" s="82" t="s">
        <v>36</v>
      </c>
      <c r="I112" s="82">
        <v>3</v>
      </c>
      <c r="J112" s="81">
        <v>44583</v>
      </c>
      <c r="K112" s="82">
        <v>3</v>
      </c>
      <c r="L112" s="81">
        <v>44583</v>
      </c>
      <c r="M112" s="82">
        <v>3</v>
      </c>
      <c r="N112" s="82" t="s">
        <v>376</v>
      </c>
      <c r="O112" s="81">
        <v>44583</v>
      </c>
      <c r="P112" s="154"/>
      <c r="Q112" s="82">
        <f t="shared" si="4"/>
        <v>3</v>
      </c>
      <c r="R112" s="81">
        <v>44583</v>
      </c>
      <c r="S112" s="82"/>
      <c r="T112" s="87"/>
      <c r="U112" s="87"/>
      <c r="V112" s="92"/>
      <c r="W112" s="82">
        <v>93.48</v>
      </c>
      <c r="X112" s="88"/>
      <c r="Y112" s="89">
        <f t="shared" si="5"/>
        <v>280.44</v>
      </c>
      <c r="Z112" s="89">
        <f t="shared" si="6"/>
        <v>0</v>
      </c>
      <c r="AA112" s="89">
        <f t="shared" si="7"/>
        <v>280.44</v>
      </c>
      <c r="AB112" s="82"/>
      <c r="AC112" s="91"/>
      <c r="AD112" s="82"/>
      <c r="AE112" s="82"/>
      <c r="AF112" s="93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  <c r="FQ112" s="94"/>
      <c r="FR112" s="94"/>
      <c r="FS112" s="94"/>
      <c r="FT112" s="94"/>
      <c r="FU112" s="94"/>
      <c r="FV112" s="94"/>
      <c r="FW112" s="94"/>
      <c r="FX112" s="94"/>
      <c r="FY112" s="94"/>
      <c r="FZ112" s="94"/>
      <c r="GA112" s="94"/>
      <c r="GB112" s="94"/>
      <c r="GC112" s="94"/>
      <c r="GD112" s="94"/>
      <c r="GE112" s="94"/>
      <c r="GF112" s="94"/>
      <c r="GG112" s="94"/>
      <c r="GH112" s="94"/>
      <c r="GI112" s="94"/>
      <c r="GJ112" s="94"/>
      <c r="GK112" s="94"/>
      <c r="GL112" s="94"/>
      <c r="GM112" s="94"/>
      <c r="GN112" s="94"/>
      <c r="GO112" s="94"/>
      <c r="GP112" s="94"/>
      <c r="GQ112" s="94"/>
      <c r="GR112" s="94"/>
      <c r="GS112" s="94"/>
      <c r="GT112" s="94"/>
      <c r="GU112" s="94"/>
      <c r="GV112" s="94"/>
      <c r="GW112" s="94"/>
      <c r="GX112" s="94"/>
      <c r="GY112" s="94"/>
      <c r="GZ112" s="94"/>
      <c r="HA112" s="94"/>
      <c r="HB112" s="94"/>
      <c r="HC112" s="94"/>
      <c r="HD112" s="94"/>
      <c r="HE112" s="94"/>
      <c r="HF112" s="94"/>
      <c r="HG112" s="94"/>
      <c r="HH112" s="94"/>
      <c r="HI112" s="94"/>
      <c r="HJ112" s="94"/>
      <c r="HK112" s="94"/>
      <c r="HL112" s="94"/>
      <c r="HM112" s="94"/>
      <c r="HN112" s="94"/>
      <c r="HO112" s="94"/>
      <c r="HP112" s="94"/>
      <c r="HQ112" s="94"/>
      <c r="HR112" s="94"/>
      <c r="HS112" s="94"/>
      <c r="HT112" s="94"/>
      <c r="HU112" s="94"/>
      <c r="HV112" s="94"/>
      <c r="HW112" s="94"/>
      <c r="HX112" s="94"/>
      <c r="HY112" s="94"/>
      <c r="HZ112" s="94"/>
      <c r="IA112" s="94"/>
      <c r="IB112" s="94"/>
      <c r="IC112" s="94"/>
      <c r="ID112" s="94"/>
      <c r="IE112" s="94"/>
      <c r="IF112" s="94"/>
      <c r="IG112" s="94"/>
      <c r="IH112" s="94"/>
      <c r="II112" s="94"/>
      <c r="IJ112" s="94"/>
      <c r="IK112" s="94"/>
      <c r="IL112" s="94"/>
      <c r="IM112" s="94"/>
      <c r="IN112" s="94"/>
      <c r="IO112" s="94"/>
      <c r="IP112" s="94"/>
      <c r="IQ112" s="94"/>
      <c r="IR112" s="94"/>
      <c r="IS112" s="94"/>
      <c r="IT112" s="94"/>
      <c r="IU112" s="94"/>
      <c r="IV112" s="94"/>
      <c r="IW112" s="94"/>
      <c r="IX112" s="94"/>
      <c r="IY112" s="94"/>
    </row>
    <row r="113" spans="1:259" s="94" customFormat="1" ht="47.25" customHeight="1" x14ac:dyDescent="0.2">
      <c r="A113" s="81">
        <v>44583</v>
      </c>
      <c r="B113" s="83" t="s">
        <v>317</v>
      </c>
      <c r="C113" s="83" t="s">
        <v>335</v>
      </c>
      <c r="D113" s="83" t="s">
        <v>91</v>
      </c>
      <c r="E113" s="83" t="s">
        <v>97</v>
      </c>
      <c r="F113" s="83" t="s">
        <v>165</v>
      </c>
      <c r="G113" s="82" t="s">
        <v>287</v>
      </c>
      <c r="H113" s="82" t="s">
        <v>36</v>
      </c>
      <c r="I113" s="82">
        <v>1</v>
      </c>
      <c r="J113" s="81">
        <v>44583</v>
      </c>
      <c r="K113" s="82">
        <v>1</v>
      </c>
      <c r="L113" s="81">
        <v>44583</v>
      </c>
      <c r="M113" s="82">
        <v>1</v>
      </c>
      <c r="N113" s="82" t="s">
        <v>288</v>
      </c>
      <c r="O113" s="81">
        <v>44583</v>
      </c>
      <c r="P113" s="154"/>
      <c r="Q113" s="82">
        <f t="shared" si="4"/>
        <v>1</v>
      </c>
      <c r="R113" s="81">
        <v>44583</v>
      </c>
      <c r="S113" s="82"/>
      <c r="T113" s="86"/>
      <c r="U113" s="87"/>
      <c r="V113" s="82"/>
      <c r="W113" s="82">
        <v>742.98</v>
      </c>
      <c r="X113" s="88"/>
      <c r="Y113" s="89">
        <f t="shared" si="5"/>
        <v>742.98</v>
      </c>
      <c r="Z113" s="89">
        <f t="shared" si="6"/>
        <v>0</v>
      </c>
      <c r="AA113" s="89">
        <f t="shared" si="7"/>
        <v>742.98</v>
      </c>
      <c r="AB113" s="82"/>
      <c r="AC113" s="91"/>
      <c r="AD113" s="82"/>
      <c r="AE113" s="82"/>
      <c r="AF113" s="93"/>
    </row>
    <row r="114" spans="1:259" s="94" customFormat="1" ht="47.25" customHeight="1" x14ac:dyDescent="0.2">
      <c r="A114" s="81">
        <v>44583</v>
      </c>
      <c r="B114" s="83" t="s">
        <v>318</v>
      </c>
      <c r="C114" s="83" t="s">
        <v>340</v>
      </c>
      <c r="D114" s="83" t="s">
        <v>133</v>
      </c>
      <c r="E114" s="83" t="s">
        <v>134</v>
      </c>
      <c r="F114" s="83" t="s">
        <v>165</v>
      </c>
      <c r="G114" s="82" t="s">
        <v>287</v>
      </c>
      <c r="H114" s="82" t="s">
        <v>36</v>
      </c>
      <c r="I114" s="82">
        <v>8</v>
      </c>
      <c r="J114" s="81">
        <v>44583</v>
      </c>
      <c r="K114" s="82">
        <v>8</v>
      </c>
      <c r="L114" s="81">
        <v>44583</v>
      </c>
      <c r="M114" s="82">
        <v>8</v>
      </c>
      <c r="N114" s="82" t="s">
        <v>372</v>
      </c>
      <c r="O114" s="81">
        <v>44583</v>
      </c>
      <c r="P114" s="154">
        <v>8</v>
      </c>
      <c r="Q114" s="82">
        <f t="shared" si="4"/>
        <v>0</v>
      </c>
      <c r="R114" s="81">
        <v>44583</v>
      </c>
      <c r="S114" s="82"/>
      <c r="T114" s="87"/>
      <c r="U114" s="87"/>
      <c r="V114" s="92"/>
      <c r="W114" s="82">
        <v>314.95</v>
      </c>
      <c r="X114" s="88"/>
      <c r="Y114" s="89">
        <f t="shared" si="5"/>
        <v>2519.6</v>
      </c>
      <c r="Z114" s="89">
        <f t="shared" si="6"/>
        <v>2519.6</v>
      </c>
      <c r="AA114" s="89">
        <f t="shared" si="7"/>
        <v>0</v>
      </c>
      <c r="AB114" s="82"/>
      <c r="AC114" s="91"/>
      <c r="AD114" s="82"/>
      <c r="AE114" s="82"/>
      <c r="AF114" s="93"/>
    </row>
    <row r="115" spans="1:259" s="94" customFormat="1" ht="47.25" customHeight="1" x14ac:dyDescent="0.2">
      <c r="A115" s="81">
        <v>44583</v>
      </c>
      <c r="B115" s="83" t="s">
        <v>319</v>
      </c>
      <c r="C115" s="83" t="s">
        <v>341</v>
      </c>
      <c r="D115" s="83" t="s">
        <v>129</v>
      </c>
      <c r="E115" s="83" t="s">
        <v>130</v>
      </c>
      <c r="F115" s="83" t="s">
        <v>165</v>
      </c>
      <c r="G115" s="82" t="s">
        <v>287</v>
      </c>
      <c r="H115" s="82" t="s">
        <v>36</v>
      </c>
      <c r="I115" s="82">
        <v>1</v>
      </c>
      <c r="J115" s="81">
        <v>44583</v>
      </c>
      <c r="K115" s="82">
        <v>1</v>
      </c>
      <c r="L115" s="81">
        <v>44583</v>
      </c>
      <c r="M115" s="82">
        <v>1</v>
      </c>
      <c r="N115" s="82" t="s">
        <v>372</v>
      </c>
      <c r="O115" s="81">
        <v>44583</v>
      </c>
      <c r="P115" s="154"/>
      <c r="Q115" s="82">
        <f t="shared" si="4"/>
        <v>1</v>
      </c>
      <c r="R115" s="81">
        <v>44583</v>
      </c>
      <c r="S115" s="82"/>
      <c r="T115" s="86"/>
      <c r="U115" s="87"/>
      <c r="V115" s="82"/>
      <c r="W115" s="82">
        <v>252.74</v>
      </c>
      <c r="X115" s="88"/>
      <c r="Y115" s="89">
        <f t="shared" si="5"/>
        <v>252.74</v>
      </c>
      <c r="Z115" s="89">
        <f t="shared" si="6"/>
        <v>0</v>
      </c>
      <c r="AA115" s="89">
        <f t="shared" si="7"/>
        <v>252.74</v>
      </c>
      <c r="AB115" s="82"/>
      <c r="AC115" s="91"/>
      <c r="AD115" s="82"/>
      <c r="AE115" s="82"/>
      <c r="AF115" s="93"/>
    </row>
    <row r="116" spans="1:259" s="95" customFormat="1" ht="47.25" customHeight="1" x14ac:dyDescent="0.2">
      <c r="A116" s="81">
        <v>44583</v>
      </c>
      <c r="B116" s="83" t="s">
        <v>320</v>
      </c>
      <c r="C116" s="83" t="s">
        <v>342</v>
      </c>
      <c r="D116" s="83" t="s">
        <v>135</v>
      </c>
      <c r="E116" s="83" t="s">
        <v>136</v>
      </c>
      <c r="F116" s="83" t="s">
        <v>165</v>
      </c>
      <c r="G116" s="82" t="s">
        <v>287</v>
      </c>
      <c r="H116" s="82" t="s">
        <v>36</v>
      </c>
      <c r="I116" s="82">
        <v>2</v>
      </c>
      <c r="J116" s="81">
        <v>44583</v>
      </c>
      <c r="K116" s="82">
        <v>2</v>
      </c>
      <c r="L116" s="81">
        <v>44583</v>
      </c>
      <c r="M116" s="82">
        <v>2</v>
      </c>
      <c r="N116" s="82" t="s">
        <v>372</v>
      </c>
      <c r="O116" s="81">
        <v>44583</v>
      </c>
      <c r="P116" s="154"/>
      <c r="Q116" s="82">
        <f t="shared" si="4"/>
        <v>2</v>
      </c>
      <c r="R116" s="81">
        <v>44583</v>
      </c>
      <c r="S116" s="82"/>
      <c r="T116" s="86"/>
      <c r="U116" s="87"/>
      <c r="V116" s="82"/>
      <c r="W116" s="82">
        <v>526.74</v>
      </c>
      <c r="X116" s="88"/>
      <c r="Y116" s="89">
        <f t="shared" si="5"/>
        <v>1053.48</v>
      </c>
      <c r="Z116" s="89">
        <f t="shared" si="6"/>
        <v>0</v>
      </c>
      <c r="AA116" s="89">
        <f t="shared" si="7"/>
        <v>1053.48</v>
      </c>
      <c r="AB116" s="83"/>
      <c r="AC116" s="91"/>
      <c r="AD116" s="82"/>
      <c r="AE116" s="82"/>
      <c r="AF116" s="93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  <c r="FQ116" s="94"/>
      <c r="FR116" s="94"/>
      <c r="FS116" s="94"/>
      <c r="FT116" s="94"/>
      <c r="FU116" s="94"/>
      <c r="FV116" s="94"/>
      <c r="FW116" s="94"/>
      <c r="FX116" s="94"/>
      <c r="FY116" s="94"/>
      <c r="FZ116" s="94"/>
      <c r="GA116" s="94"/>
      <c r="GB116" s="94"/>
      <c r="GC116" s="94"/>
      <c r="GD116" s="94"/>
      <c r="GE116" s="94"/>
      <c r="GF116" s="94"/>
      <c r="GG116" s="94"/>
      <c r="GH116" s="94"/>
      <c r="GI116" s="94"/>
      <c r="GJ116" s="94"/>
      <c r="GK116" s="94"/>
      <c r="GL116" s="94"/>
      <c r="GM116" s="94"/>
      <c r="GN116" s="94"/>
      <c r="GO116" s="94"/>
      <c r="GP116" s="94"/>
      <c r="GQ116" s="94"/>
      <c r="GR116" s="94"/>
      <c r="GS116" s="94"/>
      <c r="GT116" s="94"/>
      <c r="GU116" s="94"/>
      <c r="GV116" s="94"/>
      <c r="GW116" s="94"/>
      <c r="GX116" s="94"/>
      <c r="GY116" s="94"/>
      <c r="GZ116" s="94"/>
      <c r="HA116" s="94"/>
      <c r="HB116" s="94"/>
      <c r="HC116" s="94"/>
      <c r="HD116" s="94"/>
      <c r="HE116" s="94"/>
      <c r="HF116" s="94"/>
      <c r="HG116" s="94"/>
      <c r="HH116" s="94"/>
      <c r="HI116" s="94"/>
      <c r="HJ116" s="94"/>
      <c r="HK116" s="94"/>
      <c r="HL116" s="94"/>
      <c r="HM116" s="94"/>
      <c r="HN116" s="94"/>
      <c r="HO116" s="94"/>
      <c r="HP116" s="94"/>
      <c r="HQ116" s="94"/>
      <c r="HR116" s="94"/>
      <c r="HS116" s="94"/>
      <c r="HT116" s="94"/>
      <c r="HU116" s="94"/>
      <c r="HV116" s="94"/>
      <c r="HW116" s="94"/>
      <c r="HX116" s="94"/>
      <c r="HY116" s="94"/>
      <c r="HZ116" s="94"/>
      <c r="IA116" s="94"/>
      <c r="IB116" s="94"/>
      <c r="IC116" s="94"/>
      <c r="ID116" s="94"/>
      <c r="IE116" s="94"/>
      <c r="IF116" s="94"/>
      <c r="IG116" s="94"/>
      <c r="IH116" s="94"/>
      <c r="II116" s="94"/>
      <c r="IJ116" s="94"/>
      <c r="IK116" s="94"/>
      <c r="IL116" s="94"/>
      <c r="IM116" s="94"/>
      <c r="IN116" s="94"/>
      <c r="IO116" s="94"/>
      <c r="IP116" s="94"/>
      <c r="IQ116" s="94"/>
      <c r="IR116" s="94"/>
      <c r="IS116" s="94"/>
      <c r="IT116" s="94"/>
      <c r="IU116" s="94"/>
      <c r="IV116" s="94"/>
      <c r="IW116" s="94"/>
      <c r="IX116" s="94"/>
      <c r="IY116" s="94"/>
    </row>
    <row r="117" spans="1:259" s="94" customFormat="1" ht="47.25" customHeight="1" x14ac:dyDescent="0.2">
      <c r="A117" s="81">
        <v>44583</v>
      </c>
      <c r="B117" s="83" t="s">
        <v>321</v>
      </c>
      <c r="C117" s="83" t="s">
        <v>258</v>
      </c>
      <c r="D117" s="83" t="s">
        <v>137</v>
      </c>
      <c r="E117" s="83" t="s">
        <v>138</v>
      </c>
      <c r="F117" s="83" t="s">
        <v>165</v>
      </c>
      <c r="G117" s="82" t="s">
        <v>287</v>
      </c>
      <c r="H117" s="82" t="s">
        <v>36</v>
      </c>
      <c r="I117" s="82">
        <v>2</v>
      </c>
      <c r="J117" s="81">
        <v>44583</v>
      </c>
      <c r="K117" s="82">
        <v>2</v>
      </c>
      <c r="L117" s="81">
        <v>44583</v>
      </c>
      <c r="M117" s="82">
        <v>2</v>
      </c>
      <c r="N117" s="82" t="s">
        <v>372</v>
      </c>
      <c r="O117" s="81">
        <v>44583</v>
      </c>
      <c r="P117" s="154"/>
      <c r="Q117" s="82">
        <f t="shared" si="4"/>
        <v>2</v>
      </c>
      <c r="R117" s="81">
        <v>44583</v>
      </c>
      <c r="S117" s="82"/>
      <c r="T117" s="86"/>
      <c r="U117" s="87"/>
      <c r="V117" s="82"/>
      <c r="W117" s="82">
        <v>636.92999999999995</v>
      </c>
      <c r="X117" s="88"/>
      <c r="Y117" s="89">
        <f t="shared" si="5"/>
        <v>1273.8599999999999</v>
      </c>
      <c r="Z117" s="89">
        <f t="shared" si="6"/>
        <v>0</v>
      </c>
      <c r="AA117" s="89">
        <f t="shared" si="7"/>
        <v>1273.8599999999999</v>
      </c>
      <c r="AB117" s="83"/>
      <c r="AC117" s="91"/>
      <c r="AD117" s="92"/>
      <c r="AE117" s="92"/>
      <c r="AF117" s="93"/>
    </row>
    <row r="118" spans="1:259" s="95" customFormat="1" ht="47.25" customHeight="1" x14ac:dyDescent="0.2">
      <c r="A118" s="81">
        <v>44583</v>
      </c>
      <c r="B118" s="83" t="s">
        <v>322</v>
      </c>
      <c r="C118" s="83" t="s">
        <v>254</v>
      </c>
      <c r="D118" s="83" t="s">
        <v>262</v>
      </c>
      <c r="E118" s="83" t="s">
        <v>263</v>
      </c>
      <c r="F118" s="83" t="s">
        <v>165</v>
      </c>
      <c r="G118" s="82" t="s">
        <v>287</v>
      </c>
      <c r="H118" s="82" t="s">
        <v>36</v>
      </c>
      <c r="I118" s="82">
        <v>1</v>
      </c>
      <c r="J118" s="81">
        <v>44583</v>
      </c>
      <c r="K118" s="82">
        <v>1</v>
      </c>
      <c r="L118" s="81">
        <v>44583</v>
      </c>
      <c r="M118" s="154">
        <v>1</v>
      </c>
      <c r="N118" s="82" t="s">
        <v>376</v>
      </c>
      <c r="O118" s="81">
        <v>44583</v>
      </c>
      <c r="P118" s="154">
        <v>1</v>
      </c>
      <c r="Q118" s="82">
        <f t="shared" si="4"/>
        <v>0</v>
      </c>
      <c r="R118" s="81">
        <v>44583</v>
      </c>
      <c r="S118" s="82"/>
      <c r="T118" s="86"/>
      <c r="U118" s="87"/>
      <c r="V118" s="82"/>
      <c r="W118" s="82">
        <v>176.84</v>
      </c>
      <c r="X118" s="88"/>
      <c r="Y118" s="89">
        <f t="shared" si="5"/>
        <v>176.84</v>
      </c>
      <c r="Z118" s="89">
        <f t="shared" si="6"/>
        <v>176.84</v>
      </c>
      <c r="AA118" s="89">
        <f t="shared" si="7"/>
        <v>0</v>
      </c>
      <c r="AB118" s="82"/>
      <c r="AC118" s="91"/>
      <c r="AD118" s="82"/>
      <c r="AE118" s="82"/>
      <c r="AF118" s="93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  <c r="FQ118" s="94"/>
      <c r="FR118" s="94"/>
      <c r="FS118" s="94"/>
      <c r="FT118" s="94"/>
      <c r="FU118" s="94"/>
      <c r="FV118" s="94"/>
      <c r="FW118" s="94"/>
      <c r="FX118" s="94"/>
      <c r="FY118" s="94"/>
      <c r="FZ118" s="94"/>
      <c r="GA118" s="94"/>
      <c r="GB118" s="94"/>
      <c r="GC118" s="94"/>
      <c r="GD118" s="94"/>
      <c r="GE118" s="94"/>
      <c r="GF118" s="94"/>
      <c r="GG118" s="94"/>
      <c r="GH118" s="94"/>
      <c r="GI118" s="94"/>
      <c r="GJ118" s="94"/>
      <c r="GK118" s="94"/>
      <c r="GL118" s="94"/>
      <c r="GM118" s="94"/>
      <c r="GN118" s="94"/>
      <c r="GO118" s="94"/>
      <c r="GP118" s="94"/>
      <c r="GQ118" s="94"/>
      <c r="GR118" s="94"/>
      <c r="GS118" s="94"/>
      <c r="GT118" s="94"/>
      <c r="GU118" s="94"/>
      <c r="GV118" s="94"/>
      <c r="GW118" s="94"/>
      <c r="GX118" s="94"/>
      <c r="GY118" s="94"/>
      <c r="GZ118" s="94"/>
      <c r="HA118" s="94"/>
      <c r="HB118" s="94"/>
      <c r="HC118" s="94"/>
      <c r="HD118" s="94"/>
      <c r="HE118" s="94"/>
      <c r="HF118" s="94"/>
      <c r="HG118" s="94"/>
      <c r="HH118" s="94"/>
      <c r="HI118" s="94"/>
      <c r="HJ118" s="94"/>
      <c r="HK118" s="94"/>
      <c r="HL118" s="94"/>
      <c r="HM118" s="94"/>
      <c r="HN118" s="94"/>
      <c r="HO118" s="94"/>
      <c r="HP118" s="94"/>
      <c r="HQ118" s="94"/>
      <c r="HR118" s="94"/>
      <c r="HS118" s="94"/>
      <c r="HT118" s="94"/>
      <c r="HU118" s="94"/>
      <c r="HV118" s="94"/>
      <c r="HW118" s="94"/>
      <c r="HX118" s="94"/>
      <c r="HY118" s="94"/>
      <c r="HZ118" s="94"/>
      <c r="IA118" s="94"/>
      <c r="IB118" s="94"/>
      <c r="IC118" s="94"/>
      <c r="ID118" s="94"/>
      <c r="IE118" s="94"/>
      <c r="IF118" s="94"/>
      <c r="IG118" s="94"/>
      <c r="IH118" s="94"/>
      <c r="II118" s="94"/>
      <c r="IJ118" s="94"/>
      <c r="IK118" s="94"/>
      <c r="IL118" s="94"/>
      <c r="IM118" s="94"/>
      <c r="IN118" s="94"/>
      <c r="IO118" s="94"/>
      <c r="IP118" s="94"/>
      <c r="IQ118" s="94"/>
      <c r="IR118" s="94"/>
      <c r="IS118" s="94"/>
      <c r="IT118" s="94"/>
      <c r="IU118" s="94"/>
      <c r="IV118" s="94"/>
      <c r="IW118" s="94"/>
      <c r="IX118" s="94"/>
      <c r="IY118" s="94"/>
    </row>
    <row r="119" spans="1:259" s="94" customFormat="1" ht="47.25" customHeight="1" x14ac:dyDescent="0.2">
      <c r="A119" s="81">
        <v>44583</v>
      </c>
      <c r="B119" s="83" t="s">
        <v>323</v>
      </c>
      <c r="C119" s="83" t="s">
        <v>343</v>
      </c>
      <c r="D119" s="83" t="s">
        <v>92</v>
      </c>
      <c r="E119" s="83" t="s">
        <v>98</v>
      </c>
      <c r="F119" s="83" t="s">
        <v>165</v>
      </c>
      <c r="G119" s="82" t="s">
        <v>287</v>
      </c>
      <c r="H119" s="82" t="s">
        <v>36</v>
      </c>
      <c r="I119" s="82">
        <v>3</v>
      </c>
      <c r="J119" s="81">
        <v>44583</v>
      </c>
      <c r="K119" s="82">
        <v>3</v>
      </c>
      <c r="L119" s="81">
        <v>44583</v>
      </c>
      <c r="M119" s="82">
        <v>3</v>
      </c>
      <c r="N119" s="82" t="s">
        <v>376</v>
      </c>
      <c r="O119" s="81">
        <v>44583</v>
      </c>
      <c r="P119" s="154">
        <v>3</v>
      </c>
      <c r="Q119" s="82">
        <f t="shared" si="4"/>
        <v>0</v>
      </c>
      <c r="R119" s="81">
        <v>44583</v>
      </c>
      <c r="S119" s="82"/>
      <c r="T119" s="86"/>
      <c r="U119" s="87"/>
      <c r="V119" s="82"/>
      <c r="W119" s="82">
        <v>173.32</v>
      </c>
      <c r="X119" s="88"/>
      <c r="Y119" s="89">
        <f t="shared" si="5"/>
        <v>519.96</v>
      </c>
      <c r="Z119" s="89">
        <f t="shared" si="6"/>
        <v>519.96</v>
      </c>
      <c r="AA119" s="89">
        <f t="shared" si="7"/>
        <v>0</v>
      </c>
      <c r="AB119" s="83"/>
      <c r="AC119" s="91"/>
      <c r="AD119" s="82"/>
      <c r="AE119" s="82"/>
      <c r="AF119" s="93"/>
    </row>
    <row r="120" spans="1:259" s="95" customFormat="1" ht="47.25" customHeight="1" x14ac:dyDescent="0.2">
      <c r="A120" s="81">
        <v>44583</v>
      </c>
      <c r="B120" s="83" t="s">
        <v>324</v>
      </c>
      <c r="C120" s="83" t="s">
        <v>344</v>
      </c>
      <c r="D120" s="83" t="s">
        <v>137</v>
      </c>
      <c r="E120" s="83" t="s">
        <v>138</v>
      </c>
      <c r="F120" s="83" t="s">
        <v>165</v>
      </c>
      <c r="G120" s="82" t="s">
        <v>287</v>
      </c>
      <c r="H120" s="82" t="s">
        <v>36</v>
      </c>
      <c r="I120" s="82">
        <v>4</v>
      </c>
      <c r="J120" s="81">
        <v>44583</v>
      </c>
      <c r="K120" s="82">
        <v>4</v>
      </c>
      <c r="L120" s="81">
        <v>44583</v>
      </c>
      <c r="M120" s="82">
        <v>4</v>
      </c>
      <c r="N120" s="82" t="s">
        <v>372</v>
      </c>
      <c r="O120" s="81">
        <v>44583</v>
      </c>
      <c r="P120" s="154"/>
      <c r="Q120" s="82">
        <f t="shared" si="4"/>
        <v>4</v>
      </c>
      <c r="R120" s="81">
        <v>44583</v>
      </c>
      <c r="S120" s="82"/>
      <c r="T120" s="86"/>
      <c r="U120" s="87"/>
      <c r="V120" s="82"/>
      <c r="W120" s="82">
        <v>636.92999999999995</v>
      </c>
      <c r="X120" s="88"/>
      <c r="Y120" s="89">
        <f t="shared" si="5"/>
        <v>2547.7199999999998</v>
      </c>
      <c r="Z120" s="89">
        <f t="shared" si="6"/>
        <v>0</v>
      </c>
      <c r="AA120" s="89">
        <f t="shared" si="7"/>
        <v>2547.7199999999998</v>
      </c>
      <c r="AB120" s="83"/>
      <c r="AC120" s="91"/>
      <c r="AD120" s="92"/>
      <c r="AE120" s="92"/>
      <c r="AF120" s="93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  <c r="FQ120" s="94"/>
      <c r="FR120" s="94"/>
      <c r="FS120" s="94"/>
      <c r="FT120" s="94"/>
      <c r="FU120" s="94"/>
      <c r="FV120" s="94"/>
      <c r="FW120" s="94"/>
      <c r="FX120" s="94"/>
      <c r="FY120" s="94"/>
      <c r="FZ120" s="94"/>
      <c r="GA120" s="94"/>
      <c r="GB120" s="94"/>
      <c r="GC120" s="94"/>
      <c r="GD120" s="94"/>
      <c r="GE120" s="94"/>
      <c r="GF120" s="94"/>
      <c r="GG120" s="94"/>
      <c r="GH120" s="94"/>
      <c r="GI120" s="94"/>
      <c r="GJ120" s="94"/>
      <c r="GK120" s="94"/>
      <c r="GL120" s="94"/>
      <c r="GM120" s="94"/>
      <c r="GN120" s="94"/>
      <c r="GO120" s="94"/>
      <c r="GP120" s="94"/>
      <c r="GQ120" s="94"/>
      <c r="GR120" s="94"/>
      <c r="GS120" s="94"/>
      <c r="GT120" s="94"/>
      <c r="GU120" s="94"/>
      <c r="GV120" s="94"/>
      <c r="GW120" s="94"/>
      <c r="GX120" s="94"/>
      <c r="GY120" s="94"/>
      <c r="GZ120" s="94"/>
      <c r="HA120" s="94"/>
      <c r="HB120" s="94"/>
      <c r="HC120" s="94"/>
      <c r="HD120" s="94"/>
      <c r="HE120" s="94"/>
      <c r="HF120" s="94"/>
      <c r="HG120" s="94"/>
      <c r="HH120" s="94"/>
      <c r="HI120" s="94"/>
      <c r="HJ120" s="94"/>
      <c r="HK120" s="94"/>
      <c r="HL120" s="94"/>
      <c r="HM120" s="94"/>
      <c r="HN120" s="94"/>
      <c r="HO120" s="94"/>
      <c r="HP120" s="94"/>
      <c r="HQ120" s="94"/>
      <c r="HR120" s="94"/>
      <c r="HS120" s="94"/>
      <c r="HT120" s="94"/>
      <c r="HU120" s="94"/>
      <c r="HV120" s="94"/>
      <c r="HW120" s="94"/>
      <c r="HX120" s="94"/>
      <c r="HY120" s="94"/>
      <c r="HZ120" s="94"/>
      <c r="IA120" s="94"/>
      <c r="IB120" s="94"/>
      <c r="IC120" s="94"/>
      <c r="ID120" s="94"/>
      <c r="IE120" s="94"/>
      <c r="IF120" s="94"/>
      <c r="IG120" s="94"/>
      <c r="IH120" s="94"/>
      <c r="II120" s="94"/>
      <c r="IJ120" s="94"/>
      <c r="IK120" s="94"/>
      <c r="IL120" s="94"/>
      <c r="IM120" s="94"/>
      <c r="IN120" s="94"/>
      <c r="IO120" s="94"/>
      <c r="IP120" s="94"/>
      <c r="IQ120" s="94"/>
      <c r="IR120" s="94"/>
      <c r="IS120" s="94"/>
      <c r="IT120" s="94"/>
      <c r="IU120" s="94"/>
      <c r="IV120" s="94"/>
      <c r="IW120" s="94"/>
      <c r="IX120" s="94"/>
      <c r="IY120" s="94"/>
    </row>
    <row r="121" spans="1:259" s="95" customFormat="1" ht="47.25" customHeight="1" x14ac:dyDescent="0.2">
      <c r="A121" s="81">
        <v>44583</v>
      </c>
      <c r="B121" s="83" t="s">
        <v>325</v>
      </c>
      <c r="C121" s="83" t="s">
        <v>254</v>
      </c>
      <c r="D121" s="83" t="s">
        <v>129</v>
      </c>
      <c r="E121" s="83" t="s">
        <v>130</v>
      </c>
      <c r="F121" s="83" t="s">
        <v>165</v>
      </c>
      <c r="G121" s="82" t="s">
        <v>287</v>
      </c>
      <c r="H121" s="82" t="s">
        <v>36</v>
      </c>
      <c r="I121" s="82">
        <v>2</v>
      </c>
      <c r="J121" s="81">
        <v>44583</v>
      </c>
      <c r="K121" s="82">
        <v>2</v>
      </c>
      <c r="L121" s="81">
        <v>44583</v>
      </c>
      <c r="M121" s="82">
        <v>2</v>
      </c>
      <c r="N121" s="82" t="s">
        <v>372</v>
      </c>
      <c r="O121" s="81">
        <v>44583</v>
      </c>
      <c r="P121" s="154"/>
      <c r="Q121" s="82">
        <f t="shared" si="4"/>
        <v>2</v>
      </c>
      <c r="R121" s="81">
        <v>44583</v>
      </c>
      <c r="S121" s="82"/>
      <c r="T121" s="87"/>
      <c r="U121" s="87"/>
      <c r="V121" s="92"/>
      <c r="W121" s="82">
        <v>252.74</v>
      </c>
      <c r="X121" s="88"/>
      <c r="Y121" s="89">
        <f t="shared" si="5"/>
        <v>505.48</v>
      </c>
      <c r="Z121" s="89">
        <f t="shared" si="6"/>
        <v>0</v>
      </c>
      <c r="AA121" s="89">
        <f t="shared" si="7"/>
        <v>505.48</v>
      </c>
      <c r="AB121" s="82"/>
      <c r="AC121" s="91"/>
      <c r="AD121" s="82"/>
      <c r="AE121" s="82"/>
      <c r="AF121" s="93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  <c r="FQ121" s="94"/>
      <c r="FR121" s="94"/>
      <c r="FS121" s="94"/>
      <c r="FT121" s="94"/>
      <c r="FU121" s="94"/>
      <c r="FV121" s="94"/>
      <c r="FW121" s="94"/>
      <c r="FX121" s="94"/>
      <c r="FY121" s="94"/>
      <c r="FZ121" s="94"/>
      <c r="GA121" s="94"/>
      <c r="GB121" s="94"/>
      <c r="GC121" s="94"/>
      <c r="GD121" s="94"/>
      <c r="GE121" s="94"/>
      <c r="GF121" s="94"/>
      <c r="GG121" s="94"/>
      <c r="GH121" s="94"/>
      <c r="GI121" s="94"/>
      <c r="GJ121" s="94"/>
      <c r="GK121" s="94"/>
      <c r="GL121" s="94"/>
      <c r="GM121" s="94"/>
      <c r="GN121" s="94"/>
      <c r="GO121" s="94"/>
      <c r="GP121" s="94"/>
      <c r="GQ121" s="94"/>
      <c r="GR121" s="94"/>
      <c r="GS121" s="94"/>
      <c r="GT121" s="94"/>
      <c r="GU121" s="94"/>
      <c r="GV121" s="94"/>
      <c r="GW121" s="94"/>
      <c r="GX121" s="94"/>
      <c r="GY121" s="94"/>
      <c r="GZ121" s="94"/>
      <c r="HA121" s="94"/>
      <c r="HB121" s="94"/>
      <c r="HC121" s="94"/>
      <c r="HD121" s="94"/>
      <c r="HE121" s="94"/>
      <c r="HF121" s="94"/>
      <c r="HG121" s="94"/>
      <c r="HH121" s="94"/>
      <c r="HI121" s="94"/>
      <c r="HJ121" s="94"/>
      <c r="HK121" s="94"/>
      <c r="HL121" s="94"/>
      <c r="HM121" s="94"/>
      <c r="HN121" s="94"/>
      <c r="HO121" s="94"/>
      <c r="HP121" s="94"/>
      <c r="HQ121" s="94"/>
      <c r="HR121" s="94"/>
      <c r="HS121" s="94"/>
      <c r="HT121" s="94"/>
      <c r="HU121" s="94"/>
      <c r="HV121" s="94"/>
      <c r="HW121" s="94"/>
      <c r="HX121" s="94"/>
      <c r="HY121" s="94"/>
      <c r="HZ121" s="94"/>
      <c r="IA121" s="94"/>
      <c r="IB121" s="94"/>
      <c r="IC121" s="94"/>
      <c r="ID121" s="94"/>
      <c r="IE121" s="94"/>
      <c r="IF121" s="94"/>
      <c r="IG121" s="94"/>
      <c r="IH121" s="94"/>
      <c r="II121" s="94"/>
      <c r="IJ121" s="94"/>
      <c r="IK121" s="94"/>
      <c r="IL121" s="94"/>
      <c r="IM121" s="94"/>
      <c r="IN121" s="94"/>
      <c r="IO121" s="94"/>
      <c r="IP121" s="94"/>
      <c r="IQ121" s="94"/>
      <c r="IR121" s="94"/>
      <c r="IS121" s="94"/>
      <c r="IT121" s="94"/>
      <c r="IU121" s="94"/>
      <c r="IV121" s="94"/>
      <c r="IW121" s="94"/>
      <c r="IX121" s="94"/>
      <c r="IY121" s="94"/>
    </row>
    <row r="122" spans="1:259" s="95" customFormat="1" ht="47.25" customHeight="1" x14ac:dyDescent="0.2">
      <c r="A122" s="81">
        <v>44583</v>
      </c>
      <c r="B122" s="83" t="s">
        <v>326</v>
      </c>
      <c r="C122" s="83" t="s">
        <v>342</v>
      </c>
      <c r="D122" s="83" t="s">
        <v>93</v>
      </c>
      <c r="E122" s="83" t="s">
        <v>99</v>
      </c>
      <c r="F122" s="83" t="s">
        <v>165</v>
      </c>
      <c r="G122" s="82" t="s">
        <v>287</v>
      </c>
      <c r="H122" s="82" t="s">
        <v>36</v>
      </c>
      <c r="I122" s="101">
        <v>5</v>
      </c>
      <c r="J122" s="81">
        <v>44583</v>
      </c>
      <c r="K122" s="82">
        <v>5</v>
      </c>
      <c r="L122" s="81">
        <v>44583</v>
      </c>
      <c r="M122" s="82">
        <v>5</v>
      </c>
      <c r="N122" s="82" t="s">
        <v>376</v>
      </c>
      <c r="O122" s="81">
        <v>44583</v>
      </c>
      <c r="P122" s="154"/>
      <c r="Q122" s="82">
        <f t="shared" si="4"/>
        <v>5</v>
      </c>
      <c r="R122" s="81">
        <v>44583</v>
      </c>
      <c r="S122" s="82"/>
      <c r="T122" s="87"/>
      <c r="U122" s="87"/>
      <c r="V122" s="92"/>
      <c r="W122" s="82">
        <v>317.67</v>
      </c>
      <c r="X122" s="88"/>
      <c r="Y122" s="89">
        <f t="shared" si="5"/>
        <v>1588.3500000000001</v>
      </c>
      <c r="Z122" s="89">
        <f t="shared" si="6"/>
        <v>0</v>
      </c>
      <c r="AA122" s="89">
        <f t="shared" si="7"/>
        <v>1588.3500000000001</v>
      </c>
      <c r="AB122" s="82"/>
      <c r="AC122" s="91"/>
      <c r="AD122" s="82"/>
      <c r="AE122" s="82"/>
      <c r="AF122" s="93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  <c r="FQ122" s="94"/>
      <c r="FR122" s="94"/>
      <c r="FS122" s="94"/>
      <c r="FT122" s="94"/>
      <c r="FU122" s="94"/>
      <c r="FV122" s="94"/>
      <c r="FW122" s="94"/>
      <c r="FX122" s="94"/>
      <c r="FY122" s="94"/>
      <c r="FZ122" s="94"/>
      <c r="GA122" s="94"/>
      <c r="GB122" s="94"/>
      <c r="GC122" s="94"/>
      <c r="GD122" s="94"/>
      <c r="GE122" s="94"/>
      <c r="GF122" s="94"/>
      <c r="GG122" s="94"/>
      <c r="GH122" s="94"/>
      <c r="GI122" s="94"/>
      <c r="GJ122" s="94"/>
      <c r="GK122" s="94"/>
      <c r="GL122" s="94"/>
      <c r="GM122" s="94"/>
      <c r="GN122" s="94"/>
      <c r="GO122" s="94"/>
      <c r="GP122" s="94"/>
      <c r="GQ122" s="94"/>
      <c r="GR122" s="94"/>
      <c r="GS122" s="94"/>
      <c r="GT122" s="94"/>
      <c r="GU122" s="94"/>
      <c r="GV122" s="94"/>
      <c r="GW122" s="94"/>
      <c r="GX122" s="94"/>
      <c r="GY122" s="94"/>
      <c r="GZ122" s="94"/>
      <c r="HA122" s="94"/>
      <c r="HB122" s="94"/>
      <c r="HC122" s="94"/>
      <c r="HD122" s="94"/>
      <c r="HE122" s="94"/>
      <c r="HF122" s="94"/>
      <c r="HG122" s="94"/>
      <c r="HH122" s="94"/>
      <c r="HI122" s="94"/>
      <c r="HJ122" s="94"/>
      <c r="HK122" s="94"/>
      <c r="HL122" s="94"/>
      <c r="HM122" s="94"/>
      <c r="HN122" s="94"/>
      <c r="HO122" s="94"/>
      <c r="HP122" s="94"/>
      <c r="HQ122" s="94"/>
      <c r="HR122" s="94"/>
      <c r="HS122" s="94"/>
      <c r="HT122" s="94"/>
      <c r="HU122" s="94"/>
      <c r="HV122" s="94"/>
      <c r="HW122" s="94"/>
      <c r="HX122" s="94"/>
      <c r="HY122" s="94"/>
      <c r="HZ122" s="94"/>
      <c r="IA122" s="94"/>
      <c r="IB122" s="94"/>
      <c r="IC122" s="94"/>
      <c r="ID122" s="94"/>
      <c r="IE122" s="94"/>
      <c r="IF122" s="94"/>
      <c r="IG122" s="94"/>
      <c r="IH122" s="94"/>
      <c r="II122" s="94"/>
      <c r="IJ122" s="94"/>
      <c r="IK122" s="94"/>
      <c r="IL122" s="94"/>
      <c r="IM122" s="94"/>
      <c r="IN122" s="94"/>
      <c r="IO122" s="94"/>
      <c r="IP122" s="94"/>
      <c r="IQ122" s="94"/>
      <c r="IR122" s="94"/>
      <c r="IS122" s="94"/>
      <c r="IT122" s="94"/>
      <c r="IU122" s="94"/>
      <c r="IV122" s="94"/>
      <c r="IW122" s="94"/>
      <c r="IX122" s="94"/>
      <c r="IY122" s="94"/>
    </row>
    <row r="123" spans="1:259" s="95" customFormat="1" ht="47.25" customHeight="1" x14ac:dyDescent="0.2">
      <c r="A123" s="81">
        <v>44583</v>
      </c>
      <c r="B123" s="83" t="s">
        <v>327</v>
      </c>
      <c r="C123" s="83" t="s">
        <v>345</v>
      </c>
      <c r="D123" s="83" t="s">
        <v>293</v>
      </c>
      <c r="E123" s="83" t="s">
        <v>294</v>
      </c>
      <c r="F123" s="83" t="s">
        <v>165</v>
      </c>
      <c r="G123" s="82" t="s">
        <v>287</v>
      </c>
      <c r="H123" s="82" t="s">
        <v>36</v>
      </c>
      <c r="I123" s="101">
        <v>3</v>
      </c>
      <c r="J123" s="81">
        <v>44583</v>
      </c>
      <c r="K123" s="82">
        <v>3</v>
      </c>
      <c r="L123" s="81">
        <v>44583</v>
      </c>
      <c r="M123" s="82">
        <v>3</v>
      </c>
      <c r="N123" s="82" t="s">
        <v>288</v>
      </c>
      <c r="O123" s="81">
        <v>44583</v>
      </c>
      <c r="P123" s="154"/>
      <c r="Q123" s="82">
        <f t="shared" si="4"/>
        <v>3</v>
      </c>
      <c r="R123" s="81">
        <v>44583</v>
      </c>
      <c r="S123" s="82"/>
      <c r="T123" s="86"/>
      <c r="U123" s="87"/>
      <c r="V123" s="82"/>
      <c r="W123" s="82">
        <v>554.65</v>
      </c>
      <c r="X123" s="88"/>
      <c r="Y123" s="89">
        <f t="shared" si="5"/>
        <v>1663.9499999999998</v>
      </c>
      <c r="Z123" s="89">
        <f t="shared" si="6"/>
        <v>0</v>
      </c>
      <c r="AA123" s="89">
        <f t="shared" si="7"/>
        <v>1663.9499999999998</v>
      </c>
      <c r="AB123" s="82"/>
      <c r="AC123" s="91"/>
      <c r="AD123" s="82"/>
      <c r="AE123" s="82"/>
      <c r="AF123" s="93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  <c r="FQ123" s="94"/>
      <c r="FR123" s="94"/>
      <c r="FS123" s="94"/>
      <c r="FT123" s="94"/>
      <c r="FU123" s="94"/>
      <c r="FV123" s="94"/>
      <c r="FW123" s="94"/>
      <c r="FX123" s="94"/>
      <c r="FY123" s="94"/>
      <c r="FZ123" s="94"/>
      <c r="GA123" s="94"/>
      <c r="GB123" s="94"/>
      <c r="GC123" s="94"/>
      <c r="GD123" s="94"/>
      <c r="GE123" s="94"/>
      <c r="GF123" s="94"/>
      <c r="GG123" s="94"/>
      <c r="GH123" s="94"/>
      <c r="GI123" s="94"/>
      <c r="GJ123" s="94"/>
      <c r="GK123" s="94"/>
      <c r="GL123" s="94"/>
      <c r="GM123" s="94"/>
      <c r="GN123" s="94"/>
      <c r="GO123" s="94"/>
      <c r="GP123" s="94"/>
      <c r="GQ123" s="94"/>
      <c r="GR123" s="94"/>
      <c r="GS123" s="94"/>
      <c r="GT123" s="94"/>
      <c r="GU123" s="94"/>
      <c r="GV123" s="94"/>
      <c r="GW123" s="94"/>
      <c r="GX123" s="94"/>
      <c r="GY123" s="94"/>
      <c r="GZ123" s="94"/>
      <c r="HA123" s="94"/>
      <c r="HB123" s="94"/>
      <c r="HC123" s="94"/>
      <c r="HD123" s="94"/>
      <c r="HE123" s="94"/>
      <c r="HF123" s="94"/>
      <c r="HG123" s="94"/>
      <c r="HH123" s="94"/>
      <c r="HI123" s="94"/>
      <c r="HJ123" s="94"/>
      <c r="HK123" s="94"/>
      <c r="HL123" s="94"/>
      <c r="HM123" s="94"/>
      <c r="HN123" s="94"/>
      <c r="HO123" s="94"/>
      <c r="HP123" s="94"/>
      <c r="HQ123" s="94"/>
      <c r="HR123" s="94"/>
      <c r="HS123" s="94"/>
      <c r="HT123" s="94"/>
      <c r="HU123" s="94"/>
      <c r="HV123" s="94"/>
      <c r="HW123" s="94"/>
      <c r="HX123" s="94"/>
      <c r="HY123" s="94"/>
      <c r="HZ123" s="94"/>
      <c r="IA123" s="94"/>
      <c r="IB123" s="94"/>
      <c r="IC123" s="94"/>
      <c r="ID123" s="94"/>
      <c r="IE123" s="94"/>
      <c r="IF123" s="94"/>
      <c r="IG123" s="94"/>
      <c r="IH123" s="94"/>
      <c r="II123" s="94"/>
      <c r="IJ123" s="94"/>
      <c r="IK123" s="94"/>
      <c r="IL123" s="94"/>
      <c r="IM123" s="94"/>
      <c r="IN123" s="94"/>
      <c r="IO123" s="94"/>
      <c r="IP123" s="94"/>
      <c r="IQ123" s="94"/>
      <c r="IR123" s="94"/>
      <c r="IS123" s="94"/>
      <c r="IT123" s="94"/>
      <c r="IU123" s="94"/>
      <c r="IV123" s="94"/>
      <c r="IW123" s="94"/>
      <c r="IX123" s="94"/>
      <c r="IY123" s="94"/>
    </row>
    <row r="124" spans="1:259" s="95" customFormat="1" ht="47.25" customHeight="1" x14ac:dyDescent="0.2">
      <c r="A124" s="81">
        <v>44583</v>
      </c>
      <c r="B124" s="83" t="s">
        <v>328</v>
      </c>
      <c r="C124" s="83" t="s">
        <v>346</v>
      </c>
      <c r="D124" s="83" t="s">
        <v>207</v>
      </c>
      <c r="E124" s="83" t="s">
        <v>208</v>
      </c>
      <c r="F124" s="83" t="s">
        <v>165</v>
      </c>
      <c r="G124" s="82" t="s">
        <v>287</v>
      </c>
      <c r="H124" s="82" t="s">
        <v>36</v>
      </c>
      <c r="I124" s="82">
        <v>1</v>
      </c>
      <c r="J124" s="81">
        <v>44583</v>
      </c>
      <c r="K124" s="82">
        <v>1</v>
      </c>
      <c r="L124" s="81">
        <v>44583</v>
      </c>
      <c r="M124" s="82">
        <v>1</v>
      </c>
      <c r="N124" s="82" t="s">
        <v>372</v>
      </c>
      <c r="O124" s="81">
        <v>44583</v>
      </c>
      <c r="P124" s="154"/>
      <c r="Q124" s="82">
        <f t="shared" si="4"/>
        <v>1</v>
      </c>
      <c r="R124" s="81">
        <v>44583</v>
      </c>
      <c r="S124" s="82"/>
      <c r="T124" s="87"/>
      <c r="U124" s="87"/>
      <c r="V124" s="92"/>
      <c r="W124" s="82">
        <v>290.98</v>
      </c>
      <c r="X124" s="88"/>
      <c r="Y124" s="89">
        <f t="shared" si="5"/>
        <v>290.98</v>
      </c>
      <c r="Z124" s="89">
        <f t="shared" si="6"/>
        <v>0</v>
      </c>
      <c r="AA124" s="89">
        <f t="shared" si="7"/>
        <v>290.98</v>
      </c>
      <c r="AB124" s="82"/>
      <c r="AC124" s="91"/>
      <c r="AD124" s="82"/>
      <c r="AE124" s="82"/>
      <c r="AF124" s="93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  <c r="FQ124" s="94"/>
      <c r="FR124" s="94"/>
      <c r="FS124" s="94"/>
      <c r="FT124" s="94"/>
      <c r="FU124" s="94"/>
      <c r="FV124" s="94"/>
      <c r="FW124" s="94"/>
      <c r="FX124" s="94"/>
      <c r="FY124" s="94"/>
      <c r="FZ124" s="94"/>
      <c r="GA124" s="94"/>
      <c r="GB124" s="94"/>
      <c r="GC124" s="94"/>
      <c r="GD124" s="94"/>
      <c r="GE124" s="94"/>
      <c r="GF124" s="94"/>
      <c r="GG124" s="94"/>
      <c r="GH124" s="94"/>
      <c r="GI124" s="94"/>
      <c r="GJ124" s="94"/>
      <c r="GK124" s="94"/>
      <c r="GL124" s="94"/>
      <c r="GM124" s="94"/>
      <c r="GN124" s="94"/>
      <c r="GO124" s="94"/>
      <c r="GP124" s="94"/>
      <c r="GQ124" s="94"/>
      <c r="GR124" s="94"/>
      <c r="GS124" s="94"/>
      <c r="GT124" s="94"/>
      <c r="GU124" s="94"/>
      <c r="GV124" s="94"/>
      <c r="GW124" s="94"/>
      <c r="GX124" s="94"/>
      <c r="GY124" s="94"/>
      <c r="GZ124" s="94"/>
      <c r="HA124" s="94"/>
      <c r="HB124" s="94"/>
      <c r="HC124" s="94"/>
      <c r="HD124" s="94"/>
      <c r="HE124" s="94"/>
      <c r="HF124" s="94"/>
      <c r="HG124" s="94"/>
      <c r="HH124" s="94"/>
      <c r="HI124" s="94"/>
      <c r="HJ124" s="94"/>
      <c r="HK124" s="94"/>
      <c r="HL124" s="94"/>
      <c r="HM124" s="94"/>
      <c r="HN124" s="94"/>
      <c r="HO124" s="94"/>
      <c r="HP124" s="94"/>
      <c r="HQ124" s="94"/>
      <c r="HR124" s="94"/>
      <c r="HS124" s="94"/>
      <c r="HT124" s="94"/>
      <c r="HU124" s="94"/>
      <c r="HV124" s="94"/>
      <c r="HW124" s="94"/>
      <c r="HX124" s="94"/>
      <c r="HY124" s="94"/>
      <c r="HZ124" s="94"/>
      <c r="IA124" s="94"/>
      <c r="IB124" s="94"/>
      <c r="IC124" s="94"/>
      <c r="ID124" s="94"/>
      <c r="IE124" s="94"/>
      <c r="IF124" s="94"/>
      <c r="IG124" s="94"/>
      <c r="IH124" s="94"/>
      <c r="II124" s="94"/>
      <c r="IJ124" s="94"/>
      <c r="IK124" s="94"/>
      <c r="IL124" s="94"/>
      <c r="IM124" s="94"/>
      <c r="IN124" s="94"/>
      <c r="IO124" s="94"/>
      <c r="IP124" s="94"/>
      <c r="IQ124" s="94"/>
      <c r="IR124" s="94"/>
      <c r="IS124" s="94"/>
      <c r="IT124" s="94"/>
      <c r="IU124" s="94"/>
      <c r="IV124" s="94"/>
      <c r="IW124" s="94"/>
      <c r="IX124" s="94"/>
      <c r="IY124" s="94"/>
    </row>
    <row r="125" spans="1:259" s="95" customFormat="1" ht="47.25" customHeight="1" x14ac:dyDescent="0.2">
      <c r="A125" s="81">
        <v>44590</v>
      </c>
      <c r="B125" s="83" t="s">
        <v>347</v>
      </c>
      <c r="C125" s="83" t="s">
        <v>361</v>
      </c>
      <c r="D125" s="83" t="s">
        <v>129</v>
      </c>
      <c r="E125" s="83" t="s">
        <v>130</v>
      </c>
      <c r="F125" s="83" t="s">
        <v>165</v>
      </c>
      <c r="G125" s="82" t="s">
        <v>287</v>
      </c>
      <c r="H125" s="82" t="s">
        <v>36</v>
      </c>
      <c r="I125" s="82">
        <v>1</v>
      </c>
      <c r="J125" s="81">
        <v>44590</v>
      </c>
      <c r="K125" s="82">
        <v>1</v>
      </c>
      <c r="L125" s="81">
        <v>44590</v>
      </c>
      <c r="M125" s="82">
        <v>1</v>
      </c>
      <c r="N125" s="82" t="s">
        <v>372</v>
      </c>
      <c r="O125" s="81">
        <v>44590</v>
      </c>
      <c r="P125" s="154"/>
      <c r="Q125" s="82">
        <f t="shared" si="4"/>
        <v>1</v>
      </c>
      <c r="R125" s="81">
        <v>44590</v>
      </c>
      <c r="S125" s="82"/>
      <c r="T125" s="86"/>
      <c r="U125" s="87"/>
      <c r="V125" s="82"/>
      <c r="W125" s="82">
        <v>252.74</v>
      </c>
      <c r="X125" s="88"/>
      <c r="Y125" s="89">
        <f t="shared" si="5"/>
        <v>252.74</v>
      </c>
      <c r="Z125" s="89">
        <f t="shared" si="6"/>
        <v>0</v>
      </c>
      <c r="AA125" s="89">
        <f t="shared" si="7"/>
        <v>252.74</v>
      </c>
      <c r="AB125" s="82"/>
      <c r="AC125" s="91"/>
      <c r="AD125" s="82"/>
      <c r="AE125" s="82"/>
      <c r="AF125" s="93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  <c r="FQ125" s="94"/>
      <c r="FR125" s="94"/>
      <c r="FS125" s="94"/>
      <c r="FT125" s="94"/>
      <c r="FU125" s="94"/>
      <c r="FV125" s="94"/>
      <c r="FW125" s="94"/>
      <c r="FX125" s="94"/>
      <c r="FY125" s="94"/>
      <c r="FZ125" s="94"/>
      <c r="GA125" s="94"/>
      <c r="GB125" s="94"/>
      <c r="GC125" s="94"/>
      <c r="GD125" s="94"/>
      <c r="GE125" s="94"/>
      <c r="GF125" s="94"/>
      <c r="GG125" s="94"/>
      <c r="GH125" s="94"/>
      <c r="GI125" s="94"/>
      <c r="GJ125" s="94"/>
      <c r="GK125" s="94"/>
      <c r="GL125" s="94"/>
      <c r="GM125" s="94"/>
      <c r="GN125" s="94"/>
      <c r="GO125" s="94"/>
      <c r="GP125" s="94"/>
      <c r="GQ125" s="94"/>
      <c r="GR125" s="94"/>
      <c r="GS125" s="94"/>
      <c r="GT125" s="94"/>
      <c r="GU125" s="94"/>
      <c r="GV125" s="94"/>
      <c r="GW125" s="94"/>
      <c r="GX125" s="94"/>
      <c r="GY125" s="94"/>
      <c r="GZ125" s="94"/>
      <c r="HA125" s="94"/>
      <c r="HB125" s="94"/>
      <c r="HC125" s="94"/>
      <c r="HD125" s="94"/>
      <c r="HE125" s="94"/>
      <c r="HF125" s="94"/>
      <c r="HG125" s="94"/>
      <c r="HH125" s="94"/>
      <c r="HI125" s="94"/>
      <c r="HJ125" s="94"/>
      <c r="HK125" s="94"/>
      <c r="HL125" s="94"/>
      <c r="HM125" s="94"/>
      <c r="HN125" s="94"/>
      <c r="HO125" s="94"/>
      <c r="HP125" s="94"/>
      <c r="HQ125" s="94"/>
      <c r="HR125" s="94"/>
      <c r="HS125" s="94"/>
      <c r="HT125" s="94"/>
      <c r="HU125" s="94"/>
      <c r="HV125" s="94"/>
      <c r="HW125" s="94"/>
      <c r="HX125" s="94"/>
      <c r="HY125" s="94"/>
      <c r="HZ125" s="94"/>
      <c r="IA125" s="94"/>
      <c r="IB125" s="94"/>
      <c r="IC125" s="94"/>
      <c r="ID125" s="94"/>
      <c r="IE125" s="94"/>
      <c r="IF125" s="94"/>
      <c r="IG125" s="94"/>
      <c r="IH125" s="94"/>
      <c r="II125" s="94"/>
      <c r="IJ125" s="94"/>
      <c r="IK125" s="94"/>
      <c r="IL125" s="94"/>
      <c r="IM125" s="94"/>
      <c r="IN125" s="94"/>
      <c r="IO125" s="94"/>
      <c r="IP125" s="94"/>
      <c r="IQ125" s="94"/>
      <c r="IR125" s="94"/>
      <c r="IS125" s="94"/>
      <c r="IT125" s="94"/>
      <c r="IU125" s="94"/>
      <c r="IV125" s="94"/>
      <c r="IW125" s="94"/>
      <c r="IX125" s="94"/>
      <c r="IY125" s="94"/>
    </row>
    <row r="126" spans="1:259" s="95" customFormat="1" ht="47.25" customHeight="1" x14ac:dyDescent="0.2">
      <c r="A126" s="81">
        <v>44590</v>
      </c>
      <c r="B126" s="83" t="s">
        <v>348</v>
      </c>
      <c r="C126" s="83" t="s">
        <v>362</v>
      </c>
      <c r="D126" s="83" t="s">
        <v>217</v>
      </c>
      <c r="E126" s="83" t="s">
        <v>218</v>
      </c>
      <c r="F126" s="83" t="s">
        <v>165</v>
      </c>
      <c r="G126" s="82" t="s">
        <v>287</v>
      </c>
      <c r="H126" s="82" t="s">
        <v>36</v>
      </c>
      <c r="I126" s="82">
        <v>1</v>
      </c>
      <c r="J126" s="81">
        <v>44590</v>
      </c>
      <c r="K126" s="82">
        <v>1</v>
      </c>
      <c r="L126" s="81">
        <v>44590</v>
      </c>
      <c r="M126" s="82">
        <v>1</v>
      </c>
      <c r="N126" s="82" t="s">
        <v>288</v>
      </c>
      <c r="O126" s="81">
        <v>44590</v>
      </c>
      <c r="P126" s="154"/>
      <c r="Q126" s="82">
        <f t="shared" si="4"/>
        <v>1</v>
      </c>
      <c r="R126" s="81">
        <v>44590</v>
      </c>
      <c r="S126" s="82"/>
      <c r="T126" s="87"/>
      <c r="U126" s="87"/>
      <c r="V126" s="92"/>
      <c r="W126" s="82">
        <v>300.74</v>
      </c>
      <c r="X126" s="88"/>
      <c r="Y126" s="89">
        <f t="shared" si="5"/>
        <v>300.74</v>
      </c>
      <c r="Z126" s="89">
        <f t="shared" si="6"/>
        <v>0</v>
      </c>
      <c r="AA126" s="89">
        <f t="shared" si="7"/>
        <v>300.74</v>
      </c>
      <c r="AB126" s="82"/>
      <c r="AC126" s="91"/>
      <c r="AD126" s="82"/>
      <c r="AE126" s="82"/>
      <c r="AF126" s="93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  <c r="FQ126" s="94"/>
      <c r="FR126" s="94"/>
      <c r="FS126" s="94"/>
      <c r="FT126" s="94"/>
      <c r="FU126" s="94"/>
      <c r="FV126" s="94"/>
      <c r="FW126" s="94"/>
      <c r="FX126" s="94"/>
      <c r="FY126" s="94"/>
      <c r="FZ126" s="94"/>
      <c r="GA126" s="94"/>
      <c r="GB126" s="94"/>
      <c r="GC126" s="94"/>
      <c r="GD126" s="94"/>
      <c r="GE126" s="94"/>
      <c r="GF126" s="94"/>
      <c r="GG126" s="94"/>
      <c r="GH126" s="94"/>
      <c r="GI126" s="94"/>
      <c r="GJ126" s="94"/>
      <c r="GK126" s="94"/>
      <c r="GL126" s="94"/>
      <c r="GM126" s="94"/>
      <c r="GN126" s="94"/>
      <c r="GO126" s="94"/>
      <c r="GP126" s="94"/>
      <c r="GQ126" s="94"/>
      <c r="GR126" s="94"/>
      <c r="GS126" s="94"/>
      <c r="GT126" s="94"/>
      <c r="GU126" s="94"/>
      <c r="GV126" s="94"/>
      <c r="GW126" s="94"/>
      <c r="GX126" s="94"/>
      <c r="GY126" s="94"/>
      <c r="GZ126" s="94"/>
      <c r="HA126" s="94"/>
      <c r="HB126" s="94"/>
      <c r="HC126" s="94"/>
      <c r="HD126" s="94"/>
      <c r="HE126" s="94"/>
      <c r="HF126" s="94"/>
      <c r="HG126" s="94"/>
      <c r="HH126" s="94"/>
      <c r="HI126" s="94"/>
      <c r="HJ126" s="94"/>
      <c r="HK126" s="94"/>
      <c r="HL126" s="94"/>
      <c r="HM126" s="94"/>
      <c r="HN126" s="94"/>
      <c r="HO126" s="94"/>
      <c r="HP126" s="94"/>
      <c r="HQ126" s="94"/>
      <c r="HR126" s="94"/>
      <c r="HS126" s="94"/>
      <c r="HT126" s="94"/>
      <c r="HU126" s="94"/>
      <c r="HV126" s="94"/>
      <c r="HW126" s="94"/>
      <c r="HX126" s="94"/>
      <c r="HY126" s="94"/>
      <c r="HZ126" s="94"/>
      <c r="IA126" s="94"/>
      <c r="IB126" s="94"/>
      <c r="IC126" s="94"/>
      <c r="ID126" s="94"/>
      <c r="IE126" s="94"/>
      <c r="IF126" s="94"/>
      <c r="IG126" s="94"/>
      <c r="IH126" s="94"/>
      <c r="II126" s="94"/>
      <c r="IJ126" s="94"/>
      <c r="IK126" s="94"/>
      <c r="IL126" s="94"/>
      <c r="IM126" s="94"/>
      <c r="IN126" s="94"/>
      <c r="IO126" s="94"/>
      <c r="IP126" s="94"/>
      <c r="IQ126" s="94"/>
      <c r="IR126" s="94"/>
      <c r="IS126" s="94"/>
      <c r="IT126" s="94"/>
      <c r="IU126" s="94"/>
      <c r="IV126" s="94"/>
      <c r="IW126" s="94"/>
      <c r="IX126" s="94"/>
      <c r="IY126" s="94"/>
    </row>
    <row r="127" spans="1:259" s="95" customFormat="1" ht="47.25" customHeight="1" x14ac:dyDescent="0.2">
      <c r="A127" s="81">
        <v>44590</v>
      </c>
      <c r="B127" s="83" t="s">
        <v>349</v>
      </c>
      <c r="C127" s="83" t="s">
        <v>196</v>
      </c>
      <c r="D127" s="83" t="s">
        <v>133</v>
      </c>
      <c r="E127" s="83" t="s">
        <v>134</v>
      </c>
      <c r="F127" s="83" t="s">
        <v>165</v>
      </c>
      <c r="G127" s="82" t="s">
        <v>287</v>
      </c>
      <c r="H127" s="82" t="s">
        <v>36</v>
      </c>
      <c r="I127" s="82">
        <v>9</v>
      </c>
      <c r="J127" s="81">
        <v>44590</v>
      </c>
      <c r="K127" s="82">
        <v>9</v>
      </c>
      <c r="L127" s="81">
        <v>44590</v>
      </c>
      <c r="M127" s="82">
        <v>9</v>
      </c>
      <c r="N127" s="82" t="s">
        <v>372</v>
      </c>
      <c r="O127" s="81">
        <v>44590</v>
      </c>
      <c r="P127" s="154">
        <v>5</v>
      </c>
      <c r="Q127" s="82">
        <f t="shared" si="4"/>
        <v>4</v>
      </c>
      <c r="R127" s="81">
        <v>44590</v>
      </c>
      <c r="S127" s="82"/>
      <c r="T127" s="87"/>
      <c r="U127" s="87"/>
      <c r="V127" s="92"/>
      <c r="W127" s="82">
        <v>314.95</v>
      </c>
      <c r="X127" s="88"/>
      <c r="Y127" s="89">
        <f t="shared" si="5"/>
        <v>2834.5499999999997</v>
      </c>
      <c r="Z127" s="89">
        <f t="shared" si="6"/>
        <v>1574.75</v>
      </c>
      <c r="AA127" s="89">
        <f t="shared" si="7"/>
        <v>1259.8</v>
      </c>
      <c r="AB127" s="82"/>
      <c r="AC127" s="91"/>
      <c r="AD127" s="96"/>
      <c r="AE127" s="97"/>
      <c r="AF127" s="93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  <c r="FQ127" s="94"/>
      <c r="FR127" s="94"/>
      <c r="FS127" s="94"/>
      <c r="FT127" s="94"/>
      <c r="FU127" s="94"/>
      <c r="FV127" s="94"/>
      <c r="FW127" s="94"/>
      <c r="FX127" s="94"/>
      <c r="FY127" s="94"/>
      <c r="FZ127" s="94"/>
      <c r="GA127" s="94"/>
      <c r="GB127" s="94"/>
      <c r="GC127" s="94"/>
      <c r="GD127" s="94"/>
      <c r="GE127" s="94"/>
      <c r="GF127" s="94"/>
      <c r="GG127" s="94"/>
      <c r="GH127" s="94"/>
      <c r="GI127" s="94"/>
      <c r="GJ127" s="94"/>
      <c r="GK127" s="94"/>
      <c r="GL127" s="94"/>
      <c r="GM127" s="94"/>
      <c r="GN127" s="94"/>
      <c r="GO127" s="94"/>
      <c r="GP127" s="94"/>
      <c r="GQ127" s="94"/>
      <c r="GR127" s="94"/>
      <c r="GS127" s="94"/>
      <c r="GT127" s="94"/>
      <c r="GU127" s="94"/>
      <c r="GV127" s="94"/>
      <c r="GW127" s="94"/>
      <c r="GX127" s="94"/>
      <c r="GY127" s="94"/>
      <c r="GZ127" s="94"/>
      <c r="HA127" s="94"/>
      <c r="HB127" s="94"/>
      <c r="HC127" s="94"/>
      <c r="HD127" s="94"/>
      <c r="HE127" s="94"/>
      <c r="HF127" s="94"/>
      <c r="HG127" s="94"/>
      <c r="HH127" s="94"/>
      <c r="HI127" s="94"/>
      <c r="HJ127" s="94"/>
      <c r="HK127" s="94"/>
      <c r="HL127" s="94"/>
      <c r="HM127" s="94"/>
      <c r="HN127" s="94"/>
      <c r="HO127" s="94"/>
      <c r="HP127" s="94"/>
      <c r="HQ127" s="94"/>
      <c r="HR127" s="94"/>
      <c r="HS127" s="94"/>
      <c r="HT127" s="94"/>
      <c r="HU127" s="94"/>
      <c r="HV127" s="94"/>
      <c r="HW127" s="94"/>
      <c r="HX127" s="94"/>
      <c r="HY127" s="94"/>
      <c r="HZ127" s="94"/>
      <c r="IA127" s="94"/>
      <c r="IB127" s="94"/>
      <c r="IC127" s="94"/>
      <c r="ID127" s="94"/>
      <c r="IE127" s="94"/>
      <c r="IF127" s="94"/>
      <c r="IG127" s="94"/>
      <c r="IH127" s="94"/>
      <c r="II127" s="94"/>
      <c r="IJ127" s="94"/>
      <c r="IK127" s="94"/>
      <c r="IL127" s="94"/>
      <c r="IM127" s="94"/>
      <c r="IN127" s="94"/>
      <c r="IO127" s="94"/>
      <c r="IP127" s="94"/>
      <c r="IQ127" s="94"/>
      <c r="IR127" s="94"/>
      <c r="IS127" s="94"/>
      <c r="IT127" s="94"/>
      <c r="IU127" s="94"/>
      <c r="IV127" s="94"/>
      <c r="IW127" s="94"/>
      <c r="IX127" s="94"/>
      <c r="IY127" s="94"/>
    </row>
    <row r="128" spans="1:259" s="95" customFormat="1" ht="47.25" customHeight="1" x14ac:dyDescent="0.2">
      <c r="A128" s="81">
        <v>44590</v>
      </c>
      <c r="B128" s="83" t="s">
        <v>350</v>
      </c>
      <c r="C128" s="83" t="s">
        <v>363</v>
      </c>
      <c r="D128" s="83" t="s">
        <v>291</v>
      </c>
      <c r="E128" s="83" t="s">
        <v>292</v>
      </c>
      <c r="F128" s="83" t="s">
        <v>165</v>
      </c>
      <c r="G128" s="82" t="s">
        <v>287</v>
      </c>
      <c r="H128" s="82" t="s">
        <v>36</v>
      </c>
      <c r="I128" s="82">
        <v>2</v>
      </c>
      <c r="J128" s="81">
        <v>44590</v>
      </c>
      <c r="K128" s="82">
        <v>2</v>
      </c>
      <c r="L128" s="81">
        <v>44590</v>
      </c>
      <c r="M128" s="82">
        <v>2</v>
      </c>
      <c r="N128" s="82" t="s">
        <v>376</v>
      </c>
      <c r="O128" s="81">
        <v>44590</v>
      </c>
      <c r="P128" s="154"/>
      <c r="Q128" s="82">
        <f t="shared" si="4"/>
        <v>2</v>
      </c>
      <c r="R128" s="81">
        <v>44590</v>
      </c>
      <c r="S128" s="82"/>
      <c r="T128" s="87"/>
      <c r="U128" s="87"/>
      <c r="V128" s="92"/>
      <c r="W128" s="82">
        <v>272.76</v>
      </c>
      <c r="X128" s="88"/>
      <c r="Y128" s="89">
        <f t="shared" si="5"/>
        <v>545.52</v>
      </c>
      <c r="Z128" s="89">
        <f t="shared" si="6"/>
        <v>0</v>
      </c>
      <c r="AA128" s="89">
        <f t="shared" si="7"/>
        <v>545.52</v>
      </c>
      <c r="AB128" s="82"/>
      <c r="AC128" s="91"/>
      <c r="AD128" s="92"/>
      <c r="AE128" s="92"/>
      <c r="AF128" s="93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  <c r="FQ128" s="94"/>
      <c r="FR128" s="94"/>
      <c r="FS128" s="94"/>
      <c r="FT128" s="94"/>
      <c r="FU128" s="94"/>
      <c r="FV128" s="94"/>
      <c r="FW128" s="94"/>
      <c r="FX128" s="94"/>
      <c r="FY128" s="94"/>
      <c r="FZ128" s="94"/>
      <c r="GA128" s="94"/>
      <c r="GB128" s="94"/>
      <c r="GC128" s="94"/>
      <c r="GD128" s="94"/>
      <c r="GE128" s="94"/>
      <c r="GF128" s="94"/>
      <c r="GG128" s="94"/>
      <c r="GH128" s="94"/>
      <c r="GI128" s="94"/>
      <c r="GJ128" s="94"/>
      <c r="GK128" s="94"/>
      <c r="GL128" s="94"/>
      <c r="GM128" s="94"/>
      <c r="GN128" s="94"/>
      <c r="GO128" s="94"/>
      <c r="GP128" s="94"/>
      <c r="GQ128" s="94"/>
      <c r="GR128" s="94"/>
      <c r="GS128" s="94"/>
      <c r="GT128" s="94"/>
      <c r="GU128" s="94"/>
      <c r="GV128" s="94"/>
      <c r="GW128" s="94"/>
      <c r="GX128" s="94"/>
      <c r="GY128" s="94"/>
      <c r="GZ128" s="94"/>
      <c r="HA128" s="94"/>
      <c r="HB128" s="94"/>
      <c r="HC128" s="94"/>
      <c r="HD128" s="94"/>
      <c r="HE128" s="94"/>
      <c r="HF128" s="94"/>
      <c r="HG128" s="94"/>
      <c r="HH128" s="94"/>
      <c r="HI128" s="94"/>
      <c r="HJ128" s="94"/>
      <c r="HK128" s="94"/>
      <c r="HL128" s="94"/>
      <c r="HM128" s="94"/>
      <c r="HN128" s="94"/>
      <c r="HO128" s="94"/>
      <c r="HP128" s="94"/>
      <c r="HQ128" s="94"/>
      <c r="HR128" s="94"/>
      <c r="HS128" s="94"/>
      <c r="HT128" s="94"/>
      <c r="HU128" s="94"/>
      <c r="HV128" s="94"/>
      <c r="HW128" s="94"/>
      <c r="HX128" s="94"/>
      <c r="HY128" s="94"/>
      <c r="HZ128" s="94"/>
      <c r="IA128" s="94"/>
      <c r="IB128" s="94"/>
      <c r="IC128" s="94"/>
      <c r="ID128" s="94"/>
      <c r="IE128" s="94"/>
      <c r="IF128" s="94"/>
      <c r="IG128" s="94"/>
      <c r="IH128" s="94"/>
      <c r="II128" s="94"/>
      <c r="IJ128" s="94"/>
      <c r="IK128" s="94"/>
      <c r="IL128" s="94"/>
      <c r="IM128" s="94"/>
      <c r="IN128" s="94"/>
      <c r="IO128" s="94"/>
      <c r="IP128" s="94"/>
      <c r="IQ128" s="94"/>
      <c r="IR128" s="94"/>
      <c r="IS128" s="94"/>
      <c r="IT128" s="94"/>
      <c r="IU128" s="94"/>
      <c r="IV128" s="94"/>
      <c r="IW128" s="94"/>
      <c r="IX128" s="94"/>
      <c r="IY128" s="94"/>
    </row>
    <row r="129" spans="1:259" s="94" customFormat="1" ht="47.25" customHeight="1" x14ac:dyDescent="0.2">
      <c r="A129" s="81">
        <v>44590</v>
      </c>
      <c r="B129" s="83" t="s">
        <v>351</v>
      </c>
      <c r="C129" s="83" t="s">
        <v>364</v>
      </c>
      <c r="D129" s="83" t="s">
        <v>131</v>
      </c>
      <c r="E129" s="83" t="s">
        <v>132</v>
      </c>
      <c r="F129" s="83" t="s">
        <v>165</v>
      </c>
      <c r="G129" s="82" t="s">
        <v>287</v>
      </c>
      <c r="H129" s="82" t="s">
        <v>36</v>
      </c>
      <c r="I129" s="82">
        <v>6</v>
      </c>
      <c r="J129" s="81">
        <v>44590</v>
      </c>
      <c r="K129" s="82">
        <v>6</v>
      </c>
      <c r="L129" s="81">
        <v>44590</v>
      </c>
      <c r="M129" s="82">
        <v>6</v>
      </c>
      <c r="N129" s="82" t="s">
        <v>376</v>
      </c>
      <c r="O129" s="81">
        <v>44590</v>
      </c>
      <c r="P129" s="154"/>
      <c r="Q129" s="82">
        <f t="shared" si="4"/>
        <v>6</v>
      </c>
      <c r="R129" s="81">
        <v>44590</v>
      </c>
      <c r="S129" s="82"/>
      <c r="T129" s="86"/>
      <c r="U129" s="87"/>
      <c r="V129" s="82"/>
      <c r="W129" s="82">
        <v>195.52</v>
      </c>
      <c r="X129" s="88"/>
      <c r="Y129" s="89">
        <f t="shared" si="5"/>
        <v>1173.1200000000001</v>
      </c>
      <c r="Z129" s="89">
        <f t="shared" si="6"/>
        <v>0</v>
      </c>
      <c r="AA129" s="89">
        <f t="shared" si="7"/>
        <v>1173.1200000000001</v>
      </c>
      <c r="AB129" s="82"/>
      <c r="AC129" s="91"/>
      <c r="AD129" s="82"/>
      <c r="AE129" s="82"/>
      <c r="AF129" s="93"/>
    </row>
    <row r="130" spans="1:259" s="95" customFormat="1" ht="47.25" customHeight="1" x14ac:dyDescent="0.2">
      <c r="A130" s="81">
        <v>44590</v>
      </c>
      <c r="B130" s="83" t="s">
        <v>352</v>
      </c>
      <c r="C130" s="83" t="s">
        <v>190</v>
      </c>
      <c r="D130" s="83" t="s">
        <v>207</v>
      </c>
      <c r="E130" s="83" t="s">
        <v>208</v>
      </c>
      <c r="F130" s="83" t="s">
        <v>165</v>
      </c>
      <c r="G130" s="82" t="s">
        <v>287</v>
      </c>
      <c r="H130" s="82" t="s">
        <v>36</v>
      </c>
      <c r="I130" s="82">
        <v>2</v>
      </c>
      <c r="J130" s="81">
        <v>44590</v>
      </c>
      <c r="K130" s="82">
        <v>2</v>
      </c>
      <c r="L130" s="81">
        <v>44590</v>
      </c>
      <c r="M130" s="82">
        <v>2</v>
      </c>
      <c r="N130" s="82" t="s">
        <v>372</v>
      </c>
      <c r="O130" s="81">
        <v>44590</v>
      </c>
      <c r="P130" s="154"/>
      <c r="Q130" s="82">
        <f t="shared" si="4"/>
        <v>2</v>
      </c>
      <c r="R130" s="81">
        <v>44590</v>
      </c>
      <c r="S130" s="82"/>
      <c r="T130" s="87"/>
      <c r="U130" s="87"/>
      <c r="V130" s="92"/>
      <c r="W130" s="82">
        <v>290.98</v>
      </c>
      <c r="X130" s="88"/>
      <c r="Y130" s="89">
        <f>I130*W130</f>
        <v>581.96</v>
      </c>
      <c r="Z130" s="89">
        <f t="shared" si="6"/>
        <v>0</v>
      </c>
      <c r="AA130" s="89">
        <f t="shared" si="7"/>
        <v>581.96</v>
      </c>
      <c r="AB130" s="82"/>
      <c r="AC130" s="91"/>
      <c r="AD130" s="92"/>
      <c r="AE130" s="92"/>
      <c r="AF130" s="93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  <c r="FQ130" s="94"/>
      <c r="FR130" s="94"/>
      <c r="FS130" s="94"/>
      <c r="FT130" s="94"/>
      <c r="FU130" s="94"/>
      <c r="FV130" s="94"/>
      <c r="FW130" s="94"/>
      <c r="FX130" s="94"/>
      <c r="FY130" s="94"/>
      <c r="FZ130" s="94"/>
      <c r="GA130" s="94"/>
      <c r="GB130" s="94"/>
      <c r="GC130" s="94"/>
      <c r="GD130" s="94"/>
      <c r="GE130" s="94"/>
      <c r="GF130" s="94"/>
      <c r="GG130" s="94"/>
      <c r="GH130" s="94"/>
      <c r="GI130" s="94"/>
      <c r="GJ130" s="94"/>
      <c r="GK130" s="94"/>
      <c r="GL130" s="94"/>
      <c r="GM130" s="94"/>
      <c r="GN130" s="94"/>
      <c r="GO130" s="94"/>
      <c r="GP130" s="94"/>
      <c r="GQ130" s="94"/>
      <c r="GR130" s="94"/>
      <c r="GS130" s="94"/>
      <c r="GT130" s="94"/>
      <c r="GU130" s="94"/>
      <c r="GV130" s="94"/>
      <c r="GW130" s="94"/>
      <c r="GX130" s="94"/>
      <c r="GY130" s="94"/>
      <c r="GZ130" s="94"/>
      <c r="HA130" s="94"/>
      <c r="HB130" s="94"/>
      <c r="HC130" s="94"/>
      <c r="HD130" s="94"/>
      <c r="HE130" s="94"/>
      <c r="HF130" s="94"/>
      <c r="HG130" s="94"/>
      <c r="HH130" s="94"/>
      <c r="HI130" s="94"/>
      <c r="HJ130" s="94"/>
      <c r="HK130" s="94"/>
      <c r="HL130" s="94"/>
      <c r="HM130" s="94"/>
      <c r="HN130" s="94"/>
      <c r="HO130" s="94"/>
      <c r="HP130" s="94"/>
      <c r="HQ130" s="94"/>
      <c r="HR130" s="94"/>
      <c r="HS130" s="94"/>
      <c r="HT130" s="94"/>
      <c r="HU130" s="94"/>
      <c r="HV130" s="94"/>
      <c r="HW130" s="94"/>
      <c r="HX130" s="94"/>
      <c r="HY130" s="94"/>
      <c r="HZ130" s="94"/>
      <c r="IA130" s="94"/>
      <c r="IB130" s="94"/>
      <c r="IC130" s="94"/>
      <c r="ID130" s="94"/>
      <c r="IE130" s="94"/>
      <c r="IF130" s="94"/>
      <c r="IG130" s="94"/>
      <c r="IH130" s="94"/>
      <c r="II130" s="94"/>
      <c r="IJ130" s="94"/>
      <c r="IK130" s="94"/>
      <c r="IL130" s="94"/>
      <c r="IM130" s="94"/>
      <c r="IN130" s="94"/>
      <c r="IO130" s="94"/>
      <c r="IP130" s="94"/>
      <c r="IQ130" s="94"/>
      <c r="IR130" s="94"/>
      <c r="IS130" s="94"/>
      <c r="IT130" s="94"/>
      <c r="IU130" s="94"/>
      <c r="IV130" s="94"/>
      <c r="IW130" s="94"/>
      <c r="IX130" s="94"/>
      <c r="IY130" s="94"/>
    </row>
    <row r="131" spans="1:259" s="95" customFormat="1" ht="47.25" customHeight="1" x14ac:dyDescent="0.2">
      <c r="A131" s="81">
        <v>44590</v>
      </c>
      <c r="B131" s="83" t="s">
        <v>353</v>
      </c>
      <c r="C131" s="83" t="s">
        <v>365</v>
      </c>
      <c r="D131" s="83" t="s">
        <v>137</v>
      </c>
      <c r="E131" s="83" t="s">
        <v>138</v>
      </c>
      <c r="F131" s="83" t="s">
        <v>165</v>
      </c>
      <c r="G131" s="82" t="s">
        <v>287</v>
      </c>
      <c r="H131" s="82" t="s">
        <v>36</v>
      </c>
      <c r="I131" s="82">
        <v>2</v>
      </c>
      <c r="J131" s="81">
        <v>44590</v>
      </c>
      <c r="K131" s="82">
        <v>2</v>
      </c>
      <c r="L131" s="81">
        <v>44590</v>
      </c>
      <c r="M131" s="82">
        <v>2</v>
      </c>
      <c r="N131" s="82" t="s">
        <v>372</v>
      </c>
      <c r="O131" s="81">
        <v>44590</v>
      </c>
      <c r="P131" s="154"/>
      <c r="Q131" s="82">
        <f t="shared" si="4"/>
        <v>2</v>
      </c>
      <c r="R131" s="81">
        <v>44590</v>
      </c>
      <c r="S131" s="82"/>
      <c r="T131" s="87"/>
      <c r="U131" s="87"/>
      <c r="V131" s="92"/>
      <c r="W131" s="82">
        <v>636.92999999999995</v>
      </c>
      <c r="X131" s="88"/>
      <c r="Y131" s="89">
        <f t="shared" ref="Y131:Y138" si="8">I131*W131</f>
        <v>1273.8599999999999</v>
      </c>
      <c r="Z131" s="89">
        <f t="shared" si="6"/>
        <v>0</v>
      </c>
      <c r="AA131" s="89">
        <f t="shared" si="7"/>
        <v>1273.8599999999999</v>
      </c>
      <c r="AB131" s="82"/>
      <c r="AC131" s="91"/>
      <c r="AD131" s="82"/>
      <c r="AE131" s="82"/>
      <c r="AF131" s="93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  <c r="FQ131" s="94"/>
      <c r="FR131" s="94"/>
      <c r="FS131" s="94"/>
      <c r="FT131" s="94"/>
      <c r="FU131" s="94"/>
      <c r="FV131" s="94"/>
      <c r="FW131" s="94"/>
      <c r="FX131" s="94"/>
      <c r="FY131" s="94"/>
      <c r="FZ131" s="94"/>
      <c r="GA131" s="94"/>
      <c r="GB131" s="94"/>
      <c r="GC131" s="94"/>
      <c r="GD131" s="94"/>
      <c r="GE131" s="94"/>
      <c r="GF131" s="94"/>
      <c r="GG131" s="94"/>
      <c r="GH131" s="94"/>
      <c r="GI131" s="94"/>
      <c r="GJ131" s="94"/>
      <c r="GK131" s="94"/>
      <c r="GL131" s="94"/>
      <c r="GM131" s="94"/>
      <c r="GN131" s="94"/>
      <c r="GO131" s="94"/>
      <c r="GP131" s="94"/>
      <c r="GQ131" s="94"/>
      <c r="GR131" s="94"/>
      <c r="GS131" s="94"/>
      <c r="GT131" s="94"/>
      <c r="GU131" s="94"/>
      <c r="GV131" s="94"/>
      <c r="GW131" s="94"/>
      <c r="GX131" s="94"/>
      <c r="GY131" s="94"/>
      <c r="GZ131" s="94"/>
      <c r="HA131" s="94"/>
      <c r="HB131" s="94"/>
      <c r="HC131" s="94"/>
      <c r="HD131" s="94"/>
      <c r="HE131" s="94"/>
      <c r="HF131" s="94"/>
      <c r="HG131" s="94"/>
      <c r="HH131" s="94"/>
      <c r="HI131" s="94"/>
      <c r="HJ131" s="94"/>
      <c r="HK131" s="94"/>
      <c r="HL131" s="94"/>
      <c r="HM131" s="94"/>
      <c r="HN131" s="94"/>
      <c r="HO131" s="94"/>
      <c r="HP131" s="94"/>
      <c r="HQ131" s="94"/>
      <c r="HR131" s="94"/>
      <c r="HS131" s="94"/>
      <c r="HT131" s="94"/>
      <c r="HU131" s="94"/>
      <c r="HV131" s="94"/>
      <c r="HW131" s="94"/>
      <c r="HX131" s="94"/>
      <c r="HY131" s="94"/>
      <c r="HZ131" s="94"/>
      <c r="IA131" s="94"/>
      <c r="IB131" s="94"/>
      <c r="IC131" s="94"/>
      <c r="ID131" s="94"/>
      <c r="IE131" s="94"/>
      <c r="IF131" s="94"/>
      <c r="IG131" s="94"/>
      <c r="IH131" s="94"/>
      <c r="II131" s="94"/>
      <c r="IJ131" s="94"/>
      <c r="IK131" s="94"/>
      <c r="IL131" s="94"/>
      <c r="IM131" s="94"/>
      <c r="IN131" s="94"/>
      <c r="IO131" s="94"/>
      <c r="IP131" s="94"/>
      <c r="IQ131" s="94"/>
      <c r="IR131" s="94"/>
      <c r="IS131" s="94"/>
      <c r="IT131" s="94"/>
      <c r="IU131" s="94"/>
      <c r="IV131" s="94"/>
      <c r="IW131" s="94"/>
      <c r="IX131" s="94"/>
      <c r="IY131" s="94"/>
    </row>
    <row r="132" spans="1:259" s="94" customFormat="1" ht="47.25" customHeight="1" x14ac:dyDescent="0.2">
      <c r="A132" s="81">
        <v>44590</v>
      </c>
      <c r="B132" s="83" t="s">
        <v>354</v>
      </c>
      <c r="C132" s="83" t="s">
        <v>362</v>
      </c>
      <c r="D132" s="83" t="s">
        <v>217</v>
      </c>
      <c r="E132" s="83" t="s">
        <v>218</v>
      </c>
      <c r="F132" s="83" t="s">
        <v>165</v>
      </c>
      <c r="G132" s="82" t="s">
        <v>287</v>
      </c>
      <c r="H132" s="82" t="s">
        <v>36</v>
      </c>
      <c r="I132" s="82">
        <v>2</v>
      </c>
      <c r="J132" s="81">
        <v>44590</v>
      </c>
      <c r="K132" s="82">
        <v>2</v>
      </c>
      <c r="L132" s="81">
        <v>44590</v>
      </c>
      <c r="M132" s="82">
        <v>2</v>
      </c>
      <c r="N132" s="82" t="s">
        <v>288</v>
      </c>
      <c r="O132" s="81">
        <v>44590</v>
      </c>
      <c r="P132" s="154"/>
      <c r="Q132" s="82">
        <f t="shared" si="4"/>
        <v>2</v>
      </c>
      <c r="R132" s="81">
        <v>44590</v>
      </c>
      <c r="S132" s="82"/>
      <c r="T132" s="87"/>
      <c r="U132" s="87"/>
      <c r="V132" s="92"/>
      <c r="W132" s="82">
        <v>300.74</v>
      </c>
      <c r="X132" s="88"/>
      <c r="Y132" s="89">
        <f t="shared" si="8"/>
        <v>601.48</v>
      </c>
      <c r="Z132" s="89">
        <f t="shared" si="6"/>
        <v>0</v>
      </c>
      <c r="AA132" s="89">
        <f t="shared" si="7"/>
        <v>601.48</v>
      </c>
      <c r="AB132" s="99"/>
      <c r="AC132" s="91"/>
      <c r="AD132" s="82"/>
      <c r="AE132" s="82"/>
      <c r="AF132" s="93"/>
    </row>
    <row r="133" spans="1:259" s="94" customFormat="1" ht="47.25" customHeight="1" x14ac:dyDescent="0.2">
      <c r="A133" s="81">
        <v>44590</v>
      </c>
      <c r="B133" s="83" t="s">
        <v>355</v>
      </c>
      <c r="C133" s="83" t="s">
        <v>366</v>
      </c>
      <c r="D133" s="83" t="s">
        <v>94</v>
      </c>
      <c r="E133" s="83" t="s">
        <v>100</v>
      </c>
      <c r="F133" s="83" t="s">
        <v>165</v>
      </c>
      <c r="G133" s="82" t="s">
        <v>287</v>
      </c>
      <c r="H133" s="82" t="s">
        <v>36</v>
      </c>
      <c r="I133" s="82">
        <v>2</v>
      </c>
      <c r="J133" s="81">
        <v>44590</v>
      </c>
      <c r="K133" s="82">
        <v>2</v>
      </c>
      <c r="L133" s="81">
        <v>44590</v>
      </c>
      <c r="M133" s="82">
        <v>2</v>
      </c>
      <c r="N133" s="82" t="s">
        <v>288</v>
      </c>
      <c r="O133" s="81">
        <v>44590</v>
      </c>
      <c r="P133" s="154"/>
      <c r="Q133" s="82">
        <f t="shared" si="4"/>
        <v>2</v>
      </c>
      <c r="R133" s="81">
        <v>44590</v>
      </c>
      <c r="S133" s="82"/>
      <c r="T133" s="87"/>
      <c r="U133" s="87"/>
      <c r="V133" s="92"/>
      <c r="W133" s="82">
        <v>244.43</v>
      </c>
      <c r="X133" s="88"/>
      <c r="Y133" s="89">
        <f t="shared" si="8"/>
        <v>488.86</v>
      </c>
      <c r="Z133" s="89">
        <f t="shared" si="6"/>
        <v>0</v>
      </c>
      <c r="AA133" s="89">
        <f t="shared" si="7"/>
        <v>488.86</v>
      </c>
      <c r="AB133" s="99"/>
      <c r="AC133" s="91"/>
      <c r="AD133" s="82"/>
      <c r="AE133" s="82"/>
      <c r="AF133" s="93"/>
    </row>
    <row r="134" spans="1:259" s="94" customFormat="1" ht="47.25" customHeight="1" x14ac:dyDescent="0.2">
      <c r="A134" s="81">
        <v>44590</v>
      </c>
      <c r="B134" s="83" t="s">
        <v>356</v>
      </c>
      <c r="C134" s="83" t="s">
        <v>365</v>
      </c>
      <c r="D134" s="83" t="s">
        <v>137</v>
      </c>
      <c r="E134" s="83" t="s">
        <v>138</v>
      </c>
      <c r="F134" s="83" t="s">
        <v>165</v>
      </c>
      <c r="G134" s="82" t="s">
        <v>287</v>
      </c>
      <c r="H134" s="82" t="s">
        <v>36</v>
      </c>
      <c r="I134" s="82">
        <v>6</v>
      </c>
      <c r="J134" s="81">
        <v>44590</v>
      </c>
      <c r="K134" s="82">
        <v>6</v>
      </c>
      <c r="L134" s="81">
        <v>44590</v>
      </c>
      <c r="M134" s="82">
        <v>6</v>
      </c>
      <c r="N134" s="82" t="s">
        <v>372</v>
      </c>
      <c r="O134" s="81">
        <v>44590</v>
      </c>
      <c r="P134" s="154"/>
      <c r="Q134" s="82">
        <f t="shared" si="4"/>
        <v>6</v>
      </c>
      <c r="R134" s="81">
        <v>44590</v>
      </c>
      <c r="S134" s="82"/>
      <c r="T134" s="87"/>
      <c r="U134" s="87"/>
      <c r="V134" s="92"/>
      <c r="W134" s="82">
        <v>636.92999999999995</v>
      </c>
      <c r="X134" s="88"/>
      <c r="Y134" s="89">
        <f t="shared" si="8"/>
        <v>3821.58</v>
      </c>
      <c r="Z134" s="89">
        <f t="shared" si="6"/>
        <v>0</v>
      </c>
      <c r="AA134" s="89">
        <f t="shared" si="7"/>
        <v>3821.58</v>
      </c>
      <c r="AB134" s="99"/>
      <c r="AC134" s="91"/>
      <c r="AD134" s="92"/>
      <c r="AE134" s="92"/>
      <c r="AF134" s="93"/>
    </row>
    <row r="135" spans="1:259" s="94" customFormat="1" ht="47.25" customHeight="1" x14ac:dyDescent="0.2">
      <c r="A135" s="81">
        <v>44590</v>
      </c>
      <c r="B135" s="83" t="s">
        <v>357</v>
      </c>
      <c r="C135" s="83" t="s">
        <v>367</v>
      </c>
      <c r="D135" s="83" t="s">
        <v>135</v>
      </c>
      <c r="E135" s="83" t="s">
        <v>136</v>
      </c>
      <c r="F135" s="83" t="s">
        <v>165</v>
      </c>
      <c r="G135" s="82" t="s">
        <v>287</v>
      </c>
      <c r="H135" s="82" t="s">
        <v>36</v>
      </c>
      <c r="I135" s="82">
        <v>5</v>
      </c>
      <c r="J135" s="81">
        <v>44590</v>
      </c>
      <c r="K135" s="82">
        <v>5</v>
      </c>
      <c r="L135" s="81">
        <v>44590</v>
      </c>
      <c r="M135" s="82">
        <v>5</v>
      </c>
      <c r="N135" s="82" t="s">
        <v>372</v>
      </c>
      <c r="O135" s="81">
        <v>44590</v>
      </c>
      <c r="P135" s="154"/>
      <c r="Q135" s="82">
        <f t="shared" ref="Q135:Q138" si="9">M135-P135</f>
        <v>5</v>
      </c>
      <c r="R135" s="81">
        <v>44590</v>
      </c>
      <c r="S135" s="82"/>
      <c r="T135" s="87"/>
      <c r="U135" s="87"/>
      <c r="V135" s="92"/>
      <c r="W135" s="82">
        <v>526.74</v>
      </c>
      <c r="X135" s="88"/>
      <c r="Y135" s="89">
        <f t="shared" si="8"/>
        <v>2633.7</v>
      </c>
      <c r="Z135" s="89">
        <f t="shared" ref="Z135:Z138" si="10">P135*W135</f>
        <v>0</v>
      </c>
      <c r="AA135" s="89">
        <f t="shared" ref="AA135:AA138" si="11">Q135*W135</f>
        <v>2633.7</v>
      </c>
      <c r="AB135" s="99"/>
      <c r="AC135" s="91"/>
      <c r="AD135" s="82"/>
      <c r="AE135" s="82"/>
      <c r="AF135" s="93"/>
    </row>
    <row r="136" spans="1:259" s="94" customFormat="1" ht="47.25" customHeight="1" x14ac:dyDescent="0.2">
      <c r="A136" s="81">
        <v>44590</v>
      </c>
      <c r="B136" s="83" t="s">
        <v>358</v>
      </c>
      <c r="C136" s="83" t="s">
        <v>368</v>
      </c>
      <c r="D136" s="83" t="s">
        <v>221</v>
      </c>
      <c r="E136" s="83" t="s">
        <v>222</v>
      </c>
      <c r="F136" s="83" t="s">
        <v>165</v>
      </c>
      <c r="G136" s="82" t="s">
        <v>287</v>
      </c>
      <c r="H136" s="82" t="s">
        <v>36</v>
      </c>
      <c r="I136" s="82">
        <v>1</v>
      </c>
      <c r="J136" s="81">
        <v>44590</v>
      </c>
      <c r="K136" s="82">
        <v>1</v>
      </c>
      <c r="L136" s="81">
        <v>44590</v>
      </c>
      <c r="M136" s="82">
        <v>1</v>
      </c>
      <c r="N136" s="82" t="s">
        <v>288</v>
      </c>
      <c r="O136" s="81">
        <v>44590</v>
      </c>
      <c r="P136" s="154"/>
      <c r="Q136" s="82">
        <f t="shared" si="9"/>
        <v>1</v>
      </c>
      <c r="R136" s="81">
        <v>44590</v>
      </c>
      <c r="S136" s="82"/>
      <c r="T136" s="86"/>
      <c r="U136" s="87"/>
      <c r="V136" s="82"/>
      <c r="W136" s="82">
        <v>221.95</v>
      </c>
      <c r="X136" s="88"/>
      <c r="Y136" s="89">
        <f t="shared" si="8"/>
        <v>221.95</v>
      </c>
      <c r="Z136" s="89">
        <f t="shared" si="10"/>
        <v>0</v>
      </c>
      <c r="AA136" s="89">
        <f t="shared" si="11"/>
        <v>221.95</v>
      </c>
      <c r="AB136" s="99"/>
      <c r="AC136" s="91"/>
      <c r="AD136" s="82"/>
      <c r="AE136" s="82"/>
      <c r="AF136" s="93"/>
    </row>
    <row r="137" spans="1:259" s="95" customFormat="1" ht="47.25" customHeight="1" x14ac:dyDescent="0.2">
      <c r="A137" s="81">
        <v>44590</v>
      </c>
      <c r="B137" s="83" t="s">
        <v>359</v>
      </c>
      <c r="C137" s="83" t="s">
        <v>369</v>
      </c>
      <c r="D137" s="83" t="s">
        <v>139</v>
      </c>
      <c r="E137" s="83" t="s">
        <v>140</v>
      </c>
      <c r="F137" s="83" t="s">
        <v>165</v>
      </c>
      <c r="G137" s="82" t="s">
        <v>287</v>
      </c>
      <c r="H137" s="82" t="s">
        <v>36</v>
      </c>
      <c r="I137" s="82">
        <v>3</v>
      </c>
      <c r="J137" s="81">
        <v>44590</v>
      </c>
      <c r="K137" s="82">
        <v>3</v>
      </c>
      <c r="L137" s="81">
        <v>44590</v>
      </c>
      <c r="M137" s="82">
        <v>3</v>
      </c>
      <c r="N137" s="82" t="s">
        <v>376</v>
      </c>
      <c r="O137" s="81">
        <v>44590</v>
      </c>
      <c r="P137" s="154"/>
      <c r="Q137" s="82">
        <f t="shared" si="9"/>
        <v>3</v>
      </c>
      <c r="R137" s="81">
        <v>44590</v>
      </c>
      <c r="S137" s="82"/>
      <c r="T137" s="86"/>
      <c r="U137" s="87"/>
      <c r="V137" s="82"/>
      <c r="W137" s="82">
        <v>93.48</v>
      </c>
      <c r="X137" s="88"/>
      <c r="Y137" s="89">
        <f t="shared" si="8"/>
        <v>280.44</v>
      </c>
      <c r="Z137" s="89">
        <f t="shared" si="10"/>
        <v>0</v>
      </c>
      <c r="AA137" s="89">
        <f t="shared" si="11"/>
        <v>280.44</v>
      </c>
      <c r="AB137" s="99"/>
      <c r="AC137" s="91"/>
      <c r="AD137" s="82"/>
      <c r="AE137" s="82"/>
      <c r="AF137" s="93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  <c r="FR137" s="94"/>
      <c r="FS137" s="94"/>
      <c r="FT137" s="94"/>
      <c r="FU137" s="94"/>
      <c r="FV137" s="94"/>
      <c r="FW137" s="94"/>
      <c r="FX137" s="94"/>
      <c r="FY137" s="94"/>
      <c r="FZ137" s="94"/>
      <c r="GA137" s="94"/>
      <c r="GB137" s="94"/>
      <c r="GC137" s="94"/>
      <c r="GD137" s="94"/>
      <c r="GE137" s="94"/>
      <c r="GF137" s="94"/>
      <c r="GG137" s="94"/>
      <c r="GH137" s="94"/>
      <c r="GI137" s="94"/>
      <c r="GJ137" s="94"/>
      <c r="GK137" s="94"/>
      <c r="GL137" s="94"/>
      <c r="GM137" s="94"/>
      <c r="GN137" s="94"/>
      <c r="GO137" s="94"/>
      <c r="GP137" s="94"/>
      <c r="GQ137" s="94"/>
      <c r="GR137" s="94"/>
      <c r="GS137" s="94"/>
      <c r="GT137" s="94"/>
      <c r="GU137" s="94"/>
      <c r="GV137" s="94"/>
      <c r="GW137" s="94"/>
      <c r="GX137" s="94"/>
      <c r="GY137" s="94"/>
      <c r="GZ137" s="94"/>
      <c r="HA137" s="94"/>
      <c r="HB137" s="94"/>
      <c r="HC137" s="94"/>
      <c r="HD137" s="94"/>
      <c r="HE137" s="94"/>
      <c r="HF137" s="94"/>
      <c r="HG137" s="94"/>
      <c r="HH137" s="94"/>
      <c r="HI137" s="94"/>
      <c r="HJ137" s="94"/>
      <c r="HK137" s="94"/>
      <c r="HL137" s="94"/>
      <c r="HM137" s="94"/>
      <c r="HN137" s="94"/>
      <c r="HO137" s="94"/>
      <c r="HP137" s="94"/>
      <c r="HQ137" s="94"/>
      <c r="HR137" s="94"/>
      <c r="HS137" s="94"/>
      <c r="HT137" s="94"/>
      <c r="HU137" s="94"/>
      <c r="HV137" s="94"/>
      <c r="HW137" s="94"/>
      <c r="HX137" s="94"/>
      <c r="HY137" s="94"/>
    </row>
    <row r="138" spans="1:259" s="95" customFormat="1" ht="47.25" customHeight="1" x14ac:dyDescent="0.2">
      <c r="A138" s="81">
        <v>44590</v>
      </c>
      <c r="B138" s="83" t="s">
        <v>360</v>
      </c>
      <c r="C138" s="83" t="s">
        <v>370</v>
      </c>
      <c r="D138" s="83" t="s">
        <v>211</v>
      </c>
      <c r="E138" s="83" t="s">
        <v>212</v>
      </c>
      <c r="F138" s="83" t="s">
        <v>371</v>
      </c>
      <c r="G138" s="82" t="s">
        <v>287</v>
      </c>
      <c r="H138" s="82" t="s">
        <v>36</v>
      </c>
      <c r="I138" s="82">
        <v>132</v>
      </c>
      <c r="J138" s="81">
        <v>44590</v>
      </c>
      <c r="K138" s="82">
        <v>132</v>
      </c>
      <c r="L138" s="81">
        <v>44590</v>
      </c>
      <c r="M138" s="82">
        <v>132</v>
      </c>
      <c r="N138" s="82" t="s">
        <v>372</v>
      </c>
      <c r="O138" s="81">
        <v>44590</v>
      </c>
      <c r="P138" s="154"/>
      <c r="Q138" s="82">
        <f t="shared" si="9"/>
        <v>132</v>
      </c>
      <c r="R138" s="81">
        <v>44590</v>
      </c>
      <c r="S138" s="82"/>
      <c r="T138" s="87"/>
      <c r="U138" s="87"/>
      <c r="V138" s="92"/>
      <c r="W138" s="82">
        <v>278.16000000000003</v>
      </c>
      <c r="X138" s="88"/>
      <c r="Y138" s="89">
        <f t="shared" si="8"/>
        <v>36717.120000000003</v>
      </c>
      <c r="Z138" s="89">
        <f t="shared" si="10"/>
        <v>0</v>
      </c>
      <c r="AA138" s="89">
        <f t="shared" si="11"/>
        <v>36717.120000000003</v>
      </c>
      <c r="AB138" s="99"/>
      <c r="AC138" s="91"/>
      <c r="AD138" s="82"/>
      <c r="AE138" s="82"/>
      <c r="AF138" s="93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  <c r="FQ138" s="94"/>
      <c r="FR138" s="94"/>
      <c r="FS138" s="94"/>
      <c r="FT138" s="94"/>
      <c r="FU138" s="94"/>
      <c r="FV138" s="94"/>
      <c r="FW138" s="94"/>
      <c r="FX138" s="94"/>
      <c r="FY138" s="94"/>
      <c r="FZ138" s="94"/>
      <c r="GA138" s="94"/>
      <c r="GB138" s="94"/>
      <c r="GC138" s="94"/>
      <c r="GD138" s="94"/>
      <c r="GE138" s="94"/>
      <c r="GF138" s="94"/>
      <c r="GG138" s="94"/>
      <c r="GH138" s="94"/>
      <c r="GI138" s="94"/>
      <c r="GJ138" s="94"/>
      <c r="GK138" s="94"/>
      <c r="GL138" s="94"/>
      <c r="GM138" s="94"/>
      <c r="GN138" s="94"/>
      <c r="GO138" s="94"/>
      <c r="GP138" s="94"/>
      <c r="GQ138" s="94"/>
      <c r="GR138" s="94"/>
      <c r="GS138" s="94"/>
      <c r="GT138" s="94"/>
      <c r="GU138" s="94"/>
      <c r="GV138" s="94"/>
      <c r="GW138" s="94"/>
      <c r="GX138" s="94"/>
      <c r="GY138" s="94"/>
      <c r="GZ138" s="94"/>
      <c r="HA138" s="94"/>
      <c r="HB138" s="94"/>
      <c r="HC138" s="94"/>
      <c r="HD138" s="94"/>
      <c r="HE138" s="94"/>
      <c r="HF138" s="94"/>
      <c r="HG138" s="94"/>
      <c r="HH138" s="94"/>
      <c r="HI138" s="94"/>
      <c r="HJ138" s="94"/>
      <c r="HK138" s="94"/>
      <c r="HL138" s="94"/>
      <c r="HM138" s="94"/>
      <c r="HN138" s="94"/>
      <c r="HO138" s="94"/>
      <c r="HP138" s="94"/>
      <c r="HQ138" s="94"/>
      <c r="HR138" s="94"/>
      <c r="HS138" s="94"/>
      <c r="HT138" s="94"/>
      <c r="HU138" s="94"/>
      <c r="HV138" s="94"/>
      <c r="HW138" s="94"/>
      <c r="HX138" s="94"/>
      <c r="HY138" s="94"/>
    </row>
    <row r="139" spans="1:259" s="95" customFormat="1" ht="47.25" customHeight="1" x14ac:dyDescent="0.2">
      <c r="A139" s="141"/>
      <c r="B139" s="142"/>
      <c r="C139" s="142"/>
      <c r="D139" s="142"/>
      <c r="E139" s="142"/>
      <c r="F139" s="142"/>
      <c r="G139" s="143"/>
      <c r="H139" s="143"/>
      <c r="I139" s="143">
        <f>SUM(I6:I138)</f>
        <v>1975</v>
      </c>
      <c r="J139" s="142"/>
      <c r="K139" s="143"/>
      <c r="L139" s="142"/>
      <c r="M139" s="143"/>
      <c r="N139" s="143"/>
      <c r="O139" s="144"/>
      <c r="P139" s="164">
        <f>SUM(P6:P138)</f>
        <v>130</v>
      </c>
      <c r="Q139" s="143">
        <f t="shared" ref="Q139" si="12">SUM(Q6:Q138)</f>
        <v>1845</v>
      </c>
      <c r="R139" s="145"/>
      <c r="S139" s="143"/>
      <c r="T139" s="146"/>
      <c r="U139" s="146"/>
      <c r="V139" s="147"/>
      <c r="W139" s="143"/>
      <c r="X139" s="148"/>
      <c r="Y139" s="143">
        <f>SUM(Y6:Y138)</f>
        <v>488150.26999999961</v>
      </c>
      <c r="Z139" s="143">
        <f t="shared" ref="Z139:AA139" si="13">SUM(Z6:Z138)</f>
        <v>37360.679999999993</v>
      </c>
      <c r="AA139" s="143">
        <f t="shared" si="13"/>
        <v>450789.58999999956</v>
      </c>
      <c r="AB139" s="150"/>
      <c r="AC139" s="151"/>
      <c r="AD139" s="143"/>
      <c r="AE139" s="143"/>
      <c r="AF139" s="93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  <c r="FQ139" s="94"/>
      <c r="FR139" s="94"/>
      <c r="FS139" s="94"/>
      <c r="FT139" s="94"/>
      <c r="FU139" s="94"/>
      <c r="FV139" s="94"/>
      <c r="FW139" s="94"/>
      <c r="FX139" s="94"/>
      <c r="FY139" s="94"/>
      <c r="FZ139" s="94"/>
      <c r="GA139" s="94"/>
      <c r="GB139" s="94"/>
      <c r="GC139" s="94"/>
      <c r="GD139" s="94"/>
      <c r="GE139" s="94"/>
      <c r="GF139" s="94"/>
      <c r="GG139" s="94"/>
      <c r="GH139" s="94"/>
      <c r="GI139" s="94"/>
      <c r="GJ139" s="94"/>
      <c r="GK139" s="94"/>
      <c r="GL139" s="94"/>
      <c r="GM139" s="94"/>
      <c r="GN139" s="94"/>
      <c r="GO139" s="94"/>
      <c r="GP139" s="94"/>
      <c r="GQ139" s="94"/>
      <c r="GR139" s="94"/>
      <c r="GS139" s="94"/>
      <c r="GT139" s="94"/>
      <c r="GU139" s="94"/>
      <c r="GV139" s="94"/>
      <c r="GW139" s="94"/>
      <c r="GX139" s="94"/>
      <c r="GY139" s="94"/>
      <c r="GZ139" s="94"/>
      <c r="HA139" s="94"/>
      <c r="HB139" s="94"/>
      <c r="HC139" s="94"/>
      <c r="HD139" s="94"/>
      <c r="HE139" s="94"/>
      <c r="HF139" s="94"/>
      <c r="HG139" s="94"/>
      <c r="HH139" s="94"/>
      <c r="HI139" s="94"/>
      <c r="HJ139" s="94"/>
      <c r="HK139" s="94"/>
      <c r="HL139" s="94"/>
      <c r="HM139" s="94"/>
      <c r="HN139" s="94"/>
      <c r="HO139" s="94"/>
      <c r="HP139" s="94"/>
      <c r="HQ139" s="94"/>
      <c r="HR139" s="94"/>
      <c r="HS139" s="94"/>
      <c r="HT139" s="94"/>
      <c r="HU139" s="94"/>
      <c r="HV139" s="94"/>
      <c r="HW139" s="94"/>
      <c r="HX139" s="94"/>
      <c r="HY139" s="94"/>
      <c r="HZ139" s="94"/>
      <c r="IA139" s="94"/>
      <c r="IB139" s="94"/>
      <c r="IC139" s="94"/>
      <c r="ID139" s="94"/>
      <c r="IE139" s="94"/>
      <c r="IF139" s="94"/>
      <c r="IG139" s="94"/>
      <c r="IH139" s="94"/>
      <c r="II139" s="94"/>
      <c r="IJ139" s="94"/>
      <c r="IK139" s="94"/>
      <c r="IL139" s="94"/>
      <c r="IM139" s="94"/>
      <c r="IN139" s="94"/>
      <c r="IO139" s="94"/>
      <c r="IP139" s="94"/>
      <c r="IQ139" s="94"/>
      <c r="IR139" s="94"/>
      <c r="IS139" s="94"/>
      <c r="IT139" s="94"/>
      <c r="IU139" s="94"/>
      <c r="IV139" s="94"/>
      <c r="IW139" s="94"/>
      <c r="IX139" s="94"/>
      <c r="IY139" s="94"/>
    </row>
    <row r="140" spans="1:259" s="95" customFormat="1" ht="47.25" customHeight="1" x14ac:dyDescent="0.2">
      <c r="A140" s="81"/>
      <c r="B140" s="83"/>
      <c r="C140" s="83"/>
      <c r="D140" s="83"/>
      <c r="E140" s="83"/>
      <c r="F140" s="83"/>
      <c r="G140" s="82"/>
      <c r="H140" s="82"/>
      <c r="I140" s="82"/>
      <c r="J140" s="83"/>
      <c r="K140" s="82"/>
      <c r="L140" s="83"/>
      <c r="M140" s="82"/>
      <c r="N140" s="82"/>
      <c r="O140" s="84"/>
      <c r="P140" s="82"/>
      <c r="Q140" s="82"/>
      <c r="R140" s="85"/>
      <c r="S140" s="82"/>
      <c r="T140" s="86"/>
      <c r="U140" s="87"/>
      <c r="V140" s="82"/>
      <c r="W140" s="82"/>
      <c r="X140" s="88"/>
      <c r="Y140" s="89"/>
      <c r="Z140" s="89"/>
      <c r="AA140" s="89"/>
      <c r="AB140" s="99"/>
      <c r="AC140" s="91"/>
      <c r="AD140" s="82"/>
      <c r="AE140" s="82"/>
      <c r="AF140" s="93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  <c r="FQ140" s="94"/>
      <c r="FR140" s="94"/>
      <c r="FS140" s="94"/>
      <c r="FT140" s="94"/>
      <c r="FU140" s="94"/>
      <c r="FV140" s="94"/>
      <c r="FW140" s="94"/>
      <c r="FX140" s="94"/>
      <c r="FY140" s="94"/>
      <c r="FZ140" s="94"/>
      <c r="GA140" s="94"/>
      <c r="GB140" s="94"/>
      <c r="GC140" s="94"/>
      <c r="GD140" s="94"/>
      <c r="GE140" s="94"/>
      <c r="GF140" s="94"/>
      <c r="GG140" s="94"/>
      <c r="GH140" s="94"/>
      <c r="GI140" s="94"/>
      <c r="GJ140" s="94"/>
      <c r="GK140" s="94"/>
      <c r="GL140" s="94"/>
      <c r="GM140" s="94"/>
      <c r="GN140" s="94"/>
      <c r="GO140" s="94"/>
      <c r="GP140" s="94"/>
      <c r="GQ140" s="94"/>
      <c r="GR140" s="94"/>
      <c r="GS140" s="94"/>
      <c r="GT140" s="94"/>
      <c r="GU140" s="94"/>
      <c r="GV140" s="94"/>
      <c r="GW140" s="94"/>
      <c r="GX140" s="94"/>
      <c r="GY140" s="94"/>
      <c r="GZ140" s="94"/>
      <c r="HA140" s="94"/>
      <c r="HB140" s="94"/>
      <c r="HC140" s="94"/>
      <c r="HD140" s="94"/>
      <c r="HE140" s="94"/>
      <c r="HF140" s="94"/>
      <c r="HG140" s="94"/>
      <c r="HH140" s="94"/>
      <c r="HI140" s="94"/>
      <c r="HJ140" s="94"/>
      <c r="HK140" s="94"/>
      <c r="HL140" s="94"/>
      <c r="HM140" s="94"/>
      <c r="HN140" s="94"/>
      <c r="HO140" s="94"/>
      <c r="HP140" s="94"/>
      <c r="HQ140" s="94"/>
      <c r="HR140" s="94"/>
      <c r="HS140" s="94"/>
      <c r="HT140" s="94"/>
      <c r="HU140" s="94"/>
      <c r="HV140" s="94"/>
      <c r="HW140" s="94"/>
      <c r="HX140" s="94"/>
      <c r="HY140" s="94"/>
      <c r="HZ140" s="94"/>
      <c r="IA140" s="94"/>
      <c r="IB140" s="94"/>
      <c r="IC140" s="94"/>
      <c r="ID140" s="94"/>
      <c r="IE140" s="94"/>
      <c r="IF140" s="94"/>
      <c r="IG140" s="94"/>
      <c r="IH140" s="94"/>
      <c r="II140" s="94"/>
      <c r="IJ140" s="94"/>
      <c r="IK140" s="94"/>
      <c r="IL140" s="94"/>
      <c r="IM140" s="94"/>
      <c r="IN140" s="94"/>
      <c r="IO140" s="94"/>
      <c r="IP140" s="94"/>
      <c r="IQ140" s="94"/>
      <c r="IR140" s="94"/>
      <c r="IS140" s="94"/>
      <c r="IT140" s="94"/>
      <c r="IU140" s="94"/>
      <c r="IV140" s="94"/>
      <c r="IW140" s="94"/>
      <c r="IX140" s="94"/>
      <c r="IY140" s="94"/>
    </row>
    <row r="141" spans="1:259" s="95" customFormat="1" ht="47.25" customHeight="1" x14ac:dyDescent="0.2">
      <c r="A141" s="81"/>
      <c r="B141" s="83"/>
      <c r="C141" s="83"/>
      <c r="D141" s="83"/>
      <c r="E141" s="83"/>
      <c r="F141" s="83"/>
      <c r="G141" s="82"/>
      <c r="H141" s="82"/>
      <c r="I141" s="82"/>
      <c r="J141" s="83"/>
      <c r="K141" s="82"/>
      <c r="L141" s="83"/>
      <c r="M141" s="82"/>
      <c r="N141" s="82"/>
      <c r="O141" s="84"/>
      <c r="P141" s="82"/>
      <c r="Q141" s="82"/>
      <c r="R141" s="85"/>
      <c r="S141" s="82"/>
      <c r="T141" s="86"/>
      <c r="U141" s="87"/>
      <c r="V141" s="82"/>
      <c r="W141" s="82"/>
      <c r="X141" s="88"/>
      <c r="Y141" s="89"/>
      <c r="Z141" s="89"/>
      <c r="AA141" s="89"/>
      <c r="AB141" s="99"/>
      <c r="AC141" s="91"/>
      <c r="AD141" s="82"/>
      <c r="AE141" s="82"/>
      <c r="AF141" s="93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  <c r="FQ141" s="94"/>
      <c r="FR141" s="94"/>
      <c r="FS141" s="94"/>
      <c r="FT141" s="94"/>
      <c r="FU141" s="94"/>
      <c r="FV141" s="94"/>
      <c r="FW141" s="94"/>
      <c r="FX141" s="94"/>
      <c r="FY141" s="94"/>
      <c r="FZ141" s="94"/>
      <c r="GA141" s="94"/>
      <c r="GB141" s="94"/>
      <c r="GC141" s="94"/>
      <c r="GD141" s="94"/>
      <c r="GE141" s="94"/>
      <c r="GF141" s="94"/>
      <c r="GG141" s="94"/>
      <c r="GH141" s="94"/>
      <c r="GI141" s="94"/>
      <c r="GJ141" s="94"/>
      <c r="GK141" s="94"/>
      <c r="GL141" s="94"/>
      <c r="GM141" s="94"/>
      <c r="GN141" s="94"/>
      <c r="GO141" s="94"/>
      <c r="GP141" s="94"/>
      <c r="GQ141" s="94"/>
      <c r="GR141" s="94"/>
      <c r="GS141" s="94"/>
      <c r="GT141" s="94"/>
      <c r="GU141" s="94"/>
      <c r="GV141" s="94"/>
      <c r="GW141" s="94"/>
      <c r="GX141" s="94"/>
      <c r="GY141" s="94"/>
      <c r="GZ141" s="94"/>
      <c r="HA141" s="94"/>
      <c r="HB141" s="94"/>
      <c r="HC141" s="94"/>
      <c r="HD141" s="94"/>
      <c r="HE141" s="94"/>
      <c r="HF141" s="94"/>
      <c r="HG141" s="94"/>
      <c r="HH141" s="94"/>
      <c r="HI141" s="94"/>
      <c r="HJ141" s="94"/>
      <c r="HK141" s="94"/>
      <c r="HL141" s="94"/>
      <c r="HM141" s="94"/>
      <c r="HN141" s="94"/>
      <c r="HO141" s="94"/>
      <c r="HP141" s="94"/>
      <c r="HQ141" s="94"/>
      <c r="HR141" s="94"/>
      <c r="HS141" s="94"/>
      <c r="HT141" s="94"/>
      <c r="HU141" s="94"/>
      <c r="HV141" s="94"/>
      <c r="HW141" s="94"/>
      <c r="HX141" s="94"/>
      <c r="HY141" s="94"/>
      <c r="HZ141" s="94"/>
      <c r="IA141" s="94"/>
      <c r="IB141" s="94"/>
      <c r="IC141" s="94"/>
      <c r="ID141" s="94"/>
      <c r="IE141" s="94"/>
      <c r="IF141" s="94"/>
      <c r="IG141" s="94"/>
      <c r="IH141" s="94"/>
      <c r="II141" s="94"/>
      <c r="IJ141" s="94"/>
      <c r="IK141" s="94"/>
      <c r="IL141" s="94"/>
      <c r="IM141" s="94"/>
      <c r="IN141" s="94"/>
      <c r="IO141" s="94"/>
      <c r="IP141" s="94"/>
      <c r="IQ141" s="94"/>
      <c r="IR141" s="94"/>
      <c r="IS141" s="94"/>
      <c r="IT141" s="94"/>
      <c r="IU141" s="94"/>
      <c r="IV141" s="94"/>
      <c r="IW141" s="94"/>
      <c r="IX141" s="94"/>
      <c r="IY141" s="94"/>
    </row>
    <row r="142" spans="1:259" s="94" customFormat="1" ht="47.25" customHeight="1" x14ac:dyDescent="0.2">
      <c r="A142" s="81"/>
      <c r="B142" s="83"/>
      <c r="C142" s="83"/>
      <c r="D142" s="83"/>
      <c r="E142" s="83"/>
      <c r="F142" s="83"/>
      <c r="G142" s="82"/>
      <c r="H142" s="82"/>
      <c r="I142" s="82"/>
      <c r="J142" s="83"/>
      <c r="K142" s="82"/>
      <c r="L142" s="83"/>
      <c r="M142" s="82"/>
      <c r="N142" s="82"/>
      <c r="O142" s="84"/>
      <c r="P142" s="82"/>
      <c r="Q142" s="82"/>
      <c r="R142" s="85"/>
      <c r="S142" s="82"/>
      <c r="T142" s="87"/>
      <c r="U142" s="87"/>
      <c r="V142" s="92"/>
      <c r="W142" s="82"/>
      <c r="X142" s="88"/>
      <c r="Y142" s="89"/>
      <c r="Z142" s="89"/>
      <c r="AA142" s="89"/>
      <c r="AB142" s="99"/>
      <c r="AC142" s="91"/>
      <c r="AD142" s="82"/>
      <c r="AE142" s="82"/>
      <c r="AF142" s="93"/>
    </row>
    <row r="143" spans="1:259" s="94" customFormat="1" ht="47.25" customHeight="1" x14ac:dyDescent="0.2">
      <c r="A143" s="81"/>
      <c r="B143" s="83"/>
      <c r="C143" s="83"/>
      <c r="D143" s="83"/>
      <c r="E143" s="83"/>
      <c r="F143" s="83"/>
      <c r="G143" s="82"/>
      <c r="H143" s="82"/>
      <c r="I143" s="82"/>
      <c r="J143" s="83"/>
      <c r="K143" s="82"/>
      <c r="L143" s="83"/>
      <c r="M143" s="82"/>
      <c r="N143" s="82"/>
      <c r="O143" s="84"/>
      <c r="P143" s="82"/>
      <c r="Q143" s="82"/>
      <c r="R143" s="85"/>
      <c r="S143" s="82"/>
      <c r="T143" s="87"/>
      <c r="U143" s="87"/>
      <c r="V143" s="92"/>
      <c r="W143" s="82"/>
      <c r="X143" s="88"/>
      <c r="Y143" s="89"/>
      <c r="Z143" s="89"/>
      <c r="AA143" s="89"/>
      <c r="AB143" s="99"/>
      <c r="AC143" s="91"/>
      <c r="AD143" s="82"/>
      <c r="AE143" s="82"/>
      <c r="AF143" s="93"/>
    </row>
    <row r="144" spans="1:259" s="94" customFormat="1" ht="47.25" customHeight="1" x14ac:dyDescent="0.2">
      <c r="A144" s="81"/>
      <c r="B144" s="83"/>
      <c r="C144" s="83"/>
      <c r="D144" s="83"/>
      <c r="E144" s="83"/>
      <c r="F144" s="83"/>
      <c r="G144" s="82"/>
      <c r="H144" s="82"/>
      <c r="I144" s="82"/>
      <c r="J144" s="83"/>
      <c r="K144" s="82"/>
      <c r="L144" s="83"/>
      <c r="M144" s="82"/>
      <c r="N144" s="82"/>
      <c r="O144" s="84"/>
      <c r="P144" s="82"/>
      <c r="Q144" s="82"/>
      <c r="R144" s="85"/>
      <c r="S144" s="82"/>
      <c r="T144" s="87"/>
      <c r="U144" s="87"/>
      <c r="V144" s="92"/>
      <c r="W144" s="82"/>
      <c r="X144" s="88"/>
      <c r="Y144" s="89"/>
      <c r="Z144" s="89"/>
      <c r="AA144" s="89"/>
      <c r="AB144" s="99"/>
      <c r="AC144" s="91"/>
      <c r="AD144" s="82"/>
      <c r="AE144" s="82"/>
      <c r="AF144" s="93"/>
    </row>
    <row r="145" spans="1:32" s="94" customFormat="1" ht="47.25" customHeight="1" x14ac:dyDescent="0.2">
      <c r="A145" s="81"/>
      <c r="B145" s="83"/>
      <c r="C145" s="83"/>
      <c r="D145" s="83"/>
      <c r="E145" s="83"/>
      <c r="F145" s="83"/>
      <c r="G145" s="82"/>
      <c r="H145" s="82"/>
      <c r="I145" s="82"/>
      <c r="J145" s="83"/>
      <c r="K145" s="82"/>
      <c r="L145" s="83"/>
      <c r="M145" s="82"/>
      <c r="N145" s="82"/>
      <c r="O145" s="84"/>
      <c r="P145" s="82"/>
      <c r="Q145" s="82"/>
      <c r="R145" s="85"/>
      <c r="S145" s="82"/>
      <c r="T145" s="86"/>
      <c r="U145" s="87"/>
      <c r="V145" s="82"/>
      <c r="W145" s="82"/>
      <c r="X145" s="88"/>
      <c r="Y145" s="89"/>
      <c r="Z145" s="89"/>
      <c r="AA145" s="89"/>
      <c r="AB145" s="99"/>
      <c r="AC145" s="91"/>
      <c r="AD145" s="92"/>
      <c r="AE145" s="92"/>
      <c r="AF145" s="93"/>
    </row>
    <row r="146" spans="1:32" s="94" customFormat="1" ht="47.25" customHeight="1" x14ac:dyDescent="0.2">
      <c r="A146" s="81"/>
      <c r="B146" s="83"/>
      <c r="C146" s="83"/>
      <c r="D146" s="83"/>
      <c r="E146" s="83"/>
      <c r="F146" s="83"/>
      <c r="G146" s="82"/>
      <c r="H146" s="82"/>
      <c r="I146" s="82"/>
      <c r="J146" s="83"/>
      <c r="K146" s="82"/>
      <c r="L146" s="83"/>
      <c r="M146" s="82"/>
      <c r="N146" s="82"/>
      <c r="O146" s="84"/>
      <c r="P146" s="82"/>
      <c r="Q146" s="82"/>
      <c r="R146" s="85"/>
      <c r="S146" s="82"/>
      <c r="T146" s="86"/>
      <c r="U146" s="87"/>
      <c r="V146" s="82"/>
      <c r="W146" s="82"/>
      <c r="X146" s="102"/>
      <c r="Y146" s="89"/>
      <c r="Z146" s="89"/>
      <c r="AA146" s="89"/>
      <c r="AB146" s="99"/>
      <c r="AC146" s="91"/>
      <c r="AD146" s="92"/>
      <c r="AE146" s="92"/>
      <c r="AF146" s="93"/>
    </row>
    <row r="147" spans="1:32" s="94" customFormat="1" ht="47.25" customHeight="1" x14ac:dyDescent="0.2">
      <c r="A147" s="81"/>
      <c r="B147" s="83"/>
      <c r="C147" s="83"/>
      <c r="D147" s="83"/>
      <c r="E147" s="83"/>
      <c r="F147" s="83"/>
      <c r="G147" s="82"/>
      <c r="H147" s="82"/>
      <c r="I147" s="82"/>
      <c r="J147" s="83"/>
      <c r="K147" s="82"/>
      <c r="L147" s="83"/>
      <c r="M147" s="82"/>
      <c r="N147" s="82"/>
      <c r="O147" s="84"/>
      <c r="P147" s="82"/>
      <c r="Q147" s="82"/>
      <c r="R147" s="85"/>
      <c r="S147" s="82"/>
      <c r="T147" s="86"/>
      <c r="U147" s="87"/>
      <c r="V147" s="82"/>
      <c r="W147" s="82"/>
      <c r="X147" s="88"/>
      <c r="Y147" s="89"/>
      <c r="Z147" s="89"/>
      <c r="AA147" s="89"/>
      <c r="AB147" s="99"/>
      <c r="AC147" s="91"/>
      <c r="AD147" s="82"/>
      <c r="AE147" s="82"/>
      <c r="AF147" s="93"/>
    </row>
    <row r="148" spans="1:32" s="94" customFormat="1" ht="47.25" customHeight="1" x14ac:dyDescent="0.2">
      <c r="A148" s="81"/>
      <c r="B148" s="83"/>
      <c r="C148" s="83"/>
      <c r="D148" s="83"/>
      <c r="E148" s="83"/>
      <c r="F148" s="83"/>
      <c r="G148" s="82"/>
      <c r="H148" s="82"/>
      <c r="I148" s="82"/>
      <c r="J148" s="83"/>
      <c r="K148" s="82"/>
      <c r="L148" s="83"/>
      <c r="M148" s="82"/>
      <c r="N148" s="82"/>
      <c r="O148" s="84"/>
      <c r="P148" s="82"/>
      <c r="Q148" s="82"/>
      <c r="R148" s="85"/>
      <c r="S148" s="82"/>
      <c r="T148" s="86"/>
      <c r="U148" s="87"/>
      <c r="V148" s="82"/>
      <c r="W148" s="82"/>
      <c r="X148" s="88"/>
      <c r="Y148" s="89"/>
      <c r="Z148" s="89"/>
      <c r="AA148" s="89"/>
      <c r="AB148" s="99"/>
      <c r="AC148" s="91"/>
      <c r="AD148" s="82"/>
      <c r="AE148" s="82"/>
      <c r="AF148" s="93"/>
    </row>
    <row r="149" spans="1:32" s="94" customFormat="1" ht="47.25" customHeight="1" x14ac:dyDescent="0.2">
      <c r="A149" s="81"/>
      <c r="B149" s="83"/>
      <c r="C149" s="83"/>
      <c r="D149" s="83"/>
      <c r="E149" s="83"/>
      <c r="F149" s="83"/>
      <c r="G149" s="82"/>
      <c r="H149" s="82"/>
      <c r="I149" s="82"/>
      <c r="J149" s="83"/>
      <c r="K149" s="82"/>
      <c r="L149" s="83"/>
      <c r="M149" s="82"/>
      <c r="N149" s="82"/>
      <c r="O149" s="84"/>
      <c r="P149" s="82"/>
      <c r="Q149" s="82"/>
      <c r="R149" s="85"/>
      <c r="S149" s="82"/>
      <c r="T149" s="86"/>
      <c r="U149" s="87"/>
      <c r="V149" s="82"/>
      <c r="W149" s="82"/>
      <c r="X149" s="88"/>
      <c r="Y149" s="89"/>
      <c r="Z149" s="89"/>
      <c r="AA149" s="89"/>
      <c r="AB149" s="99"/>
      <c r="AC149" s="91"/>
      <c r="AD149" s="82"/>
      <c r="AE149" s="82"/>
      <c r="AF149" s="93"/>
    </row>
    <row r="150" spans="1:32" s="94" customFormat="1" ht="47.25" customHeight="1" x14ac:dyDescent="0.2">
      <c r="A150" s="81"/>
      <c r="B150" s="83"/>
      <c r="C150" s="83"/>
      <c r="D150" s="83"/>
      <c r="E150" s="83"/>
      <c r="F150" s="83"/>
      <c r="G150" s="82"/>
      <c r="H150" s="82"/>
      <c r="I150" s="82"/>
      <c r="J150" s="83"/>
      <c r="K150" s="82"/>
      <c r="L150" s="83"/>
      <c r="M150" s="82"/>
      <c r="N150" s="82"/>
      <c r="O150" s="84"/>
      <c r="P150" s="82"/>
      <c r="Q150" s="82"/>
      <c r="R150" s="85"/>
      <c r="S150" s="82"/>
      <c r="T150" s="87"/>
      <c r="U150" s="87"/>
      <c r="V150" s="92"/>
      <c r="W150" s="82"/>
      <c r="X150" s="88"/>
      <c r="Y150" s="89"/>
      <c r="Z150" s="89"/>
      <c r="AA150" s="89"/>
      <c r="AB150" s="99"/>
      <c r="AC150" s="91"/>
      <c r="AD150" s="92"/>
      <c r="AE150" s="92"/>
      <c r="AF150" s="93"/>
    </row>
    <row r="151" spans="1:32" s="94" customFormat="1" ht="47.25" customHeight="1" x14ac:dyDescent="0.2">
      <c r="A151" s="81"/>
      <c r="B151" s="83"/>
      <c r="C151" s="83"/>
      <c r="D151" s="83"/>
      <c r="E151" s="83"/>
      <c r="F151" s="83"/>
      <c r="G151" s="82"/>
      <c r="H151" s="82"/>
      <c r="I151" s="82"/>
      <c r="J151" s="83"/>
      <c r="K151" s="82"/>
      <c r="L151" s="83"/>
      <c r="M151" s="82"/>
      <c r="N151" s="82"/>
      <c r="O151" s="84"/>
      <c r="P151" s="82"/>
      <c r="Q151" s="82"/>
      <c r="R151" s="85"/>
      <c r="S151" s="82"/>
      <c r="T151" s="87"/>
      <c r="U151" s="87"/>
      <c r="V151" s="92"/>
      <c r="W151" s="82"/>
      <c r="X151" s="88"/>
      <c r="Y151" s="89"/>
      <c r="Z151" s="89"/>
      <c r="AA151" s="89"/>
      <c r="AB151" s="99"/>
      <c r="AC151" s="91"/>
      <c r="AD151" s="82"/>
      <c r="AE151" s="82"/>
      <c r="AF151" s="93"/>
    </row>
    <row r="152" spans="1:32" s="94" customFormat="1" ht="47.25" customHeight="1" x14ac:dyDescent="0.2">
      <c r="A152" s="81"/>
      <c r="B152" s="83"/>
      <c r="C152" s="83"/>
      <c r="D152" s="83"/>
      <c r="E152" s="83"/>
      <c r="F152" s="83"/>
      <c r="G152" s="82"/>
      <c r="H152" s="82"/>
      <c r="I152" s="101"/>
      <c r="J152" s="83"/>
      <c r="K152" s="82"/>
      <c r="L152" s="83"/>
      <c r="M152" s="82"/>
      <c r="N152" s="82"/>
      <c r="O152" s="84"/>
      <c r="P152" s="82"/>
      <c r="Q152" s="82"/>
      <c r="R152" s="85"/>
      <c r="S152" s="82"/>
      <c r="T152" s="87"/>
      <c r="U152" s="87"/>
      <c r="V152" s="92"/>
      <c r="W152" s="82"/>
      <c r="X152" s="88"/>
      <c r="Y152" s="89"/>
      <c r="Z152" s="89"/>
      <c r="AA152" s="89"/>
      <c r="AB152" s="99"/>
      <c r="AC152" s="91"/>
      <c r="AD152" s="82"/>
      <c r="AE152" s="82"/>
      <c r="AF152" s="93"/>
    </row>
    <row r="153" spans="1:32" s="94" customFormat="1" ht="47.25" customHeight="1" x14ac:dyDescent="0.2">
      <c r="A153" s="81"/>
      <c r="B153" s="83"/>
      <c r="C153" s="83"/>
      <c r="D153" s="83"/>
      <c r="E153" s="83"/>
      <c r="F153" s="83"/>
      <c r="G153" s="82"/>
      <c r="H153" s="82"/>
      <c r="I153" s="82"/>
      <c r="J153" s="83"/>
      <c r="K153" s="82"/>
      <c r="L153" s="83"/>
      <c r="M153" s="82"/>
      <c r="N153" s="82"/>
      <c r="O153" s="84"/>
      <c r="P153" s="82"/>
      <c r="Q153" s="82"/>
      <c r="R153" s="85"/>
      <c r="S153" s="82"/>
      <c r="T153" s="86"/>
      <c r="U153" s="87"/>
      <c r="V153" s="82"/>
      <c r="W153" s="82"/>
      <c r="X153" s="88"/>
      <c r="Y153" s="89"/>
      <c r="Z153" s="89"/>
      <c r="AA153" s="89"/>
      <c r="AB153" s="99"/>
      <c r="AC153" s="91"/>
      <c r="AD153" s="82"/>
      <c r="AE153" s="82"/>
      <c r="AF153" s="93"/>
    </row>
    <row r="154" spans="1:32" s="94" customFormat="1" ht="47.25" customHeight="1" x14ac:dyDescent="0.2">
      <c r="A154" s="81"/>
      <c r="B154" s="83"/>
      <c r="C154" s="83"/>
      <c r="D154" s="83"/>
      <c r="E154" s="83"/>
      <c r="F154" s="83"/>
      <c r="G154" s="82"/>
      <c r="H154" s="82"/>
      <c r="I154" s="82"/>
      <c r="J154" s="83"/>
      <c r="K154" s="82"/>
      <c r="L154" s="83"/>
      <c r="M154" s="82"/>
      <c r="N154" s="82"/>
      <c r="O154" s="84"/>
      <c r="P154" s="82"/>
      <c r="Q154" s="82"/>
      <c r="R154" s="85"/>
      <c r="S154" s="82"/>
      <c r="T154" s="87"/>
      <c r="U154" s="87"/>
      <c r="V154" s="92"/>
      <c r="W154" s="82"/>
      <c r="X154" s="88"/>
      <c r="Y154" s="89"/>
      <c r="Z154" s="89"/>
      <c r="AA154" s="89"/>
      <c r="AB154" s="99"/>
      <c r="AC154" s="91"/>
      <c r="AD154" s="82"/>
      <c r="AE154" s="82"/>
      <c r="AF154" s="93"/>
    </row>
    <row r="155" spans="1:32" s="94" customFormat="1" ht="47.25" customHeight="1" x14ac:dyDescent="0.2">
      <c r="A155" s="81"/>
      <c r="B155" s="83"/>
      <c r="C155" s="83"/>
      <c r="D155" s="83"/>
      <c r="E155" s="83"/>
      <c r="F155" s="83"/>
      <c r="G155" s="82"/>
      <c r="H155" s="82"/>
      <c r="I155" s="82"/>
      <c r="J155" s="83"/>
      <c r="K155" s="82"/>
      <c r="L155" s="83"/>
      <c r="M155" s="82"/>
      <c r="N155" s="82"/>
      <c r="O155" s="84"/>
      <c r="P155" s="82"/>
      <c r="Q155" s="82"/>
      <c r="R155" s="85"/>
      <c r="S155" s="82"/>
      <c r="T155" s="87"/>
      <c r="U155" s="87"/>
      <c r="V155" s="92"/>
      <c r="W155" s="82"/>
      <c r="X155" s="102"/>
      <c r="Y155" s="89"/>
      <c r="Z155" s="89"/>
      <c r="AA155" s="89"/>
      <c r="AB155" s="99"/>
      <c r="AC155" s="91"/>
      <c r="AD155" s="82"/>
      <c r="AE155" s="82"/>
      <c r="AF155" s="93"/>
    </row>
    <row r="156" spans="1:32" s="94" customFormat="1" ht="47.25" customHeight="1" x14ac:dyDescent="0.2">
      <c r="A156" s="81"/>
      <c r="B156" s="83"/>
      <c r="C156" s="83"/>
      <c r="D156" s="83"/>
      <c r="E156" s="83"/>
      <c r="F156" s="83"/>
      <c r="G156" s="82"/>
      <c r="H156" s="82"/>
      <c r="I156" s="82"/>
      <c r="J156" s="83"/>
      <c r="K156" s="82"/>
      <c r="L156" s="83"/>
      <c r="M156" s="82"/>
      <c r="N156" s="82"/>
      <c r="O156" s="84"/>
      <c r="P156" s="82"/>
      <c r="Q156" s="82"/>
      <c r="R156" s="85"/>
      <c r="S156" s="82"/>
      <c r="T156" s="87"/>
      <c r="U156" s="87"/>
      <c r="V156" s="92"/>
      <c r="W156" s="82"/>
      <c r="X156" s="88"/>
      <c r="Y156" s="89"/>
      <c r="Z156" s="89"/>
      <c r="AA156" s="89"/>
      <c r="AB156" s="99"/>
      <c r="AC156" s="91"/>
      <c r="AD156" s="82"/>
      <c r="AE156" s="82"/>
      <c r="AF156" s="93"/>
    </row>
    <row r="157" spans="1:32" s="94" customFormat="1" ht="47.25" customHeight="1" x14ac:dyDescent="0.2">
      <c r="A157" s="81"/>
      <c r="B157" s="83"/>
      <c r="C157" s="83"/>
      <c r="D157" s="83"/>
      <c r="E157" s="83"/>
      <c r="F157" s="83"/>
      <c r="G157" s="82"/>
      <c r="H157" s="82"/>
      <c r="I157" s="82"/>
      <c r="J157" s="83"/>
      <c r="K157" s="82"/>
      <c r="L157" s="83"/>
      <c r="M157" s="82"/>
      <c r="N157" s="82"/>
      <c r="O157" s="84"/>
      <c r="P157" s="82"/>
      <c r="Q157" s="82"/>
      <c r="R157" s="85"/>
      <c r="S157" s="82"/>
      <c r="T157" s="87"/>
      <c r="U157" s="87"/>
      <c r="V157" s="92"/>
      <c r="W157" s="82"/>
      <c r="X157" s="88"/>
      <c r="Y157" s="89"/>
      <c r="Z157" s="89"/>
      <c r="AA157" s="89"/>
      <c r="AB157" s="99"/>
      <c r="AC157" s="91"/>
      <c r="AD157" s="82"/>
      <c r="AE157" s="82"/>
      <c r="AF157" s="93"/>
    </row>
    <row r="158" spans="1:32" s="94" customFormat="1" ht="47.25" customHeight="1" x14ac:dyDescent="0.2">
      <c r="A158" s="81"/>
      <c r="B158" s="83"/>
      <c r="C158" s="83"/>
      <c r="D158" s="83"/>
      <c r="E158" s="83"/>
      <c r="F158" s="83"/>
      <c r="G158" s="82"/>
      <c r="H158" s="82"/>
      <c r="I158" s="82"/>
      <c r="J158" s="83"/>
      <c r="K158" s="82"/>
      <c r="L158" s="83"/>
      <c r="M158" s="82"/>
      <c r="N158" s="82"/>
      <c r="O158" s="84"/>
      <c r="P158" s="82"/>
      <c r="Q158" s="82"/>
      <c r="R158" s="85"/>
      <c r="S158" s="82"/>
      <c r="T158" s="87"/>
      <c r="U158" s="87"/>
      <c r="V158" s="92"/>
      <c r="W158" s="82"/>
      <c r="X158" s="88"/>
      <c r="Y158" s="89"/>
      <c r="Z158" s="89"/>
      <c r="AA158" s="89"/>
      <c r="AB158" s="99"/>
      <c r="AC158" s="91"/>
      <c r="AD158" s="82"/>
      <c r="AE158" s="82"/>
      <c r="AF158" s="93"/>
    </row>
    <row r="159" spans="1:32" s="94" customFormat="1" ht="47.25" customHeight="1" x14ac:dyDescent="0.2">
      <c r="A159" s="81"/>
      <c r="B159" s="83"/>
      <c r="C159" s="83"/>
      <c r="D159" s="83"/>
      <c r="E159" s="83"/>
      <c r="F159" s="83"/>
      <c r="G159" s="82"/>
      <c r="H159" s="82"/>
      <c r="I159" s="82"/>
      <c r="J159" s="83"/>
      <c r="K159" s="82"/>
      <c r="L159" s="83"/>
      <c r="M159" s="82"/>
      <c r="N159" s="82"/>
      <c r="O159" s="84"/>
      <c r="P159" s="82"/>
      <c r="Q159" s="82"/>
      <c r="R159" s="85"/>
      <c r="S159" s="82"/>
      <c r="T159" s="87"/>
      <c r="U159" s="87"/>
      <c r="V159" s="92"/>
      <c r="W159" s="82"/>
      <c r="X159" s="88"/>
      <c r="Y159" s="89"/>
      <c r="Z159" s="89"/>
      <c r="AA159" s="89"/>
      <c r="AB159" s="99"/>
      <c r="AC159" s="91"/>
      <c r="AD159" s="82"/>
      <c r="AE159" s="82"/>
      <c r="AF159" s="93"/>
    </row>
    <row r="160" spans="1:32" s="94" customFormat="1" ht="47.25" customHeight="1" x14ac:dyDescent="0.2">
      <c r="A160" s="81"/>
      <c r="B160" s="83"/>
      <c r="C160" s="83"/>
      <c r="D160" s="83"/>
      <c r="E160" s="83"/>
      <c r="F160" s="83"/>
      <c r="G160" s="82"/>
      <c r="H160" s="82"/>
      <c r="I160" s="82"/>
      <c r="J160" s="83"/>
      <c r="K160" s="82"/>
      <c r="L160" s="83"/>
      <c r="M160" s="82"/>
      <c r="N160" s="82"/>
      <c r="O160" s="84"/>
      <c r="P160" s="82"/>
      <c r="Q160" s="82"/>
      <c r="R160" s="85"/>
      <c r="S160" s="82"/>
      <c r="T160" s="86"/>
      <c r="U160" s="87"/>
      <c r="V160" s="82"/>
      <c r="W160" s="82"/>
      <c r="X160" s="88"/>
      <c r="Y160" s="89"/>
      <c r="Z160" s="89"/>
      <c r="AA160" s="89"/>
      <c r="AB160" s="99"/>
      <c r="AC160" s="91"/>
      <c r="AD160" s="92"/>
      <c r="AE160" s="92"/>
      <c r="AF160" s="93"/>
    </row>
    <row r="161" spans="1:32" s="94" customFormat="1" ht="47.25" customHeight="1" x14ac:dyDescent="0.2">
      <c r="A161" s="81"/>
      <c r="B161" s="83"/>
      <c r="C161" s="83"/>
      <c r="D161" s="83"/>
      <c r="E161" s="83"/>
      <c r="F161" s="83"/>
      <c r="G161" s="82"/>
      <c r="H161" s="82"/>
      <c r="I161" s="82"/>
      <c r="J161" s="83"/>
      <c r="K161" s="82"/>
      <c r="L161" s="83"/>
      <c r="M161" s="82"/>
      <c r="N161" s="82"/>
      <c r="O161" s="84"/>
      <c r="P161" s="82"/>
      <c r="Q161" s="82"/>
      <c r="R161" s="85"/>
      <c r="S161" s="82"/>
      <c r="T161" s="86"/>
      <c r="U161" s="87"/>
      <c r="V161" s="82"/>
      <c r="W161" s="82"/>
      <c r="X161" s="102"/>
      <c r="Y161" s="89"/>
      <c r="Z161" s="89"/>
      <c r="AA161" s="89"/>
      <c r="AB161" s="99"/>
      <c r="AC161" s="91"/>
      <c r="AD161" s="92"/>
      <c r="AE161" s="92"/>
      <c r="AF161" s="93"/>
    </row>
    <row r="162" spans="1:32" s="94" customFormat="1" ht="47.25" customHeight="1" x14ac:dyDescent="0.2">
      <c r="A162" s="81"/>
      <c r="B162" s="83"/>
      <c r="C162" s="83"/>
      <c r="D162" s="83"/>
      <c r="E162" s="83"/>
      <c r="F162" s="83"/>
      <c r="G162" s="82"/>
      <c r="H162" s="82"/>
      <c r="I162" s="82"/>
      <c r="J162" s="83"/>
      <c r="K162" s="82"/>
      <c r="L162" s="83"/>
      <c r="M162" s="82"/>
      <c r="N162" s="82"/>
      <c r="O162" s="84"/>
      <c r="P162" s="82"/>
      <c r="Q162" s="82"/>
      <c r="R162" s="85"/>
      <c r="S162" s="82"/>
      <c r="T162" s="87"/>
      <c r="U162" s="87"/>
      <c r="V162" s="92"/>
      <c r="W162" s="82"/>
      <c r="X162" s="102"/>
      <c r="Y162" s="89"/>
      <c r="Z162" s="89"/>
      <c r="AA162" s="89"/>
      <c r="AB162" s="99"/>
      <c r="AC162" s="91"/>
      <c r="AD162" s="92"/>
      <c r="AE162" s="92"/>
      <c r="AF162" s="93"/>
    </row>
    <row r="163" spans="1:32" s="94" customFormat="1" ht="47.25" customHeight="1" x14ac:dyDescent="0.2">
      <c r="A163" s="81"/>
      <c r="B163" s="83"/>
      <c r="C163" s="83"/>
      <c r="D163" s="83"/>
      <c r="E163" s="83"/>
      <c r="F163" s="83"/>
      <c r="G163" s="82"/>
      <c r="H163" s="82"/>
      <c r="I163" s="82"/>
      <c r="J163" s="83"/>
      <c r="K163" s="82"/>
      <c r="L163" s="83"/>
      <c r="M163" s="82"/>
      <c r="N163" s="82"/>
      <c r="O163" s="84"/>
      <c r="P163" s="82"/>
      <c r="Q163" s="82"/>
      <c r="R163" s="85"/>
      <c r="S163" s="82"/>
      <c r="T163" s="87"/>
      <c r="U163" s="87"/>
      <c r="V163" s="92"/>
      <c r="W163" s="82"/>
      <c r="X163" s="102"/>
      <c r="Y163" s="89"/>
      <c r="Z163" s="89"/>
      <c r="AA163" s="89"/>
      <c r="AB163" s="99"/>
      <c r="AC163" s="91"/>
      <c r="AD163" s="92"/>
      <c r="AE163" s="92"/>
      <c r="AF163" s="93"/>
    </row>
    <row r="164" spans="1:32" s="94" customFormat="1" ht="47.25" customHeight="1" x14ac:dyDescent="0.2">
      <c r="A164" s="81"/>
      <c r="B164" s="83"/>
      <c r="C164" s="83"/>
      <c r="D164" s="83"/>
      <c r="E164" s="83"/>
      <c r="F164" s="83"/>
      <c r="G164" s="82"/>
      <c r="H164" s="82"/>
      <c r="I164" s="82"/>
      <c r="J164" s="83"/>
      <c r="K164" s="82"/>
      <c r="L164" s="83"/>
      <c r="M164" s="82"/>
      <c r="N164" s="82"/>
      <c r="O164" s="84"/>
      <c r="P164" s="82"/>
      <c r="Q164" s="82"/>
      <c r="R164" s="85"/>
      <c r="S164" s="82"/>
      <c r="T164" s="86"/>
      <c r="U164" s="87"/>
      <c r="V164" s="82"/>
      <c r="W164" s="82"/>
      <c r="X164" s="102"/>
      <c r="Y164" s="89"/>
      <c r="Z164" s="89"/>
      <c r="AA164" s="89"/>
      <c r="AB164" s="99"/>
      <c r="AC164" s="91"/>
      <c r="AD164" s="92"/>
      <c r="AE164" s="92"/>
      <c r="AF164" s="93"/>
    </row>
    <row r="165" spans="1:32" s="94" customFormat="1" ht="47.25" customHeight="1" x14ac:dyDescent="0.2">
      <c r="A165" s="81"/>
      <c r="B165" s="83"/>
      <c r="C165" s="83"/>
      <c r="D165" s="83"/>
      <c r="E165" s="83"/>
      <c r="F165" s="83"/>
      <c r="G165" s="82"/>
      <c r="H165" s="82"/>
      <c r="I165" s="82"/>
      <c r="J165" s="83"/>
      <c r="K165" s="82"/>
      <c r="L165" s="83"/>
      <c r="M165" s="82"/>
      <c r="N165" s="82"/>
      <c r="O165" s="84"/>
      <c r="P165" s="82"/>
      <c r="Q165" s="82"/>
      <c r="R165" s="85"/>
      <c r="S165" s="82"/>
      <c r="T165" s="86"/>
      <c r="U165" s="87"/>
      <c r="V165" s="82"/>
      <c r="W165" s="82"/>
      <c r="X165" s="88"/>
      <c r="Y165" s="89"/>
      <c r="Z165" s="89"/>
      <c r="AA165" s="89"/>
      <c r="AB165" s="99"/>
      <c r="AC165" s="91"/>
      <c r="AD165" s="92"/>
      <c r="AE165" s="92"/>
      <c r="AF165" s="93"/>
    </row>
    <row r="166" spans="1:32" s="94" customFormat="1" ht="47.25" customHeight="1" x14ac:dyDescent="0.2">
      <c r="A166" s="81"/>
      <c r="B166" s="83"/>
      <c r="C166" s="83"/>
      <c r="D166" s="83"/>
      <c r="E166" s="83"/>
      <c r="F166" s="83"/>
      <c r="G166" s="82"/>
      <c r="H166" s="82"/>
      <c r="I166" s="82"/>
      <c r="J166" s="83"/>
      <c r="K166" s="82"/>
      <c r="L166" s="83"/>
      <c r="M166" s="82"/>
      <c r="N166" s="82"/>
      <c r="O166" s="84"/>
      <c r="P166" s="82"/>
      <c r="Q166" s="82"/>
      <c r="R166" s="85"/>
      <c r="S166" s="82"/>
      <c r="T166" s="86"/>
      <c r="U166" s="87"/>
      <c r="V166" s="82"/>
      <c r="W166" s="82"/>
      <c r="X166" s="102"/>
      <c r="Y166" s="89"/>
      <c r="Z166" s="89"/>
      <c r="AA166" s="89"/>
      <c r="AB166" s="99"/>
      <c r="AC166" s="91"/>
      <c r="AD166" s="92"/>
      <c r="AE166" s="92"/>
      <c r="AF166" s="93"/>
    </row>
    <row r="167" spans="1:32" s="94" customFormat="1" ht="47.25" customHeight="1" x14ac:dyDescent="0.2">
      <c r="A167" s="81"/>
      <c r="B167" s="83"/>
      <c r="C167" s="83"/>
      <c r="D167" s="83"/>
      <c r="E167" s="83"/>
      <c r="F167" s="83"/>
      <c r="G167" s="82"/>
      <c r="H167" s="82"/>
      <c r="I167" s="101"/>
      <c r="J167" s="83"/>
      <c r="K167" s="82"/>
      <c r="L167" s="83"/>
      <c r="M167" s="82"/>
      <c r="N167" s="82"/>
      <c r="O167" s="84"/>
      <c r="P167" s="82"/>
      <c r="Q167" s="82"/>
      <c r="R167" s="85"/>
      <c r="S167" s="82"/>
      <c r="T167" s="86"/>
      <c r="U167" s="87"/>
      <c r="V167" s="82"/>
      <c r="W167" s="82"/>
      <c r="X167" s="88"/>
      <c r="Y167" s="89"/>
      <c r="Z167" s="89"/>
      <c r="AA167" s="89"/>
      <c r="AB167" s="99"/>
      <c r="AC167" s="91"/>
      <c r="AD167" s="92"/>
      <c r="AE167" s="92"/>
      <c r="AF167" s="93"/>
    </row>
    <row r="168" spans="1:32" s="94" customFormat="1" ht="47.25" customHeight="1" x14ac:dyDescent="0.2">
      <c r="A168" s="81"/>
      <c r="B168" s="83"/>
      <c r="C168" s="83"/>
      <c r="D168" s="83"/>
      <c r="E168" s="83"/>
      <c r="F168" s="83"/>
      <c r="G168" s="82"/>
      <c r="H168" s="82"/>
      <c r="I168" s="82"/>
      <c r="J168" s="83"/>
      <c r="K168" s="82"/>
      <c r="L168" s="83"/>
      <c r="M168" s="82"/>
      <c r="N168" s="82"/>
      <c r="O168" s="84"/>
      <c r="P168" s="82"/>
      <c r="Q168" s="82"/>
      <c r="R168" s="85"/>
      <c r="S168" s="82"/>
      <c r="T168" s="86"/>
      <c r="U168" s="87"/>
      <c r="V168" s="82"/>
      <c r="W168" s="82"/>
      <c r="X168" s="88"/>
      <c r="Y168" s="89"/>
      <c r="Z168" s="89"/>
      <c r="AA168" s="89"/>
      <c r="AB168" s="99"/>
      <c r="AC168" s="91"/>
      <c r="AD168" s="92"/>
      <c r="AE168" s="92"/>
      <c r="AF168" s="93"/>
    </row>
    <row r="169" spans="1:32" s="94" customFormat="1" ht="47.25" customHeight="1" x14ac:dyDescent="0.2">
      <c r="A169" s="81"/>
      <c r="B169" s="83"/>
      <c r="C169" s="83"/>
      <c r="D169" s="83"/>
      <c r="E169" s="83"/>
      <c r="F169" s="83"/>
      <c r="G169" s="82"/>
      <c r="H169" s="82"/>
      <c r="I169" s="101"/>
      <c r="J169" s="83"/>
      <c r="K169" s="82"/>
      <c r="L169" s="83"/>
      <c r="M169" s="82"/>
      <c r="N169" s="82"/>
      <c r="O169" s="84"/>
      <c r="P169" s="82"/>
      <c r="Q169" s="82"/>
      <c r="R169" s="85"/>
      <c r="S169" s="82"/>
      <c r="T169" s="86"/>
      <c r="U169" s="87"/>
      <c r="V169" s="82"/>
      <c r="W169" s="82"/>
      <c r="X169" s="102"/>
      <c r="Y169" s="89"/>
      <c r="Z169" s="89"/>
      <c r="AA169" s="89"/>
      <c r="AB169" s="99"/>
      <c r="AC169" s="91"/>
      <c r="AD169" s="82"/>
      <c r="AE169" s="82"/>
      <c r="AF169" s="93"/>
    </row>
    <row r="170" spans="1:32" s="94" customFormat="1" ht="47.25" customHeight="1" x14ac:dyDescent="0.2">
      <c r="A170" s="81"/>
      <c r="B170" s="83"/>
      <c r="C170" s="83"/>
      <c r="D170" s="83"/>
      <c r="E170" s="83"/>
      <c r="F170" s="83"/>
      <c r="G170" s="82"/>
      <c r="H170" s="82"/>
      <c r="I170" s="82"/>
      <c r="J170" s="83"/>
      <c r="K170" s="82"/>
      <c r="L170" s="83"/>
      <c r="M170" s="82"/>
      <c r="N170" s="82"/>
      <c r="O170" s="84"/>
      <c r="P170" s="82"/>
      <c r="Q170" s="82"/>
      <c r="R170" s="85"/>
      <c r="S170" s="82"/>
      <c r="T170" s="86"/>
      <c r="U170" s="87"/>
      <c r="V170" s="82"/>
      <c r="W170" s="82"/>
      <c r="X170" s="102"/>
      <c r="Y170" s="89"/>
      <c r="Z170" s="89"/>
      <c r="AA170" s="89"/>
      <c r="AB170" s="99"/>
      <c r="AC170" s="91"/>
      <c r="AD170" s="82"/>
      <c r="AE170" s="82"/>
      <c r="AF170" s="93"/>
    </row>
    <row r="171" spans="1:32" s="94" customFormat="1" ht="47.25" customHeight="1" x14ac:dyDescent="0.2">
      <c r="A171" s="81"/>
      <c r="B171" s="83"/>
      <c r="C171" s="83"/>
      <c r="D171" s="83"/>
      <c r="E171" s="83"/>
      <c r="F171" s="83"/>
      <c r="G171" s="82"/>
      <c r="H171" s="82"/>
      <c r="I171" s="82"/>
      <c r="J171" s="83"/>
      <c r="K171" s="82"/>
      <c r="L171" s="83"/>
      <c r="M171" s="82"/>
      <c r="N171" s="82"/>
      <c r="O171" s="84"/>
      <c r="P171" s="82"/>
      <c r="Q171" s="82"/>
      <c r="R171" s="85"/>
      <c r="S171" s="82"/>
      <c r="T171" s="86"/>
      <c r="U171" s="87"/>
      <c r="V171" s="82"/>
      <c r="W171" s="82"/>
      <c r="X171" s="88"/>
      <c r="Y171" s="89"/>
      <c r="Z171" s="89"/>
      <c r="AA171" s="89"/>
      <c r="AB171" s="99"/>
      <c r="AC171" s="91"/>
      <c r="AD171" s="92"/>
      <c r="AE171" s="92"/>
      <c r="AF171" s="93"/>
    </row>
    <row r="172" spans="1:32" s="94" customFormat="1" ht="47.25" customHeight="1" x14ac:dyDescent="0.2">
      <c r="A172" s="81"/>
      <c r="B172" s="83"/>
      <c r="C172" s="83"/>
      <c r="D172" s="83"/>
      <c r="E172" s="83"/>
      <c r="F172" s="83"/>
      <c r="G172" s="82"/>
      <c r="H172" s="82"/>
      <c r="I172" s="82"/>
      <c r="J172" s="83"/>
      <c r="K172" s="82"/>
      <c r="L172" s="83"/>
      <c r="M172" s="82"/>
      <c r="N172" s="82"/>
      <c r="O172" s="84"/>
      <c r="P172" s="82"/>
      <c r="Q172" s="82"/>
      <c r="R172" s="85"/>
      <c r="S172" s="82"/>
      <c r="T172" s="86"/>
      <c r="U172" s="87"/>
      <c r="V172" s="82"/>
      <c r="W172" s="82"/>
      <c r="X172" s="88"/>
      <c r="Y172" s="89"/>
      <c r="Z172" s="89"/>
      <c r="AA172" s="89"/>
      <c r="AB172" s="99"/>
      <c r="AC172" s="91"/>
      <c r="AD172" s="92"/>
      <c r="AE172" s="92"/>
      <c r="AF172" s="93"/>
    </row>
    <row r="173" spans="1:32" s="94" customFormat="1" ht="47.25" customHeight="1" x14ac:dyDescent="0.2">
      <c r="A173" s="81"/>
      <c r="B173" s="83"/>
      <c r="C173" s="83"/>
      <c r="D173" s="83"/>
      <c r="E173" s="83"/>
      <c r="F173" s="83"/>
      <c r="G173" s="82"/>
      <c r="H173" s="82"/>
      <c r="I173" s="82"/>
      <c r="J173" s="83"/>
      <c r="K173" s="82"/>
      <c r="L173" s="83"/>
      <c r="M173" s="82"/>
      <c r="N173" s="82"/>
      <c r="O173" s="84"/>
      <c r="P173" s="82"/>
      <c r="Q173" s="82"/>
      <c r="R173" s="85"/>
      <c r="S173" s="82"/>
      <c r="T173" s="86"/>
      <c r="U173" s="87"/>
      <c r="V173" s="82"/>
      <c r="W173" s="82"/>
      <c r="X173" s="88"/>
      <c r="Y173" s="89"/>
      <c r="Z173" s="89"/>
      <c r="AA173" s="89"/>
      <c r="AB173" s="99"/>
      <c r="AC173" s="91"/>
      <c r="AD173" s="92"/>
      <c r="AE173" s="92"/>
      <c r="AF173" s="93"/>
    </row>
    <row r="174" spans="1:32" s="94" customFormat="1" ht="47.25" customHeight="1" x14ac:dyDescent="0.2">
      <c r="A174" s="81"/>
      <c r="B174" s="83"/>
      <c r="C174" s="83"/>
      <c r="D174" s="83"/>
      <c r="E174" s="83"/>
      <c r="F174" s="83"/>
      <c r="G174" s="82"/>
      <c r="H174" s="82"/>
      <c r="I174" s="82"/>
      <c r="J174" s="83"/>
      <c r="K174" s="82"/>
      <c r="L174" s="83"/>
      <c r="M174" s="82"/>
      <c r="N174" s="82"/>
      <c r="O174" s="84"/>
      <c r="P174" s="82"/>
      <c r="Q174" s="82"/>
      <c r="R174" s="85"/>
      <c r="S174" s="82"/>
      <c r="T174" s="87"/>
      <c r="U174" s="87"/>
      <c r="V174" s="92"/>
      <c r="W174" s="82"/>
      <c r="X174" s="102"/>
      <c r="Y174" s="89"/>
      <c r="Z174" s="89"/>
      <c r="AA174" s="89"/>
      <c r="AB174" s="99"/>
      <c r="AC174" s="91"/>
      <c r="AD174" s="82"/>
      <c r="AE174" s="82"/>
      <c r="AF174" s="93"/>
    </row>
    <row r="175" spans="1:32" s="94" customFormat="1" ht="47.25" customHeight="1" x14ac:dyDescent="0.2">
      <c r="A175" s="81"/>
      <c r="B175" s="83"/>
      <c r="C175" s="83"/>
      <c r="D175" s="83"/>
      <c r="E175" s="83"/>
      <c r="F175" s="83"/>
      <c r="G175" s="82"/>
      <c r="H175" s="82"/>
      <c r="I175" s="101"/>
      <c r="J175" s="83"/>
      <c r="K175" s="82"/>
      <c r="L175" s="83"/>
      <c r="M175" s="82"/>
      <c r="N175" s="82"/>
      <c r="O175" s="84"/>
      <c r="P175" s="82"/>
      <c r="Q175" s="82"/>
      <c r="R175" s="85"/>
      <c r="S175" s="82"/>
      <c r="T175" s="87"/>
      <c r="U175" s="87"/>
      <c r="V175" s="92"/>
      <c r="W175" s="82"/>
      <c r="X175" s="88"/>
      <c r="Y175" s="89"/>
      <c r="Z175" s="89"/>
      <c r="AA175" s="89"/>
      <c r="AB175" s="99"/>
      <c r="AC175" s="91"/>
      <c r="AD175" s="82"/>
      <c r="AE175" s="82"/>
      <c r="AF175" s="93"/>
    </row>
    <row r="176" spans="1:32" s="94" customFormat="1" ht="47.25" customHeight="1" x14ac:dyDescent="0.2">
      <c r="A176" s="81"/>
      <c r="B176" s="83"/>
      <c r="C176" s="83"/>
      <c r="D176" s="83"/>
      <c r="E176" s="83"/>
      <c r="F176" s="83"/>
      <c r="G176" s="82"/>
      <c r="H176" s="82"/>
      <c r="I176" s="82"/>
      <c r="J176" s="83"/>
      <c r="K176" s="82"/>
      <c r="L176" s="83"/>
      <c r="M176" s="82"/>
      <c r="N176" s="82"/>
      <c r="O176" s="84"/>
      <c r="P176" s="82"/>
      <c r="Q176" s="82"/>
      <c r="R176" s="85"/>
      <c r="S176" s="82"/>
      <c r="T176" s="86"/>
      <c r="U176" s="87"/>
      <c r="V176" s="82"/>
      <c r="W176" s="82"/>
      <c r="X176" s="88"/>
      <c r="Y176" s="89"/>
      <c r="Z176" s="89"/>
      <c r="AA176" s="89"/>
      <c r="AB176" s="99"/>
      <c r="AC176" s="91"/>
      <c r="AD176" s="82"/>
      <c r="AE176" s="82"/>
      <c r="AF176" s="93"/>
    </row>
    <row r="177" spans="1:32" s="94" customFormat="1" ht="47.25" customHeight="1" x14ac:dyDescent="0.2">
      <c r="A177" s="81"/>
      <c r="B177" s="83"/>
      <c r="C177" s="83"/>
      <c r="D177" s="83"/>
      <c r="E177" s="83"/>
      <c r="F177" s="83"/>
      <c r="G177" s="82"/>
      <c r="H177" s="82"/>
      <c r="I177" s="82"/>
      <c r="J177" s="83"/>
      <c r="K177" s="82"/>
      <c r="L177" s="83"/>
      <c r="M177" s="82"/>
      <c r="N177" s="82"/>
      <c r="O177" s="84"/>
      <c r="P177" s="82"/>
      <c r="Q177" s="82"/>
      <c r="R177" s="85"/>
      <c r="S177" s="82"/>
      <c r="T177" s="86"/>
      <c r="U177" s="87"/>
      <c r="V177" s="82"/>
      <c r="W177" s="82"/>
      <c r="X177" s="88"/>
      <c r="Y177" s="89"/>
      <c r="Z177" s="89"/>
      <c r="AA177" s="89"/>
      <c r="AB177" s="99"/>
      <c r="AC177" s="91"/>
      <c r="AD177" s="82"/>
      <c r="AE177" s="82"/>
      <c r="AF177" s="93"/>
    </row>
    <row r="178" spans="1:32" s="94" customFormat="1" ht="47.25" customHeight="1" x14ac:dyDescent="0.2">
      <c r="A178" s="81"/>
      <c r="B178" s="83"/>
      <c r="C178" s="83"/>
      <c r="D178" s="83"/>
      <c r="E178" s="83"/>
      <c r="F178" s="83"/>
      <c r="G178" s="82"/>
      <c r="H178" s="82"/>
      <c r="I178" s="82"/>
      <c r="J178" s="83"/>
      <c r="K178" s="82"/>
      <c r="L178" s="83"/>
      <c r="M178" s="82"/>
      <c r="N178" s="82"/>
      <c r="O178" s="84"/>
      <c r="P178" s="82"/>
      <c r="Q178" s="82"/>
      <c r="R178" s="85"/>
      <c r="S178" s="82"/>
      <c r="T178" s="86"/>
      <c r="U178" s="87"/>
      <c r="V178" s="82"/>
      <c r="W178" s="82"/>
      <c r="X178" s="88"/>
      <c r="Y178" s="89"/>
      <c r="Z178" s="89"/>
      <c r="AA178" s="89"/>
      <c r="AB178" s="99"/>
      <c r="AC178" s="91"/>
      <c r="AD178" s="92"/>
      <c r="AE178" s="92"/>
      <c r="AF178" s="93"/>
    </row>
    <row r="179" spans="1:32" s="94" customFormat="1" ht="47.25" customHeight="1" x14ac:dyDescent="0.2">
      <c r="A179" s="81"/>
      <c r="B179" s="83"/>
      <c r="C179" s="83"/>
      <c r="D179" s="83"/>
      <c r="E179" s="83"/>
      <c r="F179" s="83"/>
      <c r="G179" s="82"/>
      <c r="H179" s="82"/>
      <c r="I179" s="82"/>
      <c r="J179" s="83"/>
      <c r="K179" s="82"/>
      <c r="L179" s="83"/>
      <c r="M179" s="82"/>
      <c r="N179" s="82"/>
      <c r="O179" s="84"/>
      <c r="P179" s="82"/>
      <c r="Q179" s="82"/>
      <c r="R179" s="85"/>
      <c r="S179" s="82"/>
      <c r="T179" s="86"/>
      <c r="U179" s="87"/>
      <c r="V179" s="82"/>
      <c r="W179" s="82"/>
      <c r="X179" s="102"/>
      <c r="Y179" s="89"/>
      <c r="Z179" s="89"/>
      <c r="AA179" s="89"/>
      <c r="AB179" s="99"/>
      <c r="AC179" s="91"/>
      <c r="AD179" s="92"/>
      <c r="AE179" s="92"/>
      <c r="AF179" s="93"/>
    </row>
    <row r="180" spans="1:32" s="94" customFormat="1" ht="47.25" customHeight="1" x14ac:dyDescent="0.2">
      <c r="A180" s="81"/>
      <c r="B180" s="83"/>
      <c r="C180" s="83"/>
      <c r="D180" s="83"/>
      <c r="E180" s="83"/>
      <c r="F180" s="83"/>
      <c r="G180" s="82"/>
      <c r="H180" s="82"/>
      <c r="I180" s="82"/>
      <c r="J180" s="83"/>
      <c r="K180" s="82"/>
      <c r="L180" s="83"/>
      <c r="M180" s="82"/>
      <c r="N180" s="82"/>
      <c r="O180" s="84"/>
      <c r="P180" s="82"/>
      <c r="Q180" s="82"/>
      <c r="R180" s="85"/>
      <c r="S180" s="82"/>
      <c r="T180" s="87"/>
      <c r="U180" s="87"/>
      <c r="V180" s="92"/>
      <c r="W180" s="82"/>
      <c r="X180" s="88"/>
      <c r="Y180" s="89"/>
      <c r="Z180" s="89"/>
      <c r="AA180" s="89"/>
      <c r="AB180" s="99"/>
      <c r="AC180" s="91"/>
      <c r="AD180" s="92"/>
      <c r="AE180" s="92"/>
      <c r="AF180" s="93"/>
    </row>
    <row r="181" spans="1:32" s="94" customFormat="1" ht="47.25" customHeight="1" x14ac:dyDescent="0.2">
      <c r="A181" s="81"/>
      <c r="B181" s="83"/>
      <c r="C181" s="83"/>
      <c r="D181" s="83"/>
      <c r="E181" s="83"/>
      <c r="F181" s="83"/>
      <c r="G181" s="82"/>
      <c r="H181" s="82"/>
      <c r="I181" s="82"/>
      <c r="J181" s="83"/>
      <c r="K181" s="82"/>
      <c r="L181" s="83"/>
      <c r="M181" s="82"/>
      <c r="N181" s="82"/>
      <c r="O181" s="84"/>
      <c r="P181" s="82"/>
      <c r="Q181" s="82"/>
      <c r="R181" s="85"/>
      <c r="S181" s="82"/>
      <c r="T181" s="86"/>
      <c r="U181" s="87"/>
      <c r="V181" s="82"/>
      <c r="W181" s="82"/>
      <c r="X181" s="88"/>
      <c r="Y181" s="89"/>
      <c r="Z181" s="89"/>
      <c r="AA181" s="89"/>
      <c r="AB181" s="99"/>
      <c r="AC181" s="91"/>
      <c r="AD181" s="92"/>
      <c r="AE181" s="92"/>
      <c r="AF181" s="93"/>
    </row>
    <row r="182" spans="1:32" s="94" customFormat="1" ht="47.25" customHeight="1" x14ac:dyDescent="0.2">
      <c r="A182" s="81"/>
      <c r="B182" s="83"/>
      <c r="C182" s="83"/>
      <c r="D182" s="83"/>
      <c r="E182" s="83"/>
      <c r="F182" s="83"/>
      <c r="G182" s="82"/>
      <c r="H182" s="82"/>
      <c r="I182" s="82"/>
      <c r="J182" s="83"/>
      <c r="K182" s="82"/>
      <c r="L182" s="83"/>
      <c r="M182" s="82"/>
      <c r="N182" s="82"/>
      <c r="O182" s="84"/>
      <c r="P182" s="82"/>
      <c r="Q182" s="82"/>
      <c r="R182" s="85"/>
      <c r="S182" s="82"/>
      <c r="T182" s="86"/>
      <c r="U182" s="87"/>
      <c r="V182" s="82"/>
      <c r="W182" s="82"/>
      <c r="X182" s="88"/>
      <c r="Y182" s="89"/>
      <c r="Z182" s="89"/>
      <c r="AA182" s="89"/>
      <c r="AB182" s="99"/>
      <c r="AC182" s="91"/>
      <c r="AD182" s="82"/>
      <c r="AE182" s="82"/>
      <c r="AF182" s="93"/>
    </row>
    <row r="183" spans="1:32" s="94" customFormat="1" ht="47.25" customHeight="1" x14ac:dyDescent="0.2">
      <c r="A183" s="81"/>
      <c r="B183" s="83"/>
      <c r="C183" s="83"/>
      <c r="D183" s="83"/>
      <c r="E183" s="83"/>
      <c r="F183" s="83"/>
      <c r="G183" s="82"/>
      <c r="H183" s="82"/>
      <c r="I183" s="82"/>
      <c r="J183" s="83"/>
      <c r="K183" s="82"/>
      <c r="L183" s="83"/>
      <c r="M183" s="82"/>
      <c r="N183" s="82"/>
      <c r="O183" s="84"/>
      <c r="P183" s="82"/>
      <c r="Q183" s="82"/>
      <c r="R183" s="85"/>
      <c r="S183" s="82"/>
      <c r="T183" s="86"/>
      <c r="U183" s="87"/>
      <c r="V183" s="92"/>
      <c r="W183" s="82"/>
      <c r="X183" s="88"/>
      <c r="Y183" s="89"/>
      <c r="Z183" s="89"/>
      <c r="AA183" s="89"/>
      <c r="AB183" s="99"/>
      <c r="AC183" s="91"/>
      <c r="AD183" s="82"/>
      <c r="AE183" s="82"/>
      <c r="AF183" s="93"/>
    </row>
    <row r="184" spans="1:32" s="94" customFormat="1" ht="47.25" customHeight="1" x14ac:dyDescent="0.2">
      <c r="A184" s="83"/>
      <c r="B184" s="83"/>
      <c r="C184" s="83"/>
      <c r="D184" s="83"/>
      <c r="E184" s="83"/>
      <c r="F184" s="83"/>
      <c r="G184" s="82"/>
      <c r="H184" s="82"/>
      <c r="I184" s="82"/>
      <c r="J184" s="83"/>
      <c r="K184" s="82"/>
      <c r="L184" s="83"/>
      <c r="M184" s="82"/>
      <c r="N184" s="82"/>
      <c r="O184" s="84"/>
      <c r="P184" s="82"/>
      <c r="Q184" s="82"/>
      <c r="R184" s="85"/>
      <c r="S184" s="82"/>
      <c r="T184" s="86"/>
      <c r="U184" s="87"/>
      <c r="V184" s="82"/>
      <c r="W184" s="82"/>
      <c r="X184" s="88"/>
      <c r="Y184" s="89"/>
      <c r="Z184" s="89"/>
      <c r="AA184" s="89"/>
      <c r="AB184" s="99"/>
      <c r="AC184" s="91"/>
      <c r="AD184" s="92"/>
      <c r="AE184" s="92"/>
      <c r="AF184" s="93"/>
    </row>
    <row r="185" spans="1:32" s="94" customFormat="1" ht="47.25" customHeight="1" x14ac:dyDescent="0.2">
      <c r="A185" s="83"/>
      <c r="B185" s="83"/>
      <c r="C185" s="83"/>
      <c r="D185" s="83"/>
      <c r="E185" s="83"/>
      <c r="F185" s="83"/>
      <c r="G185" s="82"/>
      <c r="H185" s="82"/>
      <c r="I185" s="82"/>
      <c r="J185" s="83"/>
      <c r="K185" s="82"/>
      <c r="L185" s="83"/>
      <c r="M185" s="82"/>
      <c r="N185" s="82"/>
      <c r="O185" s="84"/>
      <c r="P185" s="82"/>
      <c r="Q185" s="82"/>
      <c r="R185" s="85"/>
      <c r="S185" s="82"/>
      <c r="T185" s="86"/>
      <c r="U185" s="87"/>
      <c r="V185" s="82"/>
      <c r="W185" s="82"/>
      <c r="X185" s="88"/>
      <c r="Y185" s="89"/>
      <c r="Z185" s="89"/>
      <c r="AA185" s="89"/>
      <c r="AB185" s="99"/>
      <c r="AC185" s="91"/>
      <c r="AD185" s="82"/>
      <c r="AE185" s="82"/>
      <c r="AF185" s="93"/>
    </row>
    <row r="186" spans="1:32" s="94" customFormat="1" ht="47.25" customHeight="1" x14ac:dyDescent="0.2">
      <c r="A186" s="81"/>
      <c r="B186" s="83"/>
      <c r="C186" s="83"/>
      <c r="D186" s="83"/>
      <c r="E186" s="83"/>
      <c r="F186" s="83"/>
      <c r="G186" s="82"/>
      <c r="H186" s="82"/>
      <c r="I186" s="82"/>
      <c r="J186" s="83"/>
      <c r="K186" s="82"/>
      <c r="L186" s="83"/>
      <c r="M186" s="82"/>
      <c r="N186" s="82"/>
      <c r="O186" s="84"/>
      <c r="P186" s="82"/>
      <c r="Q186" s="82"/>
      <c r="R186" s="85"/>
      <c r="S186" s="82"/>
      <c r="T186" s="86"/>
      <c r="U186" s="87"/>
      <c r="V186" s="82"/>
      <c r="W186" s="82"/>
      <c r="X186" s="88"/>
      <c r="Y186" s="89"/>
      <c r="Z186" s="89"/>
      <c r="AA186" s="89"/>
      <c r="AB186" s="99"/>
      <c r="AC186" s="91"/>
      <c r="AD186" s="92"/>
      <c r="AE186" s="92"/>
      <c r="AF186" s="93"/>
    </row>
    <row r="187" spans="1:32" s="94" customFormat="1" ht="47.25" customHeight="1" x14ac:dyDescent="0.2">
      <c r="A187" s="103"/>
      <c r="B187" s="83"/>
      <c r="C187" s="83"/>
      <c r="D187" s="83"/>
      <c r="E187" s="83"/>
      <c r="F187" s="83"/>
      <c r="G187" s="82"/>
      <c r="H187" s="82"/>
      <c r="I187" s="82"/>
      <c r="J187" s="83"/>
      <c r="K187" s="82"/>
      <c r="L187" s="83"/>
      <c r="M187" s="82"/>
      <c r="N187" s="82"/>
      <c r="O187" s="84"/>
      <c r="P187" s="82"/>
      <c r="Q187" s="82"/>
      <c r="R187" s="85"/>
      <c r="S187" s="82"/>
      <c r="T187" s="86"/>
      <c r="U187" s="87"/>
      <c r="V187" s="82"/>
      <c r="W187" s="82"/>
      <c r="X187" s="88"/>
      <c r="Y187" s="89"/>
      <c r="Z187" s="89"/>
      <c r="AA187" s="89"/>
      <c r="AB187" s="99"/>
      <c r="AC187" s="91"/>
      <c r="AD187" s="92"/>
      <c r="AE187" s="92"/>
      <c r="AF187" s="93"/>
    </row>
    <row r="188" spans="1:32" s="94" customFormat="1" ht="47.25" customHeight="1" x14ac:dyDescent="0.2">
      <c r="A188" s="83"/>
      <c r="B188" s="83"/>
      <c r="C188" s="83"/>
      <c r="D188" s="83"/>
      <c r="E188" s="83"/>
      <c r="F188" s="83"/>
      <c r="G188" s="82"/>
      <c r="H188" s="82"/>
      <c r="I188" s="82"/>
      <c r="J188" s="83"/>
      <c r="K188" s="82"/>
      <c r="L188" s="83"/>
      <c r="M188" s="82"/>
      <c r="N188" s="82"/>
      <c r="O188" s="84"/>
      <c r="P188" s="82"/>
      <c r="Q188" s="82"/>
      <c r="R188" s="85"/>
      <c r="S188" s="82"/>
      <c r="T188" s="87"/>
      <c r="U188" s="87"/>
      <c r="V188" s="92"/>
      <c r="W188" s="82"/>
      <c r="X188" s="88"/>
      <c r="Y188" s="89"/>
      <c r="Z188" s="89"/>
      <c r="AA188" s="89"/>
      <c r="AB188" s="99"/>
      <c r="AC188" s="91"/>
      <c r="AD188" s="92"/>
      <c r="AE188" s="92"/>
      <c r="AF188" s="93"/>
    </row>
    <row r="189" spans="1:32" s="94" customFormat="1" ht="47.25" customHeight="1" x14ac:dyDescent="0.2">
      <c r="A189" s="83"/>
      <c r="B189" s="83"/>
      <c r="C189" s="83"/>
      <c r="D189" s="83"/>
      <c r="E189" s="83"/>
      <c r="F189" s="83"/>
      <c r="G189" s="82"/>
      <c r="H189" s="82"/>
      <c r="I189" s="82"/>
      <c r="J189" s="83"/>
      <c r="K189" s="82"/>
      <c r="L189" s="83"/>
      <c r="M189" s="82"/>
      <c r="N189" s="82"/>
      <c r="O189" s="84"/>
      <c r="P189" s="82"/>
      <c r="Q189" s="82"/>
      <c r="R189" s="85"/>
      <c r="S189" s="82"/>
      <c r="T189" s="87"/>
      <c r="U189" s="87"/>
      <c r="V189" s="92"/>
      <c r="W189" s="82"/>
      <c r="X189" s="88"/>
      <c r="Y189" s="89"/>
      <c r="Z189" s="89"/>
      <c r="AA189" s="89"/>
      <c r="AB189" s="99"/>
      <c r="AC189" s="91"/>
      <c r="AD189" s="82"/>
      <c r="AE189" s="82"/>
      <c r="AF189" s="93"/>
    </row>
    <row r="190" spans="1:32" s="94" customFormat="1" ht="47.25" customHeight="1" x14ac:dyDescent="0.2">
      <c r="A190" s="83"/>
      <c r="B190" s="83"/>
      <c r="C190" s="83"/>
      <c r="D190" s="83"/>
      <c r="E190" s="83"/>
      <c r="F190" s="83"/>
      <c r="G190" s="82"/>
      <c r="H190" s="82"/>
      <c r="I190" s="82"/>
      <c r="J190" s="83"/>
      <c r="K190" s="82"/>
      <c r="L190" s="83"/>
      <c r="M190" s="82"/>
      <c r="N190" s="82"/>
      <c r="O190" s="84"/>
      <c r="P190" s="82"/>
      <c r="Q190" s="82"/>
      <c r="R190" s="85"/>
      <c r="S190" s="82"/>
      <c r="T190" s="87"/>
      <c r="U190" s="87"/>
      <c r="V190" s="92"/>
      <c r="W190" s="82"/>
      <c r="X190" s="88"/>
      <c r="Y190" s="89"/>
      <c r="Z190" s="89"/>
      <c r="AA190" s="89"/>
      <c r="AB190" s="99"/>
      <c r="AC190" s="91"/>
      <c r="AD190" s="82"/>
      <c r="AE190" s="82"/>
      <c r="AF190" s="93"/>
    </row>
    <row r="191" spans="1:32" s="94" customFormat="1" ht="47.25" customHeight="1" x14ac:dyDescent="0.2">
      <c r="A191" s="83"/>
      <c r="B191" s="83"/>
      <c r="C191" s="83"/>
      <c r="D191" s="83"/>
      <c r="E191" s="83"/>
      <c r="F191" s="83"/>
      <c r="G191" s="82"/>
      <c r="H191" s="82"/>
      <c r="I191" s="82"/>
      <c r="J191" s="83"/>
      <c r="K191" s="82"/>
      <c r="L191" s="83"/>
      <c r="M191" s="82"/>
      <c r="N191" s="82"/>
      <c r="O191" s="84"/>
      <c r="P191" s="82"/>
      <c r="Q191" s="82"/>
      <c r="R191" s="85"/>
      <c r="S191" s="82"/>
      <c r="T191" s="86"/>
      <c r="U191" s="87"/>
      <c r="V191" s="82"/>
      <c r="W191" s="82"/>
      <c r="X191" s="88"/>
      <c r="Y191" s="89"/>
      <c r="Z191" s="89"/>
      <c r="AA191" s="89"/>
      <c r="AB191" s="99"/>
      <c r="AC191" s="91"/>
      <c r="AD191" s="92"/>
      <c r="AE191" s="92"/>
      <c r="AF191" s="93"/>
    </row>
    <row r="192" spans="1:32" s="94" customFormat="1" ht="47.25" customHeight="1" x14ac:dyDescent="0.2">
      <c r="A192" s="83"/>
      <c r="B192" s="83"/>
      <c r="C192" s="83"/>
      <c r="D192" s="83"/>
      <c r="E192" s="83"/>
      <c r="F192" s="83"/>
      <c r="G192" s="82"/>
      <c r="H192" s="82"/>
      <c r="I192" s="82"/>
      <c r="J192" s="83"/>
      <c r="K192" s="82"/>
      <c r="L192" s="83"/>
      <c r="M192" s="82"/>
      <c r="N192" s="82"/>
      <c r="O192" s="84"/>
      <c r="P192" s="82"/>
      <c r="Q192" s="82"/>
      <c r="R192" s="85"/>
      <c r="S192" s="82"/>
      <c r="T192" s="87"/>
      <c r="U192" s="87"/>
      <c r="V192" s="92"/>
      <c r="W192" s="82"/>
      <c r="X192" s="88"/>
      <c r="Y192" s="89"/>
      <c r="Z192" s="89"/>
      <c r="AA192" s="89"/>
      <c r="AB192" s="99"/>
      <c r="AC192" s="91"/>
      <c r="AD192" s="82"/>
      <c r="AE192" s="82"/>
      <c r="AF192" s="93"/>
    </row>
    <row r="193" spans="1:32" s="94" customFormat="1" ht="47.25" customHeight="1" x14ac:dyDescent="0.2">
      <c r="A193" s="83"/>
      <c r="B193" s="83"/>
      <c r="C193" s="83"/>
      <c r="D193" s="83"/>
      <c r="E193" s="83"/>
      <c r="F193" s="83"/>
      <c r="G193" s="82"/>
      <c r="H193" s="82"/>
      <c r="I193" s="82"/>
      <c r="J193" s="83"/>
      <c r="K193" s="82"/>
      <c r="L193" s="83"/>
      <c r="M193" s="82"/>
      <c r="N193" s="82"/>
      <c r="O193" s="84"/>
      <c r="P193" s="82"/>
      <c r="Q193" s="82"/>
      <c r="R193" s="85"/>
      <c r="S193" s="82"/>
      <c r="T193" s="87"/>
      <c r="U193" s="87"/>
      <c r="V193" s="92"/>
      <c r="W193" s="82"/>
      <c r="X193" s="88"/>
      <c r="Y193" s="89"/>
      <c r="Z193" s="89"/>
      <c r="AA193" s="89"/>
      <c r="AB193" s="99"/>
      <c r="AC193" s="91"/>
      <c r="AD193" s="82"/>
      <c r="AE193" s="82"/>
      <c r="AF193" s="93"/>
    </row>
    <row r="194" spans="1:32" s="94" customFormat="1" ht="47.25" customHeight="1" x14ac:dyDescent="0.2">
      <c r="A194" s="83"/>
      <c r="B194" s="83"/>
      <c r="C194" s="83"/>
      <c r="D194" s="83"/>
      <c r="E194" s="83"/>
      <c r="F194" s="83"/>
      <c r="G194" s="82"/>
      <c r="H194" s="82"/>
      <c r="I194" s="82"/>
      <c r="J194" s="83"/>
      <c r="K194" s="82"/>
      <c r="L194" s="83"/>
      <c r="M194" s="82"/>
      <c r="N194" s="82"/>
      <c r="O194" s="84"/>
      <c r="P194" s="82"/>
      <c r="Q194" s="82"/>
      <c r="R194" s="85"/>
      <c r="S194" s="82"/>
      <c r="T194" s="87"/>
      <c r="U194" s="87"/>
      <c r="V194" s="92"/>
      <c r="W194" s="82"/>
      <c r="X194" s="88"/>
      <c r="Y194" s="89"/>
      <c r="Z194" s="89"/>
      <c r="AA194" s="89"/>
      <c r="AB194" s="99"/>
      <c r="AC194" s="91"/>
      <c r="AD194" s="82"/>
      <c r="AE194" s="82"/>
      <c r="AF194" s="93"/>
    </row>
    <row r="195" spans="1:32" s="94" customFormat="1" ht="47.25" customHeight="1" x14ac:dyDescent="0.2">
      <c r="A195" s="83"/>
      <c r="B195" s="83"/>
      <c r="C195" s="83"/>
      <c r="D195" s="83"/>
      <c r="E195" s="83"/>
      <c r="F195" s="83"/>
      <c r="G195" s="82"/>
      <c r="H195" s="82"/>
      <c r="I195" s="82"/>
      <c r="J195" s="83"/>
      <c r="K195" s="82"/>
      <c r="L195" s="83"/>
      <c r="M195" s="82"/>
      <c r="N195" s="82"/>
      <c r="O195" s="84"/>
      <c r="P195" s="82"/>
      <c r="Q195" s="82"/>
      <c r="R195" s="85"/>
      <c r="S195" s="82"/>
      <c r="T195" s="87"/>
      <c r="U195" s="87"/>
      <c r="V195" s="92"/>
      <c r="W195" s="82"/>
      <c r="X195" s="88"/>
      <c r="Y195" s="89"/>
      <c r="Z195" s="89"/>
      <c r="AA195" s="89"/>
      <c r="AB195" s="99"/>
      <c r="AC195" s="91"/>
      <c r="AD195" s="82"/>
      <c r="AE195" s="82"/>
      <c r="AF195" s="93"/>
    </row>
    <row r="196" spans="1:32" s="94" customFormat="1" ht="47.25" customHeight="1" x14ac:dyDescent="0.2">
      <c r="A196" s="83"/>
      <c r="B196" s="83"/>
      <c r="C196" s="83"/>
      <c r="D196" s="83"/>
      <c r="E196" s="83"/>
      <c r="F196" s="83"/>
      <c r="G196" s="82"/>
      <c r="H196" s="82"/>
      <c r="I196" s="82"/>
      <c r="J196" s="83"/>
      <c r="K196" s="82"/>
      <c r="L196" s="83"/>
      <c r="M196" s="82"/>
      <c r="N196" s="82"/>
      <c r="O196" s="84"/>
      <c r="P196" s="82"/>
      <c r="Q196" s="82"/>
      <c r="R196" s="85"/>
      <c r="S196" s="82"/>
      <c r="T196" s="87"/>
      <c r="U196" s="87"/>
      <c r="V196" s="92"/>
      <c r="W196" s="82"/>
      <c r="X196" s="88"/>
      <c r="Y196" s="89"/>
      <c r="Z196" s="89"/>
      <c r="AA196" s="89"/>
      <c r="AB196" s="99"/>
      <c r="AC196" s="91"/>
      <c r="AD196" s="82"/>
      <c r="AE196" s="82"/>
      <c r="AF196" s="93"/>
    </row>
    <row r="197" spans="1:32" s="94" customFormat="1" ht="47.25" customHeight="1" x14ac:dyDescent="0.2">
      <c r="A197" s="83"/>
      <c r="B197" s="83"/>
      <c r="C197" s="83"/>
      <c r="D197" s="83"/>
      <c r="E197" s="83"/>
      <c r="F197" s="83"/>
      <c r="G197" s="82"/>
      <c r="H197" s="82"/>
      <c r="I197" s="82"/>
      <c r="J197" s="83"/>
      <c r="K197" s="82"/>
      <c r="L197" s="83"/>
      <c r="M197" s="82"/>
      <c r="N197" s="82"/>
      <c r="O197" s="84"/>
      <c r="P197" s="82"/>
      <c r="Q197" s="82"/>
      <c r="R197" s="85"/>
      <c r="S197" s="82"/>
      <c r="T197" s="87"/>
      <c r="U197" s="87"/>
      <c r="V197" s="92"/>
      <c r="W197" s="82"/>
      <c r="X197" s="88"/>
      <c r="Y197" s="89"/>
      <c r="Z197" s="89"/>
      <c r="AA197" s="89"/>
      <c r="AB197" s="99"/>
      <c r="AC197" s="91"/>
      <c r="AD197" s="82"/>
      <c r="AE197" s="82"/>
      <c r="AF197" s="93"/>
    </row>
    <row r="198" spans="1:32" s="94" customFormat="1" ht="47.25" customHeight="1" x14ac:dyDescent="0.2">
      <c r="A198" s="83"/>
      <c r="B198" s="83"/>
      <c r="C198" s="83"/>
      <c r="D198" s="83"/>
      <c r="E198" s="83"/>
      <c r="F198" s="83"/>
      <c r="G198" s="82"/>
      <c r="H198" s="82"/>
      <c r="I198" s="82"/>
      <c r="J198" s="83"/>
      <c r="K198" s="82"/>
      <c r="L198" s="83"/>
      <c r="M198" s="82"/>
      <c r="N198" s="82"/>
      <c r="O198" s="84"/>
      <c r="P198" s="82"/>
      <c r="Q198" s="82"/>
      <c r="R198" s="85"/>
      <c r="S198" s="82"/>
      <c r="T198" s="87"/>
      <c r="U198" s="87"/>
      <c r="V198" s="92"/>
      <c r="W198" s="82"/>
      <c r="X198" s="88"/>
      <c r="Y198" s="89"/>
      <c r="Z198" s="89"/>
      <c r="AA198" s="89"/>
      <c r="AB198" s="99"/>
      <c r="AC198" s="91"/>
      <c r="AD198" s="82"/>
      <c r="AE198" s="82"/>
      <c r="AF198" s="93"/>
    </row>
    <row r="199" spans="1:32" s="94" customFormat="1" ht="47.25" customHeight="1" x14ac:dyDescent="0.2">
      <c r="A199" s="83"/>
      <c r="B199" s="83"/>
      <c r="C199" s="83"/>
      <c r="D199" s="83"/>
      <c r="E199" s="83"/>
      <c r="F199" s="83"/>
      <c r="G199" s="82"/>
      <c r="H199" s="82"/>
      <c r="I199" s="82"/>
      <c r="J199" s="83"/>
      <c r="K199" s="82"/>
      <c r="L199" s="83"/>
      <c r="M199" s="82"/>
      <c r="N199" s="82"/>
      <c r="O199" s="84"/>
      <c r="P199" s="82"/>
      <c r="Q199" s="82"/>
      <c r="R199" s="85"/>
      <c r="S199" s="82"/>
      <c r="T199" s="86"/>
      <c r="U199" s="87"/>
      <c r="V199" s="82"/>
      <c r="W199" s="82"/>
      <c r="X199" s="88"/>
      <c r="Y199" s="89"/>
      <c r="Z199" s="89"/>
      <c r="AA199" s="89"/>
      <c r="AB199" s="99"/>
      <c r="AC199" s="91"/>
      <c r="AD199" s="92"/>
      <c r="AE199" s="92"/>
      <c r="AF199" s="93"/>
    </row>
    <row r="200" spans="1:32" s="94" customFormat="1" ht="47.25" customHeight="1" x14ac:dyDescent="0.2">
      <c r="A200" s="83"/>
      <c r="B200" s="83"/>
      <c r="C200" s="83"/>
      <c r="D200" s="83"/>
      <c r="E200" s="83"/>
      <c r="F200" s="83"/>
      <c r="G200" s="82"/>
      <c r="H200" s="82"/>
      <c r="I200" s="82"/>
      <c r="J200" s="83"/>
      <c r="K200" s="82"/>
      <c r="L200" s="83"/>
      <c r="M200" s="82"/>
      <c r="N200" s="82"/>
      <c r="O200" s="84"/>
      <c r="P200" s="82"/>
      <c r="Q200" s="82"/>
      <c r="R200" s="85"/>
      <c r="S200" s="82"/>
      <c r="T200" s="86"/>
      <c r="U200" s="87"/>
      <c r="V200" s="82"/>
      <c r="W200" s="82"/>
      <c r="X200" s="88"/>
      <c r="Y200" s="89"/>
      <c r="Z200" s="89"/>
      <c r="AA200" s="89"/>
      <c r="AB200" s="99"/>
      <c r="AC200" s="91"/>
      <c r="AD200" s="92"/>
      <c r="AE200" s="92"/>
      <c r="AF200" s="93"/>
    </row>
    <row r="201" spans="1:32" s="94" customFormat="1" ht="47.25" customHeight="1" x14ac:dyDescent="0.2">
      <c r="A201" s="83"/>
      <c r="B201" s="83"/>
      <c r="C201" s="83"/>
      <c r="D201" s="83"/>
      <c r="E201" s="83"/>
      <c r="F201" s="83"/>
      <c r="G201" s="82"/>
      <c r="H201" s="82"/>
      <c r="I201" s="82"/>
      <c r="J201" s="83"/>
      <c r="K201" s="82"/>
      <c r="L201" s="83"/>
      <c r="M201" s="82"/>
      <c r="N201" s="82"/>
      <c r="O201" s="84"/>
      <c r="P201" s="82"/>
      <c r="Q201" s="82"/>
      <c r="R201" s="85"/>
      <c r="S201" s="82"/>
      <c r="T201" s="86"/>
      <c r="U201" s="87"/>
      <c r="V201" s="82"/>
      <c r="W201" s="82"/>
      <c r="X201" s="88"/>
      <c r="Y201" s="89"/>
      <c r="Z201" s="89"/>
      <c r="AA201" s="89"/>
      <c r="AB201" s="99"/>
      <c r="AC201" s="91"/>
      <c r="AD201" s="92"/>
      <c r="AE201" s="92"/>
      <c r="AF201" s="93"/>
    </row>
    <row r="202" spans="1:32" s="94" customFormat="1" ht="47.25" customHeight="1" x14ac:dyDescent="0.2">
      <c r="A202" s="83"/>
      <c r="B202" s="83"/>
      <c r="C202" s="83"/>
      <c r="D202" s="83"/>
      <c r="E202" s="83"/>
      <c r="F202" s="83"/>
      <c r="G202" s="82"/>
      <c r="H202" s="82"/>
      <c r="I202" s="82"/>
      <c r="J202" s="83"/>
      <c r="K202" s="82"/>
      <c r="L202" s="83"/>
      <c r="M202" s="82"/>
      <c r="N202" s="82"/>
      <c r="O202" s="84"/>
      <c r="P202" s="82"/>
      <c r="Q202" s="82"/>
      <c r="R202" s="85"/>
      <c r="S202" s="82"/>
      <c r="T202" s="86"/>
      <c r="U202" s="87"/>
      <c r="V202" s="82"/>
      <c r="W202" s="82"/>
      <c r="X202" s="88"/>
      <c r="Y202" s="89"/>
      <c r="Z202" s="89"/>
      <c r="AA202" s="89"/>
      <c r="AB202" s="99"/>
      <c r="AC202" s="91"/>
      <c r="AD202" s="92"/>
      <c r="AE202" s="92"/>
      <c r="AF202" s="93"/>
    </row>
    <row r="203" spans="1:32" s="94" customFormat="1" ht="47.25" customHeight="1" x14ac:dyDescent="0.2">
      <c r="A203" s="81"/>
      <c r="B203" s="82"/>
      <c r="C203" s="82"/>
      <c r="D203" s="82"/>
      <c r="E203" s="82"/>
      <c r="F203" s="82"/>
      <c r="G203" s="82"/>
      <c r="H203" s="82"/>
      <c r="I203" s="82"/>
      <c r="J203" s="83"/>
      <c r="K203" s="82"/>
      <c r="L203" s="83"/>
      <c r="M203" s="82"/>
      <c r="N203" s="82"/>
      <c r="O203" s="84"/>
      <c r="P203" s="82"/>
      <c r="Q203" s="82"/>
      <c r="R203" s="85"/>
      <c r="S203" s="82"/>
      <c r="T203" s="86"/>
      <c r="U203" s="87"/>
      <c r="V203" s="82"/>
      <c r="W203" s="82"/>
      <c r="X203" s="88"/>
      <c r="Y203" s="89"/>
      <c r="Z203" s="89"/>
      <c r="AA203" s="89"/>
      <c r="AB203" s="99"/>
      <c r="AC203" s="91"/>
      <c r="AD203" s="96"/>
      <c r="AE203" s="97"/>
      <c r="AF203" s="93"/>
    </row>
    <row r="204" spans="1:32" s="94" customFormat="1" ht="47.25" customHeight="1" x14ac:dyDescent="0.2">
      <c r="A204" s="81"/>
      <c r="B204" s="82"/>
      <c r="C204" s="82"/>
      <c r="D204" s="82"/>
      <c r="E204" s="82"/>
      <c r="F204" s="82"/>
      <c r="G204" s="82"/>
      <c r="H204" s="82"/>
      <c r="I204" s="82"/>
      <c r="J204" s="83"/>
      <c r="K204" s="82"/>
      <c r="L204" s="83"/>
      <c r="M204" s="82"/>
      <c r="N204" s="82"/>
      <c r="O204" s="84"/>
      <c r="P204" s="82"/>
      <c r="Q204" s="82"/>
      <c r="R204" s="85"/>
      <c r="S204" s="82"/>
      <c r="T204" s="86"/>
      <c r="U204" s="87"/>
      <c r="V204" s="82"/>
      <c r="W204" s="82"/>
      <c r="X204" s="88"/>
      <c r="Y204" s="89"/>
      <c r="Z204" s="89"/>
      <c r="AA204" s="89"/>
      <c r="AB204" s="99"/>
      <c r="AC204" s="91"/>
      <c r="AD204" s="92"/>
      <c r="AE204" s="82"/>
      <c r="AF204" s="93"/>
    </row>
    <row r="205" spans="1:32" s="94" customFormat="1" ht="47.25" customHeight="1" x14ac:dyDescent="0.2">
      <c r="A205" s="83"/>
      <c r="B205" s="83"/>
      <c r="C205" s="83"/>
      <c r="D205" s="83"/>
      <c r="E205" s="83"/>
      <c r="F205" s="83"/>
      <c r="G205" s="82"/>
      <c r="H205" s="82"/>
      <c r="I205" s="82"/>
      <c r="J205" s="83"/>
      <c r="K205" s="82"/>
      <c r="L205" s="83"/>
      <c r="M205" s="82"/>
      <c r="N205" s="82"/>
      <c r="O205" s="84"/>
      <c r="P205" s="82"/>
      <c r="Q205" s="82"/>
      <c r="R205" s="85"/>
      <c r="S205" s="82"/>
      <c r="T205" s="86"/>
      <c r="U205" s="87"/>
      <c r="V205" s="82"/>
      <c r="W205" s="82"/>
      <c r="X205" s="88"/>
      <c r="Y205" s="89"/>
      <c r="Z205" s="89"/>
      <c r="AA205" s="89"/>
      <c r="AB205" s="99"/>
      <c r="AC205" s="91"/>
      <c r="AD205" s="92"/>
      <c r="AE205" s="92"/>
      <c r="AF205" s="93"/>
    </row>
    <row r="206" spans="1:32" s="94" customFormat="1" ht="47.25" customHeight="1" x14ac:dyDescent="0.2">
      <c r="A206" s="83"/>
      <c r="B206" s="104"/>
      <c r="C206" s="104"/>
      <c r="D206" s="105"/>
      <c r="E206" s="106"/>
      <c r="F206" s="82"/>
      <c r="G206" s="82"/>
      <c r="H206" s="82"/>
      <c r="I206" s="82"/>
      <c r="J206" s="83"/>
      <c r="K206" s="82"/>
      <c r="L206" s="83"/>
      <c r="M206" s="82"/>
      <c r="N206" s="82"/>
      <c r="O206" s="84"/>
      <c r="P206" s="82"/>
      <c r="Q206" s="82"/>
      <c r="R206" s="85"/>
      <c r="S206" s="82"/>
      <c r="T206" s="87"/>
      <c r="U206" s="87"/>
      <c r="V206" s="92"/>
      <c r="W206" s="82"/>
      <c r="X206" s="88"/>
      <c r="Y206" s="89"/>
      <c r="Z206" s="89"/>
      <c r="AA206" s="89"/>
      <c r="AB206" s="99"/>
      <c r="AC206" s="91"/>
      <c r="AD206" s="82"/>
      <c r="AE206" s="82"/>
      <c r="AF206" s="93"/>
    </row>
    <row r="207" spans="1:32" s="94" customFormat="1" ht="47.25" customHeight="1" x14ac:dyDescent="0.2">
      <c r="A207" s="107"/>
      <c r="B207" s="104"/>
      <c r="C207" s="104"/>
      <c r="D207" s="105"/>
      <c r="E207" s="106"/>
      <c r="F207" s="82"/>
      <c r="G207" s="82"/>
      <c r="H207" s="82"/>
      <c r="I207" s="82"/>
      <c r="J207" s="83"/>
      <c r="K207" s="82"/>
      <c r="L207" s="83"/>
      <c r="M207" s="82"/>
      <c r="N207" s="82"/>
      <c r="O207" s="84"/>
      <c r="P207" s="82"/>
      <c r="Q207" s="82"/>
      <c r="R207" s="85"/>
      <c r="S207" s="82"/>
      <c r="T207" s="87"/>
      <c r="U207" s="87"/>
      <c r="V207" s="92"/>
      <c r="W207" s="82"/>
      <c r="X207" s="88"/>
      <c r="Y207" s="89"/>
      <c r="Z207" s="89"/>
      <c r="AA207" s="89"/>
      <c r="AB207" s="99"/>
      <c r="AC207" s="91"/>
      <c r="AD207" s="82"/>
      <c r="AE207" s="82"/>
      <c r="AF207" s="93"/>
    </row>
    <row r="208" spans="1:32" s="94" customFormat="1" ht="47.25" customHeight="1" x14ac:dyDescent="0.2">
      <c r="A208" s="107"/>
      <c r="B208" s="104"/>
      <c r="C208" s="104"/>
      <c r="D208" s="105"/>
      <c r="E208" s="106"/>
      <c r="F208" s="82"/>
      <c r="G208" s="82"/>
      <c r="H208" s="82"/>
      <c r="I208" s="82"/>
      <c r="J208" s="83"/>
      <c r="K208" s="82"/>
      <c r="L208" s="83"/>
      <c r="M208" s="82"/>
      <c r="N208" s="82"/>
      <c r="O208" s="84"/>
      <c r="P208" s="82"/>
      <c r="Q208" s="82"/>
      <c r="R208" s="85"/>
      <c r="S208" s="82"/>
      <c r="T208" s="86"/>
      <c r="U208" s="87"/>
      <c r="V208" s="82"/>
      <c r="W208" s="82"/>
      <c r="X208" s="88"/>
      <c r="Y208" s="89"/>
      <c r="Z208" s="89"/>
      <c r="AA208" s="89"/>
      <c r="AB208" s="99"/>
      <c r="AC208" s="91"/>
      <c r="AD208" s="82"/>
      <c r="AE208" s="82"/>
      <c r="AF208" s="93"/>
    </row>
    <row r="209" spans="1:259" s="94" customFormat="1" ht="47.25" customHeight="1" x14ac:dyDescent="0.2">
      <c r="A209" s="83"/>
      <c r="B209" s="104"/>
      <c r="C209" s="104"/>
      <c r="D209" s="104"/>
      <c r="E209" s="82"/>
      <c r="F209" s="82"/>
      <c r="G209" s="82"/>
      <c r="H209" s="82"/>
      <c r="I209" s="82"/>
      <c r="J209" s="83"/>
      <c r="K209" s="82"/>
      <c r="L209" s="83"/>
      <c r="M209" s="82"/>
      <c r="N209" s="82"/>
      <c r="O209" s="84"/>
      <c r="P209" s="82"/>
      <c r="Q209" s="82"/>
      <c r="R209" s="85"/>
      <c r="S209" s="82"/>
      <c r="T209" s="86"/>
      <c r="U209" s="87"/>
      <c r="V209" s="82"/>
      <c r="W209" s="82"/>
      <c r="X209" s="88"/>
      <c r="Y209" s="89"/>
      <c r="Z209" s="89"/>
      <c r="AA209" s="89"/>
      <c r="AB209" s="99"/>
      <c r="AC209" s="91"/>
      <c r="AD209" s="82"/>
      <c r="AE209" s="82"/>
      <c r="AF209" s="93"/>
    </row>
    <row r="210" spans="1:259" s="94" customFormat="1" ht="47.25" customHeight="1" x14ac:dyDescent="0.2">
      <c r="A210" s="83"/>
      <c r="B210" s="104"/>
      <c r="C210" s="104"/>
      <c r="D210" s="104"/>
      <c r="E210" s="82"/>
      <c r="F210" s="82"/>
      <c r="G210" s="82"/>
      <c r="H210" s="82"/>
      <c r="I210" s="82"/>
      <c r="J210" s="83"/>
      <c r="K210" s="82"/>
      <c r="L210" s="83"/>
      <c r="M210" s="82"/>
      <c r="N210" s="82"/>
      <c r="O210" s="84"/>
      <c r="P210" s="82"/>
      <c r="Q210" s="82"/>
      <c r="R210" s="85"/>
      <c r="S210" s="82"/>
      <c r="T210" s="86"/>
      <c r="U210" s="87"/>
      <c r="V210" s="82"/>
      <c r="W210" s="82"/>
      <c r="X210" s="88"/>
      <c r="Y210" s="89"/>
      <c r="Z210" s="89"/>
      <c r="AA210" s="89"/>
      <c r="AB210" s="99"/>
      <c r="AC210" s="91"/>
      <c r="AD210" s="82"/>
      <c r="AE210" s="82"/>
      <c r="AF210" s="93"/>
    </row>
    <row r="211" spans="1:259" s="95" customFormat="1" ht="47.25" customHeight="1" x14ac:dyDescent="0.2">
      <c r="A211" s="83"/>
      <c r="B211" s="104"/>
      <c r="C211" s="104"/>
      <c r="D211" s="104"/>
      <c r="E211" s="82"/>
      <c r="F211" s="82"/>
      <c r="G211" s="82"/>
      <c r="H211" s="82"/>
      <c r="I211" s="82"/>
      <c r="J211" s="83"/>
      <c r="K211" s="82"/>
      <c r="L211" s="83"/>
      <c r="M211" s="82"/>
      <c r="N211" s="82"/>
      <c r="O211" s="84"/>
      <c r="P211" s="82"/>
      <c r="Q211" s="82"/>
      <c r="R211" s="85"/>
      <c r="S211" s="82"/>
      <c r="T211" s="86"/>
      <c r="U211" s="87"/>
      <c r="V211" s="82"/>
      <c r="W211" s="82"/>
      <c r="X211" s="88"/>
      <c r="Y211" s="89"/>
      <c r="Z211" s="89"/>
      <c r="AA211" s="89"/>
      <c r="AB211" s="99"/>
      <c r="AC211" s="91"/>
      <c r="AD211" s="82"/>
      <c r="AE211" s="82"/>
      <c r="AF211" s="93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  <c r="DU211" s="94"/>
      <c r="DV211" s="94"/>
      <c r="DW211" s="94"/>
      <c r="DX211" s="94"/>
      <c r="DY211" s="94"/>
      <c r="DZ211" s="94"/>
      <c r="EA211" s="94"/>
      <c r="EB211" s="94"/>
      <c r="EC211" s="94"/>
      <c r="ED211" s="94"/>
      <c r="EE211" s="94"/>
      <c r="EF211" s="94"/>
      <c r="EG211" s="94"/>
      <c r="EH211" s="94"/>
      <c r="EI211" s="94"/>
      <c r="EJ211" s="94"/>
      <c r="EK211" s="94"/>
      <c r="EL211" s="94"/>
      <c r="EM211" s="94"/>
      <c r="EN211" s="94"/>
      <c r="EO211" s="94"/>
      <c r="EP211" s="94"/>
      <c r="EQ211" s="94"/>
      <c r="ER211" s="94"/>
      <c r="ES211" s="94"/>
      <c r="ET211" s="94"/>
      <c r="EU211" s="94"/>
      <c r="EV211" s="94"/>
      <c r="EW211" s="94"/>
      <c r="EX211" s="94"/>
      <c r="EY211" s="94"/>
      <c r="EZ211" s="94"/>
      <c r="FA211" s="94"/>
      <c r="FB211" s="94"/>
      <c r="FC211" s="94"/>
      <c r="FD211" s="94"/>
      <c r="FE211" s="94"/>
      <c r="FF211" s="94"/>
      <c r="FG211" s="94"/>
      <c r="FH211" s="94"/>
      <c r="FI211" s="94"/>
      <c r="FJ211" s="94"/>
      <c r="FK211" s="94"/>
      <c r="FL211" s="94"/>
      <c r="FM211" s="94"/>
      <c r="FN211" s="94"/>
      <c r="FO211" s="94"/>
      <c r="FP211" s="94"/>
      <c r="FQ211" s="94"/>
      <c r="FR211" s="94"/>
      <c r="FS211" s="94"/>
      <c r="FT211" s="94"/>
      <c r="FU211" s="94"/>
      <c r="FV211" s="94"/>
      <c r="FW211" s="94"/>
      <c r="FX211" s="94"/>
      <c r="FY211" s="94"/>
      <c r="FZ211" s="94"/>
      <c r="GA211" s="94"/>
      <c r="GB211" s="94"/>
      <c r="GC211" s="94"/>
      <c r="GD211" s="94"/>
      <c r="GE211" s="94"/>
      <c r="GF211" s="94"/>
      <c r="GG211" s="94"/>
      <c r="GH211" s="94"/>
      <c r="GI211" s="94"/>
      <c r="GJ211" s="94"/>
      <c r="GK211" s="94"/>
      <c r="GL211" s="94"/>
      <c r="GM211" s="94"/>
      <c r="GN211" s="94"/>
      <c r="GO211" s="94"/>
      <c r="GP211" s="94"/>
      <c r="GQ211" s="94"/>
      <c r="GR211" s="94"/>
      <c r="GS211" s="94"/>
      <c r="GT211" s="94"/>
      <c r="GU211" s="94"/>
      <c r="GV211" s="94"/>
      <c r="GW211" s="94"/>
      <c r="GX211" s="94"/>
      <c r="GY211" s="94"/>
      <c r="GZ211" s="94"/>
      <c r="HA211" s="94"/>
      <c r="HB211" s="94"/>
      <c r="HC211" s="94"/>
      <c r="HD211" s="94"/>
      <c r="HE211" s="94"/>
      <c r="HF211" s="94"/>
      <c r="HG211" s="94"/>
      <c r="HH211" s="94"/>
      <c r="HI211" s="94"/>
      <c r="HJ211" s="94"/>
      <c r="HK211" s="94"/>
      <c r="HL211" s="94"/>
      <c r="HM211" s="94"/>
      <c r="HN211" s="94"/>
      <c r="HO211" s="94"/>
      <c r="HP211" s="94"/>
      <c r="HQ211" s="94"/>
      <c r="HR211" s="94"/>
      <c r="HS211" s="94"/>
      <c r="HT211" s="94"/>
      <c r="HU211" s="94"/>
      <c r="HV211" s="94"/>
      <c r="HW211" s="94"/>
      <c r="HX211" s="94"/>
      <c r="HY211" s="94"/>
      <c r="HZ211" s="94"/>
      <c r="IA211" s="94"/>
      <c r="IB211" s="94"/>
      <c r="IC211" s="94"/>
      <c r="ID211" s="94"/>
      <c r="IE211" s="94"/>
      <c r="IF211" s="94"/>
      <c r="IG211" s="94"/>
      <c r="IH211" s="94"/>
      <c r="II211" s="94"/>
      <c r="IJ211" s="94"/>
      <c r="IK211" s="94"/>
      <c r="IL211" s="94"/>
      <c r="IM211" s="94"/>
      <c r="IN211" s="94"/>
      <c r="IO211" s="94"/>
      <c r="IP211" s="94"/>
      <c r="IQ211" s="94"/>
      <c r="IR211" s="94"/>
      <c r="IS211" s="94"/>
      <c r="IT211" s="94"/>
      <c r="IU211" s="94"/>
      <c r="IV211" s="94"/>
      <c r="IW211" s="94"/>
      <c r="IX211" s="94"/>
      <c r="IY211" s="94"/>
    </row>
    <row r="212" spans="1:259" s="95" customFormat="1" ht="47.25" customHeight="1" x14ac:dyDescent="0.2">
      <c r="A212" s="83"/>
      <c r="B212" s="104"/>
      <c r="C212" s="104"/>
      <c r="D212" s="104"/>
      <c r="E212" s="82"/>
      <c r="F212" s="82"/>
      <c r="G212" s="82"/>
      <c r="H212" s="82"/>
      <c r="I212" s="82"/>
      <c r="J212" s="83"/>
      <c r="K212" s="82"/>
      <c r="L212" s="83"/>
      <c r="M212" s="82"/>
      <c r="N212" s="82"/>
      <c r="O212" s="84"/>
      <c r="P212" s="82"/>
      <c r="Q212" s="82"/>
      <c r="R212" s="85"/>
      <c r="S212" s="82"/>
      <c r="T212" s="86"/>
      <c r="U212" s="87"/>
      <c r="V212" s="82"/>
      <c r="W212" s="82"/>
      <c r="X212" s="88"/>
      <c r="Y212" s="89"/>
      <c r="Z212" s="89"/>
      <c r="AA212" s="89"/>
      <c r="AB212" s="99"/>
      <c r="AC212" s="91"/>
      <c r="AD212" s="96"/>
      <c r="AE212" s="97"/>
      <c r="AF212" s="93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  <c r="DU212" s="94"/>
      <c r="DV212" s="94"/>
      <c r="DW212" s="94"/>
      <c r="DX212" s="94"/>
      <c r="DY212" s="94"/>
      <c r="DZ212" s="94"/>
      <c r="EA212" s="94"/>
      <c r="EB212" s="94"/>
      <c r="EC212" s="94"/>
      <c r="ED212" s="94"/>
      <c r="EE212" s="94"/>
      <c r="EF212" s="94"/>
      <c r="EG212" s="94"/>
      <c r="EH212" s="94"/>
      <c r="EI212" s="94"/>
      <c r="EJ212" s="94"/>
      <c r="EK212" s="94"/>
      <c r="EL212" s="94"/>
      <c r="EM212" s="94"/>
      <c r="EN212" s="94"/>
      <c r="EO212" s="94"/>
      <c r="EP212" s="94"/>
      <c r="EQ212" s="94"/>
      <c r="ER212" s="94"/>
      <c r="ES212" s="94"/>
      <c r="ET212" s="94"/>
      <c r="EU212" s="94"/>
      <c r="EV212" s="94"/>
      <c r="EW212" s="94"/>
      <c r="EX212" s="94"/>
      <c r="EY212" s="94"/>
      <c r="EZ212" s="94"/>
      <c r="FA212" s="94"/>
      <c r="FB212" s="94"/>
      <c r="FC212" s="94"/>
      <c r="FD212" s="94"/>
      <c r="FE212" s="94"/>
      <c r="FF212" s="94"/>
      <c r="FG212" s="94"/>
      <c r="FH212" s="94"/>
      <c r="FI212" s="94"/>
      <c r="FJ212" s="94"/>
      <c r="FK212" s="94"/>
      <c r="FL212" s="94"/>
      <c r="FM212" s="94"/>
      <c r="FN212" s="94"/>
      <c r="FO212" s="94"/>
      <c r="FP212" s="94"/>
      <c r="FQ212" s="94"/>
      <c r="FR212" s="94"/>
      <c r="FS212" s="94"/>
      <c r="FT212" s="94"/>
      <c r="FU212" s="94"/>
      <c r="FV212" s="94"/>
      <c r="FW212" s="94"/>
      <c r="FX212" s="94"/>
      <c r="FY212" s="94"/>
      <c r="FZ212" s="94"/>
      <c r="GA212" s="94"/>
      <c r="GB212" s="94"/>
      <c r="GC212" s="94"/>
      <c r="GD212" s="94"/>
      <c r="GE212" s="94"/>
      <c r="GF212" s="94"/>
      <c r="GG212" s="94"/>
      <c r="GH212" s="94"/>
      <c r="GI212" s="94"/>
      <c r="GJ212" s="94"/>
      <c r="GK212" s="94"/>
      <c r="GL212" s="94"/>
      <c r="GM212" s="94"/>
      <c r="GN212" s="94"/>
      <c r="GO212" s="94"/>
      <c r="GP212" s="94"/>
      <c r="GQ212" s="94"/>
      <c r="GR212" s="94"/>
      <c r="GS212" s="94"/>
      <c r="GT212" s="94"/>
      <c r="GU212" s="94"/>
      <c r="GV212" s="94"/>
      <c r="GW212" s="94"/>
      <c r="GX212" s="94"/>
      <c r="GY212" s="94"/>
      <c r="GZ212" s="94"/>
      <c r="HA212" s="94"/>
      <c r="HB212" s="94"/>
      <c r="HC212" s="94"/>
      <c r="HD212" s="94"/>
      <c r="HE212" s="94"/>
      <c r="HF212" s="94"/>
      <c r="HG212" s="94"/>
      <c r="HH212" s="94"/>
      <c r="HI212" s="94"/>
      <c r="HJ212" s="94"/>
      <c r="HK212" s="94"/>
      <c r="HL212" s="94"/>
      <c r="HM212" s="94"/>
      <c r="HN212" s="94"/>
      <c r="HO212" s="94"/>
      <c r="HP212" s="94"/>
      <c r="HQ212" s="94"/>
      <c r="HR212" s="94"/>
      <c r="HS212" s="94"/>
      <c r="HT212" s="94"/>
      <c r="HU212" s="94"/>
      <c r="HV212" s="94"/>
      <c r="HW212" s="94"/>
      <c r="HX212" s="94"/>
      <c r="HY212" s="94"/>
      <c r="HZ212" s="94"/>
      <c r="IA212" s="94"/>
      <c r="IB212" s="94"/>
      <c r="IC212" s="94"/>
      <c r="ID212" s="94"/>
      <c r="IE212" s="94"/>
      <c r="IF212" s="94"/>
      <c r="IG212" s="94"/>
      <c r="IH212" s="94"/>
      <c r="II212" s="94"/>
      <c r="IJ212" s="94"/>
      <c r="IK212" s="94"/>
      <c r="IL212" s="94"/>
      <c r="IM212" s="94"/>
      <c r="IN212" s="94"/>
      <c r="IO212" s="94"/>
      <c r="IP212" s="94"/>
      <c r="IQ212" s="94"/>
      <c r="IR212" s="94"/>
      <c r="IS212" s="94"/>
      <c r="IT212" s="94"/>
      <c r="IU212" s="94"/>
      <c r="IV212" s="94"/>
      <c r="IW212" s="94"/>
      <c r="IX212" s="94"/>
      <c r="IY212" s="94"/>
    </row>
    <row r="213" spans="1:259" s="95" customFormat="1" ht="47.25" customHeight="1" x14ac:dyDescent="0.2">
      <c r="A213" s="83"/>
      <c r="B213" s="104"/>
      <c r="C213" s="104"/>
      <c r="D213" s="105"/>
      <c r="E213" s="106"/>
      <c r="F213" s="82"/>
      <c r="G213" s="82"/>
      <c r="H213" s="82"/>
      <c r="I213" s="82"/>
      <c r="J213" s="83"/>
      <c r="K213" s="82"/>
      <c r="L213" s="83"/>
      <c r="M213" s="82"/>
      <c r="N213" s="82"/>
      <c r="O213" s="84"/>
      <c r="P213" s="82"/>
      <c r="Q213" s="82"/>
      <c r="R213" s="85"/>
      <c r="S213" s="82"/>
      <c r="T213" s="86"/>
      <c r="U213" s="87"/>
      <c r="V213" s="82"/>
      <c r="W213" s="82"/>
      <c r="X213" s="88"/>
      <c r="Y213" s="89"/>
      <c r="Z213" s="89"/>
      <c r="AA213" s="89"/>
      <c r="AB213" s="99"/>
      <c r="AC213" s="91"/>
      <c r="AD213" s="82"/>
      <c r="AE213" s="82"/>
      <c r="AF213" s="93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  <c r="DU213" s="94"/>
      <c r="DV213" s="94"/>
      <c r="DW213" s="94"/>
      <c r="DX213" s="94"/>
      <c r="DY213" s="94"/>
      <c r="DZ213" s="94"/>
      <c r="EA213" s="94"/>
      <c r="EB213" s="94"/>
      <c r="EC213" s="94"/>
      <c r="ED213" s="94"/>
      <c r="EE213" s="94"/>
      <c r="EF213" s="94"/>
      <c r="EG213" s="94"/>
      <c r="EH213" s="94"/>
      <c r="EI213" s="94"/>
      <c r="EJ213" s="94"/>
      <c r="EK213" s="94"/>
      <c r="EL213" s="94"/>
      <c r="EM213" s="94"/>
      <c r="EN213" s="94"/>
      <c r="EO213" s="94"/>
      <c r="EP213" s="94"/>
      <c r="EQ213" s="94"/>
      <c r="ER213" s="94"/>
      <c r="ES213" s="94"/>
      <c r="ET213" s="94"/>
      <c r="EU213" s="94"/>
      <c r="EV213" s="94"/>
      <c r="EW213" s="94"/>
      <c r="EX213" s="94"/>
      <c r="EY213" s="94"/>
      <c r="EZ213" s="94"/>
      <c r="FA213" s="94"/>
      <c r="FB213" s="94"/>
      <c r="FC213" s="94"/>
      <c r="FD213" s="94"/>
      <c r="FE213" s="94"/>
      <c r="FF213" s="94"/>
      <c r="FG213" s="94"/>
      <c r="FH213" s="94"/>
      <c r="FI213" s="94"/>
      <c r="FJ213" s="94"/>
      <c r="FK213" s="94"/>
      <c r="FL213" s="94"/>
      <c r="FM213" s="94"/>
      <c r="FN213" s="94"/>
      <c r="FO213" s="94"/>
      <c r="FP213" s="94"/>
      <c r="FQ213" s="94"/>
      <c r="FR213" s="94"/>
      <c r="FS213" s="94"/>
      <c r="FT213" s="94"/>
      <c r="FU213" s="94"/>
      <c r="FV213" s="94"/>
      <c r="FW213" s="94"/>
      <c r="FX213" s="94"/>
      <c r="FY213" s="94"/>
      <c r="FZ213" s="94"/>
      <c r="GA213" s="94"/>
      <c r="GB213" s="94"/>
      <c r="GC213" s="94"/>
      <c r="GD213" s="94"/>
      <c r="GE213" s="94"/>
      <c r="GF213" s="94"/>
      <c r="GG213" s="94"/>
      <c r="GH213" s="94"/>
      <c r="GI213" s="94"/>
      <c r="GJ213" s="94"/>
      <c r="GK213" s="94"/>
      <c r="GL213" s="94"/>
      <c r="GM213" s="94"/>
      <c r="GN213" s="94"/>
      <c r="GO213" s="94"/>
      <c r="GP213" s="94"/>
      <c r="GQ213" s="94"/>
      <c r="GR213" s="94"/>
      <c r="GS213" s="94"/>
      <c r="GT213" s="94"/>
      <c r="GU213" s="94"/>
      <c r="GV213" s="94"/>
      <c r="GW213" s="94"/>
      <c r="GX213" s="94"/>
      <c r="GY213" s="94"/>
      <c r="GZ213" s="94"/>
      <c r="HA213" s="94"/>
      <c r="HB213" s="94"/>
      <c r="HC213" s="94"/>
      <c r="HD213" s="94"/>
      <c r="HE213" s="94"/>
      <c r="HF213" s="94"/>
      <c r="HG213" s="94"/>
      <c r="HH213" s="94"/>
      <c r="HI213" s="94"/>
      <c r="HJ213" s="94"/>
      <c r="HK213" s="94"/>
      <c r="HL213" s="94"/>
      <c r="HM213" s="94"/>
      <c r="HN213" s="94"/>
      <c r="HO213" s="94"/>
      <c r="HP213" s="94"/>
      <c r="HQ213" s="94"/>
      <c r="HR213" s="94"/>
      <c r="HS213" s="94"/>
      <c r="HT213" s="94"/>
      <c r="HU213" s="94"/>
      <c r="HV213" s="94"/>
      <c r="HW213" s="94"/>
      <c r="HX213" s="94"/>
      <c r="HY213" s="94"/>
      <c r="HZ213" s="94"/>
      <c r="IA213" s="94"/>
      <c r="IB213" s="94"/>
      <c r="IC213" s="94"/>
      <c r="ID213" s="94"/>
      <c r="IE213" s="94"/>
      <c r="IF213" s="94"/>
      <c r="IG213" s="94"/>
      <c r="IH213" s="94"/>
      <c r="II213" s="94"/>
      <c r="IJ213" s="94"/>
      <c r="IK213" s="94"/>
      <c r="IL213" s="94"/>
      <c r="IM213" s="94"/>
      <c r="IN213" s="94"/>
      <c r="IO213" s="94"/>
      <c r="IP213" s="94"/>
      <c r="IQ213" s="94"/>
      <c r="IR213" s="94"/>
      <c r="IS213" s="94"/>
      <c r="IT213" s="94"/>
      <c r="IU213" s="94"/>
      <c r="IV213" s="94"/>
      <c r="IW213" s="94"/>
      <c r="IX213" s="94"/>
      <c r="IY213" s="94"/>
    </row>
    <row r="214" spans="1:259" s="95" customFormat="1" ht="47.25" customHeight="1" x14ac:dyDescent="0.2">
      <c r="A214" s="83"/>
      <c r="B214" s="104"/>
      <c r="C214" s="104"/>
      <c r="D214" s="105"/>
      <c r="E214" s="106"/>
      <c r="F214" s="82"/>
      <c r="G214" s="82"/>
      <c r="H214" s="82"/>
      <c r="I214" s="82"/>
      <c r="J214" s="83"/>
      <c r="K214" s="82"/>
      <c r="L214" s="83"/>
      <c r="M214" s="82"/>
      <c r="N214" s="82"/>
      <c r="O214" s="84"/>
      <c r="P214" s="82"/>
      <c r="Q214" s="82"/>
      <c r="R214" s="85"/>
      <c r="S214" s="82"/>
      <c r="T214" s="86"/>
      <c r="U214" s="87"/>
      <c r="V214" s="82"/>
      <c r="W214" s="82"/>
      <c r="X214" s="88"/>
      <c r="Y214" s="89"/>
      <c r="Z214" s="89"/>
      <c r="AA214" s="89"/>
      <c r="AB214" s="99"/>
      <c r="AC214" s="91"/>
      <c r="AD214" s="92"/>
      <c r="AE214" s="92"/>
      <c r="AF214" s="93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  <c r="DU214" s="94"/>
      <c r="DV214" s="94"/>
      <c r="DW214" s="94"/>
      <c r="DX214" s="94"/>
      <c r="DY214" s="94"/>
      <c r="DZ214" s="94"/>
      <c r="EA214" s="94"/>
      <c r="EB214" s="94"/>
      <c r="EC214" s="94"/>
      <c r="ED214" s="94"/>
      <c r="EE214" s="94"/>
      <c r="EF214" s="94"/>
      <c r="EG214" s="94"/>
      <c r="EH214" s="94"/>
      <c r="EI214" s="94"/>
      <c r="EJ214" s="94"/>
      <c r="EK214" s="94"/>
      <c r="EL214" s="94"/>
      <c r="EM214" s="94"/>
      <c r="EN214" s="94"/>
      <c r="EO214" s="94"/>
      <c r="EP214" s="94"/>
      <c r="EQ214" s="94"/>
      <c r="ER214" s="94"/>
      <c r="ES214" s="94"/>
      <c r="ET214" s="94"/>
      <c r="EU214" s="94"/>
      <c r="EV214" s="94"/>
      <c r="EW214" s="94"/>
      <c r="EX214" s="94"/>
      <c r="EY214" s="94"/>
      <c r="EZ214" s="94"/>
      <c r="FA214" s="94"/>
      <c r="FB214" s="94"/>
      <c r="FC214" s="94"/>
      <c r="FD214" s="94"/>
      <c r="FE214" s="94"/>
      <c r="FF214" s="94"/>
      <c r="FG214" s="94"/>
      <c r="FH214" s="94"/>
      <c r="FI214" s="94"/>
      <c r="FJ214" s="94"/>
      <c r="FK214" s="94"/>
      <c r="FL214" s="94"/>
      <c r="FM214" s="94"/>
      <c r="FN214" s="94"/>
      <c r="FO214" s="94"/>
      <c r="FP214" s="94"/>
      <c r="FQ214" s="94"/>
      <c r="FR214" s="94"/>
      <c r="FS214" s="94"/>
      <c r="FT214" s="94"/>
      <c r="FU214" s="94"/>
      <c r="FV214" s="94"/>
      <c r="FW214" s="94"/>
      <c r="FX214" s="94"/>
      <c r="FY214" s="94"/>
      <c r="FZ214" s="94"/>
      <c r="GA214" s="94"/>
      <c r="GB214" s="94"/>
      <c r="GC214" s="94"/>
      <c r="GD214" s="94"/>
      <c r="GE214" s="94"/>
      <c r="GF214" s="94"/>
      <c r="GG214" s="94"/>
      <c r="GH214" s="94"/>
      <c r="GI214" s="94"/>
      <c r="GJ214" s="94"/>
      <c r="GK214" s="94"/>
      <c r="GL214" s="94"/>
      <c r="GM214" s="94"/>
      <c r="GN214" s="94"/>
      <c r="GO214" s="94"/>
      <c r="GP214" s="94"/>
      <c r="GQ214" s="94"/>
      <c r="GR214" s="94"/>
      <c r="GS214" s="94"/>
      <c r="GT214" s="94"/>
      <c r="GU214" s="94"/>
      <c r="GV214" s="94"/>
      <c r="GW214" s="94"/>
      <c r="GX214" s="94"/>
      <c r="GY214" s="94"/>
      <c r="GZ214" s="94"/>
      <c r="HA214" s="94"/>
      <c r="HB214" s="94"/>
      <c r="HC214" s="94"/>
      <c r="HD214" s="94"/>
      <c r="HE214" s="94"/>
      <c r="HF214" s="94"/>
      <c r="HG214" s="94"/>
      <c r="HH214" s="94"/>
      <c r="HI214" s="94"/>
      <c r="HJ214" s="94"/>
      <c r="HK214" s="94"/>
      <c r="HL214" s="94"/>
      <c r="HM214" s="94"/>
      <c r="HN214" s="94"/>
      <c r="HO214" s="94"/>
      <c r="HP214" s="94"/>
      <c r="HQ214" s="94"/>
      <c r="HR214" s="94"/>
      <c r="HS214" s="94"/>
      <c r="HT214" s="94"/>
      <c r="HU214" s="94"/>
      <c r="HV214" s="94"/>
      <c r="HW214" s="94"/>
      <c r="HX214" s="94"/>
      <c r="HY214" s="94"/>
      <c r="HZ214" s="94"/>
      <c r="IA214" s="94"/>
      <c r="IB214" s="94"/>
      <c r="IC214" s="94"/>
      <c r="ID214" s="94"/>
      <c r="IE214" s="94"/>
      <c r="IF214" s="94"/>
      <c r="IG214" s="94"/>
      <c r="IH214" s="94"/>
      <c r="II214" s="94"/>
      <c r="IJ214" s="94"/>
      <c r="IK214" s="94"/>
      <c r="IL214" s="94"/>
      <c r="IM214" s="94"/>
      <c r="IN214" s="94"/>
      <c r="IO214" s="94"/>
      <c r="IP214" s="94"/>
      <c r="IQ214" s="94"/>
      <c r="IR214" s="94"/>
      <c r="IS214" s="94"/>
      <c r="IT214" s="94"/>
      <c r="IU214" s="94"/>
      <c r="IV214" s="94"/>
      <c r="IW214" s="94"/>
      <c r="IX214" s="94"/>
      <c r="IY214" s="94"/>
    </row>
    <row r="215" spans="1:259" s="95" customFormat="1" ht="47.25" customHeight="1" x14ac:dyDescent="0.2">
      <c r="A215" s="81"/>
      <c r="B215" s="104"/>
      <c r="C215" s="104"/>
      <c r="D215" s="104"/>
      <c r="E215" s="82"/>
      <c r="F215" s="82"/>
      <c r="G215" s="82"/>
      <c r="H215" s="82"/>
      <c r="I215" s="82"/>
      <c r="J215" s="83"/>
      <c r="K215" s="82"/>
      <c r="L215" s="83"/>
      <c r="M215" s="82"/>
      <c r="N215" s="82"/>
      <c r="O215" s="84"/>
      <c r="P215" s="82"/>
      <c r="Q215" s="82"/>
      <c r="R215" s="85"/>
      <c r="S215" s="82"/>
      <c r="T215" s="86"/>
      <c r="U215" s="87"/>
      <c r="V215" s="82"/>
      <c r="W215" s="82"/>
      <c r="X215" s="102"/>
      <c r="Y215" s="89"/>
      <c r="Z215" s="89"/>
      <c r="AA215" s="89"/>
      <c r="AB215" s="99"/>
      <c r="AC215" s="91"/>
      <c r="AD215" s="96"/>
      <c r="AE215" s="82"/>
      <c r="AF215" s="93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  <c r="DU215" s="94"/>
      <c r="DV215" s="94"/>
      <c r="DW215" s="94"/>
      <c r="DX215" s="94"/>
      <c r="DY215" s="94"/>
      <c r="DZ215" s="94"/>
      <c r="EA215" s="94"/>
      <c r="EB215" s="94"/>
      <c r="EC215" s="94"/>
      <c r="ED215" s="94"/>
      <c r="EE215" s="94"/>
      <c r="EF215" s="94"/>
      <c r="EG215" s="94"/>
      <c r="EH215" s="94"/>
      <c r="EI215" s="94"/>
      <c r="EJ215" s="94"/>
      <c r="EK215" s="94"/>
      <c r="EL215" s="94"/>
      <c r="EM215" s="94"/>
      <c r="EN215" s="94"/>
      <c r="EO215" s="94"/>
      <c r="EP215" s="94"/>
      <c r="EQ215" s="94"/>
      <c r="ER215" s="94"/>
      <c r="ES215" s="94"/>
      <c r="ET215" s="94"/>
      <c r="EU215" s="94"/>
      <c r="EV215" s="94"/>
      <c r="EW215" s="94"/>
      <c r="EX215" s="94"/>
      <c r="EY215" s="94"/>
      <c r="EZ215" s="94"/>
      <c r="FA215" s="94"/>
      <c r="FB215" s="94"/>
      <c r="FC215" s="94"/>
      <c r="FD215" s="94"/>
      <c r="FE215" s="94"/>
      <c r="FF215" s="94"/>
      <c r="FG215" s="94"/>
      <c r="FH215" s="94"/>
      <c r="FI215" s="94"/>
      <c r="FJ215" s="94"/>
      <c r="FK215" s="94"/>
      <c r="FL215" s="94"/>
      <c r="FM215" s="94"/>
      <c r="FN215" s="94"/>
      <c r="FO215" s="94"/>
      <c r="FP215" s="94"/>
      <c r="FQ215" s="94"/>
      <c r="FR215" s="94"/>
      <c r="FS215" s="94"/>
      <c r="FT215" s="94"/>
      <c r="FU215" s="94"/>
      <c r="FV215" s="94"/>
      <c r="FW215" s="94"/>
      <c r="FX215" s="94"/>
      <c r="FY215" s="94"/>
      <c r="FZ215" s="94"/>
      <c r="GA215" s="94"/>
      <c r="GB215" s="94"/>
      <c r="GC215" s="94"/>
      <c r="GD215" s="94"/>
      <c r="GE215" s="94"/>
      <c r="GF215" s="94"/>
      <c r="GG215" s="94"/>
      <c r="GH215" s="94"/>
      <c r="GI215" s="94"/>
      <c r="GJ215" s="94"/>
      <c r="GK215" s="94"/>
      <c r="GL215" s="94"/>
      <c r="GM215" s="94"/>
      <c r="GN215" s="94"/>
      <c r="GO215" s="94"/>
      <c r="GP215" s="94"/>
      <c r="GQ215" s="94"/>
      <c r="GR215" s="94"/>
      <c r="GS215" s="94"/>
      <c r="GT215" s="94"/>
      <c r="GU215" s="94"/>
      <c r="GV215" s="94"/>
      <c r="GW215" s="94"/>
      <c r="GX215" s="94"/>
      <c r="GY215" s="94"/>
      <c r="GZ215" s="94"/>
      <c r="HA215" s="94"/>
      <c r="HB215" s="94"/>
      <c r="HC215" s="94"/>
      <c r="HD215" s="94"/>
      <c r="HE215" s="94"/>
      <c r="HF215" s="94"/>
      <c r="HG215" s="94"/>
      <c r="HH215" s="94"/>
      <c r="HI215" s="94"/>
      <c r="HJ215" s="94"/>
      <c r="HK215" s="94"/>
      <c r="HL215" s="94"/>
      <c r="HM215" s="94"/>
      <c r="HN215" s="94"/>
      <c r="HO215" s="94"/>
      <c r="HP215" s="94"/>
      <c r="HQ215" s="94"/>
      <c r="HR215" s="94"/>
      <c r="HS215" s="94"/>
      <c r="HT215" s="94"/>
      <c r="HU215" s="94"/>
      <c r="HV215" s="94"/>
      <c r="HW215" s="94"/>
      <c r="HX215" s="94"/>
      <c r="HY215" s="94"/>
      <c r="HZ215" s="94"/>
      <c r="IA215" s="94"/>
      <c r="IB215" s="94"/>
      <c r="IC215" s="94"/>
      <c r="ID215" s="94"/>
      <c r="IE215" s="94"/>
      <c r="IF215" s="94"/>
      <c r="IG215" s="94"/>
      <c r="IH215" s="94"/>
      <c r="II215" s="94"/>
      <c r="IJ215" s="94"/>
      <c r="IK215" s="94"/>
      <c r="IL215" s="94"/>
      <c r="IM215" s="94"/>
      <c r="IN215" s="94"/>
      <c r="IO215" s="94"/>
      <c r="IP215" s="94"/>
      <c r="IQ215" s="94"/>
      <c r="IR215" s="94"/>
      <c r="IS215" s="94"/>
      <c r="IT215" s="94"/>
      <c r="IU215" s="94"/>
      <c r="IV215" s="94"/>
      <c r="IW215" s="94"/>
      <c r="IX215" s="94"/>
      <c r="IY215" s="94"/>
    </row>
    <row r="216" spans="1:259" s="95" customFormat="1" ht="47.25" customHeight="1" x14ac:dyDescent="0.2">
      <c r="A216" s="103"/>
      <c r="B216" s="104"/>
      <c r="C216" s="104"/>
      <c r="D216" s="104"/>
      <c r="E216" s="82"/>
      <c r="F216" s="82"/>
      <c r="G216" s="82"/>
      <c r="H216" s="82"/>
      <c r="I216" s="82"/>
      <c r="J216" s="83"/>
      <c r="K216" s="82"/>
      <c r="L216" s="83"/>
      <c r="M216" s="82"/>
      <c r="N216" s="82"/>
      <c r="O216" s="84"/>
      <c r="P216" s="82"/>
      <c r="Q216" s="82"/>
      <c r="R216" s="85"/>
      <c r="S216" s="82"/>
      <c r="T216" s="87"/>
      <c r="U216" s="87"/>
      <c r="V216" s="92"/>
      <c r="W216" s="82"/>
      <c r="X216" s="88"/>
      <c r="Y216" s="89"/>
      <c r="Z216" s="89"/>
      <c r="AA216" s="89"/>
      <c r="AB216" s="99"/>
      <c r="AC216" s="91"/>
      <c r="AD216" s="82"/>
      <c r="AE216" s="82"/>
      <c r="AF216" s="93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  <c r="CT216" s="94"/>
      <c r="CU216" s="94"/>
      <c r="CV216" s="94"/>
      <c r="CW216" s="94"/>
      <c r="CX216" s="94"/>
      <c r="CY216" s="94"/>
      <c r="CZ216" s="94"/>
      <c r="DA216" s="94"/>
      <c r="DB216" s="94"/>
      <c r="DC216" s="94"/>
      <c r="DD216" s="94"/>
      <c r="DE216" s="94"/>
      <c r="DF216" s="94"/>
      <c r="DG216" s="94"/>
      <c r="DH216" s="94"/>
      <c r="DI216" s="94"/>
      <c r="DJ216" s="94"/>
      <c r="DK216" s="94"/>
      <c r="DL216" s="94"/>
      <c r="DM216" s="94"/>
      <c r="DN216" s="94"/>
      <c r="DO216" s="94"/>
      <c r="DP216" s="94"/>
      <c r="DQ216" s="94"/>
      <c r="DR216" s="94"/>
      <c r="DS216" s="94"/>
      <c r="DT216" s="94"/>
      <c r="DU216" s="94"/>
      <c r="DV216" s="94"/>
      <c r="DW216" s="94"/>
      <c r="DX216" s="94"/>
      <c r="DY216" s="94"/>
      <c r="DZ216" s="94"/>
      <c r="EA216" s="94"/>
      <c r="EB216" s="94"/>
      <c r="EC216" s="94"/>
      <c r="ED216" s="94"/>
      <c r="EE216" s="94"/>
      <c r="EF216" s="94"/>
      <c r="EG216" s="94"/>
      <c r="EH216" s="94"/>
      <c r="EI216" s="94"/>
      <c r="EJ216" s="94"/>
      <c r="EK216" s="94"/>
      <c r="EL216" s="94"/>
      <c r="EM216" s="94"/>
      <c r="EN216" s="94"/>
      <c r="EO216" s="94"/>
      <c r="EP216" s="94"/>
      <c r="EQ216" s="94"/>
      <c r="ER216" s="94"/>
      <c r="ES216" s="94"/>
      <c r="ET216" s="94"/>
      <c r="EU216" s="94"/>
      <c r="EV216" s="94"/>
      <c r="EW216" s="94"/>
      <c r="EX216" s="94"/>
      <c r="EY216" s="94"/>
      <c r="EZ216" s="94"/>
      <c r="FA216" s="94"/>
      <c r="FB216" s="94"/>
      <c r="FC216" s="94"/>
      <c r="FD216" s="94"/>
      <c r="FE216" s="94"/>
      <c r="FF216" s="94"/>
      <c r="FG216" s="94"/>
      <c r="FH216" s="94"/>
      <c r="FI216" s="94"/>
      <c r="FJ216" s="94"/>
      <c r="FK216" s="94"/>
      <c r="FL216" s="94"/>
      <c r="FM216" s="94"/>
      <c r="FN216" s="94"/>
      <c r="FO216" s="94"/>
      <c r="FP216" s="94"/>
      <c r="FQ216" s="94"/>
      <c r="FR216" s="94"/>
      <c r="FS216" s="94"/>
      <c r="FT216" s="94"/>
      <c r="FU216" s="94"/>
      <c r="FV216" s="94"/>
      <c r="FW216" s="94"/>
      <c r="FX216" s="94"/>
      <c r="FY216" s="94"/>
      <c r="FZ216" s="94"/>
      <c r="GA216" s="94"/>
      <c r="GB216" s="94"/>
      <c r="GC216" s="94"/>
      <c r="GD216" s="94"/>
      <c r="GE216" s="94"/>
      <c r="GF216" s="94"/>
      <c r="GG216" s="94"/>
      <c r="GH216" s="94"/>
      <c r="GI216" s="94"/>
      <c r="GJ216" s="94"/>
      <c r="GK216" s="94"/>
      <c r="GL216" s="94"/>
      <c r="GM216" s="94"/>
      <c r="GN216" s="94"/>
      <c r="GO216" s="94"/>
      <c r="GP216" s="94"/>
      <c r="GQ216" s="94"/>
      <c r="GR216" s="94"/>
      <c r="GS216" s="94"/>
      <c r="GT216" s="94"/>
      <c r="GU216" s="94"/>
      <c r="GV216" s="94"/>
      <c r="GW216" s="94"/>
      <c r="GX216" s="94"/>
      <c r="GY216" s="94"/>
      <c r="GZ216" s="94"/>
      <c r="HA216" s="94"/>
      <c r="HB216" s="94"/>
      <c r="HC216" s="94"/>
      <c r="HD216" s="94"/>
      <c r="HE216" s="94"/>
      <c r="HF216" s="94"/>
      <c r="HG216" s="94"/>
      <c r="HH216" s="94"/>
      <c r="HI216" s="94"/>
      <c r="HJ216" s="94"/>
      <c r="HK216" s="94"/>
      <c r="HL216" s="94"/>
      <c r="HM216" s="94"/>
      <c r="HN216" s="94"/>
      <c r="HO216" s="94"/>
      <c r="HP216" s="94"/>
      <c r="HQ216" s="94"/>
      <c r="HR216" s="94"/>
      <c r="HS216" s="94"/>
      <c r="HT216" s="94"/>
      <c r="HU216" s="94"/>
      <c r="HV216" s="94"/>
      <c r="HW216" s="94"/>
      <c r="HX216" s="94"/>
      <c r="HY216" s="94"/>
      <c r="HZ216" s="94"/>
      <c r="IA216" s="94"/>
      <c r="IB216" s="94"/>
      <c r="IC216" s="94"/>
      <c r="ID216" s="94"/>
      <c r="IE216" s="94"/>
      <c r="IF216" s="94"/>
      <c r="IG216" s="94"/>
      <c r="IH216" s="94"/>
      <c r="II216" s="94"/>
      <c r="IJ216" s="94"/>
      <c r="IK216" s="94"/>
      <c r="IL216" s="94"/>
      <c r="IM216" s="94"/>
      <c r="IN216" s="94"/>
      <c r="IO216" s="94"/>
      <c r="IP216" s="94"/>
      <c r="IQ216" s="94"/>
      <c r="IR216" s="94"/>
      <c r="IS216" s="94"/>
      <c r="IT216" s="94"/>
      <c r="IU216" s="94"/>
      <c r="IV216" s="94"/>
      <c r="IW216" s="94"/>
      <c r="IX216" s="94"/>
      <c r="IY216" s="94"/>
    </row>
    <row r="217" spans="1:259" s="94" customFormat="1" ht="47.25" customHeight="1" x14ac:dyDescent="0.2">
      <c r="A217" s="83"/>
      <c r="B217" s="104"/>
      <c r="C217" s="104"/>
      <c r="D217" s="104"/>
      <c r="E217" s="82"/>
      <c r="F217" s="82"/>
      <c r="G217" s="82"/>
      <c r="H217" s="82"/>
      <c r="I217" s="82"/>
      <c r="J217" s="83"/>
      <c r="K217" s="82"/>
      <c r="L217" s="83"/>
      <c r="M217" s="82"/>
      <c r="N217" s="82"/>
      <c r="O217" s="84"/>
      <c r="P217" s="82"/>
      <c r="Q217" s="82"/>
      <c r="R217" s="85"/>
      <c r="S217" s="82"/>
      <c r="T217" s="87"/>
      <c r="U217" s="87"/>
      <c r="V217" s="92"/>
      <c r="W217" s="82"/>
      <c r="X217" s="88"/>
      <c r="Y217" s="89"/>
      <c r="Z217" s="89"/>
      <c r="AA217" s="89"/>
      <c r="AB217" s="99"/>
      <c r="AC217" s="91"/>
      <c r="AD217" s="82"/>
      <c r="AE217" s="82"/>
      <c r="AF217" s="108" t="s">
        <v>39</v>
      </c>
      <c r="AG217" s="109">
        <f>COUNTIF(H6:H603,"PG")</f>
        <v>0</v>
      </c>
      <c r="AH217" s="110"/>
      <c r="AI217" s="111" t="s">
        <v>40</v>
      </c>
      <c r="AJ217" s="109">
        <f>SUMIF(F6:F603,"MSIL",I6:I603)</f>
        <v>0</v>
      </c>
      <c r="AL217" s="112" t="s">
        <v>41</v>
      </c>
      <c r="AM217" s="113">
        <f>SUMIF(G6:G594,"Rust",I6:I594)</f>
        <v>0</v>
      </c>
    </row>
    <row r="218" spans="1:259" s="94" customFormat="1" ht="47.25" customHeight="1" x14ac:dyDescent="0.2">
      <c r="A218" s="83"/>
      <c r="B218" s="104"/>
      <c r="C218" s="104"/>
      <c r="D218" s="104"/>
      <c r="E218" s="82"/>
      <c r="F218" s="82"/>
      <c r="G218" s="82"/>
      <c r="H218" s="82"/>
      <c r="I218" s="82"/>
      <c r="J218" s="83"/>
      <c r="K218" s="82"/>
      <c r="L218" s="83"/>
      <c r="M218" s="82"/>
      <c r="N218" s="82"/>
      <c r="O218" s="84"/>
      <c r="P218" s="82"/>
      <c r="Q218" s="82"/>
      <c r="R218" s="85"/>
      <c r="S218" s="82"/>
      <c r="T218" s="87"/>
      <c r="U218" s="87"/>
      <c r="V218" s="92"/>
      <c r="W218" s="82"/>
      <c r="X218" s="102"/>
      <c r="Y218" s="89"/>
      <c r="Z218" s="89"/>
      <c r="AA218" s="89"/>
      <c r="AB218" s="99"/>
      <c r="AC218" s="91"/>
      <c r="AD218" s="96"/>
      <c r="AE218" s="82"/>
      <c r="AF218" s="108" t="s">
        <v>39</v>
      </c>
      <c r="AG218" s="109">
        <f>COUNTIF(H7:H604,"PG")</f>
        <v>0</v>
      </c>
      <c r="AH218" s="110"/>
      <c r="AI218" s="111" t="s">
        <v>40</v>
      </c>
      <c r="AJ218" s="109">
        <f>SUMIF(F7:F604,"MSIL",I7:I604)</f>
        <v>0</v>
      </c>
      <c r="AL218" s="112" t="s">
        <v>41</v>
      </c>
      <c r="AM218" s="113">
        <f>SUMIF(G7:G595,"Rust",I7:I595)</f>
        <v>0</v>
      </c>
    </row>
    <row r="219" spans="1:259" s="94" customFormat="1" ht="47.25" customHeight="1" x14ac:dyDescent="0.2">
      <c r="A219" s="83"/>
      <c r="B219" s="104"/>
      <c r="C219" s="104"/>
      <c r="D219" s="105"/>
      <c r="E219" s="106"/>
      <c r="F219" s="82"/>
      <c r="G219" s="82"/>
      <c r="H219" s="82"/>
      <c r="I219" s="82"/>
      <c r="J219" s="83"/>
      <c r="K219" s="82"/>
      <c r="L219" s="83"/>
      <c r="M219" s="82"/>
      <c r="N219" s="82"/>
      <c r="O219" s="84"/>
      <c r="P219" s="82"/>
      <c r="Q219" s="82"/>
      <c r="R219" s="85"/>
      <c r="S219" s="82"/>
      <c r="T219" s="86"/>
      <c r="U219" s="87"/>
      <c r="V219" s="82"/>
      <c r="W219" s="82"/>
      <c r="X219" s="88"/>
      <c r="Y219" s="89"/>
      <c r="Z219" s="89"/>
      <c r="AA219" s="89"/>
      <c r="AB219" s="99"/>
      <c r="AC219" s="91"/>
      <c r="AD219" s="92"/>
      <c r="AE219" s="92"/>
      <c r="AF219" s="108" t="s">
        <v>42</v>
      </c>
      <c r="AG219" s="109">
        <f>SUMIF(H6:H500,"CAM LINE",I6:I500)</f>
        <v>0</v>
      </c>
      <c r="AH219" s="110"/>
      <c r="AI219" s="111" t="s">
        <v>43</v>
      </c>
      <c r="AJ219" s="109">
        <f>SUMIF(F6:F605,"MAP_ID-BLR",I6:I605)</f>
        <v>0</v>
      </c>
      <c r="AL219" s="114" t="s">
        <v>37</v>
      </c>
      <c r="AM219" s="113">
        <f>SUMIF(G6:G596,"DENT",I6:I596)</f>
        <v>0</v>
      </c>
    </row>
    <row r="220" spans="1:259" s="94" customFormat="1" ht="47.25" customHeight="1" x14ac:dyDescent="0.2">
      <c r="A220" s="83"/>
      <c r="B220" s="104"/>
      <c r="C220" s="104"/>
      <c r="D220" s="104"/>
      <c r="E220" s="82"/>
      <c r="F220" s="82"/>
      <c r="G220" s="82"/>
      <c r="H220" s="82"/>
      <c r="I220" s="82"/>
      <c r="J220" s="83"/>
      <c r="K220" s="82"/>
      <c r="L220" s="83"/>
      <c r="M220" s="82"/>
      <c r="N220" s="82"/>
      <c r="O220" s="84"/>
      <c r="P220" s="82"/>
      <c r="Q220" s="82"/>
      <c r="R220" s="85"/>
      <c r="S220" s="82"/>
      <c r="T220" s="86"/>
      <c r="U220" s="87"/>
      <c r="V220" s="82"/>
      <c r="W220" s="82"/>
      <c r="X220" s="88"/>
      <c r="Y220" s="89"/>
      <c r="Z220" s="89"/>
      <c r="AA220" s="89"/>
      <c r="AB220" s="99"/>
      <c r="AC220" s="91"/>
      <c r="AD220" s="96"/>
      <c r="AE220" s="97"/>
      <c r="AF220" s="108" t="s">
        <v>42</v>
      </c>
      <c r="AG220" s="109">
        <f>SUMIF(H7:H501,"CAM LINE",I7:I501)</f>
        <v>0</v>
      </c>
      <c r="AH220" s="110"/>
      <c r="AI220" s="111" t="s">
        <v>43</v>
      </c>
      <c r="AJ220" s="109">
        <f>SUMIF(F7:F606,"MAP_ID-BLR",I7:I606)</f>
        <v>0</v>
      </c>
      <c r="AL220" s="114" t="s">
        <v>37</v>
      </c>
      <c r="AM220" s="113">
        <f>SUMIF(G7:G597,"DENT",I7:I597)</f>
        <v>0</v>
      </c>
    </row>
    <row r="221" spans="1:259" s="94" customFormat="1" ht="47.25" customHeight="1" x14ac:dyDescent="0.2">
      <c r="A221" s="83"/>
      <c r="B221" s="104"/>
      <c r="C221" s="104"/>
      <c r="D221" s="104"/>
      <c r="E221" s="82"/>
      <c r="F221" s="82"/>
      <c r="G221" s="82"/>
      <c r="H221" s="82"/>
      <c r="I221" s="82"/>
      <c r="J221" s="83"/>
      <c r="K221" s="82"/>
      <c r="L221" s="83"/>
      <c r="M221" s="82"/>
      <c r="N221" s="82"/>
      <c r="O221" s="84"/>
      <c r="P221" s="82"/>
      <c r="Q221" s="82"/>
      <c r="R221" s="85"/>
      <c r="S221" s="82"/>
      <c r="T221" s="86"/>
      <c r="U221" s="87"/>
      <c r="V221" s="82"/>
      <c r="W221" s="82"/>
      <c r="X221" s="88"/>
      <c r="Y221" s="89"/>
      <c r="Z221" s="89"/>
      <c r="AA221" s="89"/>
      <c r="AB221" s="99"/>
      <c r="AC221" s="91"/>
      <c r="AD221" s="82"/>
      <c r="AE221" s="82"/>
      <c r="AF221" s="115" t="s">
        <v>44</v>
      </c>
      <c r="AG221" s="109">
        <f>COUNTIF(H6:H607,"CR")</f>
        <v>0</v>
      </c>
      <c r="AH221" s="109"/>
      <c r="AI221" s="276" t="s">
        <v>45</v>
      </c>
      <c r="AJ221" s="276"/>
      <c r="AL221" s="114" t="s">
        <v>46</v>
      </c>
      <c r="AM221" s="113">
        <f>SUMIF(G6:G598,"CEN. DIA. U/S",I6:I598)</f>
        <v>0</v>
      </c>
    </row>
    <row r="222" spans="1:259" s="94" customFormat="1" ht="47.25" customHeight="1" x14ac:dyDescent="0.2">
      <c r="A222" s="83"/>
      <c r="B222" s="104"/>
      <c r="C222" s="104"/>
      <c r="D222" s="104"/>
      <c r="E222" s="82"/>
      <c r="F222" s="82"/>
      <c r="G222" s="82"/>
      <c r="H222" s="82"/>
      <c r="I222" s="82"/>
      <c r="J222" s="83"/>
      <c r="K222" s="82"/>
      <c r="L222" s="83"/>
      <c r="M222" s="82"/>
      <c r="N222" s="82"/>
      <c r="O222" s="84"/>
      <c r="P222" s="82"/>
      <c r="Q222" s="82"/>
      <c r="R222" s="85"/>
      <c r="S222" s="82"/>
      <c r="T222" s="86"/>
      <c r="U222" s="87"/>
      <c r="V222" s="82"/>
      <c r="W222" s="82"/>
      <c r="X222" s="88"/>
      <c r="Y222" s="89"/>
      <c r="Z222" s="89"/>
      <c r="AA222" s="89"/>
      <c r="AB222" s="99"/>
      <c r="AC222" s="91"/>
      <c r="AD222" s="82"/>
      <c r="AE222" s="82"/>
      <c r="AF222" s="108" t="s">
        <v>36</v>
      </c>
      <c r="AG222" s="109">
        <f>SUMIF(H6:H500,"NO MAP-ID FAULT",I6:I500)</f>
        <v>1975</v>
      </c>
      <c r="AH222" s="110"/>
      <c r="AI222" s="111" t="s">
        <v>47</v>
      </c>
      <c r="AJ222" s="116">
        <f>SUM(AJ223+AJ224+AJ225)</f>
        <v>0</v>
      </c>
      <c r="AL222" s="114" t="s">
        <v>48</v>
      </c>
      <c r="AM222" s="113">
        <f>SUMIF(G6:G599,"SPLINE TIGHT",I6:I599)</f>
        <v>0</v>
      </c>
    </row>
    <row r="223" spans="1:259" s="94" customFormat="1" ht="47.25" customHeight="1" x14ac:dyDescent="0.2">
      <c r="A223" s="83"/>
      <c r="B223" s="104"/>
      <c r="C223" s="104"/>
      <c r="D223" s="104"/>
      <c r="E223" s="82"/>
      <c r="F223" s="82"/>
      <c r="G223" s="82"/>
      <c r="H223" s="82"/>
      <c r="I223" s="101"/>
      <c r="J223" s="83"/>
      <c r="K223" s="82"/>
      <c r="L223" s="83"/>
      <c r="M223" s="82"/>
      <c r="N223" s="82"/>
      <c r="O223" s="84"/>
      <c r="P223" s="82"/>
      <c r="Q223" s="82"/>
      <c r="R223" s="85"/>
      <c r="S223" s="82"/>
      <c r="T223" s="87"/>
      <c r="U223" s="87"/>
      <c r="V223" s="92"/>
      <c r="W223" s="82"/>
      <c r="X223" s="88"/>
      <c r="Y223" s="89"/>
      <c r="Z223" s="89"/>
      <c r="AA223" s="89"/>
      <c r="AB223" s="99"/>
      <c r="AC223" s="91"/>
      <c r="AD223" s="82"/>
      <c r="AE223" s="82"/>
      <c r="AF223" s="108"/>
      <c r="AG223" s="109">
        <v>0</v>
      </c>
      <c r="AH223" s="110"/>
      <c r="AI223" s="111" t="s">
        <v>3</v>
      </c>
      <c r="AJ223" s="117">
        <f>SUMIF(AC5:AC572,"O",I5:I572)</f>
        <v>0</v>
      </c>
      <c r="AL223" s="114" t="s">
        <v>48</v>
      </c>
      <c r="AM223" s="113">
        <f>SUMIF(G7:G600,"WRONG SUPPLY",I7:I600)</f>
        <v>0</v>
      </c>
    </row>
    <row r="224" spans="1:259" s="94" customFormat="1" ht="47.25" customHeight="1" x14ac:dyDescent="0.2">
      <c r="A224" s="83"/>
      <c r="B224" s="104"/>
      <c r="C224" s="104"/>
      <c r="D224" s="104"/>
      <c r="E224" s="82"/>
      <c r="F224" s="82"/>
      <c r="G224" s="82"/>
      <c r="H224" s="82"/>
      <c r="I224" s="82"/>
      <c r="J224" s="83"/>
      <c r="K224" s="82"/>
      <c r="L224" s="83"/>
      <c r="M224" s="82"/>
      <c r="N224" s="82"/>
      <c r="O224" s="84"/>
      <c r="P224" s="82"/>
      <c r="Q224" s="82"/>
      <c r="R224" s="85"/>
      <c r="S224" s="82"/>
      <c r="T224" s="87"/>
      <c r="U224" s="87"/>
      <c r="V224" s="92"/>
      <c r="W224" s="82"/>
      <c r="X224" s="88"/>
      <c r="Y224" s="89"/>
      <c r="Z224" s="89"/>
      <c r="AA224" s="89"/>
      <c r="AB224" s="99"/>
      <c r="AC224" s="91"/>
      <c r="AD224" s="82"/>
      <c r="AE224" s="82"/>
      <c r="AF224" s="108"/>
      <c r="AG224" s="109">
        <v>0</v>
      </c>
      <c r="AH224" s="110"/>
      <c r="AI224" s="118" t="s">
        <v>49</v>
      </c>
      <c r="AJ224" s="117">
        <f>SUMIF(AC6:AC573,"N",I6:I573)</f>
        <v>0</v>
      </c>
      <c r="AL224" s="114" t="s">
        <v>48</v>
      </c>
      <c r="AM224" s="113">
        <f>SUMIF(G8:G601,"WRONG SUPPLY",I8:I601)</f>
        <v>0</v>
      </c>
    </row>
    <row r="225" spans="1:39" s="94" customFormat="1" ht="47.25" customHeight="1" x14ac:dyDescent="0.2">
      <c r="A225" s="83"/>
      <c r="B225" s="104"/>
      <c r="C225" s="104"/>
      <c r="D225" s="104"/>
      <c r="E225" s="82"/>
      <c r="F225" s="82"/>
      <c r="G225" s="82"/>
      <c r="H225" s="82"/>
      <c r="I225" s="82"/>
      <c r="J225" s="83"/>
      <c r="K225" s="82"/>
      <c r="L225" s="83"/>
      <c r="M225" s="82"/>
      <c r="N225" s="82"/>
      <c r="O225" s="84"/>
      <c r="P225" s="82"/>
      <c r="Q225" s="82"/>
      <c r="R225" s="85"/>
      <c r="S225" s="82"/>
      <c r="T225" s="87"/>
      <c r="U225" s="87"/>
      <c r="V225" s="92"/>
      <c r="W225" s="82"/>
      <c r="X225" s="102"/>
      <c r="Y225" s="89"/>
      <c r="Z225" s="89"/>
      <c r="AA225" s="89"/>
      <c r="AB225" s="99"/>
      <c r="AC225" s="91"/>
      <c r="AD225" s="82"/>
      <c r="AE225" s="82"/>
      <c r="AF225" s="108"/>
      <c r="AG225" s="109">
        <v>0</v>
      </c>
      <c r="AH225" s="110"/>
      <c r="AI225" s="118" t="s">
        <v>50</v>
      </c>
      <c r="AJ225" s="117">
        <f>SUMIF(AC6:AC573,"H",I6:I573)</f>
        <v>0</v>
      </c>
      <c r="AL225" s="114" t="s">
        <v>48</v>
      </c>
      <c r="AM225" s="113">
        <f>SUMIF(G9:G602,"WRONG SUPPLY",I9:I602)</f>
        <v>0</v>
      </c>
    </row>
    <row r="226" spans="1:39" s="94" customFormat="1" ht="47.25" customHeight="1" x14ac:dyDescent="0.2">
      <c r="A226" s="83"/>
      <c r="B226" s="104"/>
      <c r="C226" s="104"/>
      <c r="D226" s="104"/>
      <c r="E226" s="82"/>
      <c r="F226" s="82"/>
      <c r="G226" s="82"/>
      <c r="H226" s="82"/>
      <c r="I226" s="101"/>
      <c r="J226" s="83"/>
      <c r="K226" s="82"/>
      <c r="L226" s="83"/>
      <c r="M226" s="82"/>
      <c r="N226" s="82"/>
      <c r="O226" s="84"/>
      <c r="P226" s="82"/>
      <c r="Q226" s="82"/>
      <c r="R226" s="85"/>
      <c r="S226" s="82"/>
      <c r="T226" s="87"/>
      <c r="U226" s="87"/>
      <c r="V226" s="92"/>
      <c r="W226" s="82"/>
      <c r="X226" s="88"/>
      <c r="Y226" s="89"/>
      <c r="Z226" s="89"/>
      <c r="AA226" s="89"/>
      <c r="AB226" s="99"/>
      <c r="AC226" s="91"/>
      <c r="AD226" s="82"/>
      <c r="AE226" s="82"/>
      <c r="AF226" s="277" t="s">
        <v>51</v>
      </c>
      <c r="AG226" s="278"/>
      <c r="AH226" s="133"/>
      <c r="AI226" s="279" t="s">
        <v>52</v>
      </c>
      <c r="AJ226" s="280"/>
      <c r="AL226" s="114" t="s">
        <v>53</v>
      </c>
      <c r="AM226" s="113">
        <f>SUMIF(G6:G603,"BORE O/S",I6:I603)</f>
        <v>0</v>
      </c>
    </row>
    <row r="227" spans="1:39" s="94" customFormat="1" ht="47.25" customHeight="1" x14ac:dyDescent="0.2">
      <c r="A227" s="83"/>
      <c r="B227" s="104"/>
      <c r="C227" s="104"/>
      <c r="D227" s="104"/>
      <c r="E227" s="82"/>
      <c r="F227" s="82"/>
      <c r="G227" s="82"/>
      <c r="H227" s="82"/>
      <c r="I227" s="101"/>
      <c r="J227" s="83"/>
      <c r="K227" s="82"/>
      <c r="L227" s="83"/>
      <c r="M227" s="82"/>
      <c r="N227" s="82"/>
      <c r="O227" s="84"/>
      <c r="P227" s="82"/>
      <c r="Q227" s="82"/>
      <c r="R227" s="85"/>
      <c r="S227" s="82"/>
      <c r="T227" s="86"/>
      <c r="U227" s="87"/>
      <c r="V227" s="82"/>
      <c r="W227" s="82"/>
      <c r="X227" s="88"/>
      <c r="Y227" s="89"/>
      <c r="Z227" s="89"/>
      <c r="AA227" s="89"/>
      <c r="AB227" s="99"/>
      <c r="AC227" s="91"/>
      <c r="AD227" s="92"/>
      <c r="AE227" s="82"/>
      <c r="AF227" s="120" t="s">
        <v>54</v>
      </c>
      <c r="AG227" s="109">
        <f>SUMIF(AB6:AB598,"511000015",I6:I598)</f>
        <v>0</v>
      </c>
      <c r="AH227" s="109">
        <f ca="1">SUMIF(AB6:AB582,"511000015",Y6:Y416)</f>
        <v>0</v>
      </c>
      <c r="AI227" s="111" t="s">
        <v>47</v>
      </c>
      <c r="AJ227" s="116">
        <f>SUM(AJ228:AJ230)</f>
        <v>0</v>
      </c>
      <c r="AL227" s="114" t="s">
        <v>53</v>
      </c>
      <c r="AM227" s="113">
        <f>SUMIF(G7:G604,"BORE O/S",I7:I604)</f>
        <v>0</v>
      </c>
    </row>
    <row r="228" spans="1:39" s="94" customFormat="1" ht="47.25" customHeight="1" x14ac:dyDescent="0.2">
      <c r="A228" s="83"/>
      <c r="B228" s="104"/>
      <c r="C228" s="104"/>
      <c r="D228" s="104"/>
      <c r="E228" s="82"/>
      <c r="F228" s="82"/>
      <c r="G228" s="82"/>
      <c r="H228" s="82"/>
      <c r="I228" s="82"/>
      <c r="J228" s="83"/>
      <c r="K228" s="82"/>
      <c r="L228" s="83"/>
      <c r="M228" s="82"/>
      <c r="N228" s="82"/>
      <c r="O228" s="84"/>
      <c r="P228" s="82"/>
      <c r="Q228" s="82"/>
      <c r="R228" s="85"/>
      <c r="S228" s="82"/>
      <c r="T228" s="87"/>
      <c r="U228" s="87"/>
      <c r="V228" s="92"/>
      <c r="W228" s="82"/>
      <c r="X228" s="88"/>
      <c r="Y228" s="89"/>
      <c r="Z228" s="89"/>
      <c r="AA228" s="89"/>
      <c r="AB228" s="99"/>
      <c r="AC228" s="91"/>
      <c r="AD228" s="82"/>
      <c r="AE228" s="82"/>
      <c r="AF228" s="120" t="s">
        <v>55</v>
      </c>
      <c r="AG228" s="109">
        <f>SUMIF(AB6:AB599,"511000020",I6:I599)</f>
        <v>0</v>
      </c>
      <c r="AH228" s="109">
        <f ca="1">SUMIF(AB6:AB583,"511000020",Y6:Y417)</f>
        <v>0</v>
      </c>
      <c r="AI228" s="111" t="s">
        <v>3</v>
      </c>
      <c r="AJ228" s="117">
        <f>SUMIF(AC6:AC551,"O",Y6:Y551)</f>
        <v>0</v>
      </c>
      <c r="AL228" s="114" t="s">
        <v>53</v>
      </c>
      <c r="AM228" s="113">
        <f>SUMIF(G8:G605,"BORE O/S",I8:I605)</f>
        <v>0</v>
      </c>
    </row>
    <row r="229" spans="1:39" s="94" customFormat="1" ht="47.25" customHeight="1" x14ac:dyDescent="0.2">
      <c r="A229" s="83"/>
      <c r="B229" s="104"/>
      <c r="C229" s="104"/>
      <c r="D229" s="104"/>
      <c r="E229" s="82"/>
      <c r="F229" s="82"/>
      <c r="G229" s="82"/>
      <c r="H229" s="82"/>
      <c r="I229" s="82"/>
      <c r="J229" s="83"/>
      <c r="K229" s="82"/>
      <c r="L229" s="83"/>
      <c r="M229" s="82"/>
      <c r="N229" s="82"/>
      <c r="O229" s="84"/>
      <c r="P229" s="82"/>
      <c r="Q229" s="82"/>
      <c r="R229" s="85"/>
      <c r="S229" s="82"/>
      <c r="T229" s="87"/>
      <c r="U229" s="87"/>
      <c r="V229" s="92"/>
      <c r="W229" s="82"/>
      <c r="X229" s="88"/>
      <c r="Y229" s="89"/>
      <c r="Z229" s="89"/>
      <c r="AA229" s="89"/>
      <c r="AB229" s="99"/>
      <c r="AC229" s="91"/>
      <c r="AD229" s="82"/>
      <c r="AE229" s="82"/>
      <c r="AF229" s="120" t="s">
        <v>56</v>
      </c>
      <c r="AG229" s="109">
        <f>SUMIF(AB6:AB600,"511000029",I6:I600)</f>
        <v>0</v>
      </c>
      <c r="AH229" s="109">
        <f ca="1">SUMIF(AB6:AB584,"511000029",Y6:Y418)</f>
        <v>0</v>
      </c>
      <c r="AI229" s="118" t="s">
        <v>49</v>
      </c>
      <c r="AJ229" s="117">
        <f>SUMIF(AC6:AC552,"N",Y6:Y552)</f>
        <v>0</v>
      </c>
      <c r="AL229" s="121" t="s">
        <v>57</v>
      </c>
      <c r="AM229" s="113">
        <f>SUMIF(G7:G606,"Noise Issue",I7:I606)</f>
        <v>0</v>
      </c>
    </row>
    <row r="230" spans="1:39" s="94" customFormat="1" ht="47.25" customHeight="1" x14ac:dyDescent="0.2">
      <c r="A230" s="83"/>
      <c r="B230" s="104"/>
      <c r="C230" s="104"/>
      <c r="D230" s="104"/>
      <c r="E230" s="82"/>
      <c r="F230" s="82"/>
      <c r="G230" s="82"/>
      <c r="H230" s="82"/>
      <c r="I230" s="82"/>
      <c r="J230" s="83"/>
      <c r="K230" s="82"/>
      <c r="L230" s="83"/>
      <c r="M230" s="82"/>
      <c r="N230" s="82"/>
      <c r="O230" s="84"/>
      <c r="P230" s="82"/>
      <c r="Q230" s="82"/>
      <c r="R230" s="85"/>
      <c r="S230" s="82"/>
      <c r="T230" s="86"/>
      <c r="U230" s="87"/>
      <c r="V230" s="82"/>
      <c r="W230" s="82"/>
      <c r="X230" s="88"/>
      <c r="Y230" s="89"/>
      <c r="Z230" s="89"/>
      <c r="AA230" s="89"/>
      <c r="AB230" s="99"/>
      <c r="AC230" s="91"/>
      <c r="AD230" s="82"/>
      <c r="AE230" s="82"/>
      <c r="AF230" s="120" t="s">
        <v>58</v>
      </c>
      <c r="AG230" s="109">
        <f>SUMIF(AB6:AB603,"511000039",I6:I603)</f>
        <v>0</v>
      </c>
      <c r="AH230" s="109">
        <f>SUMIF(AB6:AB603,"511000039",Y6:Y603)</f>
        <v>0</v>
      </c>
      <c r="AI230" s="118" t="s">
        <v>50</v>
      </c>
      <c r="AJ230" s="117">
        <f>SUMIF(AC6:AC553,"H",Y6:Y553)</f>
        <v>0</v>
      </c>
      <c r="AL230" s="121" t="s">
        <v>59</v>
      </c>
      <c r="AM230" s="113">
        <f>SUMIF(G8:G607,"SAMPLE PART",I8:I607)</f>
        <v>0</v>
      </c>
    </row>
    <row r="231" spans="1:39" s="94" customFormat="1" ht="47.25" customHeight="1" x14ac:dyDescent="0.2">
      <c r="A231" s="83"/>
      <c r="B231" s="104"/>
      <c r="C231" s="104"/>
      <c r="D231" s="104"/>
      <c r="E231" s="82"/>
      <c r="F231" s="82"/>
      <c r="G231" s="82"/>
      <c r="H231" s="82"/>
      <c r="I231" s="101"/>
      <c r="J231" s="83"/>
      <c r="K231" s="82"/>
      <c r="L231" s="83"/>
      <c r="M231" s="82"/>
      <c r="N231" s="82"/>
      <c r="O231" s="84"/>
      <c r="P231" s="82"/>
      <c r="Q231" s="82"/>
      <c r="R231" s="85"/>
      <c r="S231" s="82"/>
      <c r="T231" s="87"/>
      <c r="U231" s="87"/>
      <c r="V231" s="92"/>
      <c r="W231" s="82"/>
      <c r="X231" s="88"/>
      <c r="Y231" s="89"/>
      <c r="Z231" s="89"/>
      <c r="AA231" s="89"/>
      <c r="AB231" s="99"/>
      <c r="AC231" s="91"/>
      <c r="AD231" s="82"/>
      <c r="AE231" s="82"/>
      <c r="AF231" s="120" t="s">
        <v>60</v>
      </c>
      <c r="AG231" s="109">
        <f>SUMIF(AB6:AB602,"511000019",I6:I602)</f>
        <v>0</v>
      </c>
      <c r="AH231" s="109">
        <f>SUMIF(AB7:AB604,"511000019",Y7:Y604)</f>
        <v>0</v>
      </c>
      <c r="AJ231" s="122"/>
    </row>
    <row r="232" spans="1:39" s="94" customFormat="1" ht="47.25" customHeight="1" x14ac:dyDescent="0.2">
      <c r="A232" s="83"/>
      <c r="B232" s="104"/>
      <c r="C232" s="104"/>
      <c r="D232" s="104"/>
      <c r="E232" s="82"/>
      <c r="F232" s="82"/>
      <c r="G232" s="82"/>
      <c r="H232" s="82"/>
      <c r="I232" s="82"/>
      <c r="J232" s="83"/>
      <c r="K232" s="82"/>
      <c r="L232" s="83"/>
      <c r="M232" s="82"/>
      <c r="N232" s="82"/>
      <c r="O232" s="84"/>
      <c r="P232" s="82"/>
      <c r="Q232" s="82"/>
      <c r="R232" s="85"/>
      <c r="S232" s="82"/>
      <c r="T232" s="87"/>
      <c r="U232" s="87"/>
      <c r="V232" s="92"/>
      <c r="W232" s="82"/>
      <c r="X232" s="102"/>
      <c r="Y232" s="89"/>
      <c r="Z232" s="89"/>
      <c r="AA232" s="89"/>
      <c r="AB232" s="99"/>
      <c r="AC232" s="91"/>
      <c r="AD232" s="82"/>
      <c r="AE232" s="82"/>
      <c r="AF232" s="120" t="s">
        <v>61</v>
      </c>
      <c r="AG232" s="109">
        <f>SUMIF(AB6:AB603,"CU-0138",I6:I603)</f>
        <v>0</v>
      </c>
      <c r="AH232" s="109">
        <f>SUMIF(AB8:AB605,"511000019",Y8:Y605)</f>
        <v>0</v>
      </c>
    </row>
    <row r="233" spans="1:39" s="94" customFormat="1" ht="47.25" customHeight="1" x14ac:dyDescent="0.2">
      <c r="A233" s="83"/>
      <c r="B233" s="104"/>
      <c r="C233" s="104"/>
      <c r="D233" s="104"/>
      <c r="E233" s="82"/>
      <c r="F233" s="82"/>
      <c r="G233" s="82"/>
      <c r="H233" s="82"/>
      <c r="I233" s="82"/>
      <c r="J233" s="83"/>
      <c r="K233" s="82"/>
      <c r="L233" s="83"/>
      <c r="M233" s="82"/>
      <c r="N233" s="82"/>
      <c r="O233" s="84"/>
      <c r="P233" s="82"/>
      <c r="Q233" s="82"/>
      <c r="R233" s="85"/>
      <c r="S233" s="82"/>
      <c r="T233" s="87"/>
      <c r="U233" s="87"/>
      <c r="V233" s="92"/>
      <c r="W233" s="82"/>
      <c r="X233" s="88"/>
      <c r="Y233" s="89"/>
      <c r="Z233" s="89"/>
      <c r="AA233" s="89"/>
      <c r="AB233" s="99"/>
      <c r="AC233" s="91"/>
      <c r="AD233" s="82"/>
      <c r="AE233" s="82"/>
      <c r="AF233" s="120" t="s">
        <v>62</v>
      </c>
      <c r="AG233" s="109">
        <f>SUMIF(AB6:AB604,"IS5140",I6:I604)</f>
        <v>0</v>
      </c>
      <c r="AH233" s="109">
        <f>SUMIF(AB6:AB606,"IS5140",Y6:Y606)</f>
        <v>0</v>
      </c>
    </row>
    <row r="234" spans="1:39" s="94" customFormat="1" ht="47.25" customHeight="1" x14ac:dyDescent="0.2">
      <c r="A234" s="83"/>
      <c r="B234" s="104"/>
      <c r="C234" s="104"/>
      <c r="D234" s="104"/>
      <c r="E234" s="82"/>
      <c r="F234" s="82"/>
      <c r="G234" s="82"/>
      <c r="H234" s="82"/>
      <c r="I234" s="82"/>
      <c r="J234" s="83"/>
      <c r="K234" s="82"/>
      <c r="L234" s="83"/>
      <c r="M234" s="82"/>
      <c r="N234" s="82"/>
      <c r="O234" s="84"/>
      <c r="P234" s="82"/>
      <c r="Q234" s="82"/>
      <c r="R234" s="85"/>
      <c r="S234" s="82"/>
      <c r="T234" s="86"/>
      <c r="U234" s="87"/>
      <c r="V234" s="82"/>
      <c r="W234" s="82"/>
      <c r="X234" s="88"/>
      <c r="Y234" s="89"/>
      <c r="Z234" s="89"/>
      <c r="AA234" s="89"/>
      <c r="AB234" s="99"/>
      <c r="AC234" s="91"/>
      <c r="AD234" s="96"/>
      <c r="AE234" s="97"/>
      <c r="AF234" s="120" t="s">
        <v>63</v>
      </c>
      <c r="AG234" s="109">
        <f>SUMIF(AB6:AB605,"511000025",I6:I605)</f>
        <v>0</v>
      </c>
      <c r="AH234" s="109">
        <f ca="1">SUMIF(AB6:AB589,"511000025",Y6:Y423)</f>
        <v>0</v>
      </c>
    </row>
    <row r="235" spans="1:39" s="94" customFormat="1" ht="47.25" customHeight="1" x14ac:dyDescent="0.2">
      <c r="A235" s="83"/>
      <c r="B235" s="104"/>
      <c r="C235" s="104"/>
      <c r="D235" s="104"/>
      <c r="E235" s="82"/>
      <c r="F235" s="82"/>
      <c r="G235" s="82"/>
      <c r="H235" s="82"/>
      <c r="I235" s="101"/>
      <c r="J235" s="83"/>
      <c r="K235" s="82"/>
      <c r="L235" s="83"/>
      <c r="M235" s="82"/>
      <c r="N235" s="82"/>
      <c r="O235" s="84"/>
      <c r="P235" s="82"/>
      <c r="Q235" s="82"/>
      <c r="R235" s="85"/>
      <c r="S235" s="82"/>
      <c r="T235" s="86"/>
      <c r="U235" s="87"/>
      <c r="V235" s="82"/>
      <c r="W235" s="82"/>
      <c r="X235" s="88"/>
      <c r="Y235" s="89"/>
      <c r="Z235" s="89"/>
      <c r="AA235" s="89"/>
      <c r="AB235" s="99"/>
      <c r="AC235" s="91"/>
      <c r="AD235" s="92"/>
      <c r="AE235" s="82"/>
      <c r="AF235" s="120" t="s">
        <v>64</v>
      </c>
      <c r="AG235" s="109">
        <f>SUMIF(AB6:AB606,"511000028",I6:I606)</f>
        <v>0</v>
      </c>
      <c r="AH235" s="109">
        <f ca="1">SUMIF(AB6:AB590,"511000028",Y6:Y424)</f>
        <v>0</v>
      </c>
    </row>
    <row r="236" spans="1:39" s="94" customFormat="1" ht="47.25" customHeight="1" x14ac:dyDescent="0.2">
      <c r="A236" s="83"/>
      <c r="B236" s="104"/>
      <c r="C236" s="104"/>
      <c r="D236" s="104"/>
      <c r="E236" s="82"/>
      <c r="F236" s="82"/>
      <c r="G236" s="82"/>
      <c r="H236" s="82"/>
      <c r="I236" s="101"/>
      <c r="J236" s="83"/>
      <c r="K236" s="82"/>
      <c r="L236" s="83"/>
      <c r="M236" s="82"/>
      <c r="N236" s="82"/>
      <c r="O236" s="84"/>
      <c r="P236" s="82"/>
      <c r="Q236" s="82"/>
      <c r="R236" s="85"/>
      <c r="S236" s="82"/>
      <c r="T236" s="86"/>
      <c r="U236" s="87"/>
      <c r="V236" s="82"/>
      <c r="W236" s="82"/>
      <c r="X236" s="88"/>
      <c r="Y236" s="89"/>
      <c r="Z236" s="89"/>
      <c r="AA236" s="89"/>
      <c r="AB236" s="99"/>
      <c r="AC236" s="91"/>
      <c r="AD236" s="92"/>
      <c r="AE236" s="82"/>
      <c r="AF236" s="120" t="s">
        <v>65</v>
      </c>
      <c r="AG236" s="109">
        <f>SUMIF(AB7:AB607,"511000026",I7:I607)</f>
        <v>0</v>
      </c>
      <c r="AH236" s="109">
        <f ca="1">SUMIF(AB7:AB591,"511000026",Y7:Y425)</f>
        <v>0</v>
      </c>
    </row>
    <row r="237" spans="1:39" s="94" customFormat="1" ht="47.25" customHeight="1" x14ac:dyDescent="0.2">
      <c r="A237" s="83"/>
      <c r="B237" s="104"/>
      <c r="C237" s="104"/>
      <c r="D237" s="104"/>
      <c r="E237" s="82"/>
      <c r="F237" s="82"/>
      <c r="G237" s="82"/>
      <c r="H237" s="82"/>
      <c r="I237" s="82"/>
      <c r="J237" s="83"/>
      <c r="K237" s="82"/>
      <c r="L237" s="83"/>
      <c r="M237" s="82"/>
      <c r="N237" s="82"/>
      <c r="O237" s="84"/>
      <c r="P237" s="82"/>
      <c r="Q237" s="82"/>
      <c r="R237" s="85"/>
      <c r="S237" s="82"/>
      <c r="T237" s="86"/>
      <c r="U237" s="87"/>
      <c r="V237" s="82"/>
      <c r="W237" s="82"/>
      <c r="X237" s="88"/>
      <c r="Y237" s="89"/>
      <c r="Z237" s="89"/>
      <c r="AA237" s="89"/>
      <c r="AB237" s="99"/>
      <c r="AC237" s="91"/>
      <c r="AD237" s="82"/>
      <c r="AE237" s="82"/>
      <c r="AF237" s="120" t="s">
        <v>66</v>
      </c>
      <c r="AG237" s="109">
        <f>SUMIF(AB9:AB608,"511000018",I9:I608)</f>
        <v>0</v>
      </c>
      <c r="AH237" s="109">
        <f ca="1">SUMIF(AB9:AB592,"511000018",Y9:Y426)</f>
        <v>0</v>
      </c>
    </row>
    <row r="238" spans="1:39" s="94" customFormat="1" ht="47.25" customHeight="1" x14ac:dyDescent="0.2">
      <c r="A238" s="83"/>
      <c r="B238" s="104"/>
      <c r="C238" s="104"/>
      <c r="D238" s="104"/>
      <c r="E238" s="82"/>
      <c r="F238" s="82"/>
      <c r="G238" s="82"/>
      <c r="H238" s="82"/>
      <c r="I238" s="82"/>
      <c r="J238" s="83"/>
      <c r="K238" s="82"/>
      <c r="L238" s="83"/>
      <c r="M238" s="82"/>
      <c r="N238" s="82"/>
      <c r="O238" s="84"/>
      <c r="P238" s="82"/>
      <c r="Q238" s="82"/>
      <c r="R238" s="85"/>
      <c r="S238" s="82"/>
      <c r="T238" s="86"/>
      <c r="U238" s="87"/>
      <c r="V238" s="82"/>
      <c r="W238" s="82"/>
      <c r="X238" s="88"/>
      <c r="Y238" s="89"/>
      <c r="Z238" s="89"/>
      <c r="AA238" s="89"/>
      <c r="AB238" s="99"/>
      <c r="AC238" s="91"/>
      <c r="AD238" s="82"/>
      <c r="AE238" s="82"/>
      <c r="AF238" s="120" t="s">
        <v>67</v>
      </c>
      <c r="AG238" s="109">
        <f>SUMIF(AB6:AB609,"511000009",I6:I609)</f>
        <v>0</v>
      </c>
      <c r="AH238" s="109">
        <f ca="1">SUMIF(AB6:AB593,"511000009",Y6:Y427)</f>
        <v>0</v>
      </c>
    </row>
    <row r="239" spans="1:39" s="94" customFormat="1" ht="47.25" customHeight="1" x14ac:dyDescent="0.2">
      <c r="A239" s="83"/>
      <c r="B239" s="104"/>
      <c r="C239" s="104"/>
      <c r="D239" s="104"/>
      <c r="E239" s="82"/>
      <c r="F239" s="82"/>
      <c r="G239" s="82"/>
      <c r="H239" s="82"/>
      <c r="I239" s="101"/>
      <c r="J239" s="83"/>
      <c r="K239" s="82"/>
      <c r="L239" s="83"/>
      <c r="M239" s="82"/>
      <c r="N239" s="82"/>
      <c r="O239" s="84"/>
      <c r="P239" s="82"/>
      <c r="Q239" s="82"/>
      <c r="R239" s="85"/>
      <c r="S239" s="82"/>
      <c r="T239" s="86"/>
      <c r="U239" s="87"/>
      <c r="V239" s="82"/>
      <c r="W239" s="82"/>
      <c r="X239" s="88"/>
      <c r="Y239" s="89"/>
      <c r="Z239" s="89"/>
      <c r="AA239" s="89"/>
      <c r="AB239" s="99"/>
      <c r="AC239" s="91"/>
      <c r="AD239" s="92"/>
      <c r="AE239" s="82"/>
      <c r="AF239" s="120" t="s">
        <v>68</v>
      </c>
      <c r="AG239" s="109">
        <f>SUMIF(AB6:AB610,"511000007",I6:I610)</f>
        <v>0</v>
      </c>
      <c r="AH239" s="109">
        <f ca="1">SUMIF(AB6:AB594,"511000007",Y6:Y428)</f>
        <v>0</v>
      </c>
    </row>
    <row r="240" spans="1:39" s="94" customFormat="1" ht="47.25" customHeight="1" x14ac:dyDescent="0.2">
      <c r="A240" s="83"/>
      <c r="B240" s="104"/>
      <c r="C240" s="104"/>
      <c r="D240" s="104"/>
      <c r="E240" s="82"/>
      <c r="F240" s="82"/>
      <c r="G240" s="82"/>
      <c r="H240" s="82"/>
      <c r="I240" s="82"/>
      <c r="J240" s="83"/>
      <c r="K240" s="82"/>
      <c r="L240" s="83"/>
      <c r="M240" s="82"/>
      <c r="N240" s="82"/>
      <c r="O240" s="84"/>
      <c r="P240" s="82"/>
      <c r="Q240" s="82"/>
      <c r="R240" s="85"/>
      <c r="S240" s="82"/>
      <c r="T240" s="87"/>
      <c r="U240" s="87"/>
      <c r="V240" s="92"/>
      <c r="W240" s="82"/>
      <c r="X240" s="88"/>
      <c r="Y240" s="89"/>
      <c r="Z240" s="89"/>
      <c r="AA240" s="89"/>
      <c r="AB240" s="99"/>
      <c r="AC240" s="91"/>
      <c r="AD240" s="82"/>
      <c r="AE240" s="82"/>
      <c r="AF240" s="123" t="s">
        <v>69</v>
      </c>
      <c r="AG240" s="109">
        <f>SUMIF(AB6:AB615,"511000016",I6:I615)</f>
        <v>0</v>
      </c>
      <c r="AH240" s="109">
        <f>SUMIF(AB6:AB611,"511000016",Y6:Y611)</f>
        <v>0</v>
      </c>
    </row>
    <row r="241" spans="1:34" s="94" customFormat="1" ht="47.25" customHeight="1" x14ac:dyDescent="0.2">
      <c r="A241" s="83"/>
      <c r="B241" s="104"/>
      <c r="C241" s="104"/>
      <c r="D241" s="104"/>
      <c r="E241" s="82"/>
      <c r="F241" s="82"/>
      <c r="G241" s="82"/>
      <c r="H241" s="82"/>
      <c r="I241" s="82"/>
      <c r="J241" s="83"/>
      <c r="K241" s="82"/>
      <c r="L241" s="83"/>
      <c r="M241" s="82"/>
      <c r="N241" s="82"/>
      <c r="O241" s="84"/>
      <c r="P241" s="82"/>
      <c r="Q241" s="82"/>
      <c r="R241" s="85"/>
      <c r="S241" s="82"/>
      <c r="T241" s="86"/>
      <c r="U241" s="87"/>
      <c r="V241" s="82"/>
      <c r="W241" s="82"/>
      <c r="X241" s="88"/>
      <c r="Y241" s="89"/>
      <c r="Z241" s="89"/>
      <c r="AA241" s="89"/>
      <c r="AB241" s="99"/>
      <c r="AC241" s="91"/>
      <c r="AD241" s="82"/>
      <c r="AE241" s="82"/>
      <c r="AF241" s="120" t="s">
        <v>70</v>
      </c>
      <c r="AG241" s="109">
        <f>SUMIF(AB6:AB612,"511000017",I6:I612)</f>
        <v>0</v>
      </c>
      <c r="AH241" s="109">
        <f>SUMIF(AB17:AB614,"CU-0006",Y17:Y614)</f>
        <v>0</v>
      </c>
    </row>
    <row r="242" spans="1:34" s="94" customFormat="1" ht="47.25" customHeight="1" x14ac:dyDescent="0.2">
      <c r="A242" s="83"/>
      <c r="B242" s="104"/>
      <c r="C242" s="104"/>
      <c r="D242" s="105"/>
      <c r="E242" s="106"/>
      <c r="F242" s="82"/>
      <c r="G242" s="82"/>
      <c r="H242" s="82"/>
      <c r="I242" s="82"/>
      <c r="J242" s="83"/>
      <c r="K242" s="82"/>
      <c r="L242" s="83"/>
      <c r="M242" s="82"/>
      <c r="N242" s="82"/>
      <c r="O242" s="84"/>
      <c r="P242" s="82"/>
      <c r="Q242" s="82"/>
      <c r="R242" s="85"/>
      <c r="S242" s="82"/>
      <c r="T242" s="86"/>
      <c r="U242" s="87"/>
      <c r="V242" s="82"/>
      <c r="W242" s="82"/>
      <c r="X242" s="88"/>
      <c r="Y242" s="89"/>
      <c r="Z242" s="89"/>
      <c r="AA242" s="89"/>
      <c r="AB242" s="99"/>
      <c r="AC242" s="91"/>
      <c r="AD242" s="92"/>
      <c r="AE242" s="92"/>
      <c r="AF242" s="120" t="s">
        <v>71</v>
      </c>
      <c r="AG242" s="109">
        <f>SUMIF(AB17:AB613,"511000023",I17:I613)</f>
        <v>0</v>
      </c>
      <c r="AH242" s="109">
        <f>SUMIF(AB18:AB615,"CU-0006",Y18:Y615)</f>
        <v>0</v>
      </c>
    </row>
    <row r="243" spans="1:34" s="94" customFormat="1" ht="47.25" customHeight="1" x14ac:dyDescent="0.2">
      <c r="A243" s="83"/>
      <c r="B243" s="104"/>
      <c r="C243" s="104"/>
      <c r="D243" s="105"/>
      <c r="E243" s="106"/>
      <c r="F243" s="82"/>
      <c r="G243" s="82"/>
      <c r="H243" s="82"/>
      <c r="I243" s="82"/>
      <c r="J243" s="83"/>
      <c r="K243" s="82"/>
      <c r="L243" s="83"/>
      <c r="M243" s="82"/>
      <c r="N243" s="82"/>
      <c r="O243" s="84"/>
      <c r="P243" s="82"/>
      <c r="Q243" s="82"/>
      <c r="R243" s="85"/>
      <c r="S243" s="82"/>
      <c r="T243" s="86"/>
      <c r="U243" s="87"/>
      <c r="V243" s="82"/>
      <c r="W243" s="82"/>
      <c r="X243" s="88"/>
      <c r="Y243" s="89"/>
      <c r="Z243" s="89"/>
      <c r="AA243" s="89"/>
      <c r="AB243" s="99"/>
      <c r="AC243" s="91"/>
      <c r="AD243" s="92"/>
      <c r="AE243" s="92"/>
      <c r="AF243" s="123" t="s">
        <v>72</v>
      </c>
    </row>
    <row r="244" spans="1:34" s="94" customFormat="1" ht="47.25" customHeight="1" x14ac:dyDescent="0.2">
      <c r="A244" s="83"/>
      <c r="B244" s="104"/>
      <c r="C244" s="104"/>
      <c r="D244" s="104"/>
      <c r="E244" s="82"/>
      <c r="F244" s="82"/>
      <c r="G244" s="82"/>
      <c r="H244" s="82"/>
      <c r="I244" s="82"/>
      <c r="J244" s="83"/>
      <c r="K244" s="82"/>
      <c r="L244" s="83"/>
      <c r="M244" s="82"/>
      <c r="N244" s="82"/>
      <c r="O244" s="84"/>
      <c r="P244" s="82"/>
      <c r="Q244" s="82"/>
      <c r="R244" s="85"/>
      <c r="S244" s="82"/>
      <c r="T244" s="87"/>
      <c r="U244" s="87"/>
      <c r="V244" s="92"/>
      <c r="W244" s="82"/>
      <c r="X244" s="88"/>
      <c r="Y244" s="89"/>
      <c r="Z244" s="89"/>
      <c r="AA244" s="89"/>
      <c r="AB244" s="99"/>
      <c r="AC244" s="91"/>
      <c r="AD244" s="82"/>
      <c r="AE244" s="82"/>
      <c r="AF244" s="123" t="s">
        <v>73</v>
      </c>
    </row>
    <row r="245" spans="1:34" s="94" customFormat="1" ht="47.25" customHeight="1" x14ac:dyDescent="0.2">
      <c r="A245" s="83"/>
      <c r="B245" s="104"/>
      <c r="C245" s="104"/>
      <c r="D245" s="104"/>
      <c r="E245" s="82"/>
      <c r="F245" s="82"/>
      <c r="G245" s="82"/>
      <c r="H245" s="82"/>
      <c r="I245" s="82"/>
      <c r="J245" s="83"/>
      <c r="K245" s="82"/>
      <c r="L245" s="83"/>
      <c r="M245" s="82"/>
      <c r="N245" s="82"/>
      <c r="O245" s="84"/>
      <c r="P245" s="82"/>
      <c r="Q245" s="82"/>
      <c r="R245" s="85"/>
      <c r="S245" s="82"/>
      <c r="T245" s="87"/>
      <c r="U245" s="87"/>
      <c r="V245" s="92"/>
      <c r="W245" s="82"/>
      <c r="X245" s="88"/>
      <c r="Y245" s="89"/>
      <c r="Z245" s="89"/>
      <c r="AA245" s="89"/>
      <c r="AB245" s="99"/>
      <c r="AC245" s="91"/>
      <c r="AD245" s="82"/>
      <c r="AE245" s="82"/>
      <c r="AF245" s="277" t="s">
        <v>74</v>
      </c>
      <c r="AG245" s="278"/>
      <c r="AH245" s="124"/>
    </row>
    <row r="246" spans="1:34" s="94" customFormat="1" ht="47.25" customHeight="1" x14ac:dyDescent="0.2">
      <c r="A246" s="83"/>
      <c r="B246" s="104"/>
      <c r="C246" s="104"/>
      <c r="D246" s="104"/>
      <c r="E246" s="82"/>
      <c r="F246" s="82"/>
      <c r="G246" s="82"/>
      <c r="H246" s="82"/>
      <c r="I246" s="82"/>
      <c r="J246" s="83"/>
      <c r="K246" s="82"/>
      <c r="L246" s="83"/>
      <c r="M246" s="82"/>
      <c r="N246" s="82"/>
      <c r="O246" s="84"/>
      <c r="P246" s="82"/>
      <c r="Q246" s="82"/>
      <c r="R246" s="85"/>
      <c r="S246" s="82"/>
      <c r="T246" s="87"/>
      <c r="U246" s="87"/>
      <c r="V246" s="92"/>
      <c r="W246" s="82"/>
      <c r="X246" s="88"/>
      <c r="Y246" s="89"/>
      <c r="Z246" s="89"/>
      <c r="AA246" s="89"/>
      <c r="AB246" s="99"/>
      <c r="AC246" s="91"/>
      <c r="AD246" s="82"/>
      <c r="AE246" s="82"/>
      <c r="AF246" s="125" t="s">
        <v>75</v>
      </c>
      <c r="AG246" s="109">
        <f>SUMIF(AB25:AB617,"CU-0001",I25:I617)</f>
        <v>0</v>
      </c>
      <c r="AH246" s="126"/>
    </row>
    <row r="247" spans="1:34" s="94" customFormat="1" ht="47.25" customHeight="1" x14ac:dyDescent="0.2">
      <c r="A247" s="83"/>
      <c r="B247" s="104"/>
      <c r="C247" s="104"/>
      <c r="D247" s="104"/>
      <c r="E247" s="82"/>
      <c r="F247" s="82"/>
      <c r="G247" s="82"/>
      <c r="H247" s="82"/>
      <c r="I247" s="82"/>
      <c r="J247" s="83"/>
      <c r="K247" s="82"/>
      <c r="L247" s="83"/>
      <c r="M247" s="82"/>
      <c r="N247" s="82"/>
      <c r="O247" s="84"/>
      <c r="P247" s="82"/>
      <c r="Q247" s="82"/>
      <c r="R247" s="85"/>
      <c r="S247" s="82"/>
      <c r="T247" s="87"/>
      <c r="U247" s="87"/>
      <c r="V247" s="92"/>
      <c r="W247" s="82"/>
      <c r="X247" s="88"/>
      <c r="Y247" s="89"/>
      <c r="Z247" s="89"/>
      <c r="AA247" s="89"/>
      <c r="AB247" s="99"/>
      <c r="AC247" s="91"/>
      <c r="AD247" s="82"/>
      <c r="AE247" s="82"/>
      <c r="AF247" s="125" t="s">
        <v>76</v>
      </c>
      <c r="AG247" s="109">
        <f>SUMIF(AB25:AB618,"CU-0065",I25:I618)</f>
        <v>0</v>
      </c>
      <c r="AH247" s="126"/>
    </row>
    <row r="248" spans="1:34" s="94" customFormat="1" ht="47.25" customHeight="1" x14ac:dyDescent="0.2">
      <c r="A248" s="83"/>
      <c r="B248" s="104"/>
      <c r="C248" s="104"/>
      <c r="D248" s="104"/>
      <c r="E248" s="82"/>
      <c r="F248" s="82"/>
      <c r="G248" s="82"/>
      <c r="H248" s="82"/>
      <c r="I248" s="82"/>
      <c r="J248" s="83"/>
      <c r="K248" s="82"/>
      <c r="L248" s="83"/>
      <c r="M248" s="82"/>
      <c r="N248" s="82"/>
      <c r="O248" s="84"/>
      <c r="P248" s="82"/>
      <c r="Q248" s="82"/>
      <c r="R248" s="85"/>
      <c r="S248" s="82"/>
      <c r="T248" s="86"/>
      <c r="U248" s="87"/>
      <c r="V248" s="82"/>
      <c r="W248" s="82"/>
      <c r="X248" s="88"/>
      <c r="Y248" s="89"/>
      <c r="Z248" s="89"/>
      <c r="AA248" s="89"/>
      <c r="AB248" s="99"/>
      <c r="AC248" s="91"/>
      <c r="AD248" s="96"/>
      <c r="AE248" s="97"/>
      <c r="AF248" s="125" t="s">
        <v>77</v>
      </c>
      <c r="AG248" s="109">
        <f>SUMIF(AB25:AB619,"CU-0254",I25:I619)</f>
        <v>0</v>
      </c>
      <c r="AH248" s="126"/>
    </row>
    <row r="249" spans="1:34" s="94" customFormat="1" ht="47.25" customHeight="1" x14ac:dyDescent="0.2">
      <c r="A249" s="83"/>
      <c r="B249" s="104"/>
      <c r="C249" s="104"/>
      <c r="D249" s="104"/>
      <c r="E249" s="82"/>
      <c r="F249" s="82"/>
      <c r="G249" s="82"/>
      <c r="H249" s="82"/>
      <c r="I249" s="82"/>
      <c r="J249" s="83"/>
      <c r="K249" s="82"/>
      <c r="L249" s="83"/>
      <c r="M249" s="82"/>
      <c r="N249" s="82"/>
      <c r="O249" s="84"/>
      <c r="P249" s="82"/>
      <c r="Q249" s="82"/>
      <c r="R249" s="85"/>
      <c r="S249" s="82"/>
      <c r="T249" s="86"/>
      <c r="U249" s="87"/>
      <c r="V249" s="82"/>
      <c r="W249" s="82"/>
      <c r="X249" s="88"/>
      <c r="Y249" s="89"/>
      <c r="Z249" s="89"/>
      <c r="AA249" s="89"/>
      <c r="AB249" s="99"/>
      <c r="AC249" s="91"/>
      <c r="AD249" s="82"/>
      <c r="AE249" s="82"/>
      <c r="AF249" s="125" t="s">
        <v>40</v>
      </c>
      <c r="AG249" s="109">
        <f>SUMIF(AB25:AB622,"CU-0143",I25:I622)</f>
        <v>0</v>
      </c>
      <c r="AH249" s="126"/>
    </row>
    <row r="250" spans="1:34" s="94" customFormat="1" ht="47.25" customHeight="1" x14ac:dyDescent="0.2">
      <c r="A250" s="83"/>
      <c r="B250" s="104"/>
      <c r="C250" s="104"/>
      <c r="D250" s="104"/>
      <c r="E250" s="82"/>
      <c r="F250" s="82"/>
      <c r="G250" s="82"/>
      <c r="H250" s="82"/>
      <c r="I250" s="82"/>
      <c r="J250" s="83"/>
      <c r="K250" s="82"/>
      <c r="L250" s="83"/>
      <c r="M250" s="82"/>
      <c r="N250" s="82"/>
      <c r="O250" s="84"/>
      <c r="P250" s="82"/>
      <c r="Q250" s="82"/>
      <c r="R250" s="85"/>
      <c r="S250" s="82"/>
      <c r="T250" s="86"/>
      <c r="U250" s="87"/>
      <c r="V250" s="82"/>
      <c r="W250" s="82"/>
      <c r="X250" s="88"/>
      <c r="Y250" s="89"/>
      <c r="Z250" s="89"/>
      <c r="AA250" s="89"/>
      <c r="AB250" s="99"/>
      <c r="AC250" s="91"/>
      <c r="AD250" s="82"/>
      <c r="AE250" s="82"/>
      <c r="AF250" s="125" t="s">
        <v>78</v>
      </c>
      <c r="AG250" s="109">
        <f>SUMIF(AB25:AB621,"CU-0053",I25:I621)</f>
        <v>0</v>
      </c>
      <c r="AH250" s="126"/>
    </row>
    <row r="251" spans="1:34" s="94" customFormat="1" ht="47.25" customHeight="1" x14ac:dyDescent="0.2">
      <c r="A251" s="81"/>
      <c r="B251" s="104"/>
      <c r="C251" s="104"/>
      <c r="D251" s="104"/>
      <c r="E251" s="82"/>
      <c r="F251" s="82"/>
      <c r="G251" s="82"/>
      <c r="H251" s="82"/>
      <c r="I251" s="101"/>
      <c r="J251" s="83"/>
      <c r="K251" s="82"/>
      <c r="L251" s="83"/>
      <c r="M251" s="82"/>
      <c r="N251" s="82"/>
      <c r="O251" s="84"/>
      <c r="P251" s="82"/>
      <c r="Q251" s="82"/>
      <c r="R251" s="85"/>
      <c r="S251" s="82"/>
      <c r="T251" s="86"/>
      <c r="U251" s="87"/>
      <c r="V251" s="82"/>
      <c r="W251" s="82"/>
      <c r="X251" s="88"/>
      <c r="Y251" s="89"/>
      <c r="Z251" s="89"/>
      <c r="AA251" s="89"/>
      <c r="AB251" s="99"/>
      <c r="AC251" s="91"/>
      <c r="AD251" s="92"/>
      <c r="AE251" s="82"/>
      <c r="AF251" s="125" t="s">
        <v>61</v>
      </c>
      <c r="AG251" s="109">
        <f>SUMIF(AB25:AB622,"CU-0138",I25:I622)</f>
        <v>0</v>
      </c>
      <c r="AH251" s="126"/>
    </row>
    <row r="252" spans="1:34" s="94" customFormat="1" ht="47.25" customHeight="1" x14ac:dyDescent="0.2">
      <c r="A252" s="83"/>
      <c r="B252" s="104"/>
      <c r="C252" s="104"/>
      <c r="D252" s="104"/>
      <c r="E252" s="82"/>
      <c r="F252" s="82"/>
      <c r="G252" s="82"/>
      <c r="H252" s="82"/>
      <c r="I252" s="82"/>
      <c r="J252" s="83"/>
      <c r="K252" s="82"/>
      <c r="L252" s="83"/>
      <c r="M252" s="82"/>
      <c r="N252" s="82"/>
      <c r="O252" s="84"/>
      <c r="P252" s="82"/>
      <c r="Q252" s="82"/>
      <c r="R252" s="85"/>
      <c r="S252" s="82"/>
      <c r="T252" s="86"/>
      <c r="U252" s="87"/>
      <c r="V252" s="82"/>
      <c r="W252" s="82"/>
      <c r="X252" s="88"/>
      <c r="Y252" s="89"/>
      <c r="Z252" s="89"/>
      <c r="AA252" s="89"/>
      <c r="AB252" s="99"/>
      <c r="AC252" s="91"/>
      <c r="AD252" s="82"/>
      <c r="AE252" s="82"/>
      <c r="AF252" s="125" t="s">
        <v>79</v>
      </c>
      <c r="AG252" s="109">
        <f>SUMIF(AB25:AB623,"CU-0192",I25:I623)</f>
        <v>0</v>
      </c>
      <c r="AH252" s="126"/>
    </row>
    <row r="253" spans="1:34" s="94" customFormat="1" ht="47.25" customHeight="1" x14ac:dyDescent="0.2">
      <c r="A253" s="83"/>
      <c r="B253" s="104"/>
      <c r="C253" s="104"/>
      <c r="D253" s="104"/>
      <c r="E253" s="82"/>
      <c r="F253" s="82"/>
      <c r="G253" s="82"/>
      <c r="H253" s="82"/>
      <c r="I253" s="101"/>
      <c r="J253" s="83"/>
      <c r="K253" s="82"/>
      <c r="L253" s="83"/>
      <c r="M253" s="82"/>
      <c r="N253" s="82"/>
      <c r="O253" s="84"/>
      <c r="P253" s="82"/>
      <c r="Q253" s="82"/>
      <c r="R253" s="85"/>
      <c r="S253" s="82"/>
      <c r="T253" s="86"/>
      <c r="U253" s="87"/>
      <c r="V253" s="82"/>
      <c r="W253" s="82"/>
      <c r="X253" s="88"/>
      <c r="Y253" s="89"/>
      <c r="Z253" s="89"/>
      <c r="AA253" s="89"/>
      <c r="AB253" s="99"/>
      <c r="AC253" s="91"/>
      <c r="AD253" s="92"/>
      <c r="AE253" s="82"/>
      <c r="AF253" s="93"/>
    </row>
    <row r="254" spans="1:34" s="94" customFormat="1" ht="47.25" customHeight="1" x14ac:dyDescent="0.2">
      <c r="A254" s="83"/>
      <c r="B254" s="104"/>
      <c r="C254" s="104"/>
      <c r="D254" s="104"/>
      <c r="E254" s="82"/>
      <c r="F254" s="82"/>
      <c r="G254" s="82"/>
      <c r="H254" s="82"/>
      <c r="I254" s="82"/>
      <c r="J254" s="83"/>
      <c r="K254" s="82"/>
      <c r="L254" s="83"/>
      <c r="M254" s="82"/>
      <c r="N254" s="82"/>
      <c r="O254" s="84"/>
      <c r="P254" s="82"/>
      <c r="Q254" s="82"/>
      <c r="R254" s="85"/>
      <c r="S254" s="82"/>
      <c r="T254" s="86"/>
      <c r="U254" s="87"/>
      <c r="V254" s="82"/>
      <c r="W254" s="82"/>
      <c r="X254" s="88"/>
      <c r="Y254" s="89"/>
      <c r="Z254" s="89"/>
      <c r="AA254" s="89"/>
      <c r="AB254" s="99"/>
      <c r="AC254" s="91"/>
      <c r="AD254" s="82"/>
      <c r="AE254" s="82"/>
      <c r="AF254" s="93"/>
    </row>
    <row r="255" spans="1:34" s="94" customFormat="1" ht="47.25" customHeight="1" x14ac:dyDescent="0.2">
      <c r="A255" s="83"/>
      <c r="B255" s="104"/>
      <c r="C255" s="104"/>
      <c r="D255" s="104"/>
      <c r="E255" s="82"/>
      <c r="F255" s="82"/>
      <c r="G255" s="82"/>
      <c r="H255" s="82"/>
      <c r="I255" s="82"/>
      <c r="J255" s="83"/>
      <c r="K255" s="82"/>
      <c r="L255" s="83"/>
      <c r="M255" s="82"/>
      <c r="N255" s="82"/>
      <c r="O255" s="84"/>
      <c r="P255" s="82"/>
      <c r="Q255" s="82"/>
      <c r="R255" s="85"/>
      <c r="S255" s="82"/>
      <c r="T255" s="86"/>
      <c r="U255" s="87"/>
      <c r="V255" s="82"/>
      <c r="W255" s="82"/>
      <c r="X255" s="88"/>
      <c r="Y255" s="89"/>
      <c r="Z255" s="89"/>
      <c r="AA255" s="89"/>
      <c r="AB255" s="99"/>
      <c r="AC255" s="91"/>
      <c r="AD255" s="82"/>
      <c r="AE255" s="82"/>
      <c r="AF255" s="93"/>
    </row>
    <row r="256" spans="1:34" s="94" customFormat="1" ht="47.25" customHeight="1" x14ac:dyDescent="0.2">
      <c r="A256" s="83"/>
      <c r="B256" s="104"/>
      <c r="C256" s="104"/>
      <c r="D256" s="104"/>
      <c r="E256" s="82"/>
      <c r="F256" s="82"/>
      <c r="G256" s="82"/>
      <c r="H256" s="82"/>
      <c r="I256" s="82"/>
      <c r="J256" s="83"/>
      <c r="K256" s="82"/>
      <c r="L256" s="83"/>
      <c r="M256" s="82"/>
      <c r="N256" s="82"/>
      <c r="O256" s="84"/>
      <c r="P256" s="82"/>
      <c r="Q256" s="82"/>
      <c r="R256" s="85"/>
      <c r="S256" s="82"/>
      <c r="T256" s="86"/>
      <c r="U256" s="87"/>
      <c r="V256" s="82"/>
      <c r="W256" s="82"/>
      <c r="X256" s="88"/>
      <c r="Y256" s="89"/>
      <c r="Z256" s="89"/>
      <c r="AA256" s="89"/>
      <c r="AB256" s="99"/>
      <c r="AC256" s="91"/>
      <c r="AD256" s="82"/>
      <c r="AE256" s="82"/>
      <c r="AF256" s="93"/>
    </row>
    <row r="257" spans="1:39" s="94" customFormat="1" ht="47.25" customHeight="1" x14ac:dyDescent="0.2">
      <c r="A257" s="83"/>
      <c r="B257" s="104"/>
      <c r="C257" s="104"/>
      <c r="D257" s="104"/>
      <c r="E257" s="82"/>
      <c r="F257" s="82"/>
      <c r="G257" s="82"/>
      <c r="H257" s="82"/>
      <c r="I257" s="82"/>
      <c r="J257" s="83"/>
      <c r="K257" s="82"/>
      <c r="L257" s="83"/>
      <c r="M257" s="82"/>
      <c r="N257" s="82"/>
      <c r="O257" s="84"/>
      <c r="P257" s="82"/>
      <c r="Q257" s="82"/>
      <c r="R257" s="85"/>
      <c r="S257" s="82"/>
      <c r="T257" s="87"/>
      <c r="U257" s="87"/>
      <c r="V257" s="92"/>
      <c r="W257" s="82"/>
      <c r="X257" s="102"/>
      <c r="Y257" s="89"/>
      <c r="Z257" s="89"/>
      <c r="AA257" s="89"/>
      <c r="AB257" s="99"/>
      <c r="AC257" s="91"/>
      <c r="AD257" s="96"/>
      <c r="AE257" s="82"/>
      <c r="AF257" s="93"/>
    </row>
    <row r="258" spans="1:39" s="94" customFormat="1" ht="47.25" customHeight="1" x14ac:dyDescent="0.2">
      <c r="A258" s="83"/>
      <c r="B258" s="104"/>
      <c r="C258" s="104"/>
      <c r="D258" s="104"/>
      <c r="E258" s="82"/>
      <c r="F258" s="82"/>
      <c r="G258" s="82"/>
      <c r="H258" s="82"/>
      <c r="I258" s="82"/>
      <c r="J258" s="83"/>
      <c r="K258" s="82"/>
      <c r="L258" s="83"/>
      <c r="M258" s="82"/>
      <c r="N258" s="82"/>
      <c r="O258" s="84"/>
      <c r="P258" s="82"/>
      <c r="Q258" s="82"/>
      <c r="R258" s="85"/>
      <c r="S258" s="82"/>
      <c r="T258" s="87"/>
      <c r="U258" s="87"/>
      <c r="V258" s="92"/>
      <c r="W258" s="82"/>
      <c r="X258" s="102"/>
      <c r="Y258" s="89"/>
      <c r="Z258" s="89"/>
      <c r="AA258" s="89"/>
      <c r="AB258" s="99"/>
      <c r="AC258" s="91"/>
      <c r="AD258" s="96"/>
      <c r="AE258" s="82"/>
      <c r="AF258" s="93"/>
    </row>
    <row r="259" spans="1:39" s="94" customFormat="1" ht="47.25" customHeight="1" x14ac:dyDescent="0.2">
      <c r="A259" s="83"/>
      <c r="B259" s="104"/>
      <c r="C259" s="104"/>
      <c r="D259" s="104"/>
      <c r="E259" s="82"/>
      <c r="F259" s="82"/>
      <c r="G259" s="82"/>
      <c r="H259" s="82"/>
      <c r="I259" s="101"/>
      <c r="J259" s="83"/>
      <c r="K259" s="82"/>
      <c r="L259" s="83"/>
      <c r="M259" s="82"/>
      <c r="N259" s="82"/>
      <c r="O259" s="84"/>
      <c r="P259" s="82"/>
      <c r="Q259" s="82"/>
      <c r="R259" s="85"/>
      <c r="S259" s="82"/>
      <c r="T259" s="87"/>
      <c r="U259" s="87"/>
      <c r="V259" s="92"/>
      <c r="W259" s="82"/>
      <c r="X259" s="88"/>
      <c r="Y259" s="89"/>
      <c r="Z259" s="89"/>
      <c r="AA259" s="89"/>
      <c r="AB259" s="99"/>
      <c r="AC259" s="91"/>
      <c r="AD259" s="92"/>
      <c r="AE259" s="82"/>
      <c r="AF259" s="93"/>
    </row>
    <row r="260" spans="1:39" s="94" customFormat="1" ht="47.25" customHeight="1" x14ac:dyDescent="0.2">
      <c r="A260" s="83"/>
      <c r="B260" s="104"/>
      <c r="C260" s="104"/>
      <c r="D260" s="104"/>
      <c r="E260" s="82"/>
      <c r="F260" s="82"/>
      <c r="G260" s="82"/>
      <c r="H260" s="82"/>
      <c r="I260" s="101"/>
      <c r="J260" s="83"/>
      <c r="K260" s="82"/>
      <c r="L260" s="83"/>
      <c r="M260" s="82"/>
      <c r="N260" s="82"/>
      <c r="O260" s="84"/>
      <c r="P260" s="82"/>
      <c r="Q260" s="82"/>
      <c r="R260" s="85"/>
      <c r="S260" s="82"/>
      <c r="T260" s="86"/>
      <c r="U260" s="87"/>
      <c r="V260" s="82"/>
      <c r="W260" s="82"/>
      <c r="X260" s="88"/>
      <c r="Y260" s="89"/>
      <c r="Z260" s="89"/>
      <c r="AA260" s="89"/>
      <c r="AB260" s="99"/>
      <c r="AC260" s="91"/>
      <c r="AD260" s="92"/>
      <c r="AE260" s="82"/>
      <c r="AF260" s="93"/>
    </row>
    <row r="261" spans="1:39" s="94" customFormat="1" ht="47.25" customHeight="1" x14ac:dyDescent="0.2">
      <c r="A261" s="83"/>
      <c r="B261" s="104"/>
      <c r="C261" s="104"/>
      <c r="D261" s="104"/>
      <c r="E261" s="82"/>
      <c r="F261" s="82"/>
      <c r="G261" s="82"/>
      <c r="H261" s="82"/>
      <c r="I261" s="82"/>
      <c r="J261" s="83"/>
      <c r="K261" s="82"/>
      <c r="L261" s="83"/>
      <c r="M261" s="82"/>
      <c r="N261" s="82"/>
      <c r="O261" s="84"/>
      <c r="P261" s="82"/>
      <c r="Q261" s="82"/>
      <c r="R261" s="85"/>
      <c r="S261" s="82"/>
      <c r="T261" s="87"/>
      <c r="U261" s="87"/>
      <c r="V261" s="92"/>
      <c r="W261" s="82"/>
      <c r="X261" s="88"/>
      <c r="Y261" s="89"/>
      <c r="Z261" s="89"/>
      <c r="AA261" s="89"/>
      <c r="AB261" s="99"/>
      <c r="AC261" s="91"/>
      <c r="AD261" s="82"/>
      <c r="AE261" s="82"/>
      <c r="AF261" s="93"/>
    </row>
    <row r="262" spans="1:39" s="94" customFormat="1" ht="47.25" customHeight="1" x14ac:dyDescent="0.2">
      <c r="A262" s="83"/>
      <c r="B262" s="104"/>
      <c r="C262" s="104"/>
      <c r="D262" s="104"/>
      <c r="E262" s="82"/>
      <c r="F262" s="82"/>
      <c r="G262" s="82"/>
      <c r="H262" s="82"/>
      <c r="I262" s="101"/>
      <c r="J262" s="83"/>
      <c r="K262" s="82"/>
      <c r="L262" s="83"/>
      <c r="M262" s="82"/>
      <c r="N262" s="82"/>
      <c r="O262" s="84"/>
      <c r="P262" s="82"/>
      <c r="Q262" s="82"/>
      <c r="R262" s="85"/>
      <c r="S262" s="82"/>
      <c r="T262" s="86"/>
      <c r="U262" s="87"/>
      <c r="V262" s="82"/>
      <c r="W262" s="82"/>
      <c r="X262" s="88"/>
      <c r="Y262" s="89"/>
      <c r="Z262" s="89"/>
      <c r="AA262" s="89"/>
      <c r="AB262" s="99"/>
      <c r="AC262" s="91"/>
      <c r="AD262" s="92"/>
      <c r="AE262" s="82"/>
      <c r="AF262" s="108" t="s">
        <v>36</v>
      </c>
      <c r="AG262" s="109">
        <f>SUMIF(H46:H540,"NO MAP-ID FAULT",I46:I540)</f>
        <v>524</v>
      </c>
      <c r="AH262" s="110"/>
      <c r="AI262" s="111" t="s">
        <v>47</v>
      </c>
      <c r="AJ262" s="116">
        <f>SUM(AJ263+AJ264+AJ265)</f>
        <v>0</v>
      </c>
      <c r="AL262" s="114" t="s">
        <v>48</v>
      </c>
      <c r="AM262" s="113">
        <f>SUMIF(G46:G639,"SPLINE TIGHT",I46:I639)</f>
        <v>0</v>
      </c>
    </row>
    <row r="263" spans="1:39" s="94" customFormat="1" ht="47.25" customHeight="1" x14ac:dyDescent="0.2">
      <c r="A263" s="81"/>
      <c r="B263" s="104"/>
      <c r="C263" s="104"/>
      <c r="D263" s="104"/>
      <c r="E263" s="82"/>
      <c r="F263" s="82"/>
      <c r="G263" s="82"/>
      <c r="H263" s="82"/>
      <c r="I263" s="101"/>
      <c r="J263" s="83"/>
      <c r="K263" s="82"/>
      <c r="L263" s="83"/>
      <c r="M263" s="82"/>
      <c r="N263" s="82"/>
      <c r="O263" s="84"/>
      <c r="P263" s="82"/>
      <c r="Q263" s="82"/>
      <c r="R263" s="85"/>
      <c r="S263" s="82"/>
      <c r="T263" s="86"/>
      <c r="U263" s="87"/>
      <c r="V263" s="82"/>
      <c r="W263" s="82"/>
      <c r="X263" s="88"/>
      <c r="Y263" s="89"/>
      <c r="Z263" s="89"/>
      <c r="AA263" s="89"/>
      <c r="AB263" s="99"/>
      <c r="AC263" s="91"/>
      <c r="AD263" s="92"/>
      <c r="AE263" s="82"/>
      <c r="AF263" s="127" t="s">
        <v>80</v>
      </c>
      <c r="AG263" s="109">
        <f>COUNTIF(H45:H649,"FC")</f>
        <v>0</v>
      </c>
      <c r="AH263" s="110"/>
      <c r="AI263" s="118" t="s">
        <v>49</v>
      </c>
      <c r="AJ263" s="117">
        <f>SUMIF(AC45:AC611,"N",I45:I611)</f>
        <v>0</v>
      </c>
      <c r="AL263" s="114" t="s">
        <v>81</v>
      </c>
      <c r="AM263" s="113">
        <f>SUMIF(G45:G640,"MOVEMENT TIGHT",I45:I640)</f>
        <v>0</v>
      </c>
    </row>
    <row r="264" spans="1:39" s="94" customFormat="1" ht="47.25" customHeight="1" x14ac:dyDescent="0.2">
      <c r="A264" s="81"/>
      <c r="B264" s="104"/>
      <c r="C264" s="104"/>
      <c r="D264" s="104"/>
      <c r="E264" s="82"/>
      <c r="F264" s="82"/>
      <c r="G264" s="82"/>
      <c r="H264" s="82"/>
      <c r="I264" s="101"/>
      <c r="J264" s="83"/>
      <c r="K264" s="82"/>
      <c r="L264" s="83"/>
      <c r="M264" s="82"/>
      <c r="N264" s="82"/>
      <c r="O264" s="84"/>
      <c r="P264" s="82"/>
      <c r="Q264" s="82"/>
      <c r="R264" s="85"/>
      <c r="S264" s="82"/>
      <c r="T264" s="86"/>
      <c r="U264" s="87"/>
      <c r="V264" s="82"/>
      <c r="W264" s="82"/>
      <c r="X264" s="88"/>
      <c r="Y264" s="89"/>
      <c r="Z264" s="89"/>
      <c r="AA264" s="89"/>
      <c r="AB264" s="99"/>
      <c r="AC264" s="91"/>
      <c r="AD264" s="96"/>
      <c r="AE264" s="97"/>
      <c r="AF264" s="125" t="s">
        <v>82</v>
      </c>
      <c r="AG264" s="109">
        <f>SUMIF(AB39:AB635,"CU-0177",I39:I635)</f>
        <v>0</v>
      </c>
      <c r="AH264" s="126"/>
    </row>
    <row r="265" spans="1:39" s="94" customFormat="1" ht="47.25" customHeight="1" x14ac:dyDescent="0.2">
      <c r="A265" s="83"/>
      <c r="B265" s="104"/>
      <c r="C265" s="104"/>
      <c r="D265" s="104"/>
      <c r="E265" s="82"/>
      <c r="F265" s="82"/>
      <c r="G265" s="82"/>
      <c r="H265" s="82"/>
      <c r="I265" s="82"/>
      <c r="J265" s="83"/>
      <c r="K265" s="82"/>
      <c r="L265" s="83"/>
      <c r="M265" s="82"/>
      <c r="N265" s="82"/>
      <c r="O265" s="84"/>
      <c r="P265" s="82"/>
      <c r="Q265" s="82"/>
      <c r="R265" s="85"/>
      <c r="S265" s="82"/>
      <c r="T265" s="86"/>
      <c r="U265" s="87"/>
      <c r="V265" s="82"/>
      <c r="W265" s="82"/>
      <c r="X265" s="88"/>
      <c r="Y265" s="89"/>
      <c r="Z265" s="89"/>
      <c r="AA265" s="89"/>
      <c r="AB265" s="99"/>
      <c r="AC265" s="91"/>
      <c r="AD265" s="92"/>
      <c r="AE265" s="92"/>
      <c r="AF265" s="93"/>
    </row>
    <row r="266" spans="1:39" s="94" customFormat="1" ht="47.25" customHeight="1" x14ac:dyDescent="0.2">
      <c r="A266" s="83"/>
      <c r="B266" s="104"/>
      <c r="C266" s="104"/>
      <c r="D266" s="104"/>
      <c r="E266" s="82"/>
      <c r="F266" s="82"/>
      <c r="G266" s="82"/>
      <c r="H266" s="82"/>
      <c r="I266" s="101"/>
      <c r="J266" s="83"/>
      <c r="K266" s="82"/>
      <c r="L266" s="83"/>
      <c r="M266" s="82"/>
      <c r="N266" s="82"/>
      <c r="O266" s="84"/>
      <c r="P266" s="82"/>
      <c r="Q266" s="82"/>
      <c r="R266" s="85"/>
      <c r="S266" s="82"/>
      <c r="T266" s="86"/>
      <c r="U266" s="87"/>
      <c r="V266" s="82"/>
      <c r="W266" s="82"/>
      <c r="X266" s="88"/>
      <c r="Y266" s="89"/>
      <c r="Z266" s="89"/>
      <c r="AA266" s="89"/>
      <c r="AB266" s="99"/>
      <c r="AC266" s="91"/>
      <c r="AD266" s="96"/>
      <c r="AE266" s="82"/>
      <c r="AF266" s="93"/>
    </row>
    <row r="267" spans="1:39" s="94" customFormat="1" ht="47.25" customHeight="1" x14ac:dyDescent="0.2">
      <c r="A267" s="83"/>
      <c r="B267" s="104"/>
      <c r="C267" s="104"/>
      <c r="D267" s="104"/>
      <c r="E267" s="82"/>
      <c r="F267" s="82"/>
      <c r="G267" s="82"/>
      <c r="H267" s="82"/>
      <c r="I267" s="82"/>
      <c r="J267" s="83"/>
      <c r="K267" s="82"/>
      <c r="L267" s="83"/>
      <c r="M267" s="82"/>
      <c r="N267" s="82"/>
      <c r="O267" s="84"/>
      <c r="P267" s="82"/>
      <c r="Q267" s="82"/>
      <c r="R267" s="85"/>
      <c r="S267" s="82"/>
      <c r="T267" s="86"/>
      <c r="U267" s="87"/>
      <c r="V267" s="82"/>
      <c r="W267" s="82"/>
      <c r="X267" s="88"/>
      <c r="Y267" s="89"/>
      <c r="Z267" s="89"/>
      <c r="AA267" s="89"/>
      <c r="AB267" s="99"/>
      <c r="AC267" s="91"/>
      <c r="AD267" s="96"/>
      <c r="AE267" s="97"/>
      <c r="AF267" s="93"/>
    </row>
    <row r="268" spans="1:39" s="94" customFormat="1" ht="47.25" customHeight="1" x14ac:dyDescent="0.2">
      <c r="A268" s="83"/>
      <c r="B268" s="104"/>
      <c r="C268" s="104"/>
      <c r="D268" s="104"/>
      <c r="E268" s="82"/>
      <c r="F268" s="82"/>
      <c r="G268" s="82"/>
      <c r="H268" s="82"/>
      <c r="I268" s="82"/>
      <c r="J268" s="83"/>
      <c r="K268" s="82"/>
      <c r="L268" s="83"/>
      <c r="M268" s="82"/>
      <c r="N268" s="82"/>
      <c r="O268" s="84"/>
      <c r="P268" s="82"/>
      <c r="Q268" s="82"/>
      <c r="R268" s="85"/>
      <c r="S268" s="82"/>
      <c r="T268" s="86"/>
      <c r="U268" s="87"/>
      <c r="V268" s="82"/>
      <c r="W268" s="82"/>
      <c r="X268" s="88"/>
      <c r="Y268" s="89"/>
      <c r="Z268" s="89"/>
      <c r="AA268" s="89"/>
      <c r="AB268" s="99"/>
      <c r="AC268" s="91"/>
      <c r="AD268" s="82"/>
      <c r="AE268" s="82"/>
      <c r="AF268" s="93"/>
    </row>
    <row r="269" spans="1:39" s="94" customFormat="1" ht="47.25" customHeight="1" x14ac:dyDescent="0.2">
      <c r="A269" s="83"/>
      <c r="B269" s="104"/>
      <c r="C269" s="104"/>
      <c r="D269" s="104"/>
      <c r="E269" s="106"/>
      <c r="F269" s="82"/>
      <c r="G269" s="82"/>
      <c r="H269" s="82"/>
      <c r="I269" s="101"/>
      <c r="J269" s="83"/>
      <c r="K269" s="82"/>
      <c r="L269" s="83"/>
      <c r="M269" s="82"/>
      <c r="N269" s="82"/>
      <c r="O269" s="84"/>
      <c r="P269" s="82"/>
      <c r="Q269" s="82"/>
      <c r="R269" s="85"/>
      <c r="S269" s="82"/>
      <c r="T269" s="86"/>
      <c r="U269" s="87"/>
      <c r="V269" s="82"/>
      <c r="W269" s="82"/>
      <c r="X269" s="88"/>
      <c r="Y269" s="89"/>
      <c r="Z269" s="89"/>
      <c r="AA269" s="89"/>
      <c r="AB269" s="99"/>
      <c r="AC269" s="91"/>
      <c r="AD269" s="92"/>
      <c r="AE269" s="97"/>
      <c r="AF269" s="93"/>
    </row>
    <row r="270" spans="1:39" s="94" customFormat="1" ht="47.25" customHeight="1" x14ac:dyDescent="0.2">
      <c r="A270" s="83"/>
      <c r="B270" s="104"/>
      <c r="C270" s="104"/>
      <c r="D270" s="104"/>
      <c r="E270" s="82"/>
      <c r="F270" s="82"/>
      <c r="G270" s="82"/>
      <c r="H270" s="82"/>
      <c r="I270" s="82"/>
      <c r="J270" s="83"/>
      <c r="K270" s="82"/>
      <c r="L270" s="83"/>
      <c r="M270" s="82"/>
      <c r="N270" s="82"/>
      <c r="O270" s="84"/>
      <c r="P270" s="82"/>
      <c r="Q270" s="82"/>
      <c r="R270" s="85"/>
      <c r="S270" s="82"/>
      <c r="T270" s="86"/>
      <c r="U270" s="87"/>
      <c r="V270" s="82"/>
      <c r="W270" s="82"/>
      <c r="X270" s="88"/>
      <c r="Y270" s="89"/>
      <c r="Z270" s="89"/>
      <c r="AA270" s="89"/>
      <c r="AB270" s="99"/>
      <c r="AC270" s="91"/>
      <c r="AD270" s="82"/>
      <c r="AE270" s="82"/>
      <c r="AF270" s="93"/>
    </row>
    <row r="271" spans="1:39" s="94" customFormat="1" ht="47.25" customHeight="1" x14ac:dyDescent="0.2">
      <c r="A271" s="83"/>
      <c r="B271" s="104"/>
      <c r="C271" s="104"/>
      <c r="D271" s="104"/>
      <c r="E271" s="82"/>
      <c r="F271" s="82"/>
      <c r="G271" s="82"/>
      <c r="H271" s="82"/>
      <c r="I271" s="101"/>
      <c r="J271" s="83"/>
      <c r="K271" s="82"/>
      <c r="L271" s="83"/>
      <c r="M271" s="82"/>
      <c r="N271" s="82"/>
      <c r="O271" s="84"/>
      <c r="P271" s="82"/>
      <c r="Q271" s="82"/>
      <c r="R271" s="85"/>
      <c r="S271" s="82"/>
      <c r="T271" s="86"/>
      <c r="U271" s="87"/>
      <c r="V271" s="82"/>
      <c r="W271" s="82"/>
      <c r="X271" s="88"/>
      <c r="Y271" s="89"/>
      <c r="Z271" s="89"/>
      <c r="AA271" s="89"/>
      <c r="AB271" s="99"/>
      <c r="AC271" s="91"/>
      <c r="AD271" s="92"/>
      <c r="AE271" s="82"/>
      <c r="AF271" s="93"/>
    </row>
    <row r="272" spans="1:39" s="94" customFormat="1" ht="47.25" customHeight="1" x14ac:dyDescent="0.2">
      <c r="A272" s="83"/>
      <c r="B272" s="104"/>
      <c r="C272" s="104"/>
      <c r="D272" s="104"/>
      <c r="E272" s="82"/>
      <c r="F272" s="82"/>
      <c r="G272" s="82"/>
      <c r="H272" s="82"/>
      <c r="I272" s="82"/>
      <c r="J272" s="83"/>
      <c r="K272" s="82"/>
      <c r="L272" s="83"/>
      <c r="M272" s="82"/>
      <c r="N272" s="82"/>
      <c r="O272" s="84"/>
      <c r="P272" s="82"/>
      <c r="Q272" s="82"/>
      <c r="R272" s="85"/>
      <c r="S272" s="82"/>
      <c r="T272" s="86"/>
      <c r="U272" s="87"/>
      <c r="V272" s="82"/>
      <c r="W272" s="82"/>
      <c r="X272" s="88"/>
      <c r="Y272" s="89"/>
      <c r="Z272" s="89"/>
      <c r="AA272" s="89"/>
      <c r="AB272" s="99"/>
      <c r="AC272" s="91"/>
      <c r="AD272" s="82"/>
      <c r="AE272" s="82"/>
      <c r="AF272" s="93"/>
    </row>
    <row r="273" spans="1:32" s="94" customFormat="1" ht="47.25" customHeight="1" x14ac:dyDescent="0.2">
      <c r="A273" s="83"/>
      <c r="B273" s="104"/>
      <c r="C273" s="104"/>
      <c r="D273" s="104"/>
      <c r="E273" s="82"/>
      <c r="F273" s="82"/>
      <c r="G273" s="82"/>
      <c r="H273" s="82"/>
      <c r="I273" s="101"/>
      <c r="J273" s="83"/>
      <c r="K273" s="82"/>
      <c r="L273" s="83"/>
      <c r="M273" s="82"/>
      <c r="N273" s="82"/>
      <c r="O273" s="84"/>
      <c r="P273" s="82"/>
      <c r="Q273" s="82"/>
      <c r="R273" s="85"/>
      <c r="S273" s="82"/>
      <c r="T273" s="86"/>
      <c r="U273" s="87"/>
      <c r="V273" s="82"/>
      <c r="W273" s="82"/>
      <c r="X273" s="88"/>
      <c r="Y273" s="89"/>
      <c r="Z273" s="89"/>
      <c r="AA273" s="89"/>
      <c r="AB273" s="99"/>
      <c r="AC273" s="91"/>
      <c r="AD273" s="96"/>
      <c r="AE273" s="97"/>
      <c r="AF273" s="93"/>
    </row>
    <row r="274" spans="1:32" s="94" customFormat="1" ht="47.25" customHeight="1" x14ac:dyDescent="0.2">
      <c r="A274" s="83"/>
      <c r="B274" s="104"/>
      <c r="C274" s="104"/>
      <c r="D274" s="104"/>
      <c r="E274" s="82"/>
      <c r="F274" s="82"/>
      <c r="G274" s="82"/>
      <c r="H274" s="82"/>
      <c r="I274" s="82"/>
      <c r="J274" s="83"/>
      <c r="K274" s="82"/>
      <c r="L274" s="83"/>
      <c r="M274" s="82"/>
      <c r="N274" s="82"/>
      <c r="O274" s="84"/>
      <c r="P274" s="82"/>
      <c r="Q274" s="82"/>
      <c r="R274" s="85"/>
      <c r="S274" s="82"/>
      <c r="T274" s="87"/>
      <c r="U274" s="87"/>
      <c r="V274" s="92"/>
      <c r="W274" s="82"/>
      <c r="X274" s="88"/>
      <c r="Y274" s="89"/>
      <c r="Z274" s="89"/>
      <c r="AA274" s="89"/>
      <c r="AB274" s="99"/>
      <c r="AC274" s="91"/>
      <c r="AD274" s="82"/>
      <c r="AE274" s="82"/>
      <c r="AF274" s="93"/>
    </row>
    <row r="275" spans="1:32" s="94" customFormat="1" ht="47.25" customHeight="1" x14ac:dyDescent="0.2">
      <c r="A275" s="83"/>
      <c r="B275" s="104"/>
      <c r="C275" s="104"/>
      <c r="D275" s="104"/>
      <c r="E275" s="82"/>
      <c r="F275" s="82"/>
      <c r="G275" s="82"/>
      <c r="H275" s="82"/>
      <c r="I275" s="101"/>
      <c r="J275" s="83"/>
      <c r="K275" s="82"/>
      <c r="L275" s="83"/>
      <c r="M275" s="82"/>
      <c r="N275" s="82"/>
      <c r="O275" s="84"/>
      <c r="P275" s="82"/>
      <c r="Q275" s="82"/>
      <c r="R275" s="85"/>
      <c r="S275" s="82"/>
      <c r="T275" s="87"/>
      <c r="U275" s="87"/>
      <c r="V275" s="92"/>
      <c r="W275" s="82"/>
      <c r="X275" s="88"/>
      <c r="Y275" s="89"/>
      <c r="Z275" s="89"/>
      <c r="AA275" s="89"/>
      <c r="AB275" s="99"/>
      <c r="AC275" s="91"/>
      <c r="AD275" s="82"/>
      <c r="AE275" s="82"/>
      <c r="AF275" s="93"/>
    </row>
    <row r="276" spans="1:32" s="94" customFormat="1" ht="47.25" customHeight="1" x14ac:dyDescent="0.2">
      <c r="A276" s="83"/>
      <c r="B276" s="104"/>
      <c r="C276" s="104"/>
      <c r="D276" s="104"/>
      <c r="E276" s="82"/>
      <c r="F276" s="82"/>
      <c r="G276" s="82"/>
      <c r="H276" s="82"/>
      <c r="I276" s="82"/>
      <c r="J276" s="83"/>
      <c r="K276" s="82"/>
      <c r="L276" s="83"/>
      <c r="M276" s="82"/>
      <c r="N276" s="82"/>
      <c r="O276" s="84"/>
      <c r="P276" s="82"/>
      <c r="Q276" s="82"/>
      <c r="R276" s="85"/>
      <c r="S276" s="82"/>
      <c r="T276" s="86"/>
      <c r="U276" s="87"/>
      <c r="V276" s="82"/>
      <c r="W276" s="82"/>
      <c r="X276" s="88"/>
      <c r="Y276" s="89"/>
      <c r="Z276" s="89"/>
      <c r="AA276" s="89"/>
      <c r="AB276" s="99"/>
      <c r="AC276" s="91"/>
      <c r="AD276" s="82"/>
      <c r="AE276" s="82"/>
      <c r="AF276" s="93"/>
    </row>
    <row r="277" spans="1:32" s="94" customFormat="1" ht="47.25" customHeight="1" x14ac:dyDescent="0.2">
      <c r="A277" s="83"/>
      <c r="B277" s="104"/>
      <c r="C277" s="104"/>
      <c r="D277" s="104"/>
      <c r="E277" s="82"/>
      <c r="F277" s="82"/>
      <c r="G277" s="82"/>
      <c r="H277" s="82"/>
      <c r="I277" s="82"/>
      <c r="J277" s="83"/>
      <c r="K277" s="82"/>
      <c r="L277" s="83"/>
      <c r="M277" s="82"/>
      <c r="N277" s="82"/>
      <c r="O277" s="84"/>
      <c r="P277" s="82"/>
      <c r="Q277" s="82"/>
      <c r="R277" s="85"/>
      <c r="S277" s="82"/>
      <c r="T277" s="86"/>
      <c r="U277" s="87"/>
      <c r="V277" s="82"/>
      <c r="W277" s="82"/>
      <c r="X277" s="88"/>
      <c r="Y277" s="89"/>
      <c r="Z277" s="89"/>
      <c r="AA277" s="89"/>
      <c r="AB277" s="99"/>
      <c r="AC277" s="91"/>
      <c r="AD277" s="82"/>
      <c r="AE277" s="82"/>
      <c r="AF277" s="93"/>
    </row>
    <row r="278" spans="1:32" s="94" customFormat="1" ht="47.25" customHeight="1" x14ac:dyDescent="0.2">
      <c r="A278" s="83"/>
      <c r="B278" s="104"/>
      <c r="C278" s="104"/>
      <c r="D278" s="104"/>
      <c r="E278" s="82"/>
      <c r="F278" s="82"/>
      <c r="G278" s="82"/>
      <c r="H278" s="82"/>
      <c r="I278" s="82"/>
      <c r="J278" s="83"/>
      <c r="K278" s="82"/>
      <c r="L278" s="83"/>
      <c r="M278" s="82"/>
      <c r="N278" s="82"/>
      <c r="O278" s="84"/>
      <c r="P278" s="82"/>
      <c r="Q278" s="82"/>
      <c r="R278" s="85"/>
      <c r="S278" s="82"/>
      <c r="T278" s="87"/>
      <c r="U278" s="87"/>
      <c r="V278" s="92"/>
      <c r="W278" s="82"/>
      <c r="X278" s="88"/>
      <c r="Y278" s="89"/>
      <c r="Z278" s="89"/>
      <c r="AA278" s="89"/>
      <c r="AB278" s="99"/>
      <c r="AC278" s="91"/>
      <c r="AD278" s="82"/>
      <c r="AE278" s="82"/>
      <c r="AF278" s="93"/>
    </row>
    <row r="279" spans="1:32" s="94" customFormat="1" ht="47.25" customHeight="1" x14ac:dyDescent="0.2">
      <c r="A279" s="83"/>
      <c r="B279" s="104"/>
      <c r="C279" s="104"/>
      <c r="D279" s="104"/>
      <c r="E279" s="82"/>
      <c r="F279" s="82"/>
      <c r="G279" s="82"/>
      <c r="H279" s="82"/>
      <c r="I279" s="82"/>
      <c r="J279" s="83"/>
      <c r="K279" s="82"/>
      <c r="L279" s="83"/>
      <c r="M279" s="82"/>
      <c r="N279" s="82"/>
      <c r="O279" s="84"/>
      <c r="P279" s="82"/>
      <c r="Q279" s="82"/>
      <c r="R279" s="85"/>
      <c r="S279" s="82"/>
      <c r="T279" s="86"/>
      <c r="U279" s="87"/>
      <c r="V279" s="82"/>
      <c r="W279" s="82"/>
      <c r="X279" s="88"/>
      <c r="Y279" s="89"/>
      <c r="Z279" s="89"/>
      <c r="AA279" s="89"/>
      <c r="AB279" s="99"/>
      <c r="AC279" s="91"/>
      <c r="AD279" s="82"/>
      <c r="AE279" s="82"/>
      <c r="AF279" s="93"/>
    </row>
    <row r="280" spans="1:32" s="94" customFormat="1" ht="47.25" customHeight="1" x14ac:dyDescent="0.2">
      <c r="A280" s="83"/>
      <c r="B280" s="104"/>
      <c r="C280" s="104"/>
      <c r="D280" s="104"/>
      <c r="E280" s="82"/>
      <c r="F280" s="82"/>
      <c r="G280" s="82"/>
      <c r="H280" s="82"/>
      <c r="I280" s="82"/>
      <c r="J280" s="83"/>
      <c r="K280" s="82"/>
      <c r="L280" s="83"/>
      <c r="M280" s="82"/>
      <c r="N280" s="82"/>
      <c r="O280" s="84"/>
      <c r="P280" s="82"/>
      <c r="Q280" s="82"/>
      <c r="R280" s="85"/>
      <c r="S280" s="82"/>
      <c r="T280" s="86"/>
      <c r="U280" s="87"/>
      <c r="V280" s="82"/>
      <c r="W280" s="82"/>
      <c r="X280" s="88"/>
      <c r="Y280" s="89"/>
      <c r="Z280" s="89"/>
      <c r="AA280" s="89"/>
      <c r="AB280" s="99"/>
      <c r="AC280" s="91"/>
      <c r="AD280" s="96"/>
      <c r="AE280" s="97"/>
      <c r="AF280" s="93"/>
    </row>
    <row r="281" spans="1:32" s="94" customFormat="1" ht="47.25" customHeight="1" x14ac:dyDescent="0.2">
      <c r="A281" s="83"/>
      <c r="B281" s="104"/>
      <c r="C281" s="104"/>
      <c r="D281" s="104"/>
      <c r="E281" s="82"/>
      <c r="F281" s="82"/>
      <c r="G281" s="82"/>
      <c r="H281" s="82"/>
      <c r="I281" s="82"/>
      <c r="J281" s="83"/>
      <c r="K281" s="82"/>
      <c r="L281" s="83"/>
      <c r="M281" s="82"/>
      <c r="N281" s="82"/>
      <c r="O281" s="84"/>
      <c r="P281" s="82"/>
      <c r="Q281" s="82"/>
      <c r="R281" s="85"/>
      <c r="S281" s="82"/>
      <c r="T281" s="87"/>
      <c r="U281" s="87"/>
      <c r="V281" s="92"/>
      <c r="W281" s="82"/>
      <c r="X281" s="88"/>
      <c r="Y281" s="89"/>
      <c r="Z281" s="89"/>
      <c r="AA281" s="89"/>
      <c r="AB281" s="99"/>
      <c r="AC281" s="91"/>
      <c r="AD281" s="97"/>
      <c r="AE281" s="97"/>
      <c r="AF281" s="93"/>
    </row>
    <row r="282" spans="1:32" s="94" customFormat="1" ht="47.25" customHeight="1" x14ac:dyDescent="0.2">
      <c r="A282" s="83"/>
      <c r="B282" s="104"/>
      <c r="C282" s="104"/>
      <c r="D282" s="104"/>
      <c r="E282" s="82"/>
      <c r="F282" s="82"/>
      <c r="G282" s="82"/>
      <c r="H282" s="82"/>
      <c r="I282" s="82"/>
      <c r="J282" s="83"/>
      <c r="K282" s="82"/>
      <c r="L282" s="83"/>
      <c r="M282" s="82"/>
      <c r="N282" s="82"/>
      <c r="O282" s="84"/>
      <c r="P282" s="82"/>
      <c r="Q282" s="82"/>
      <c r="R282" s="85"/>
      <c r="S282" s="82"/>
      <c r="T282" s="87"/>
      <c r="U282" s="87"/>
      <c r="V282" s="92"/>
      <c r="W282" s="82"/>
      <c r="X282" s="88"/>
      <c r="Y282" s="89"/>
      <c r="Z282" s="89"/>
      <c r="AA282" s="89"/>
      <c r="AB282" s="99"/>
      <c r="AC282" s="91"/>
      <c r="AD282" s="82"/>
      <c r="AE282" s="82"/>
      <c r="AF282" s="93"/>
    </row>
    <row r="283" spans="1:32" s="94" customFormat="1" ht="47.25" customHeight="1" x14ac:dyDescent="0.2">
      <c r="A283" s="83"/>
      <c r="B283" s="104"/>
      <c r="C283" s="104"/>
      <c r="D283" s="104"/>
      <c r="E283" s="82"/>
      <c r="F283" s="82"/>
      <c r="G283" s="82"/>
      <c r="H283" s="82"/>
      <c r="I283" s="82"/>
      <c r="J283" s="83"/>
      <c r="K283" s="82"/>
      <c r="L283" s="83"/>
      <c r="M283" s="82"/>
      <c r="N283" s="82"/>
      <c r="O283" s="84"/>
      <c r="P283" s="82"/>
      <c r="Q283" s="82"/>
      <c r="R283" s="85"/>
      <c r="S283" s="82"/>
      <c r="T283" s="87"/>
      <c r="U283" s="87"/>
      <c r="V283" s="92"/>
      <c r="W283" s="82"/>
      <c r="X283" s="88"/>
      <c r="Y283" s="89"/>
      <c r="Z283" s="89"/>
      <c r="AA283" s="89"/>
      <c r="AB283" s="99"/>
      <c r="AC283" s="91"/>
      <c r="AD283" s="82"/>
      <c r="AE283" s="82"/>
      <c r="AF283" s="93"/>
    </row>
    <row r="284" spans="1:32" s="94" customFormat="1" ht="47.25" customHeight="1" x14ac:dyDescent="0.2">
      <c r="A284" s="83"/>
      <c r="B284" s="104"/>
      <c r="C284" s="104"/>
      <c r="D284" s="104"/>
      <c r="E284" s="82"/>
      <c r="F284" s="82"/>
      <c r="G284" s="82"/>
      <c r="H284" s="101"/>
      <c r="I284" s="82"/>
      <c r="J284" s="83"/>
      <c r="K284" s="82"/>
      <c r="L284" s="83"/>
      <c r="M284" s="82"/>
      <c r="N284" s="82"/>
      <c r="O284" s="84"/>
      <c r="P284" s="82"/>
      <c r="Q284" s="82"/>
      <c r="R284" s="85"/>
      <c r="S284" s="82"/>
      <c r="T284" s="87"/>
      <c r="U284" s="87"/>
      <c r="V284" s="92"/>
      <c r="W284" s="82"/>
      <c r="X284" s="88"/>
      <c r="Y284" s="89"/>
      <c r="Z284" s="89"/>
      <c r="AA284" s="89"/>
      <c r="AB284" s="99"/>
      <c r="AC284" s="91"/>
      <c r="AD284" s="82"/>
      <c r="AE284" s="82"/>
      <c r="AF284" s="93"/>
    </row>
    <row r="285" spans="1:32" s="94" customFormat="1" ht="47.25" customHeight="1" x14ac:dyDescent="0.2">
      <c r="A285" s="83"/>
      <c r="B285" s="104"/>
      <c r="C285" s="104"/>
      <c r="D285" s="104"/>
      <c r="E285" s="82"/>
      <c r="F285" s="82"/>
      <c r="G285" s="82"/>
      <c r="H285" s="82"/>
      <c r="I285" s="82"/>
      <c r="J285" s="83"/>
      <c r="K285" s="82"/>
      <c r="L285" s="83"/>
      <c r="M285" s="82"/>
      <c r="N285" s="82"/>
      <c r="O285" s="84"/>
      <c r="P285" s="82"/>
      <c r="Q285" s="82"/>
      <c r="R285" s="85"/>
      <c r="S285" s="82"/>
      <c r="T285" s="87"/>
      <c r="U285" s="87"/>
      <c r="V285" s="92"/>
      <c r="W285" s="82"/>
      <c r="X285" s="88"/>
      <c r="Y285" s="89"/>
      <c r="Z285" s="89"/>
      <c r="AA285" s="89"/>
      <c r="AB285" s="99"/>
      <c r="AC285" s="91"/>
      <c r="AD285" s="82"/>
      <c r="AE285" s="82"/>
      <c r="AF285" s="93"/>
    </row>
    <row r="286" spans="1:32" s="94" customFormat="1" ht="47.25" customHeight="1" x14ac:dyDescent="0.2">
      <c r="A286" s="83"/>
      <c r="B286" s="104"/>
      <c r="C286" s="104"/>
      <c r="D286" s="104"/>
      <c r="E286" s="82"/>
      <c r="F286" s="82"/>
      <c r="G286" s="82"/>
      <c r="H286" s="82"/>
      <c r="I286" s="82"/>
      <c r="J286" s="83"/>
      <c r="K286" s="82"/>
      <c r="L286" s="83"/>
      <c r="M286" s="82"/>
      <c r="N286" s="82"/>
      <c r="O286" s="84"/>
      <c r="P286" s="82"/>
      <c r="Q286" s="82"/>
      <c r="R286" s="85"/>
      <c r="S286" s="82"/>
      <c r="T286" s="86"/>
      <c r="U286" s="87"/>
      <c r="V286" s="82"/>
      <c r="W286" s="82"/>
      <c r="X286" s="88"/>
      <c r="Y286" s="89"/>
      <c r="Z286" s="89"/>
      <c r="AA286" s="89"/>
      <c r="AB286" s="99"/>
      <c r="AC286" s="91"/>
      <c r="AD286" s="96"/>
      <c r="AE286" s="97"/>
      <c r="AF286" s="93"/>
    </row>
    <row r="287" spans="1:32" s="94" customFormat="1" ht="47.25" customHeight="1" x14ac:dyDescent="0.2">
      <c r="A287" s="83"/>
      <c r="B287" s="104"/>
      <c r="C287" s="104"/>
      <c r="D287" s="104"/>
      <c r="E287" s="82"/>
      <c r="F287" s="82"/>
      <c r="G287" s="82"/>
      <c r="H287" s="82"/>
      <c r="I287" s="82"/>
      <c r="J287" s="83"/>
      <c r="K287" s="82"/>
      <c r="L287" s="83"/>
      <c r="M287" s="82"/>
      <c r="N287" s="82"/>
      <c r="O287" s="84"/>
      <c r="P287" s="82"/>
      <c r="Q287" s="82"/>
      <c r="R287" s="85"/>
      <c r="S287" s="82"/>
      <c r="T287" s="86"/>
      <c r="U287" s="87"/>
      <c r="V287" s="82"/>
      <c r="W287" s="82"/>
      <c r="X287" s="88"/>
      <c r="Y287" s="89"/>
      <c r="Z287" s="89"/>
      <c r="AA287" s="89"/>
      <c r="AB287" s="99"/>
      <c r="AC287" s="91"/>
      <c r="AD287" s="82"/>
      <c r="AE287" s="82"/>
      <c r="AF287" s="93"/>
    </row>
    <row r="288" spans="1:32" s="94" customFormat="1" ht="47.25" customHeight="1" x14ac:dyDescent="0.2">
      <c r="A288" s="83"/>
      <c r="B288" s="104"/>
      <c r="C288" s="104"/>
      <c r="D288" s="104"/>
      <c r="E288" s="82"/>
      <c r="F288" s="82"/>
      <c r="G288" s="82"/>
      <c r="H288" s="82"/>
      <c r="I288" s="82"/>
      <c r="J288" s="83"/>
      <c r="K288" s="82"/>
      <c r="L288" s="83"/>
      <c r="M288" s="82"/>
      <c r="N288" s="82"/>
      <c r="O288" s="84"/>
      <c r="P288" s="82"/>
      <c r="Q288" s="82"/>
      <c r="R288" s="85"/>
      <c r="S288" s="82"/>
      <c r="T288" s="86"/>
      <c r="U288" s="87"/>
      <c r="V288" s="82"/>
      <c r="W288" s="82"/>
      <c r="X288" s="102"/>
      <c r="Y288" s="89"/>
      <c r="Z288" s="89"/>
      <c r="AA288" s="89"/>
      <c r="AB288" s="99"/>
      <c r="AC288" s="91"/>
      <c r="AD288" s="96"/>
      <c r="AE288" s="82"/>
      <c r="AF288" s="93"/>
    </row>
    <row r="289" spans="1:32" s="94" customFormat="1" ht="47.25" customHeight="1" x14ac:dyDescent="0.2">
      <c r="A289" s="83"/>
      <c r="B289" s="104"/>
      <c r="C289" s="104"/>
      <c r="D289" s="104"/>
      <c r="E289" s="82"/>
      <c r="F289" s="82"/>
      <c r="G289" s="82"/>
      <c r="H289" s="82"/>
      <c r="I289" s="82"/>
      <c r="J289" s="83"/>
      <c r="K289" s="82"/>
      <c r="L289" s="83"/>
      <c r="M289" s="82"/>
      <c r="N289" s="82"/>
      <c r="O289" s="84"/>
      <c r="P289" s="82"/>
      <c r="Q289" s="82"/>
      <c r="R289" s="85"/>
      <c r="S289" s="82"/>
      <c r="T289" s="86"/>
      <c r="U289" s="87"/>
      <c r="V289" s="82"/>
      <c r="W289" s="82"/>
      <c r="X289" s="88"/>
      <c r="Y289" s="89"/>
      <c r="Z289" s="89"/>
      <c r="AA289" s="89"/>
      <c r="AB289" s="99"/>
      <c r="AC289" s="91"/>
      <c r="AD289" s="96"/>
      <c r="AE289" s="97"/>
      <c r="AF289" s="93"/>
    </row>
    <row r="290" spans="1:32" s="94" customFormat="1" ht="47.25" customHeight="1" x14ac:dyDescent="0.2">
      <c r="A290" s="83"/>
      <c r="B290" s="104"/>
      <c r="C290" s="104"/>
      <c r="D290" s="104"/>
      <c r="E290" s="82"/>
      <c r="F290" s="82"/>
      <c r="G290" s="82"/>
      <c r="H290" s="82"/>
      <c r="I290" s="82"/>
      <c r="J290" s="83"/>
      <c r="K290" s="82"/>
      <c r="L290" s="83"/>
      <c r="M290" s="82"/>
      <c r="N290" s="82"/>
      <c r="O290" s="84"/>
      <c r="P290" s="82"/>
      <c r="Q290" s="82"/>
      <c r="R290" s="85"/>
      <c r="S290" s="82"/>
      <c r="T290" s="86"/>
      <c r="U290" s="87"/>
      <c r="V290" s="82"/>
      <c r="W290" s="82"/>
      <c r="X290" s="88"/>
      <c r="Y290" s="89"/>
      <c r="Z290" s="89"/>
      <c r="AA290" s="89"/>
      <c r="AB290" s="99"/>
      <c r="AC290" s="91"/>
      <c r="AD290" s="96"/>
      <c r="AE290" s="97"/>
      <c r="AF290" s="93"/>
    </row>
    <row r="291" spans="1:32" s="94" customFormat="1" ht="47.25" customHeight="1" x14ac:dyDescent="0.2">
      <c r="A291" s="83"/>
      <c r="B291" s="104"/>
      <c r="C291" s="104"/>
      <c r="D291" s="104"/>
      <c r="E291" s="82"/>
      <c r="F291" s="82"/>
      <c r="G291" s="82"/>
      <c r="H291" s="82"/>
      <c r="I291" s="82"/>
      <c r="J291" s="83"/>
      <c r="K291" s="82"/>
      <c r="L291" s="83"/>
      <c r="M291" s="82"/>
      <c r="N291" s="82"/>
      <c r="O291" s="84"/>
      <c r="P291" s="82"/>
      <c r="Q291" s="82"/>
      <c r="R291" s="85"/>
      <c r="S291" s="82"/>
      <c r="T291" s="86"/>
      <c r="U291" s="87"/>
      <c r="V291" s="82"/>
      <c r="W291" s="82"/>
      <c r="X291" s="88"/>
      <c r="Y291" s="89"/>
      <c r="Z291" s="89"/>
      <c r="AA291" s="89"/>
      <c r="AB291" s="99"/>
      <c r="AC291" s="91"/>
      <c r="AD291" s="96"/>
      <c r="AE291" s="97"/>
      <c r="AF291" s="93"/>
    </row>
    <row r="292" spans="1:32" s="94" customFormat="1" ht="47.25" customHeight="1" x14ac:dyDescent="0.2">
      <c r="A292" s="83"/>
      <c r="B292" s="104"/>
      <c r="C292" s="104"/>
      <c r="D292" s="104"/>
      <c r="E292" s="82"/>
      <c r="F292" s="82"/>
      <c r="G292" s="82"/>
      <c r="H292" s="101"/>
      <c r="I292" s="82"/>
      <c r="J292" s="83"/>
      <c r="K292" s="82"/>
      <c r="L292" s="83"/>
      <c r="M292" s="82"/>
      <c r="N292" s="82"/>
      <c r="O292" s="84"/>
      <c r="P292" s="82"/>
      <c r="Q292" s="82"/>
      <c r="R292" s="82"/>
      <c r="S292" s="82"/>
      <c r="T292" s="86"/>
      <c r="U292" s="87"/>
      <c r="V292" s="82"/>
      <c r="W292" s="82"/>
      <c r="X292" s="88"/>
      <c r="Y292" s="89"/>
      <c r="Z292" s="89"/>
      <c r="AA292" s="89"/>
      <c r="AB292" s="128"/>
      <c r="AC292" s="91"/>
      <c r="AD292" s="92"/>
      <c r="AE292" s="82"/>
      <c r="AF292" s="93"/>
    </row>
    <row r="293" spans="1:32" s="94" customFormat="1" ht="47.25" customHeight="1" x14ac:dyDescent="0.2">
      <c r="A293" s="83"/>
      <c r="B293" s="104"/>
      <c r="C293" s="104"/>
      <c r="D293" s="104"/>
      <c r="E293" s="82"/>
      <c r="F293" s="82"/>
      <c r="G293" s="82"/>
      <c r="H293" s="101"/>
      <c r="I293" s="82"/>
      <c r="J293" s="83"/>
      <c r="K293" s="82"/>
      <c r="L293" s="83"/>
      <c r="M293" s="82"/>
      <c r="N293" s="82"/>
      <c r="O293" s="84"/>
      <c r="P293" s="82"/>
      <c r="Q293" s="82"/>
      <c r="R293" s="82"/>
      <c r="S293" s="82"/>
      <c r="T293" s="86"/>
      <c r="U293" s="87"/>
      <c r="V293" s="82"/>
      <c r="W293" s="82"/>
      <c r="X293" s="88"/>
      <c r="Y293" s="89"/>
      <c r="Z293" s="89"/>
      <c r="AA293" s="89"/>
      <c r="AB293" s="128"/>
      <c r="AC293" s="91"/>
      <c r="AD293" s="96"/>
      <c r="AE293" s="82"/>
      <c r="AF293" s="93"/>
    </row>
    <row r="294" spans="1:32" s="94" customFormat="1" ht="47.25" customHeight="1" x14ac:dyDescent="0.2">
      <c r="A294" s="83"/>
      <c r="B294" s="104"/>
      <c r="C294" s="104"/>
      <c r="D294" s="104"/>
      <c r="E294" s="82"/>
      <c r="F294" s="82"/>
      <c r="G294" s="82"/>
      <c r="H294" s="82"/>
      <c r="I294" s="82"/>
      <c r="J294" s="83"/>
      <c r="K294" s="82"/>
      <c r="L294" s="83"/>
      <c r="M294" s="82"/>
      <c r="N294" s="82"/>
      <c r="O294" s="84"/>
      <c r="P294" s="82"/>
      <c r="Q294" s="82"/>
      <c r="R294" s="83"/>
      <c r="S294" s="82"/>
      <c r="T294" s="87"/>
      <c r="U294" s="87"/>
      <c r="V294" s="82"/>
      <c r="W294" s="82"/>
      <c r="X294" s="88"/>
      <c r="Y294" s="89"/>
      <c r="Z294" s="89"/>
      <c r="AA294" s="89"/>
      <c r="AB294" s="128"/>
      <c r="AC294" s="91"/>
      <c r="AD294" s="82"/>
      <c r="AE294" s="82"/>
      <c r="AF294" s="93"/>
    </row>
    <row r="295" spans="1:32" s="94" customFormat="1" ht="47.25" customHeight="1" x14ac:dyDescent="0.2">
      <c r="A295" s="83"/>
      <c r="B295" s="104"/>
      <c r="C295" s="104"/>
      <c r="D295" s="104"/>
      <c r="E295" s="82"/>
      <c r="F295" s="82"/>
      <c r="G295" s="82"/>
      <c r="H295" s="82"/>
      <c r="I295" s="82"/>
      <c r="J295" s="83"/>
      <c r="K295" s="82"/>
      <c r="L295" s="83"/>
      <c r="M295" s="82"/>
      <c r="N295" s="82"/>
      <c r="O295" s="84"/>
      <c r="P295" s="82"/>
      <c r="Q295" s="82"/>
      <c r="R295" s="82"/>
      <c r="S295" s="82"/>
      <c r="T295" s="86"/>
      <c r="U295" s="87"/>
      <c r="V295" s="82"/>
      <c r="W295" s="82"/>
      <c r="X295" s="88"/>
      <c r="Y295" s="89"/>
      <c r="Z295" s="89"/>
      <c r="AA295" s="89"/>
      <c r="AB295" s="128"/>
      <c r="AC295" s="91"/>
      <c r="AD295" s="82"/>
      <c r="AE295" s="82"/>
      <c r="AF295" s="93"/>
    </row>
    <row r="296" spans="1:32" s="94" customFormat="1" ht="47.25" customHeight="1" x14ac:dyDescent="0.2">
      <c r="A296" s="83"/>
      <c r="B296" s="104"/>
      <c r="C296" s="104"/>
      <c r="D296" s="104"/>
      <c r="E296" s="82"/>
      <c r="F296" s="82"/>
      <c r="G296" s="82"/>
      <c r="H296" s="101"/>
      <c r="I296" s="82"/>
      <c r="J296" s="83"/>
      <c r="K296" s="82"/>
      <c r="L296" s="83"/>
      <c r="M296" s="82"/>
      <c r="N296" s="82"/>
      <c r="O296" s="84"/>
      <c r="P296" s="82"/>
      <c r="Q296" s="82"/>
      <c r="R296" s="83"/>
      <c r="S296" s="82"/>
      <c r="T296" s="87"/>
      <c r="U296" s="87"/>
      <c r="V296" s="82"/>
      <c r="W296" s="82"/>
      <c r="X296" s="88"/>
      <c r="Y296" s="89"/>
      <c r="Z296" s="89"/>
      <c r="AA296" s="89"/>
      <c r="AB296" s="128"/>
      <c r="AC296" s="91"/>
      <c r="AD296" s="96"/>
      <c r="AE296" s="97"/>
      <c r="AF296" s="93"/>
    </row>
    <row r="297" spans="1:32" s="94" customFormat="1" ht="47.25" customHeight="1" x14ac:dyDescent="0.2">
      <c r="A297" s="83"/>
      <c r="B297" s="104"/>
      <c r="C297" s="104"/>
      <c r="D297" s="104"/>
      <c r="E297" s="82"/>
      <c r="F297" s="82"/>
      <c r="G297" s="82"/>
      <c r="H297" s="82"/>
      <c r="I297" s="82"/>
      <c r="J297" s="83"/>
      <c r="K297" s="82"/>
      <c r="L297" s="83"/>
      <c r="M297" s="82"/>
      <c r="N297" s="82"/>
      <c r="O297" s="84"/>
      <c r="P297" s="82"/>
      <c r="Q297" s="82"/>
      <c r="R297" s="82"/>
      <c r="S297" s="82"/>
      <c r="T297" s="86"/>
      <c r="U297" s="87"/>
      <c r="V297" s="82"/>
      <c r="W297" s="82"/>
      <c r="X297" s="88"/>
      <c r="Y297" s="89"/>
      <c r="Z297" s="89"/>
      <c r="AA297" s="89"/>
      <c r="AB297" s="128"/>
      <c r="AC297" s="91"/>
      <c r="AD297" s="82"/>
      <c r="AE297" s="82"/>
      <c r="AF297" s="93"/>
    </row>
    <row r="298" spans="1:32" s="94" customFormat="1" ht="47.25" customHeight="1" x14ac:dyDescent="0.2">
      <c r="A298" s="83"/>
      <c r="B298" s="104"/>
      <c r="C298" s="104"/>
      <c r="D298" s="104"/>
      <c r="E298" s="82"/>
      <c r="F298" s="82"/>
      <c r="G298" s="82"/>
      <c r="H298" s="101"/>
      <c r="I298" s="82"/>
      <c r="J298" s="83"/>
      <c r="K298" s="82"/>
      <c r="L298" s="83"/>
      <c r="M298" s="82"/>
      <c r="N298" s="82"/>
      <c r="O298" s="84"/>
      <c r="P298" s="82"/>
      <c r="Q298" s="82"/>
      <c r="R298" s="83"/>
      <c r="S298" s="82"/>
      <c r="T298" s="87"/>
      <c r="U298" s="86"/>
      <c r="V298" s="82"/>
      <c r="W298" s="82"/>
      <c r="X298" s="88"/>
      <c r="Y298" s="89"/>
      <c r="Z298" s="89"/>
      <c r="AA298" s="89"/>
      <c r="AB298" s="128"/>
      <c r="AC298" s="91"/>
      <c r="AD298" s="92"/>
      <c r="AE298" s="82"/>
      <c r="AF298" s="93"/>
    </row>
    <row r="299" spans="1:32" s="94" customFormat="1" ht="47.25" customHeight="1" x14ac:dyDescent="0.2">
      <c r="A299" s="83"/>
      <c r="B299" s="104"/>
      <c r="C299" s="104"/>
      <c r="D299" s="104"/>
      <c r="E299" s="82"/>
      <c r="F299" s="82"/>
      <c r="G299" s="82"/>
      <c r="H299" s="82"/>
      <c r="I299" s="82"/>
      <c r="J299" s="83"/>
      <c r="K299" s="82">
        <f t="shared" ref="K299:K300" si="14">I299</f>
        <v>0</v>
      </c>
      <c r="L299" s="83"/>
      <c r="M299" s="82"/>
      <c r="N299" s="82"/>
      <c r="O299" s="84"/>
      <c r="P299" s="82"/>
      <c r="Q299" s="82"/>
      <c r="R299" s="83"/>
      <c r="S299" s="82"/>
      <c r="T299" s="87"/>
      <c r="U299" s="86"/>
      <c r="V299" s="82"/>
      <c r="W299" s="82"/>
      <c r="X299" s="88"/>
      <c r="Y299" s="89"/>
      <c r="Z299" s="89"/>
      <c r="AA299" s="89"/>
      <c r="AB299" s="128"/>
      <c r="AC299" s="91"/>
      <c r="AD299" s="97"/>
      <c r="AE299" s="97"/>
      <c r="AF299" s="93"/>
    </row>
    <row r="300" spans="1:32" s="94" customFormat="1" ht="47.25" customHeight="1" x14ac:dyDescent="0.2">
      <c r="A300" s="83"/>
      <c r="B300" s="104"/>
      <c r="C300" s="104"/>
      <c r="D300" s="104"/>
      <c r="E300" s="82"/>
      <c r="F300" s="82"/>
      <c r="G300" s="82"/>
      <c r="H300" s="101"/>
      <c r="I300" s="82"/>
      <c r="J300" s="83"/>
      <c r="K300" s="82">
        <f t="shared" si="14"/>
        <v>0</v>
      </c>
      <c r="L300" s="82"/>
      <c r="M300" s="82"/>
      <c r="N300" s="82"/>
      <c r="O300" s="84"/>
      <c r="P300" s="82"/>
      <c r="Q300" s="82"/>
      <c r="R300" s="129"/>
      <c r="S300" s="129"/>
      <c r="T300" s="86"/>
      <c r="U300" s="87"/>
      <c r="V300" s="82"/>
      <c r="W300" s="82"/>
      <c r="X300" s="88"/>
      <c r="Y300" s="89"/>
      <c r="Z300" s="89"/>
      <c r="AA300" s="89"/>
      <c r="AB300" s="128"/>
      <c r="AC300" s="91"/>
      <c r="AD300" s="92"/>
      <c r="AE300" s="82"/>
      <c r="AF300" s="93"/>
    </row>
    <row r="301" spans="1:32" s="94" customFormat="1" ht="47.25" customHeight="1" x14ac:dyDescent="0.2">
      <c r="A301" s="83"/>
      <c r="B301" s="104"/>
      <c r="C301" s="104"/>
      <c r="D301" s="104"/>
      <c r="E301" s="82"/>
      <c r="F301" s="82"/>
      <c r="G301" s="82"/>
      <c r="H301" s="82"/>
      <c r="I301" s="82"/>
      <c r="J301" s="83"/>
      <c r="K301" s="82"/>
      <c r="L301" s="83"/>
      <c r="M301" s="82"/>
      <c r="N301" s="82"/>
      <c r="O301" s="84"/>
      <c r="P301" s="82"/>
      <c r="Q301" s="82"/>
      <c r="R301" s="83"/>
      <c r="S301" s="82"/>
      <c r="T301" s="87"/>
      <c r="U301" s="86"/>
      <c r="V301" s="82"/>
      <c r="W301" s="82"/>
      <c r="X301" s="102"/>
      <c r="Y301" s="89"/>
      <c r="Z301" s="89"/>
      <c r="AA301" s="89"/>
      <c r="AB301" s="128"/>
      <c r="AC301" s="91"/>
      <c r="AD301" s="96"/>
      <c r="AE301" s="82"/>
      <c r="AF301" s="93"/>
    </row>
    <row r="302" spans="1:32" s="94" customFormat="1" ht="50.25" customHeight="1" x14ac:dyDescent="0.2">
      <c r="A302" s="83"/>
      <c r="B302" s="104"/>
      <c r="C302" s="104"/>
      <c r="D302" s="104"/>
      <c r="E302" s="82"/>
      <c r="F302" s="82"/>
      <c r="G302" s="82"/>
      <c r="H302" s="101"/>
      <c r="I302" s="82"/>
      <c r="J302" s="83"/>
      <c r="K302" s="82"/>
      <c r="L302" s="83"/>
      <c r="M302" s="82"/>
      <c r="N302" s="82"/>
      <c r="O302" s="84"/>
      <c r="P302" s="82"/>
      <c r="Q302" s="82"/>
      <c r="R302" s="82"/>
      <c r="S302" s="82"/>
      <c r="T302" s="86"/>
      <c r="U302" s="87"/>
      <c r="V302" s="82"/>
      <c r="W302" s="82"/>
      <c r="X302" s="88"/>
      <c r="Y302" s="89"/>
      <c r="Z302" s="89"/>
      <c r="AA302" s="89"/>
      <c r="AB302" s="128"/>
      <c r="AC302" s="91"/>
      <c r="AD302" s="92"/>
      <c r="AE302" s="82"/>
      <c r="AF302" s="93"/>
    </row>
    <row r="303" spans="1:32" s="94" customFormat="1" ht="50.25" customHeight="1" x14ac:dyDescent="0.2">
      <c r="A303" s="83"/>
      <c r="B303" s="104"/>
      <c r="C303" s="104"/>
      <c r="D303" s="104"/>
      <c r="E303" s="82"/>
      <c r="F303" s="82"/>
      <c r="G303" s="82"/>
      <c r="H303" s="101"/>
      <c r="I303" s="82"/>
      <c r="J303" s="83"/>
      <c r="K303" s="82"/>
      <c r="L303" s="83"/>
      <c r="M303" s="82"/>
      <c r="N303" s="82"/>
      <c r="O303" s="84"/>
      <c r="P303" s="82"/>
      <c r="Q303" s="82"/>
      <c r="R303" s="83"/>
      <c r="S303" s="82"/>
      <c r="T303" s="87"/>
      <c r="U303" s="86"/>
      <c r="V303" s="82"/>
      <c r="W303" s="82"/>
      <c r="X303" s="88"/>
      <c r="Y303" s="89"/>
      <c r="Z303" s="89"/>
      <c r="AA303" s="89"/>
      <c r="AB303" s="128"/>
      <c r="AC303" s="91"/>
      <c r="AD303" s="92"/>
      <c r="AE303" s="82"/>
      <c r="AF303" s="93"/>
    </row>
    <row r="304" spans="1:32" s="94" customFormat="1" ht="50.25" customHeight="1" x14ac:dyDescent="0.2">
      <c r="A304" s="83"/>
      <c r="B304" s="104"/>
      <c r="C304" s="104"/>
      <c r="D304" s="104"/>
      <c r="E304" s="82"/>
      <c r="F304" s="82"/>
      <c r="G304" s="82"/>
      <c r="H304" s="82"/>
      <c r="I304" s="82"/>
      <c r="J304" s="83"/>
      <c r="K304" s="82"/>
      <c r="L304" s="83"/>
      <c r="M304" s="82"/>
      <c r="N304" s="82"/>
      <c r="O304" s="84"/>
      <c r="P304" s="82"/>
      <c r="Q304" s="82"/>
      <c r="R304" s="83"/>
      <c r="S304" s="82"/>
      <c r="T304" s="87"/>
      <c r="U304" s="87"/>
      <c r="V304" s="82"/>
      <c r="W304" s="82"/>
      <c r="X304" s="88"/>
      <c r="Y304" s="89"/>
      <c r="Z304" s="89"/>
      <c r="AA304" s="89"/>
      <c r="AB304" s="128"/>
      <c r="AC304" s="91"/>
      <c r="AD304" s="82"/>
      <c r="AE304" s="82"/>
      <c r="AF304" s="93"/>
    </row>
    <row r="305" spans="1:32" s="94" customFormat="1" ht="50.25" customHeight="1" x14ac:dyDescent="0.2">
      <c r="A305" s="83"/>
      <c r="B305" s="104"/>
      <c r="C305" s="104"/>
      <c r="D305" s="104"/>
      <c r="E305" s="82"/>
      <c r="F305" s="82"/>
      <c r="G305" s="82"/>
      <c r="H305" s="82"/>
      <c r="I305" s="82"/>
      <c r="J305" s="83"/>
      <c r="K305" s="82"/>
      <c r="L305" s="82"/>
      <c r="M305" s="82"/>
      <c r="N305" s="82"/>
      <c r="O305" s="84"/>
      <c r="P305" s="82"/>
      <c r="Q305" s="82"/>
      <c r="R305" s="129"/>
      <c r="S305" s="129"/>
      <c r="T305" s="87"/>
      <c r="U305" s="87"/>
      <c r="V305" s="82"/>
      <c r="W305" s="82"/>
      <c r="X305" s="88"/>
      <c r="Y305" s="89"/>
      <c r="Z305" s="89"/>
      <c r="AA305" s="89"/>
      <c r="AB305" s="128"/>
      <c r="AC305" s="91"/>
      <c r="AD305" s="96"/>
      <c r="AE305" s="97"/>
      <c r="AF305" s="93"/>
    </row>
    <row r="306" spans="1:32" s="94" customFormat="1" ht="50.25" customHeight="1" x14ac:dyDescent="0.2">
      <c r="A306" s="83"/>
      <c r="B306" s="104"/>
      <c r="C306" s="104"/>
      <c r="D306" s="104"/>
      <c r="E306" s="82"/>
      <c r="F306" s="82"/>
      <c r="G306" s="82"/>
      <c r="H306" s="82"/>
      <c r="I306" s="82"/>
      <c r="J306" s="83"/>
      <c r="K306" s="82"/>
      <c r="L306" s="83"/>
      <c r="M306" s="82"/>
      <c r="N306" s="82"/>
      <c r="O306" s="84"/>
      <c r="P306" s="82"/>
      <c r="Q306" s="82"/>
      <c r="R306" s="83"/>
      <c r="S306" s="82"/>
      <c r="T306" s="86"/>
      <c r="U306" s="87"/>
      <c r="V306" s="82"/>
      <c r="W306" s="82"/>
      <c r="X306" s="88"/>
      <c r="Y306" s="89"/>
      <c r="Z306" s="89"/>
      <c r="AA306" s="89"/>
      <c r="AB306" s="128"/>
      <c r="AC306" s="91"/>
      <c r="AD306" s="82"/>
      <c r="AE306" s="82"/>
      <c r="AF306" s="93"/>
    </row>
    <row r="307" spans="1:32" s="94" customFormat="1" ht="50.25" customHeight="1" x14ac:dyDescent="0.2">
      <c r="A307" s="83"/>
      <c r="B307" s="104"/>
      <c r="C307" s="104"/>
      <c r="D307" s="104"/>
      <c r="E307" s="82"/>
      <c r="F307" s="82"/>
      <c r="G307" s="82"/>
      <c r="H307" s="82"/>
      <c r="I307" s="82"/>
      <c r="J307" s="83"/>
      <c r="K307" s="82"/>
      <c r="L307" s="83"/>
      <c r="M307" s="82"/>
      <c r="N307" s="82"/>
      <c r="O307" s="84"/>
      <c r="P307" s="82"/>
      <c r="Q307" s="82"/>
      <c r="R307" s="83"/>
      <c r="S307" s="82"/>
      <c r="T307" s="87"/>
      <c r="U307" s="87"/>
      <c r="V307" s="82"/>
      <c r="W307" s="82"/>
      <c r="X307" s="88"/>
      <c r="Y307" s="89"/>
      <c r="Z307" s="89"/>
      <c r="AA307" s="89"/>
      <c r="AB307" s="128"/>
      <c r="AC307" s="91"/>
      <c r="AD307" s="82"/>
      <c r="AE307" s="82"/>
      <c r="AF307" s="93"/>
    </row>
    <row r="308" spans="1:32" s="94" customFormat="1" ht="50.25" customHeight="1" x14ac:dyDescent="0.2">
      <c r="A308" s="83"/>
      <c r="B308" s="104"/>
      <c r="C308" s="104"/>
      <c r="D308" s="104"/>
      <c r="E308" s="82"/>
      <c r="F308" s="82"/>
      <c r="G308" s="82"/>
      <c r="H308" s="82"/>
      <c r="I308" s="82"/>
      <c r="J308" s="83"/>
      <c r="K308" s="82"/>
      <c r="L308" s="83"/>
      <c r="M308" s="82"/>
      <c r="N308" s="82"/>
      <c r="O308" s="84"/>
      <c r="P308" s="82"/>
      <c r="Q308" s="82"/>
      <c r="R308" s="83"/>
      <c r="S308" s="82"/>
      <c r="T308" s="87"/>
      <c r="U308" s="87"/>
      <c r="V308" s="82"/>
      <c r="W308" s="82"/>
      <c r="X308" s="88"/>
      <c r="Y308" s="89"/>
      <c r="Z308" s="89"/>
      <c r="AA308" s="89"/>
      <c r="AB308" s="128"/>
      <c r="AC308" s="91"/>
      <c r="AD308" s="82"/>
      <c r="AE308" s="82"/>
      <c r="AF308" s="93"/>
    </row>
    <row r="309" spans="1:32" s="94" customFormat="1" ht="50.25" customHeight="1" x14ac:dyDescent="0.2">
      <c r="A309" s="83"/>
      <c r="B309" s="104"/>
      <c r="C309" s="104"/>
      <c r="D309" s="105"/>
      <c r="E309" s="106"/>
      <c r="F309" s="82"/>
      <c r="G309" s="82"/>
      <c r="H309" s="82"/>
      <c r="I309" s="82"/>
      <c r="J309" s="83"/>
      <c r="K309" s="82"/>
      <c r="L309" s="83"/>
      <c r="M309" s="82"/>
      <c r="N309" s="82"/>
      <c r="O309" s="84"/>
      <c r="P309" s="82"/>
      <c r="Q309" s="82"/>
      <c r="R309" s="82"/>
      <c r="S309" s="82"/>
      <c r="T309" s="86"/>
      <c r="U309" s="87"/>
      <c r="V309" s="82"/>
      <c r="W309" s="82"/>
      <c r="X309" s="88"/>
      <c r="Y309" s="89"/>
      <c r="Z309" s="89"/>
      <c r="AA309" s="89"/>
      <c r="AB309" s="128"/>
      <c r="AC309" s="91"/>
      <c r="AD309" s="92"/>
      <c r="AE309" s="92"/>
      <c r="AF309" s="93"/>
    </row>
    <row r="310" spans="1:32" s="94" customFormat="1" ht="50.25" customHeight="1" x14ac:dyDescent="0.2">
      <c r="A310" s="83"/>
      <c r="B310" s="104"/>
      <c r="C310" s="104"/>
      <c r="D310" s="104"/>
      <c r="E310" s="82"/>
      <c r="F310" s="82"/>
      <c r="G310" s="82"/>
      <c r="H310" s="82"/>
      <c r="I310" s="82"/>
      <c r="J310" s="83"/>
      <c r="K310" s="82"/>
      <c r="L310" s="83"/>
      <c r="M310" s="82"/>
      <c r="N310" s="82"/>
      <c r="O310" s="84"/>
      <c r="P310" s="82"/>
      <c r="Q310" s="82"/>
      <c r="R310" s="82"/>
      <c r="S310" s="82"/>
      <c r="T310" s="86"/>
      <c r="U310" s="87"/>
      <c r="V310" s="82"/>
      <c r="W310" s="82"/>
      <c r="X310" s="88"/>
      <c r="Y310" s="89"/>
      <c r="Z310" s="89"/>
      <c r="AA310" s="89"/>
      <c r="AB310" s="128"/>
      <c r="AC310" s="91"/>
      <c r="AD310" s="96"/>
      <c r="AE310" s="97"/>
      <c r="AF310" s="93"/>
    </row>
    <row r="311" spans="1:32" s="94" customFormat="1" ht="50.25" customHeight="1" x14ac:dyDescent="0.2">
      <c r="A311" s="83"/>
      <c r="B311" s="104"/>
      <c r="C311" s="104"/>
      <c r="D311" s="104"/>
      <c r="E311" s="82"/>
      <c r="F311" s="82"/>
      <c r="G311" s="82"/>
      <c r="H311" s="82"/>
      <c r="I311" s="82"/>
      <c r="J311" s="83"/>
      <c r="K311" s="82"/>
      <c r="L311" s="83"/>
      <c r="M311" s="82"/>
      <c r="N311" s="82"/>
      <c r="O311" s="84"/>
      <c r="P311" s="82"/>
      <c r="Q311" s="82"/>
      <c r="R311" s="83"/>
      <c r="S311" s="82"/>
      <c r="T311" s="86"/>
      <c r="U311" s="87"/>
      <c r="V311" s="82"/>
      <c r="W311" s="82"/>
      <c r="X311" s="88"/>
      <c r="Y311" s="89"/>
      <c r="Z311" s="89"/>
      <c r="AA311" s="89"/>
      <c r="AB311" s="128"/>
      <c r="AC311" s="91"/>
      <c r="AD311" s="96"/>
      <c r="AE311" s="97"/>
      <c r="AF311" s="93"/>
    </row>
    <row r="312" spans="1:32" s="94" customFormat="1" ht="50.25" customHeight="1" x14ac:dyDescent="0.2">
      <c r="A312" s="83"/>
      <c r="B312" s="104"/>
      <c r="C312" s="104"/>
      <c r="D312" s="104"/>
      <c r="E312" s="82"/>
      <c r="F312" s="82"/>
      <c r="G312" s="82"/>
      <c r="H312" s="82"/>
      <c r="I312" s="82"/>
      <c r="J312" s="83"/>
      <c r="K312" s="82"/>
      <c r="L312" s="82"/>
      <c r="M312" s="82"/>
      <c r="N312" s="82"/>
      <c r="O312" s="84"/>
      <c r="P312" s="82"/>
      <c r="Q312" s="82"/>
      <c r="R312" s="129"/>
      <c r="S312" s="129"/>
      <c r="T312" s="87"/>
      <c r="U312" s="87"/>
      <c r="V312" s="82"/>
      <c r="W312" s="82"/>
      <c r="X312" s="88"/>
      <c r="Y312" s="89"/>
      <c r="Z312" s="89"/>
      <c r="AA312" s="89"/>
      <c r="AB312" s="128"/>
      <c r="AC312" s="91"/>
      <c r="AD312" s="97"/>
      <c r="AE312" s="97"/>
      <c r="AF312" s="93"/>
    </row>
    <row r="313" spans="1:32" s="94" customFormat="1" ht="50.25" customHeight="1" x14ac:dyDescent="0.2">
      <c r="A313" s="83"/>
      <c r="B313" s="104"/>
      <c r="C313" s="104"/>
      <c r="D313" s="104"/>
      <c r="E313" s="82"/>
      <c r="F313" s="82"/>
      <c r="G313" s="82"/>
      <c r="H313" s="101"/>
      <c r="I313" s="82"/>
      <c r="J313" s="83"/>
      <c r="K313" s="82"/>
      <c r="L313" s="83"/>
      <c r="M313" s="82"/>
      <c r="N313" s="82"/>
      <c r="O313" s="84"/>
      <c r="P313" s="82"/>
      <c r="Q313" s="82"/>
      <c r="R313" s="83"/>
      <c r="S313" s="82"/>
      <c r="T313" s="87"/>
      <c r="U313" s="87"/>
      <c r="V313" s="82"/>
      <c r="W313" s="82"/>
      <c r="X313" s="88"/>
      <c r="Y313" s="89"/>
      <c r="Z313" s="89"/>
      <c r="AA313" s="89"/>
      <c r="AB313" s="128"/>
      <c r="AC313" s="91"/>
      <c r="AD313" s="96"/>
      <c r="AE313" s="97"/>
      <c r="AF313" s="93"/>
    </row>
    <row r="314" spans="1:32" s="94" customFormat="1" ht="50.25" customHeight="1" x14ac:dyDescent="0.2">
      <c r="A314" s="83"/>
      <c r="B314" s="104"/>
      <c r="C314" s="104"/>
      <c r="D314" s="104"/>
      <c r="E314" s="82"/>
      <c r="F314" s="82"/>
      <c r="G314" s="82"/>
      <c r="H314" s="101"/>
      <c r="I314" s="82"/>
      <c r="J314" s="83"/>
      <c r="K314" s="82"/>
      <c r="L314" s="83"/>
      <c r="M314" s="82"/>
      <c r="N314" s="82"/>
      <c r="O314" s="84"/>
      <c r="P314" s="82"/>
      <c r="Q314" s="82"/>
      <c r="R314" s="82"/>
      <c r="S314" s="82"/>
      <c r="T314" s="86"/>
      <c r="U314" s="87"/>
      <c r="V314" s="82"/>
      <c r="W314" s="82"/>
      <c r="X314" s="88"/>
      <c r="Y314" s="89"/>
      <c r="Z314" s="89"/>
      <c r="AA314" s="89"/>
      <c r="AB314" s="128"/>
      <c r="AC314" s="91"/>
      <c r="AD314" s="96"/>
      <c r="AE314" s="82"/>
      <c r="AF314" s="93"/>
    </row>
    <row r="315" spans="1:32" s="94" customFormat="1" ht="50.25" customHeight="1" x14ac:dyDescent="0.2">
      <c r="A315" s="83"/>
      <c r="B315" s="104"/>
      <c r="C315" s="104"/>
      <c r="D315" s="104"/>
      <c r="E315" s="82"/>
      <c r="F315" s="82"/>
      <c r="G315" s="82"/>
      <c r="H315" s="82"/>
      <c r="I315" s="82"/>
      <c r="J315" s="83"/>
      <c r="K315" s="82"/>
      <c r="L315" s="83"/>
      <c r="M315" s="82"/>
      <c r="N315" s="82"/>
      <c r="O315" s="84"/>
      <c r="P315" s="82"/>
      <c r="Q315" s="82"/>
      <c r="R315" s="83"/>
      <c r="S315" s="82"/>
      <c r="T315" s="87"/>
      <c r="U315" s="87"/>
      <c r="V315" s="82"/>
      <c r="W315" s="82"/>
      <c r="X315" s="88"/>
      <c r="Y315" s="89"/>
      <c r="Z315" s="89"/>
      <c r="AA315" s="89"/>
      <c r="AB315" s="128"/>
      <c r="AC315" s="91"/>
      <c r="AD315" s="82"/>
      <c r="AE315" s="82"/>
      <c r="AF315" s="93"/>
    </row>
    <row r="316" spans="1:32" s="94" customFormat="1" ht="50.25" customHeight="1" x14ac:dyDescent="0.2">
      <c r="A316" s="83"/>
      <c r="B316" s="104"/>
      <c r="C316" s="104"/>
      <c r="D316" s="104"/>
      <c r="E316" s="82"/>
      <c r="F316" s="82"/>
      <c r="G316" s="82"/>
      <c r="H316" s="82"/>
      <c r="I316" s="82"/>
      <c r="J316" s="83"/>
      <c r="K316" s="82"/>
      <c r="L316" s="83"/>
      <c r="M316" s="82"/>
      <c r="N316" s="82"/>
      <c r="O316" s="84"/>
      <c r="P316" s="82"/>
      <c r="Q316" s="82"/>
      <c r="R316" s="83"/>
      <c r="S316" s="82"/>
      <c r="T316" s="87"/>
      <c r="U316" s="87"/>
      <c r="V316" s="82"/>
      <c r="W316" s="82"/>
      <c r="X316" s="88"/>
      <c r="Y316" s="89"/>
      <c r="Z316" s="89"/>
      <c r="AA316" s="89"/>
      <c r="AB316" s="128"/>
      <c r="AC316" s="91"/>
      <c r="AD316" s="82"/>
      <c r="AE316" s="82"/>
      <c r="AF316" s="93"/>
    </row>
    <row r="317" spans="1:32" s="94" customFormat="1" ht="50.25" customHeight="1" x14ac:dyDescent="0.2">
      <c r="A317" s="83"/>
      <c r="B317" s="104"/>
      <c r="C317" s="104"/>
      <c r="D317" s="104"/>
      <c r="E317" s="82"/>
      <c r="F317" s="82"/>
      <c r="G317" s="82"/>
      <c r="H317" s="101"/>
      <c r="I317" s="82"/>
      <c r="J317" s="83"/>
      <c r="K317" s="82"/>
      <c r="L317" s="83"/>
      <c r="M317" s="82"/>
      <c r="N317" s="82"/>
      <c r="O317" s="84"/>
      <c r="P317" s="82"/>
      <c r="Q317" s="82"/>
      <c r="R317" s="82"/>
      <c r="S317" s="82"/>
      <c r="T317" s="86"/>
      <c r="U317" s="87"/>
      <c r="V317" s="82"/>
      <c r="W317" s="82"/>
      <c r="X317" s="88"/>
      <c r="Y317" s="89"/>
      <c r="Z317" s="89"/>
      <c r="AA317" s="89"/>
      <c r="AB317" s="128"/>
      <c r="AC317" s="91"/>
      <c r="AD317" s="92"/>
      <c r="AE317" s="82"/>
      <c r="AF317" s="93"/>
    </row>
    <row r="318" spans="1:32" s="94" customFormat="1" ht="50.25" customHeight="1" x14ac:dyDescent="0.2">
      <c r="A318" s="83"/>
      <c r="B318" s="104"/>
      <c r="C318" s="104"/>
      <c r="D318" s="104"/>
      <c r="E318" s="82"/>
      <c r="F318" s="82"/>
      <c r="G318" s="82"/>
      <c r="H318" s="82"/>
      <c r="I318" s="82"/>
      <c r="J318" s="83"/>
      <c r="K318" s="82"/>
      <c r="L318" s="83"/>
      <c r="M318" s="82"/>
      <c r="N318" s="82"/>
      <c r="O318" s="84"/>
      <c r="P318" s="82"/>
      <c r="Q318" s="82"/>
      <c r="R318" s="83"/>
      <c r="S318" s="82"/>
      <c r="T318" s="87"/>
      <c r="U318" s="87"/>
      <c r="V318" s="82"/>
      <c r="W318" s="82"/>
      <c r="X318" s="88"/>
      <c r="Y318" s="89"/>
      <c r="Z318" s="89"/>
      <c r="AA318" s="89"/>
      <c r="AB318" s="128"/>
      <c r="AC318" s="91"/>
      <c r="AD318" s="82"/>
      <c r="AE318" s="82"/>
      <c r="AF318" s="93"/>
    </row>
    <row r="319" spans="1:32" s="94" customFormat="1" ht="50.25" customHeight="1" x14ac:dyDescent="0.2">
      <c r="A319" s="83"/>
      <c r="B319" s="104"/>
      <c r="C319" s="104"/>
      <c r="D319" s="104"/>
      <c r="E319" s="82"/>
      <c r="F319" s="82"/>
      <c r="G319" s="82"/>
      <c r="H319" s="82"/>
      <c r="I319" s="82"/>
      <c r="J319" s="83"/>
      <c r="K319" s="82"/>
      <c r="L319" s="83"/>
      <c r="M319" s="82"/>
      <c r="N319" s="82"/>
      <c r="O319" s="84"/>
      <c r="P319" s="82"/>
      <c r="Q319" s="82"/>
      <c r="R319" s="83"/>
      <c r="S319" s="82"/>
      <c r="T319" s="87"/>
      <c r="U319" s="87"/>
      <c r="V319" s="82"/>
      <c r="W319" s="82"/>
      <c r="X319" s="88"/>
      <c r="Y319" s="89"/>
      <c r="Z319" s="89"/>
      <c r="AA319" s="89"/>
      <c r="AB319" s="128"/>
      <c r="AC319" s="91"/>
      <c r="AD319" s="82"/>
      <c r="AE319" s="82"/>
      <c r="AF319" s="93"/>
    </row>
    <row r="320" spans="1:32" s="94" customFormat="1" ht="50.25" customHeight="1" x14ac:dyDescent="0.2">
      <c r="A320" s="83"/>
      <c r="B320" s="104"/>
      <c r="C320" s="104"/>
      <c r="D320" s="104"/>
      <c r="E320" s="82"/>
      <c r="F320" s="82"/>
      <c r="G320" s="82"/>
      <c r="H320" s="82"/>
      <c r="I320" s="82"/>
      <c r="J320" s="83"/>
      <c r="K320" s="82"/>
      <c r="L320" s="83"/>
      <c r="M320" s="82"/>
      <c r="N320" s="82"/>
      <c r="O320" s="84"/>
      <c r="P320" s="82"/>
      <c r="Q320" s="82"/>
      <c r="R320" s="82"/>
      <c r="S320" s="82"/>
      <c r="T320" s="86"/>
      <c r="U320" s="87"/>
      <c r="V320" s="82"/>
      <c r="W320" s="82"/>
      <c r="X320" s="88"/>
      <c r="Y320" s="89"/>
      <c r="Z320" s="89"/>
      <c r="AA320" s="89"/>
      <c r="AB320" s="128"/>
      <c r="AC320" s="91"/>
      <c r="AD320" s="96"/>
      <c r="AE320" s="97"/>
      <c r="AF320" s="93"/>
    </row>
    <row r="321" spans="1:32" s="94" customFormat="1" ht="50.25" customHeight="1" x14ac:dyDescent="0.2">
      <c r="A321" s="83"/>
      <c r="B321" s="104"/>
      <c r="C321" s="104"/>
      <c r="D321" s="104"/>
      <c r="E321" s="82"/>
      <c r="F321" s="82"/>
      <c r="G321" s="82"/>
      <c r="H321" s="82"/>
      <c r="I321" s="82"/>
      <c r="J321" s="83"/>
      <c r="K321" s="82"/>
      <c r="L321" s="83"/>
      <c r="M321" s="82"/>
      <c r="N321" s="82"/>
      <c r="O321" s="84"/>
      <c r="P321" s="82"/>
      <c r="Q321" s="82"/>
      <c r="R321" s="83"/>
      <c r="S321" s="82"/>
      <c r="T321" s="87"/>
      <c r="U321" s="87"/>
      <c r="V321" s="82"/>
      <c r="W321" s="82"/>
      <c r="X321" s="88"/>
      <c r="Y321" s="89"/>
      <c r="Z321" s="89"/>
      <c r="AA321" s="89"/>
      <c r="AB321" s="128"/>
      <c r="AC321" s="91"/>
      <c r="AD321" s="82"/>
      <c r="AE321" s="82"/>
      <c r="AF321" s="93"/>
    </row>
    <row r="322" spans="1:32" s="94" customFormat="1" ht="50.25" customHeight="1" x14ac:dyDescent="0.2">
      <c r="A322" s="83"/>
      <c r="B322" s="104"/>
      <c r="C322" s="104"/>
      <c r="D322" s="104"/>
      <c r="E322" s="82"/>
      <c r="F322" s="82"/>
      <c r="G322" s="82"/>
      <c r="H322" s="82"/>
      <c r="I322" s="82"/>
      <c r="J322" s="83"/>
      <c r="K322" s="82"/>
      <c r="L322" s="83"/>
      <c r="M322" s="82"/>
      <c r="N322" s="82"/>
      <c r="O322" s="84"/>
      <c r="P322" s="82"/>
      <c r="Q322" s="82"/>
      <c r="R322" s="83"/>
      <c r="S322" s="82"/>
      <c r="T322" s="87"/>
      <c r="U322" s="86"/>
      <c r="V322" s="82"/>
      <c r="W322" s="82"/>
      <c r="X322" s="88"/>
      <c r="Y322" s="89"/>
      <c r="Z322" s="89"/>
      <c r="AA322" s="89"/>
      <c r="AB322" s="128"/>
      <c r="AC322" s="91"/>
      <c r="AD322" s="96"/>
      <c r="AE322" s="97"/>
      <c r="AF322" s="93"/>
    </row>
    <row r="323" spans="1:32" s="94" customFormat="1" ht="50.25" customHeight="1" x14ac:dyDescent="0.2">
      <c r="A323" s="83"/>
      <c r="B323" s="104"/>
      <c r="C323" s="104"/>
      <c r="D323" s="104"/>
      <c r="E323" s="82"/>
      <c r="F323" s="82"/>
      <c r="G323" s="82"/>
      <c r="H323" s="82"/>
      <c r="I323" s="82"/>
      <c r="J323" s="83"/>
      <c r="K323" s="82"/>
      <c r="L323" s="83"/>
      <c r="M323" s="82"/>
      <c r="N323" s="82"/>
      <c r="O323" s="84"/>
      <c r="P323" s="82"/>
      <c r="Q323" s="82"/>
      <c r="R323" s="82"/>
      <c r="S323" s="82"/>
      <c r="T323" s="86"/>
      <c r="U323" s="87"/>
      <c r="V323" s="82"/>
      <c r="W323" s="82"/>
      <c r="X323" s="102"/>
      <c r="Y323" s="89"/>
      <c r="Z323" s="89"/>
      <c r="AA323" s="89"/>
      <c r="AB323" s="128"/>
      <c r="AC323" s="91"/>
      <c r="AD323" s="96"/>
      <c r="AE323" s="82"/>
      <c r="AF323" s="93"/>
    </row>
    <row r="324" spans="1:32" s="94" customFormat="1" ht="50.25" customHeight="1" x14ac:dyDescent="0.2">
      <c r="A324" s="83"/>
      <c r="B324" s="104"/>
      <c r="C324" s="104"/>
      <c r="D324" s="104"/>
      <c r="E324" s="82"/>
      <c r="F324" s="82"/>
      <c r="G324" s="82"/>
      <c r="H324" s="82"/>
      <c r="I324" s="82"/>
      <c r="J324" s="83"/>
      <c r="K324" s="82"/>
      <c r="L324" s="83"/>
      <c r="M324" s="82"/>
      <c r="N324" s="82"/>
      <c r="O324" s="84"/>
      <c r="P324" s="82"/>
      <c r="Q324" s="82"/>
      <c r="R324" s="83"/>
      <c r="S324" s="82"/>
      <c r="T324" s="86"/>
      <c r="U324" s="87"/>
      <c r="V324" s="82"/>
      <c r="W324" s="82"/>
      <c r="X324" s="88"/>
      <c r="Y324" s="89"/>
      <c r="Z324" s="89"/>
      <c r="AA324" s="89"/>
      <c r="AB324" s="128"/>
      <c r="AC324" s="91"/>
      <c r="AD324" s="82"/>
      <c r="AE324" s="82"/>
      <c r="AF324" s="93"/>
    </row>
    <row r="325" spans="1:32" s="94" customFormat="1" ht="50.25" customHeight="1" x14ac:dyDescent="0.2">
      <c r="A325" s="83"/>
      <c r="B325" s="104"/>
      <c r="C325" s="104"/>
      <c r="D325" s="104"/>
      <c r="E325" s="82"/>
      <c r="F325" s="82"/>
      <c r="G325" s="82"/>
      <c r="H325" s="82"/>
      <c r="I325" s="82"/>
      <c r="J325" s="83"/>
      <c r="K325" s="82"/>
      <c r="L325" s="82"/>
      <c r="M325" s="82"/>
      <c r="N325" s="82"/>
      <c r="O325" s="84"/>
      <c r="P325" s="82"/>
      <c r="Q325" s="82"/>
      <c r="R325" s="129"/>
      <c r="S325" s="129"/>
      <c r="T325" s="86"/>
      <c r="U325" s="87"/>
      <c r="V325" s="82"/>
      <c r="W325" s="82"/>
      <c r="X325" s="102"/>
      <c r="Y325" s="89"/>
      <c r="Z325" s="89"/>
      <c r="AA325" s="89"/>
      <c r="AB325" s="128"/>
      <c r="AC325" s="91"/>
      <c r="AD325" s="96"/>
      <c r="AE325" s="82"/>
      <c r="AF325" s="93"/>
    </row>
    <row r="326" spans="1:32" s="94" customFormat="1" ht="50.25" customHeight="1" x14ac:dyDescent="0.2">
      <c r="A326" s="83"/>
      <c r="B326" s="104"/>
      <c r="C326" s="104"/>
      <c r="D326" s="104"/>
      <c r="E326" s="82"/>
      <c r="F326" s="82"/>
      <c r="G326" s="82"/>
      <c r="H326" s="101"/>
      <c r="I326" s="82"/>
      <c r="J326" s="83"/>
      <c r="K326" s="82"/>
      <c r="L326" s="82"/>
      <c r="M326" s="82"/>
      <c r="N326" s="82"/>
      <c r="O326" s="84"/>
      <c r="P326" s="82"/>
      <c r="Q326" s="82"/>
      <c r="R326" s="129"/>
      <c r="S326" s="129"/>
      <c r="T326" s="86"/>
      <c r="U326" s="87"/>
      <c r="V326" s="82"/>
      <c r="W326" s="82"/>
      <c r="X326" s="88"/>
      <c r="Y326" s="89"/>
      <c r="Z326" s="89"/>
      <c r="AA326" s="89"/>
      <c r="AB326" s="128"/>
      <c r="AC326" s="91"/>
      <c r="AD326" s="92"/>
      <c r="AE326" s="82"/>
      <c r="AF326" s="93"/>
    </row>
    <row r="327" spans="1:32" s="94" customFormat="1" ht="50.25" customHeight="1" x14ac:dyDescent="0.2">
      <c r="A327" s="83"/>
      <c r="B327" s="104"/>
      <c r="C327" s="104"/>
      <c r="D327" s="104"/>
      <c r="E327" s="82"/>
      <c r="F327" s="82"/>
      <c r="G327" s="82"/>
      <c r="H327" s="82"/>
      <c r="I327" s="82"/>
      <c r="J327" s="83"/>
      <c r="K327" s="82"/>
      <c r="L327" s="83"/>
      <c r="M327" s="82"/>
      <c r="N327" s="82"/>
      <c r="O327" s="84"/>
      <c r="P327" s="82"/>
      <c r="Q327" s="82"/>
      <c r="R327" s="82"/>
      <c r="S327" s="82"/>
      <c r="T327" s="86"/>
      <c r="U327" s="87"/>
      <c r="V327" s="82"/>
      <c r="W327" s="82"/>
      <c r="X327" s="88"/>
      <c r="Y327" s="89"/>
      <c r="Z327" s="89"/>
      <c r="AA327" s="89"/>
      <c r="AB327" s="128"/>
      <c r="AC327" s="91"/>
      <c r="AD327" s="96"/>
      <c r="AE327" s="97"/>
      <c r="AF327" s="93"/>
    </row>
    <row r="328" spans="1:32" s="94" customFormat="1" ht="50.25" customHeight="1" x14ac:dyDescent="0.2">
      <c r="A328" s="83"/>
      <c r="B328" s="104"/>
      <c r="C328" s="104"/>
      <c r="D328" s="104"/>
      <c r="E328" s="82"/>
      <c r="F328" s="82"/>
      <c r="G328" s="82"/>
      <c r="H328" s="101"/>
      <c r="I328" s="82"/>
      <c r="J328" s="83"/>
      <c r="K328" s="82"/>
      <c r="L328" s="83"/>
      <c r="M328" s="82"/>
      <c r="N328" s="82"/>
      <c r="O328" s="84"/>
      <c r="P328" s="82"/>
      <c r="Q328" s="82"/>
      <c r="R328" s="82"/>
      <c r="S328" s="82"/>
      <c r="T328" s="86"/>
      <c r="U328" s="87"/>
      <c r="V328" s="82"/>
      <c r="W328" s="82"/>
      <c r="X328" s="88"/>
      <c r="Y328" s="89"/>
      <c r="Z328" s="89"/>
      <c r="AA328" s="89"/>
      <c r="AB328" s="128"/>
      <c r="AC328" s="91"/>
      <c r="AD328" s="92"/>
      <c r="AE328" s="82"/>
      <c r="AF328" s="93"/>
    </row>
    <row r="329" spans="1:32" s="94" customFormat="1" ht="50.25" customHeight="1" x14ac:dyDescent="0.2">
      <c r="A329" s="83"/>
      <c r="B329" s="104"/>
      <c r="C329" s="104"/>
      <c r="D329" s="104"/>
      <c r="E329" s="82"/>
      <c r="F329" s="82"/>
      <c r="G329" s="82"/>
      <c r="H329" s="82"/>
      <c r="I329" s="82"/>
      <c r="J329" s="83"/>
      <c r="K329" s="82"/>
      <c r="L329" s="83"/>
      <c r="M329" s="82"/>
      <c r="N329" s="82"/>
      <c r="O329" s="84"/>
      <c r="P329" s="82"/>
      <c r="Q329" s="82"/>
      <c r="R329" s="83"/>
      <c r="S329" s="82"/>
      <c r="T329" s="86"/>
      <c r="U329" s="87"/>
      <c r="V329" s="82"/>
      <c r="W329" s="82"/>
      <c r="X329" s="88"/>
      <c r="Y329" s="89"/>
      <c r="Z329" s="89"/>
      <c r="AA329" s="89"/>
      <c r="AB329" s="128"/>
      <c r="AC329" s="91"/>
      <c r="AD329" s="96"/>
      <c r="AE329" s="97"/>
      <c r="AF329" s="93"/>
    </row>
    <row r="330" spans="1:32" s="94" customFormat="1" ht="50.25" customHeight="1" x14ac:dyDescent="0.2">
      <c r="A330" s="83"/>
      <c r="B330" s="104"/>
      <c r="C330" s="104"/>
      <c r="D330" s="104"/>
      <c r="E330" s="82"/>
      <c r="F330" s="82"/>
      <c r="G330" s="82"/>
      <c r="H330" s="82"/>
      <c r="I330" s="82"/>
      <c r="J330" s="83"/>
      <c r="K330" s="82"/>
      <c r="L330" s="83"/>
      <c r="M330" s="82"/>
      <c r="N330" s="82"/>
      <c r="O330" s="84"/>
      <c r="P330" s="82"/>
      <c r="Q330" s="82"/>
      <c r="R330" s="83"/>
      <c r="S330" s="82"/>
      <c r="T330" s="86"/>
      <c r="U330" s="87"/>
      <c r="V330" s="82"/>
      <c r="W330" s="82"/>
      <c r="X330" s="88"/>
      <c r="Y330" s="89"/>
      <c r="Z330" s="89"/>
      <c r="AA330" s="89"/>
      <c r="AB330" s="128"/>
      <c r="AC330" s="91"/>
      <c r="AD330" s="96"/>
      <c r="AE330" s="97"/>
      <c r="AF330" s="93"/>
    </row>
    <row r="331" spans="1:32" s="94" customFormat="1" ht="50.25" customHeight="1" x14ac:dyDescent="0.2">
      <c r="A331" s="83"/>
      <c r="B331" s="104"/>
      <c r="C331" s="104"/>
      <c r="D331" s="104"/>
      <c r="E331" s="82"/>
      <c r="F331" s="82"/>
      <c r="G331" s="82"/>
      <c r="H331" s="82"/>
      <c r="I331" s="82"/>
      <c r="J331" s="83"/>
      <c r="K331" s="82"/>
      <c r="L331" s="83"/>
      <c r="M331" s="82"/>
      <c r="N331" s="82"/>
      <c r="O331" s="84"/>
      <c r="P331" s="82"/>
      <c r="Q331" s="82"/>
      <c r="R331" s="83"/>
      <c r="S331" s="82"/>
      <c r="T331" s="86"/>
      <c r="U331" s="87"/>
      <c r="V331" s="82"/>
      <c r="W331" s="82"/>
      <c r="X331" s="88"/>
      <c r="Y331" s="89"/>
      <c r="Z331" s="89"/>
      <c r="AA331" s="89"/>
      <c r="AB331" s="128"/>
      <c r="AC331" s="91"/>
      <c r="AD331" s="96"/>
      <c r="AE331" s="97"/>
      <c r="AF331" s="93"/>
    </row>
    <row r="332" spans="1:32" s="94" customFormat="1" ht="50.25" customHeight="1" x14ac:dyDescent="0.2">
      <c r="A332" s="83"/>
      <c r="B332" s="104"/>
      <c r="C332" s="104"/>
      <c r="D332" s="104"/>
      <c r="E332" s="82"/>
      <c r="F332" s="82"/>
      <c r="G332" s="82"/>
      <c r="H332" s="82"/>
      <c r="I332" s="82"/>
      <c r="J332" s="83"/>
      <c r="K332" s="82"/>
      <c r="L332" s="83"/>
      <c r="M332" s="82"/>
      <c r="N332" s="82"/>
      <c r="O332" s="83"/>
      <c r="P332" s="82"/>
      <c r="Q332" s="82"/>
      <c r="R332" s="83"/>
      <c r="S332" s="82"/>
      <c r="T332" s="86"/>
      <c r="U332" s="87"/>
      <c r="V332" s="82"/>
      <c r="W332" s="82"/>
      <c r="X332" s="88"/>
      <c r="Y332" s="89"/>
      <c r="Z332" s="89"/>
      <c r="AA332" s="89"/>
      <c r="AB332" s="128"/>
      <c r="AC332" s="91"/>
      <c r="AD332" s="82"/>
      <c r="AE332" s="82"/>
      <c r="AF332" s="93"/>
    </row>
    <row r="333" spans="1:32" s="94" customFormat="1" ht="50.25" customHeight="1" x14ac:dyDescent="0.2">
      <c r="A333" s="83"/>
      <c r="B333" s="104"/>
      <c r="C333" s="104"/>
      <c r="D333" s="104"/>
      <c r="E333" s="82"/>
      <c r="F333" s="82"/>
      <c r="G333" s="82"/>
      <c r="H333" s="82"/>
      <c r="I333" s="82"/>
      <c r="J333" s="83"/>
      <c r="K333" s="82"/>
      <c r="L333" s="83"/>
      <c r="M333" s="82"/>
      <c r="N333" s="82"/>
      <c r="O333" s="83"/>
      <c r="P333" s="82"/>
      <c r="Q333" s="82"/>
      <c r="R333" s="83"/>
      <c r="S333" s="82"/>
      <c r="T333" s="86"/>
      <c r="U333" s="87"/>
      <c r="V333" s="82"/>
      <c r="W333" s="82"/>
      <c r="X333" s="88"/>
      <c r="Y333" s="89"/>
      <c r="Z333" s="89"/>
      <c r="AA333" s="89"/>
      <c r="AB333" s="128"/>
      <c r="AC333" s="91"/>
      <c r="AD333" s="96"/>
      <c r="AE333" s="97"/>
      <c r="AF333" s="93"/>
    </row>
    <row r="334" spans="1:32" s="94" customFormat="1" ht="50.25" customHeight="1" x14ac:dyDescent="0.2">
      <c r="A334" s="83"/>
      <c r="B334" s="104"/>
      <c r="C334" s="104"/>
      <c r="D334" s="104"/>
      <c r="E334" s="82"/>
      <c r="F334" s="82"/>
      <c r="G334" s="82"/>
      <c r="H334" s="101"/>
      <c r="I334" s="82"/>
      <c r="J334" s="83"/>
      <c r="K334" s="82"/>
      <c r="L334" s="83"/>
      <c r="M334" s="82"/>
      <c r="N334" s="82"/>
      <c r="O334" s="83"/>
      <c r="P334" s="82"/>
      <c r="Q334" s="82"/>
      <c r="R334" s="82"/>
      <c r="S334" s="82"/>
      <c r="T334" s="86"/>
      <c r="U334" s="87"/>
      <c r="V334" s="82"/>
      <c r="W334" s="82"/>
      <c r="X334" s="88"/>
      <c r="Y334" s="89"/>
      <c r="Z334" s="89"/>
      <c r="AA334" s="89"/>
      <c r="AB334" s="128"/>
      <c r="AC334" s="91"/>
      <c r="AD334" s="92"/>
      <c r="AE334" s="82"/>
      <c r="AF334" s="93"/>
    </row>
    <row r="335" spans="1:32" s="94" customFormat="1" ht="50.25" customHeight="1" x14ac:dyDescent="0.2">
      <c r="A335" s="83"/>
      <c r="B335" s="104"/>
      <c r="C335" s="104"/>
      <c r="D335" s="104"/>
      <c r="E335" s="82"/>
      <c r="F335" s="82"/>
      <c r="G335" s="82"/>
      <c r="H335" s="82"/>
      <c r="I335" s="82"/>
      <c r="J335" s="83"/>
      <c r="K335" s="82"/>
      <c r="L335" s="82"/>
      <c r="M335" s="82"/>
      <c r="N335" s="82"/>
      <c r="O335" s="82"/>
      <c r="P335" s="82"/>
      <c r="Q335" s="82"/>
      <c r="R335" s="129"/>
      <c r="S335" s="129"/>
      <c r="T335" s="86"/>
      <c r="U335" s="87"/>
      <c r="V335" s="82"/>
      <c r="W335" s="82"/>
      <c r="X335" s="102"/>
      <c r="Y335" s="89"/>
      <c r="Z335" s="89"/>
      <c r="AA335" s="89"/>
      <c r="AB335" s="128"/>
      <c r="AC335" s="91"/>
      <c r="AD335" s="96"/>
      <c r="AE335" s="82"/>
      <c r="AF335" s="93"/>
    </row>
    <row r="336" spans="1:32" s="94" customFormat="1" ht="50.25" customHeight="1" x14ac:dyDescent="0.2">
      <c r="A336" s="83"/>
      <c r="B336" s="104"/>
      <c r="C336" s="104"/>
      <c r="D336" s="105"/>
      <c r="E336" s="106"/>
      <c r="F336" s="82"/>
      <c r="G336" s="82"/>
      <c r="H336" s="82"/>
      <c r="I336" s="104"/>
      <c r="J336" s="83"/>
      <c r="K336" s="82"/>
      <c r="L336" s="83"/>
      <c r="M336" s="82"/>
      <c r="N336" s="82"/>
      <c r="O336" s="83"/>
      <c r="P336" s="82"/>
      <c r="Q336" s="82"/>
      <c r="R336" s="83"/>
      <c r="S336" s="82"/>
      <c r="T336" s="86"/>
      <c r="U336" s="87"/>
      <c r="V336" s="82"/>
      <c r="W336" s="82"/>
      <c r="X336" s="88"/>
      <c r="Y336" s="89"/>
      <c r="Z336" s="89"/>
      <c r="AA336" s="89"/>
      <c r="AB336" s="128"/>
      <c r="AC336" s="91"/>
      <c r="AD336" s="92"/>
      <c r="AE336" s="92"/>
      <c r="AF336" s="93"/>
    </row>
    <row r="337" spans="1:32" s="94" customFormat="1" ht="50.25" customHeight="1" x14ac:dyDescent="0.2">
      <c r="A337" s="83"/>
      <c r="B337" s="104"/>
      <c r="C337" s="104"/>
      <c r="D337" s="105"/>
      <c r="E337" s="106"/>
      <c r="F337" s="82"/>
      <c r="G337" s="82"/>
      <c r="H337" s="82"/>
      <c r="I337" s="104"/>
      <c r="J337" s="83"/>
      <c r="K337" s="82"/>
      <c r="L337" s="83"/>
      <c r="M337" s="82"/>
      <c r="N337" s="82"/>
      <c r="O337" s="83"/>
      <c r="P337" s="82"/>
      <c r="Q337" s="82"/>
      <c r="R337" s="83"/>
      <c r="S337" s="82"/>
      <c r="T337" s="86"/>
      <c r="U337" s="87"/>
      <c r="V337" s="82"/>
      <c r="W337" s="82"/>
      <c r="X337" s="88"/>
      <c r="Y337" s="89"/>
      <c r="Z337" s="89"/>
      <c r="AA337" s="89"/>
      <c r="AB337" s="128"/>
      <c r="AC337" s="91"/>
      <c r="AD337" s="92"/>
      <c r="AE337" s="92"/>
      <c r="AF337" s="93"/>
    </row>
    <row r="338" spans="1:32" s="94" customFormat="1" ht="50.25" customHeight="1" x14ac:dyDescent="0.2">
      <c r="A338" s="83"/>
      <c r="B338" s="104"/>
      <c r="C338" s="104"/>
      <c r="D338" s="105"/>
      <c r="E338" s="106"/>
      <c r="F338" s="82"/>
      <c r="G338" s="82"/>
      <c r="H338" s="82"/>
      <c r="I338" s="104"/>
      <c r="J338" s="83"/>
      <c r="K338" s="82"/>
      <c r="L338" s="83"/>
      <c r="M338" s="82"/>
      <c r="N338" s="82"/>
      <c r="O338" s="83"/>
      <c r="P338" s="82"/>
      <c r="Q338" s="82"/>
      <c r="R338" s="83"/>
      <c r="S338" s="82"/>
      <c r="T338" s="86"/>
      <c r="U338" s="87"/>
      <c r="V338" s="82"/>
      <c r="W338" s="82"/>
      <c r="X338" s="88"/>
      <c r="Y338" s="89"/>
      <c r="Z338" s="89"/>
      <c r="AA338" s="89"/>
      <c r="AB338" s="128"/>
      <c r="AC338" s="91"/>
      <c r="AD338" s="92"/>
      <c r="AE338" s="92"/>
      <c r="AF338" s="93"/>
    </row>
    <row r="339" spans="1:32" s="94" customFormat="1" ht="50.25" customHeight="1" x14ac:dyDescent="0.2">
      <c r="A339" s="83"/>
      <c r="B339" s="104"/>
      <c r="C339" s="104"/>
      <c r="D339" s="105"/>
      <c r="E339" s="106"/>
      <c r="F339" s="82"/>
      <c r="G339" s="82"/>
      <c r="H339" s="82"/>
      <c r="I339" s="104"/>
      <c r="J339" s="83"/>
      <c r="K339" s="82"/>
      <c r="L339" s="83"/>
      <c r="M339" s="82"/>
      <c r="N339" s="82"/>
      <c r="O339" s="83"/>
      <c r="P339" s="82"/>
      <c r="Q339" s="82"/>
      <c r="R339" s="83"/>
      <c r="S339" s="82"/>
      <c r="T339" s="86"/>
      <c r="U339" s="87"/>
      <c r="V339" s="82"/>
      <c r="W339" s="82"/>
      <c r="X339" s="88"/>
      <c r="Y339" s="89"/>
      <c r="Z339" s="89"/>
      <c r="AA339" s="89"/>
      <c r="AB339" s="128"/>
      <c r="AC339" s="91"/>
      <c r="AD339" s="92"/>
      <c r="AE339" s="92"/>
      <c r="AF339" s="93"/>
    </row>
    <row r="340" spans="1:32" s="94" customFormat="1" ht="50.25" customHeight="1" x14ac:dyDescent="0.2">
      <c r="A340" s="83"/>
      <c r="B340" s="104"/>
      <c r="C340" s="104"/>
      <c r="D340" s="105"/>
      <c r="E340" s="106"/>
      <c r="F340" s="82"/>
      <c r="G340" s="82"/>
      <c r="H340" s="82"/>
      <c r="I340" s="104"/>
      <c r="J340" s="83"/>
      <c r="K340" s="82"/>
      <c r="L340" s="83"/>
      <c r="M340" s="82"/>
      <c r="N340" s="82"/>
      <c r="O340" s="83"/>
      <c r="P340" s="82"/>
      <c r="Q340" s="82"/>
      <c r="R340" s="83"/>
      <c r="S340" s="82"/>
      <c r="T340" s="86"/>
      <c r="U340" s="87"/>
      <c r="V340" s="82"/>
      <c r="W340" s="82"/>
      <c r="X340" s="88"/>
      <c r="Y340" s="89"/>
      <c r="Z340" s="89"/>
      <c r="AA340" s="89"/>
      <c r="AB340" s="128"/>
      <c r="AC340" s="91"/>
      <c r="AD340" s="92"/>
      <c r="AE340" s="92"/>
      <c r="AF340" s="93"/>
    </row>
    <row r="341" spans="1:32" s="94" customFormat="1" ht="50.25" customHeight="1" x14ac:dyDescent="0.2">
      <c r="A341" s="83"/>
      <c r="B341" s="104"/>
      <c r="C341" s="104"/>
      <c r="D341" s="105"/>
      <c r="E341" s="106"/>
      <c r="F341" s="82"/>
      <c r="G341" s="82"/>
      <c r="H341" s="82"/>
      <c r="I341" s="104"/>
      <c r="J341" s="83"/>
      <c r="K341" s="82"/>
      <c r="L341" s="83"/>
      <c r="M341" s="82"/>
      <c r="N341" s="82"/>
      <c r="O341" s="83"/>
      <c r="P341" s="82"/>
      <c r="Q341" s="82"/>
      <c r="R341" s="83"/>
      <c r="S341" s="82"/>
      <c r="T341" s="86"/>
      <c r="U341" s="87"/>
      <c r="V341" s="82"/>
      <c r="W341" s="82"/>
      <c r="X341" s="88"/>
      <c r="Y341" s="89"/>
      <c r="Z341" s="89"/>
      <c r="AA341" s="89"/>
      <c r="AB341" s="128"/>
      <c r="AC341" s="91"/>
      <c r="AD341" s="92"/>
      <c r="AE341" s="92"/>
      <c r="AF341" s="93"/>
    </row>
    <row r="342" spans="1:32" s="94" customFormat="1" ht="50.25" customHeight="1" x14ac:dyDescent="0.2">
      <c r="A342" s="83"/>
      <c r="B342" s="104"/>
      <c r="C342" s="104"/>
      <c r="D342" s="105"/>
      <c r="E342" s="106"/>
      <c r="F342" s="82"/>
      <c r="G342" s="82"/>
      <c r="H342" s="82"/>
      <c r="I342" s="104"/>
      <c r="J342" s="83"/>
      <c r="K342" s="82"/>
      <c r="L342" s="83"/>
      <c r="M342" s="82"/>
      <c r="N342" s="82"/>
      <c r="O342" s="83"/>
      <c r="P342" s="82"/>
      <c r="Q342" s="82"/>
      <c r="R342" s="83"/>
      <c r="S342" s="82"/>
      <c r="T342" s="86"/>
      <c r="U342" s="87"/>
      <c r="V342" s="82"/>
      <c r="W342" s="82"/>
      <c r="X342" s="88"/>
      <c r="Y342" s="89"/>
      <c r="Z342" s="89"/>
      <c r="AA342" s="89"/>
      <c r="AB342" s="128"/>
      <c r="AC342" s="91"/>
      <c r="AD342" s="92"/>
      <c r="AE342" s="92"/>
      <c r="AF342" s="93"/>
    </row>
    <row r="343" spans="1:32" s="94" customFormat="1" ht="50.25" customHeight="1" x14ac:dyDescent="0.2">
      <c r="A343" s="83"/>
      <c r="B343" s="104"/>
      <c r="C343" s="104"/>
      <c r="D343" s="105"/>
      <c r="E343" s="106"/>
      <c r="F343" s="82"/>
      <c r="G343" s="82"/>
      <c r="H343" s="82"/>
      <c r="I343" s="104"/>
      <c r="J343" s="83"/>
      <c r="K343" s="82"/>
      <c r="L343" s="83"/>
      <c r="M343" s="82"/>
      <c r="N343" s="82"/>
      <c r="O343" s="83"/>
      <c r="P343" s="82"/>
      <c r="Q343" s="82"/>
      <c r="R343" s="83"/>
      <c r="S343" s="82"/>
      <c r="T343" s="86"/>
      <c r="U343" s="87"/>
      <c r="V343" s="82"/>
      <c r="W343" s="82"/>
      <c r="X343" s="88"/>
      <c r="Y343" s="89"/>
      <c r="Z343" s="89"/>
      <c r="AA343" s="89"/>
      <c r="AB343" s="128"/>
      <c r="AC343" s="91"/>
      <c r="AD343" s="92"/>
      <c r="AE343" s="92"/>
      <c r="AF343" s="93"/>
    </row>
    <row r="344" spans="1:32" s="94" customFormat="1" ht="50.25" customHeight="1" x14ac:dyDescent="0.2">
      <c r="A344" s="83"/>
      <c r="B344" s="104"/>
      <c r="C344" s="104"/>
      <c r="D344" s="105"/>
      <c r="E344" s="106"/>
      <c r="F344" s="82"/>
      <c r="G344" s="82"/>
      <c r="H344" s="82"/>
      <c r="I344" s="104"/>
      <c r="J344" s="83"/>
      <c r="K344" s="82"/>
      <c r="L344" s="83"/>
      <c r="M344" s="82"/>
      <c r="N344" s="82"/>
      <c r="O344" s="83"/>
      <c r="P344" s="82"/>
      <c r="Q344" s="82"/>
      <c r="R344" s="83"/>
      <c r="S344" s="82"/>
      <c r="T344" s="86"/>
      <c r="U344" s="87"/>
      <c r="V344" s="82"/>
      <c r="W344" s="82"/>
      <c r="X344" s="88"/>
      <c r="Y344" s="89"/>
      <c r="Z344" s="89"/>
      <c r="AA344" s="89"/>
      <c r="AB344" s="128"/>
      <c r="AC344" s="91"/>
      <c r="AD344" s="92"/>
      <c r="AE344" s="92"/>
      <c r="AF344" s="93"/>
    </row>
    <row r="345" spans="1:32" s="94" customFormat="1" ht="50.25" customHeight="1" x14ac:dyDescent="0.2">
      <c r="A345" s="83"/>
      <c r="B345" s="104"/>
      <c r="C345" s="104"/>
      <c r="D345" s="105"/>
      <c r="E345" s="106"/>
      <c r="F345" s="82"/>
      <c r="G345" s="82"/>
      <c r="H345" s="82"/>
      <c r="I345" s="104"/>
      <c r="J345" s="83"/>
      <c r="K345" s="82"/>
      <c r="L345" s="83"/>
      <c r="M345" s="82"/>
      <c r="N345" s="82"/>
      <c r="O345" s="83"/>
      <c r="P345" s="82"/>
      <c r="Q345" s="82"/>
      <c r="R345" s="83"/>
      <c r="S345" s="82"/>
      <c r="T345" s="86"/>
      <c r="U345" s="87"/>
      <c r="V345" s="82"/>
      <c r="W345" s="82"/>
      <c r="X345" s="88"/>
      <c r="Y345" s="89"/>
      <c r="Z345" s="89"/>
      <c r="AA345" s="89"/>
      <c r="AB345" s="128"/>
      <c r="AC345" s="91"/>
      <c r="AD345" s="92"/>
      <c r="AE345" s="92"/>
      <c r="AF345" s="93"/>
    </row>
    <row r="346" spans="1:32" s="94" customFormat="1" ht="50.25" customHeight="1" x14ac:dyDescent="0.2">
      <c r="A346" s="83"/>
      <c r="B346" s="104"/>
      <c r="C346" s="104"/>
      <c r="D346" s="105"/>
      <c r="E346" s="106"/>
      <c r="F346" s="82"/>
      <c r="G346" s="82"/>
      <c r="H346" s="82"/>
      <c r="I346" s="104"/>
      <c r="J346" s="83"/>
      <c r="K346" s="82"/>
      <c r="L346" s="83"/>
      <c r="M346" s="82"/>
      <c r="N346" s="82"/>
      <c r="O346" s="83"/>
      <c r="P346" s="82"/>
      <c r="Q346" s="82"/>
      <c r="R346" s="83"/>
      <c r="S346" s="82"/>
      <c r="T346" s="86"/>
      <c r="U346" s="87"/>
      <c r="V346" s="82"/>
      <c r="W346" s="82"/>
      <c r="X346" s="88"/>
      <c r="Y346" s="89"/>
      <c r="Z346" s="89"/>
      <c r="AA346" s="89"/>
      <c r="AB346" s="128"/>
      <c r="AC346" s="91"/>
      <c r="AD346" s="92"/>
      <c r="AE346" s="92"/>
      <c r="AF346" s="93"/>
    </row>
    <row r="347" spans="1:32" s="94" customFormat="1" ht="50.25" customHeight="1" x14ac:dyDescent="0.2">
      <c r="A347" s="83"/>
      <c r="B347" s="104"/>
      <c r="C347" s="104"/>
      <c r="D347" s="105"/>
      <c r="E347" s="106"/>
      <c r="F347" s="82"/>
      <c r="G347" s="82"/>
      <c r="H347" s="82"/>
      <c r="I347" s="104"/>
      <c r="J347" s="83"/>
      <c r="K347" s="82"/>
      <c r="L347" s="83"/>
      <c r="M347" s="82"/>
      <c r="N347" s="82"/>
      <c r="O347" s="83"/>
      <c r="P347" s="82"/>
      <c r="Q347" s="82"/>
      <c r="R347" s="82"/>
      <c r="S347" s="82"/>
      <c r="T347" s="86"/>
      <c r="U347" s="87"/>
      <c r="V347" s="82"/>
      <c r="W347" s="82"/>
      <c r="X347" s="88"/>
      <c r="Y347" s="89"/>
      <c r="Z347" s="89"/>
      <c r="AA347" s="89"/>
      <c r="AB347" s="128"/>
      <c r="AC347" s="91"/>
      <c r="AD347" s="92"/>
      <c r="AE347" s="92"/>
      <c r="AF347" s="93"/>
    </row>
    <row r="348" spans="1:32" s="94" customFormat="1" ht="50.25" customHeight="1" x14ac:dyDescent="0.2">
      <c r="A348" s="83"/>
      <c r="B348" s="104"/>
      <c r="C348" s="104"/>
      <c r="D348" s="105"/>
      <c r="E348" s="106"/>
      <c r="F348" s="82"/>
      <c r="G348" s="82"/>
      <c r="H348" s="82"/>
      <c r="I348" s="104"/>
      <c r="J348" s="83"/>
      <c r="K348" s="82"/>
      <c r="L348" s="83"/>
      <c r="M348" s="82"/>
      <c r="N348" s="82"/>
      <c r="O348" s="83"/>
      <c r="P348" s="82"/>
      <c r="Q348" s="82"/>
      <c r="R348" s="82"/>
      <c r="S348" s="82"/>
      <c r="T348" s="86"/>
      <c r="U348" s="87"/>
      <c r="V348" s="82"/>
      <c r="W348" s="82"/>
      <c r="X348" s="88"/>
      <c r="Y348" s="89"/>
      <c r="Z348" s="89"/>
      <c r="AA348" s="89"/>
      <c r="AB348" s="128"/>
      <c r="AC348" s="91"/>
      <c r="AD348" s="92"/>
      <c r="AE348" s="92"/>
      <c r="AF348" s="93"/>
    </row>
    <row r="349" spans="1:32" s="94" customFormat="1" ht="50.25" customHeight="1" x14ac:dyDescent="0.2">
      <c r="A349" s="83"/>
      <c r="B349" s="104"/>
      <c r="C349" s="104"/>
      <c r="D349" s="105"/>
      <c r="E349" s="106"/>
      <c r="F349" s="82"/>
      <c r="G349" s="82"/>
      <c r="H349" s="82"/>
      <c r="I349" s="104"/>
      <c r="J349" s="83"/>
      <c r="K349" s="82"/>
      <c r="L349" s="83"/>
      <c r="M349" s="82"/>
      <c r="N349" s="82"/>
      <c r="O349" s="83"/>
      <c r="P349" s="82"/>
      <c r="Q349" s="82"/>
      <c r="R349" s="82"/>
      <c r="S349" s="82"/>
      <c r="T349" s="86"/>
      <c r="U349" s="87"/>
      <c r="V349" s="82"/>
      <c r="W349" s="82"/>
      <c r="X349" s="88"/>
      <c r="Y349" s="89"/>
      <c r="Z349" s="89"/>
      <c r="AA349" s="89"/>
      <c r="AB349" s="128"/>
      <c r="AC349" s="91"/>
      <c r="AD349" s="92"/>
      <c r="AE349" s="92"/>
      <c r="AF349" s="93"/>
    </row>
    <row r="350" spans="1:32" s="94" customFormat="1" ht="50.25" customHeight="1" x14ac:dyDescent="0.2">
      <c r="A350" s="83"/>
      <c r="B350" s="104"/>
      <c r="C350" s="104"/>
      <c r="D350" s="105"/>
      <c r="E350" s="106"/>
      <c r="F350" s="82"/>
      <c r="G350" s="82"/>
      <c r="H350" s="82"/>
      <c r="I350" s="104"/>
      <c r="J350" s="83"/>
      <c r="K350" s="82"/>
      <c r="L350" s="83"/>
      <c r="M350" s="82"/>
      <c r="N350" s="82"/>
      <c r="O350" s="83"/>
      <c r="P350" s="82"/>
      <c r="Q350" s="82"/>
      <c r="R350" s="82"/>
      <c r="S350" s="82"/>
      <c r="T350" s="86"/>
      <c r="U350" s="87"/>
      <c r="V350" s="82"/>
      <c r="W350" s="82"/>
      <c r="X350" s="88"/>
      <c r="Y350" s="89"/>
      <c r="Z350" s="89"/>
      <c r="AA350" s="89"/>
      <c r="AB350" s="128"/>
      <c r="AC350" s="91"/>
      <c r="AD350" s="92"/>
      <c r="AE350" s="92"/>
      <c r="AF350" s="93"/>
    </row>
    <row r="351" spans="1:32" s="94" customFormat="1" ht="50.25" customHeight="1" x14ac:dyDescent="0.2">
      <c r="A351" s="83"/>
      <c r="B351" s="104"/>
      <c r="C351" s="104"/>
      <c r="D351" s="105"/>
      <c r="E351" s="106"/>
      <c r="F351" s="82"/>
      <c r="G351" s="82"/>
      <c r="H351" s="82"/>
      <c r="I351" s="104"/>
      <c r="J351" s="83"/>
      <c r="K351" s="82"/>
      <c r="L351" s="83"/>
      <c r="M351" s="82"/>
      <c r="N351" s="82"/>
      <c r="O351" s="83"/>
      <c r="P351" s="82"/>
      <c r="Q351" s="82"/>
      <c r="R351" s="82"/>
      <c r="S351" s="82"/>
      <c r="T351" s="86"/>
      <c r="U351" s="87"/>
      <c r="V351" s="82"/>
      <c r="W351" s="82"/>
      <c r="X351" s="88"/>
      <c r="Y351" s="89"/>
      <c r="Z351" s="89"/>
      <c r="AA351" s="89"/>
      <c r="AB351" s="128"/>
      <c r="AC351" s="91"/>
      <c r="AD351" s="92"/>
      <c r="AE351" s="92"/>
      <c r="AF351" s="93"/>
    </row>
    <row r="352" spans="1:32" s="94" customFormat="1" ht="50.25" customHeight="1" x14ac:dyDescent="0.2">
      <c r="A352" s="83"/>
      <c r="B352" s="104"/>
      <c r="C352" s="104"/>
      <c r="D352" s="105"/>
      <c r="E352" s="106"/>
      <c r="F352" s="82"/>
      <c r="G352" s="82"/>
      <c r="H352" s="82"/>
      <c r="I352" s="104"/>
      <c r="J352" s="83"/>
      <c r="K352" s="82"/>
      <c r="L352" s="83"/>
      <c r="M352" s="82"/>
      <c r="N352" s="82"/>
      <c r="O352" s="83"/>
      <c r="P352" s="82"/>
      <c r="Q352" s="82"/>
      <c r="R352" s="82"/>
      <c r="S352" s="82"/>
      <c r="T352" s="86"/>
      <c r="U352" s="87"/>
      <c r="V352" s="82"/>
      <c r="W352" s="82"/>
      <c r="X352" s="88"/>
      <c r="Y352" s="89"/>
      <c r="Z352" s="89"/>
      <c r="AA352" s="89"/>
      <c r="AB352" s="128"/>
      <c r="AC352" s="91"/>
      <c r="AD352" s="92"/>
      <c r="AE352" s="92"/>
      <c r="AF352" s="93"/>
    </row>
    <row r="353" spans="1:32" s="94" customFormat="1" ht="50.25" customHeight="1" x14ac:dyDescent="0.2">
      <c r="A353" s="83"/>
      <c r="B353" s="104"/>
      <c r="C353" s="104"/>
      <c r="D353" s="105"/>
      <c r="E353" s="106"/>
      <c r="F353" s="82"/>
      <c r="G353" s="82"/>
      <c r="H353" s="82"/>
      <c r="I353" s="104"/>
      <c r="J353" s="83"/>
      <c r="K353" s="82"/>
      <c r="L353" s="83"/>
      <c r="M353" s="82"/>
      <c r="N353" s="82"/>
      <c r="O353" s="83"/>
      <c r="P353" s="82"/>
      <c r="Q353" s="82"/>
      <c r="R353" s="82"/>
      <c r="S353" s="82"/>
      <c r="T353" s="86"/>
      <c r="U353" s="87"/>
      <c r="V353" s="82"/>
      <c r="W353" s="82"/>
      <c r="X353" s="88"/>
      <c r="Y353" s="89"/>
      <c r="Z353" s="89"/>
      <c r="AA353" s="89"/>
      <c r="AB353" s="128"/>
      <c r="AC353" s="91"/>
      <c r="AD353" s="92"/>
      <c r="AE353" s="92"/>
      <c r="AF353" s="93"/>
    </row>
    <row r="354" spans="1:32" s="94" customFormat="1" ht="50.25" customHeight="1" x14ac:dyDescent="0.2">
      <c r="A354" s="83"/>
      <c r="B354" s="104"/>
      <c r="C354" s="104"/>
      <c r="D354" s="105"/>
      <c r="E354" s="106"/>
      <c r="F354" s="82"/>
      <c r="G354" s="82"/>
      <c r="H354" s="82"/>
      <c r="I354" s="104"/>
      <c r="J354" s="83"/>
      <c r="K354" s="82"/>
      <c r="L354" s="83"/>
      <c r="M354" s="82"/>
      <c r="N354" s="82"/>
      <c r="O354" s="83"/>
      <c r="P354" s="82"/>
      <c r="Q354" s="82"/>
      <c r="R354" s="82"/>
      <c r="S354" s="82"/>
      <c r="T354" s="86"/>
      <c r="U354" s="87"/>
      <c r="V354" s="82"/>
      <c r="W354" s="82"/>
      <c r="X354" s="88"/>
      <c r="Y354" s="89"/>
      <c r="Z354" s="89"/>
      <c r="AA354" s="89"/>
      <c r="AB354" s="128"/>
      <c r="AC354" s="91"/>
      <c r="AD354" s="92"/>
      <c r="AE354" s="92"/>
      <c r="AF354" s="93"/>
    </row>
    <row r="355" spans="1:32" s="94" customFormat="1" ht="50.25" customHeight="1" x14ac:dyDescent="0.2">
      <c r="A355" s="83"/>
      <c r="B355" s="104"/>
      <c r="C355" s="104"/>
      <c r="D355" s="105"/>
      <c r="E355" s="106"/>
      <c r="F355" s="82"/>
      <c r="G355" s="82"/>
      <c r="H355" s="82"/>
      <c r="I355" s="104"/>
      <c r="J355" s="83"/>
      <c r="K355" s="82"/>
      <c r="L355" s="83"/>
      <c r="M355" s="82"/>
      <c r="N355" s="82"/>
      <c r="O355" s="83"/>
      <c r="P355" s="82"/>
      <c r="Q355" s="82"/>
      <c r="R355" s="82"/>
      <c r="S355" s="82"/>
      <c r="T355" s="86"/>
      <c r="U355" s="87"/>
      <c r="V355" s="82"/>
      <c r="W355" s="82"/>
      <c r="X355" s="88"/>
      <c r="Y355" s="89"/>
      <c r="Z355" s="89"/>
      <c r="AA355" s="89"/>
      <c r="AB355" s="128"/>
      <c r="AC355" s="91"/>
      <c r="AD355" s="92"/>
      <c r="AE355" s="92"/>
      <c r="AF355" s="93"/>
    </row>
    <row r="356" spans="1:32" s="94" customFormat="1" ht="50.25" customHeight="1" x14ac:dyDescent="0.2">
      <c r="A356" s="83"/>
      <c r="B356" s="104"/>
      <c r="C356" s="104"/>
      <c r="D356" s="105"/>
      <c r="E356" s="106"/>
      <c r="F356" s="82"/>
      <c r="G356" s="82"/>
      <c r="H356" s="82"/>
      <c r="I356" s="104"/>
      <c r="J356" s="83"/>
      <c r="K356" s="82"/>
      <c r="L356" s="83"/>
      <c r="M356" s="82"/>
      <c r="N356" s="82"/>
      <c r="O356" s="83"/>
      <c r="P356" s="82"/>
      <c r="Q356" s="82"/>
      <c r="R356" s="82"/>
      <c r="S356" s="82"/>
      <c r="T356" s="86"/>
      <c r="U356" s="87"/>
      <c r="V356" s="82"/>
      <c r="W356" s="82"/>
      <c r="X356" s="88"/>
      <c r="Y356" s="89"/>
      <c r="Z356" s="89"/>
      <c r="AA356" s="89"/>
      <c r="AB356" s="128"/>
      <c r="AC356" s="91"/>
      <c r="AD356" s="92"/>
      <c r="AE356" s="92"/>
      <c r="AF356" s="93"/>
    </row>
    <row r="357" spans="1:32" s="94" customFormat="1" ht="50.25" customHeight="1" x14ac:dyDescent="0.2">
      <c r="A357" s="83"/>
      <c r="B357" s="104"/>
      <c r="C357" s="104"/>
      <c r="D357" s="105"/>
      <c r="E357" s="106"/>
      <c r="F357" s="82"/>
      <c r="G357" s="82"/>
      <c r="H357" s="82"/>
      <c r="I357" s="104"/>
      <c r="J357" s="83"/>
      <c r="K357" s="82"/>
      <c r="L357" s="83"/>
      <c r="M357" s="82"/>
      <c r="N357" s="82"/>
      <c r="O357" s="83"/>
      <c r="P357" s="82"/>
      <c r="Q357" s="82"/>
      <c r="R357" s="83"/>
      <c r="S357" s="82"/>
      <c r="T357" s="86"/>
      <c r="U357" s="87"/>
      <c r="V357" s="82"/>
      <c r="W357" s="82"/>
      <c r="X357" s="88"/>
      <c r="Y357" s="89"/>
      <c r="Z357" s="89"/>
      <c r="AA357" s="89"/>
      <c r="AB357" s="128"/>
      <c r="AC357" s="91"/>
      <c r="AD357" s="92"/>
      <c r="AE357" s="92"/>
      <c r="AF357" s="93"/>
    </row>
    <row r="358" spans="1:32" s="94" customFormat="1" ht="50.25" customHeight="1" x14ac:dyDescent="0.2">
      <c r="A358" s="83"/>
      <c r="B358" s="104"/>
      <c r="C358" s="104"/>
      <c r="D358" s="105"/>
      <c r="E358" s="106"/>
      <c r="F358" s="82"/>
      <c r="G358" s="82"/>
      <c r="H358" s="82"/>
      <c r="I358" s="104"/>
      <c r="J358" s="83"/>
      <c r="K358" s="82"/>
      <c r="L358" s="83"/>
      <c r="M358" s="82"/>
      <c r="N358" s="82"/>
      <c r="O358" s="83"/>
      <c r="P358" s="82"/>
      <c r="Q358" s="82"/>
      <c r="R358" s="83"/>
      <c r="S358" s="82"/>
      <c r="T358" s="86"/>
      <c r="U358" s="87"/>
      <c r="V358" s="82"/>
      <c r="W358" s="82"/>
      <c r="X358" s="88"/>
      <c r="Y358" s="89"/>
      <c r="Z358" s="89"/>
      <c r="AA358" s="89"/>
      <c r="AB358" s="128"/>
      <c r="AC358" s="91"/>
      <c r="AD358" s="92"/>
      <c r="AE358" s="92"/>
      <c r="AF358" s="93"/>
    </row>
    <row r="359" spans="1:32" s="94" customFormat="1" ht="50.25" customHeight="1" x14ac:dyDescent="0.2">
      <c r="A359" s="83"/>
      <c r="B359" s="104"/>
      <c r="C359" s="104"/>
      <c r="D359" s="104"/>
      <c r="E359" s="82"/>
      <c r="F359" s="82"/>
      <c r="G359" s="82"/>
      <c r="H359" s="101"/>
      <c r="I359" s="82"/>
      <c r="J359" s="83"/>
      <c r="K359" s="82"/>
      <c r="L359" s="83"/>
      <c r="M359" s="82"/>
      <c r="N359" s="82"/>
      <c r="O359" s="83"/>
      <c r="P359" s="82"/>
      <c r="Q359" s="82"/>
      <c r="R359" s="82"/>
      <c r="S359" s="82"/>
      <c r="T359" s="86"/>
      <c r="U359" s="87"/>
      <c r="V359" s="82"/>
      <c r="W359" s="82"/>
      <c r="X359" s="88"/>
      <c r="Y359" s="89"/>
      <c r="Z359" s="89"/>
      <c r="AA359" s="89"/>
      <c r="AB359" s="128"/>
      <c r="AC359" s="91"/>
      <c r="AD359" s="92"/>
      <c r="AE359" s="82"/>
      <c r="AF359" s="93"/>
    </row>
    <row r="360" spans="1:32" s="94" customFormat="1" ht="50.25" customHeight="1" x14ac:dyDescent="0.2">
      <c r="A360" s="83"/>
      <c r="B360" s="104"/>
      <c r="C360" s="104"/>
      <c r="D360" s="104"/>
      <c r="E360" s="106"/>
      <c r="F360" s="82"/>
      <c r="G360" s="82"/>
      <c r="H360" s="101"/>
      <c r="I360" s="82"/>
      <c r="J360" s="83"/>
      <c r="K360" s="82"/>
      <c r="L360" s="83"/>
      <c r="M360" s="82"/>
      <c r="N360" s="82"/>
      <c r="O360" s="83"/>
      <c r="P360" s="82"/>
      <c r="Q360" s="82"/>
      <c r="R360" s="82"/>
      <c r="S360" s="82"/>
      <c r="T360" s="86"/>
      <c r="U360" s="87"/>
      <c r="V360" s="82"/>
      <c r="W360" s="82"/>
      <c r="X360" s="88"/>
      <c r="Y360" s="89"/>
      <c r="Z360" s="89"/>
      <c r="AA360" s="89"/>
      <c r="AB360" s="128"/>
      <c r="AC360" s="91"/>
      <c r="AD360" s="92"/>
      <c r="AE360" s="97"/>
      <c r="AF360" s="93"/>
    </row>
    <row r="361" spans="1:32" s="94" customFormat="1" ht="50.25" customHeight="1" x14ac:dyDescent="0.2">
      <c r="A361" s="83"/>
      <c r="B361" s="104"/>
      <c r="C361" s="104"/>
      <c r="D361" s="104"/>
      <c r="E361" s="82"/>
      <c r="F361" s="82"/>
      <c r="G361" s="82"/>
      <c r="H361" s="82"/>
      <c r="I361" s="82"/>
      <c r="J361" s="83"/>
      <c r="K361" s="82"/>
      <c r="L361" s="83"/>
      <c r="M361" s="82"/>
      <c r="N361" s="82"/>
      <c r="O361" s="83"/>
      <c r="P361" s="82"/>
      <c r="Q361" s="82"/>
      <c r="R361" s="83"/>
      <c r="S361" s="82"/>
      <c r="T361" s="87"/>
      <c r="U361" s="87"/>
      <c r="V361" s="82"/>
      <c r="W361" s="82"/>
      <c r="X361" s="88"/>
      <c r="Y361" s="89"/>
      <c r="Z361" s="89"/>
      <c r="AA361" s="89"/>
      <c r="AB361" s="128"/>
      <c r="AC361" s="91"/>
      <c r="AD361" s="82"/>
      <c r="AE361" s="82"/>
      <c r="AF361" s="93"/>
    </row>
    <row r="362" spans="1:32" s="94" customFormat="1" ht="50.25" customHeight="1" x14ac:dyDescent="0.2">
      <c r="A362" s="83"/>
      <c r="B362" s="104"/>
      <c r="C362" s="104"/>
      <c r="D362" s="104"/>
      <c r="E362" s="82"/>
      <c r="F362" s="82"/>
      <c r="G362" s="82"/>
      <c r="H362" s="82"/>
      <c r="I362" s="82"/>
      <c r="J362" s="83"/>
      <c r="K362" s="82"/>
      <c r="L362" s="83"/>
      <c r="M362" s="82"/>
      <c r="N362" s="82"/>
      <c r="O362" s="83"/>
      <c r="P362" s="82"/>
      <c r="Q362" s="82"/>
      <c r="R362" s="83"/>
      <c r="S362" s="82"/>
      <c r="T362" s="87"/>
      <c r="U362" s="87"/>
      <c r="V362" s="82"/>
      <c r="W362" s="82"/>
      <c r="X362" s="88"/>
      <c r="Y362" s="89"/>
      <c r="Z362" s="89"/>
      <c r="AA362" s="89"/>
      <c r="AB362" s="128"/>
      <c r="AC362" s="91"/>
      <c r="AD362" s="82"/>
      <c r="AE362" s="82"/>
      <c r="AF362" s="93"/>
    </row>
    <row r="363" spans="1:32" s="94" customFormat="1" ht="50.25" customHeight="1" x14ac:dyDescent="0.2">
      <c r="A363" s="83"/>
      <c r="B363" s="104"/>
      <c r="C363" s="104"/>
      <c r="D363" s="104"/>
      <c r="E363" s="82"/>
      <c r="F363" s="82"/>
      <c r="G363" s="82"/>
      <c r="H363" s="82"/>
      <c r="I363" s="82"/>
      <c r="J363" s="83"/>
      <c r="K363" s="82"/>
      <c r="L363" s="82"/>
      <c r="M363" s="82"/>
      <c r="N363" s="82"/>
      <c r="O363" s="82"/>
      <c r="P363" s="82"/>
      <c r="Q363" s="82"/>
      <c r="R363" s="129"/>
      <c r="S363" s="129"/>
      <c r="T363" s="87"/>
      <c r="U363" s="87"/>
      <c r="V363" s="82"/>
      <c r="W363" s="82"/>
      <c r="X363" s="88"/>
      <c r="Y363" s="89"/>
      <c r="Z363" s="89"/>
      <c r="AA363" s="89"/>
      <c r="AB363" s="128"/>
      <c r="AC363" s="91"/>
      <c r="AD363" s="97"/>
      <c r="AE363" s="97"/>
      <c r="AF363" s="93"/>
    </row>
    <row r="364" spans="1:32" s="94" customFormat="1" ht="50.25" customHeight="1" x14ac:dyDescent="0.2">
      <c r="A364" s="83"/>
      <c r="B364" s="104"/>
      <c r="C364" s="104"/>
      <c r="D364" s="104"/>
      <c r="E364" s="82"/>
      <c r="F364" s="82"/>
      <c r="G364" s="82"/>
      <c r="H364" s="82"/>
      <c r="I364" s="82"/>
      <c r="J364" s="83"/>
      <c r="K364" s="82"/>
      <c r="L364" s="82"/>
      <c r="M364" s="82"/>
      <c r="N364" s="82"/>
      <c r="O364" s="82"/>
      <c r="P364" s="82"/>
      <c r="Q364" s="82"/>
      <c r="R364" s="129"/>
      <c r="S364" s="129"/>
      <c r="T364" s="87"/>
      <c r="U364" s="87"/>
      <c r="V364" s="82"/>
      <c r="W364" s="82"/>
      <c r="X364" s="88"/>
      <c r="Y364" s="89"/>
      <c r="Z364" s="89"/>
      <c r="AA364" s="89"/>
      <c r="AB364" s="128"/>
      <c r="AC364" s="91"/>
      <c r="AD364" s="96"/>
      <c r="AE364" s="97"/>
      <c r="AF364" s="93"/>
    </row>
    <row r="365" spans="1:32" s="94" customFormat="1" ht="50.25" customHeight="1" x14ac:dyDescent="0.2">
      <c r="A365" s="83"/>
      <c r="B365" s="104"/>
      <c r="C365" s="104"/>
      <c r="D365" s="104"/>
      <c r="E365" s="82"/>
      <c r="F365" s="82"/>
      <c r="G365" s="82"/>
      <c r="H365" s="82"/>
      <c r="I365" s="82"/>
      <c r="J365" s="83"/>
      <c r="K365" s="82"/>
      <c r="L365" s="83"/>
      <c r="M365" s="82"/>
      <c r="N365" s="82"/>
      <c r="O365" s="83"/>
      <c r="P365" s="82"/>
      <c r="Q365" s="82"/>
      <c r="R365" s="83"/>
      <c r="S365" s="82"/>
      <c r="T365" s="87"/>
      <c r="U365" s="87"/>
      <c r="V365" s="82"/>
      <c r="W365" s="82"/>
      <c r="X365" s="88"/>
      <c r="Y365" s="89"/>
      <c r="Z365" s="89"/>
      <c r="AA365" s="89"/>
      <c r="AB365" s="128"/>
      <c r="AC365" s="91"/>
      <c r="AD365" s="82"/>
      <c r="AE365" s="82"/>
      <c r="AF365" s="93"/>
    </row>
    <row r="366" spans="1:32" s="94" customFormat="1" ht="50.25" customHeight="1" x14ac:dyDescent="0.2">
      <c r="A366" s="83"/>
      <c r="B366" s="104"/>
      <c r="C366" s="104"/>
      <c r="D366" s="104"/>
      <c r="E366" s="82"/>
      <c r="F366" s="82"/>
      <c r="G366" s="82"/>
      <c r="H366" s="82"/>
      <c r="I366" s="82"/>
      <c r="J366" s="83"/>
      <c r="K366" s="82"/>
      <c r="L366" s="83"/>
      <c r="M366" s="82"/>
      <c r="N366" s="82"/>
      <c r="O366" s="83"/>
      <c r="P366" s="82"/>
      <c r="Q366" s="82"/>
      <c r="R366" s="82"/>
      <c r="S366" s="82"/>
      <c r="T366" s="86"/>
      <c r="U366" s="87"/>
      <c r="V366" s="82"/>
      <c r="W366" s="82"/>
      <c r="X366" s="88"/>
      <c r="Y366" s="89"/>
      <c r="Z366" s="89"/>
      <c r="AA366" s="89"/>
      <c r="AB366" s="128"/>
      <c r="AC366" s="91"/>
      <c r="AD366" s="96"/>
      <c r="AE366" s="97"/>
      <c r="AF366" s="93"/>
    </row>
    <row r="367" spans="1:32" s="94" customFormat="1" ht="50.25" customHeight="1" x14ac:dyDescent="0.2">
      <c r="A367" s="83"/>
      <c r="B367" s="104"/>
      <c r="C367" s="104"/>
      <c r="D367" s="104"/>
      <c r="E367" s="82"/>
      <c r="F367" s="82"/>
      <c r="G367" s="82"/>
      <c r="H367" s="82"/>
      <c r="I367" s="82"/>
      <c r="J367" s="83"/>
      <c r="K367" s="82"/>
      <c r="L367" s="83"/>
      <c r="M367" s="82"/>
      <c r="N367" s="82"/>
      <c r="O367" s="83"/>
      <c r="P367" s="82"/>
      <c r="Q367" s="82"/>
      <c r="R367" s="82"/>
      <c r="S367" s="82"/>
      <c r="T367" s="86"/>
      <c r="U367" s="87"/>
      <c r="V367" s="82"/>
      <c r="W367" s="82"/>
      <c r="X367" s="88"/>
      <c r="Y367" s="89"/>
      <c r="Z367" s="89"/>
      <c r="AA367" s="89"/>
      <c r="AB367" s="128"/>
      <c r="AC367" s="91"/>
      <c r="AD367" s="96"/>
      <c r="AE367" s="97"/>
      <c r="AF367" s="93"/>
    </row>
    <row r="368" spans="1:32" s="94" customFormat="1" ht="50.25" customHeight="1" x14ac:dyDescent="0.2">
      <c r="A368" s="83"/>
      <c r="B368" s="104"/>
      <c r="C368" s="104"/>
      <c r="D368" s="104"/>
      <c r="E368" s="82"/>
      <c r="F368" s="82"/>
      <c r="G368" s="82"/>
      <c r="H368" s="82"/>
      <c r="I368" s="82"/>
      <c r="J368" s="83"/>
      <c r="K368" s="82"/>
      <c r="L368" s="83"/>
      <c r="M368" s="82"/>
      <c r="N368" s="82"/>
      <c r="O368" s="83"/>
      <c r="P368" s="82"/>
      <c r="Q368" s="82"/>
      <c r="R368" s="83"/>
      <c r="S368" s="82"/>
      <c r="T368" s="87"/>
      <c r="U368" s="87"/>
      <c r="V368" s="82"/>
      <c r="W368" s="82"/>
      <c r="X368" s="88"/>
      <c r="Y368" s="89"/>
      <c r="Z368" s="89"/>
      <c r="AA368" s="89"/>
      <c r="AB368" s="128"/>
      <c r="AC368" s="91"/>
      <c r="AD368" s="82"/>
      <c r="AE368" s="82"/>
      <c r="AF368" s="93"/>
    </row>
    <row r="369" spans="1:32" s="94" customFormat="1" ht="50.25" customHeight="1" x14ac:dyDescent="0.2">
      <c r="A369" s="83"/>
      <c r="B369" s="104"/>
      <c r="C369" s="104"/>
      <c r="D369" s="104"/>
      <c r="E369" s="82"/>
      <c r="F369" s="82"/>
      <c r="G369" s="82"/>
      <c r="H369" s="82"/>
      <c r="I369" s="82"/>
      <c r="J369" s="83"/>
      <c r="K369" s="82"/>
      <c r="L369" s="83"/>
      <c r="M369" s="82"/>
      <c r="N369" s="82"/>
      <c r="O369" s="83"/>
      <c r="P369" s="82"/>
      <c r="Q369" s="82"/>
      <c r="R369" s="83"/>
      <c r="S369" s="82"/>
      <c r="T369" s="86"/>
      <c r="U369" s="87"/>
      <c r="V369" s="82"/>
      <c r="W369" s="82"/>
      <c r="X369" s="88"/>
      <c r="Y369" s="89"/>
      <c r="Z369" s="89"/>
      <c r="AA369" s="89"/>
      <c r="AB369" s="128"/>
      <c r="AC369" s="91"/>
      <c r="AD369" s="82"/>
      <c r="AE369" s="82"/>
      <c r="AF369" s="93"/>
    </row>
    <row r="370" spans="1:32" s="94" customFormat="1" ht="50.25" customHeight="1" x14ac:dyDescent="0.2">
      <c r="A370" s="83"/>
      <c r="B370" s="104"/>
      <c r="C370" s="104"/>
      <c r="D370" s="104"/>
      <c r="E370" s="82"/>
      <c r="F370" s="82"/>
      <c r="G370" s="82"/>
      <c r="H370" s="82"/>
      <c r="I370" s="82"/>
      <c r="J370" s="83"/>
      <c r="K370" s="82"/>
      <c r="L370" s="83"/>
      <c r="M370" s="82"/>
      <c r="N370" s="82"/>
      <c r="O370" s="83"/>
      <c r="P370" s="82"/>
      <c r="Q370" s="82"/>
      <c r="R370" s="83"/>
      <c r="S370" s="82"/>
      <c r="T370" s="87"/>
      <c r="U370" s="87"/>
      <c r="V370" s="82"/>
      <c r="W370" s="82"/>
      <c r="X370" s="88"/>
      <c r="Y370" s="89"/>
      <c r="Z370" s="89"/>
      <c r="AA370" s="89"/>
      <c r="AB370" s="128"/>
      <c r="AC370" s="91"/>
      <c r="AD370" s="82"/>
      <c r="AE370" s="82"/>
      <c r="AF370" s="93"/>
    </row>
    <row r="371" spans="1:32" s="94" customFormat="1" ht="50.25" customHeight="1" x14ac:dyDescent="0.2">
      <c r="A371" s="83"/>
      <c r="B371" s="104"/>
      <c r="C371" s="104"/>
      <c r="D371" s="104"/>
      <c r="E371" s="82"/>
      <c r="F371" s="82"/>
      <c r="G371" s="82"/>
      <c r="H371" s="82"/>
      <c r="I371" s="82"/>
      <c r="J371" s="83"/>
      <c r="K371" s="82"/>
      <c r="L371" s="83"/>
      <c r="M371" s="82"/>
      <c r="N371" s="82"/>
      <c r="O371" s="83"/>
      <c r="P371" s="82"/>
      <c r="Q371" s="82"/>
      <c r="R371" s="83"/>
      <c r="S371" s="82"/>
      <c r="T371" s="87"/>
      <c r="U371" s="86"/>
      <c r="V371" s="82"/>
      <c r="W371" s="82"/>
      <c r="X371" s="88"/>
      <c r="Y371" s="89"/>
      <c r="Z371" s="89"/>
      <c r="AA371" s="89"/>
      <c r="AB371" s="128"/>
      <c r="AC371" s="91"/>
      <c r="AD371" s="96"/>
      <c r="AE371" s="97"/>
      <c r="AF371" s="93"/>
    </row>
    <row r="372" spans="1:32" s="94" customFormat="1" ht="50.25" customHeight="1" x14ac:dyDescent="0.2">
      <c r="A372" s="83"/>
      <c r="B372" s="104"/>
      <c r="C372" s="104"/>
      <c r="D372" s="104"/>
      <c r="E372" s="82"/>
      <c r="F372" s="82"/>
      <c r="G372" s="82"/>
      <c r="H372" s="82"/>
      <c r="I372" s="82"/>
      <c r="J372" s="83"/>
      <c r="K372" s="82"/>
      <c r="L372" s="83"/>
      <c r="M372" s="82"/>
      <c r="N372" s="82"/>
      <c r="O372" s="83"/>
      <c r="P372" s="82"/>
      <c r="Q372" s="82"/>
      <c r="R372" s="83"/>
      <c r="S372" s="82"/>
      <c r="T372" s="87"/>
      <c r="U372" s="86"/>
      <c r="V372" s="92"/>
      <c r="W372" s="82"/>
      <c r="X372" s="102"/>
      <c r="Y372" s="89"/>
      <c r="Z372" s="89"/>
      <c r="AA372" s="89"/>
      <c r="AB372" s="128"/>
      <c r="AC372" s="91"/>
      <c r="AD372" s="96"/>
      <c r="AE372" s="82"/>
      <c r="AF372" s="93"/>
    </row>
    <row r="373" spans="1:32" s="94" customFormat="1" ht="50.25" customHeight="1" x14ac:dyDescent="0.2">
      <c r="A373" s="83"/>
      <c r="B373" s="104"/>
      <c r="C373" s="104"/>
      <c r="D373" s="104"/>
      <c r="E373" s="82"/>
      <c r="F373" s="82"/>
      <c r="G373" s="82"/>
      <c r="H373" s="82"/>
      <c r="I373" s="82"/>
      <c r="J373" s="83"/>
      <c r="K373" s="82"/>
      <c r="L373" s="83"/>
      <c r="M373" s="82"/>
      <c r="N373" s="82"/>
      <c r="O373" s="83"/>
      <c r="P373" s="82"/>
      <c r="Q373" s="82"/>
      <c r="R373" s="83"/>
      <c r="S373" s="82"/>
      <c r="T373" s="87"/>
      <c r="U373" s="86"/>
      <c r="V373" s="82"/>
      <c r="W373" s="82"/>
      <c r="X373" s="102"/>
      <c r="Y373" s="89"/>
      <c r="Z373" s="89"/>
      <c r="AA373" s="89"/>
      <c r="AB373" s="128"/>
      <c r="AC373" s="91"/>
      <c r="AD373" s="96"/>
      <c r="AE373" s="82"/>
      <c r="AF373" s="93"/>
    </row>
    <row r="374" spans="1:32" ht="50.25" customHeight="1" x14ac:dyDescent="0.2">
      <c r="A374" s="41"/>
      <c r="B374" s="42"/>
      <c r="C374" s="42"/>
      <c r="D374" s="42"/>
      <c r="E374" s="43"/>
      <c r="F374" s="43"/>
      <c r="G374" s="43"/>
      <c r="H374" s="44"/>
      <c r="I374" s="43"/>
      <c r="J374" s="41"/>
      <c r="K374" s="43"/>
      <c r="L374" s="43"/>
      <c r="M374" s="43"/>
      <c r="N374" s="43"/>
      <c r="O374" s="43"/>
      <c r="P374" s="43"/>
      <c r="Q374" s="43"/>
      <c r="R374" s="51"/>
      <c r="S374" s="51"/>
      <c r="T374" s="45"/>
      <c r="U374" s="46"/>
      <c r="V374" s="43"/>
      <c r="W374" s="43"/>
      <c r="X374" s="47"/>
      <c r="Y374" s="48"/>
      <c r="Z374" s="48"/>
      <c r="AA374" s="48"/>
      <c r="AB374" s="2"/>
      <c r="AC374" s="49"/>
      <c r="AD374" s="50"/>
      <c r="AE374" s="43"/>
    </row>
    <row r="375" spans="1:32" ht="50.25" customHeight="1" x14ac:dyDescent="0.2">
      <c r="A375" s="41"/>
      <c r="B375" s="42"/>
      <c r="C375" s="42"/>
      <c r="D375" s="53"/>
      <c r="E375" s="54"/>
      <c r="F375" s="43"/>
      <c r="G375" s="43"/>
      <c r="H375" s="43"/>
      <c r="I375" s="43"/>
      <c r="J375" s="41"/>
      <c r="K375" s="43"/>
      <c r="L375" s="41"/>
      <c r="M375" s="43"/>
      <c r="N375" s="43"/>
      <c r="O375" s="41"/>
      <c r="P375" s="43"/>
      <c r="Q375" s="43"/>
      <c r="R375" s="41"/>
      <c r="S375" s="43"/>
      <c r="T375" s="46"/>
      <c r="U375" s="45"/>
      <c r="V375" s="43"/>
      <c r="W375" s="43"/>
      <c r="X375" s="47"/>
      <c r="Y375" s="48"/>
      <c r="Z375" s="48"/>
      <c r="AA375" s="48"/>
      <c r="AB375" s="2"/>
      <c r="AC375" s="49"/>
      <c r="AD375" s="50"/>
      <c r="AE375" s="50"/>
    </row>
    <row r="376" spans="1:32" ht="50.25" customHeight="1" x14ac:dyDescent="0.2">
      <c r="A376" s="41"/>
      <c r="B376" s="42"/>
      <c r="C376" s="42"/>
      <c r="D376" s="42"/>
      <c r="E376" s="43"/>
      <c r="F376" s="43"/>
      <c r="G376" s="43"/>
      <c r="H376" s="43"/>
      <c r="I376" s="43"/>
      <c r="J376" s="41"/>
      <c r="K376" s="43"/>
      <c r="L376" s="41"/>
      <c r="M376" s="43"/>
      <c r="N376" s="43"/>
      <c r="O376" s="41"/>
      <c r="P376" s="43"/>
      <c r="Q376" s="43"/>
      <c r="R376" s="41"/>
      <c r="S376" s="43"/>
      <c r="T376" s="45"/>
      <c r="U376" s="46"/>
      <c r="V376" s="43"/>
      <c r="W376" s="43"/>
      <c r="X376" s="47"/>
      <c r="Y376" s="48"/>
      <c r="Z376" s="48"/>
      <c r="AA376" s="48"/>
      <c r="AB376" s="2"/>
      <c r="AC376" s="49"/>
      <c r="AD376" s="9"/>
      <c r="AE376" s="10"/>
    </row>
    <row r="377" spans="1:32" ht="50.25" customHeight="1" x14ac:dyDescent="0.2">
      <c r="A377" s="41"/>
      <c r="B377" s="42"/>
      <c r="C377" s="42"/>
      <c r="D377" s="42"/>
      <c r="E377" s="43"/>
      <c r="F377" s="43"/>
      <c r="G377" s="43"/>
      <c r="H377" s="43"/>
      <c r="I377" s="43"/>
      <c r="J377" s="41"/>
      <c r="K377" s="43"/>
      <c r="L377" s="41"/>
      <c r="M377" s="43"/>
      <c r="N377" s="43"/>
      <c r="O377" s="41"/>
      <c r="P377" s="43"/>
      <c r="Q377" s="43"/>
      <c r="R377" s="41"/>
      <c r="S377" s="43"/>
      <c r="T377" s="46"/>
      <c r="U377" s="45"/>
      <c r="V377" s="43"/>
      <c r="W377" s="43"/>
      <c r="X377" s="47"/>
      <c r="Y377" s="48"/>
      <c r="Z377" s="48"/>
      <c r="AA377" s="48"/>
      <c r="AB377" s="2"/>
      <c r="AC377" s="49"/>
      <c r="AD377" s="9"/>
      <c r="AE377" s="10"/>
    </row>
    <row r="378" spans="1:32" ht="50.25" customHeight="1" x14ac:dyDescent="0.2">
      <c r="A378" s="41"/>
      <c r="B378" s="42"/>
      <c r="C378" s="42"/>
      <c r="D378" s="42"/>
      <c r="E378" s="43"/>
      <c r="F378" s="43"/>
      <c r="G378" s="43"/>
      <c r="H378" s="43"/>
      <c r="I378" s="43"/>
      <c r="J378" s="41"/>
      <c r="K378" s="43"/>
      <c r="L378" s="41"/>
      <c r="M378" s="43"/>
      <c r="N378" s="43"/>
      <c r="O378" s="41"/>
      <c r="P378" s="43"/>
      <c r="Q378" s="43"/>
      <c r="R378" s="43"/>
      <c r="S378" s="43"/>
      <c r="T378" s="45"/>
      <c r="U378" s="46"/>
      <c r="V378" s="43"/>
      <c r="W378" s="43"/>
      <c r="X378" s="47"/>
      <c r="Y378" s="48"/>
      <c r="Z378" s="48"/>
      <c r="AA378" s="48"/>
      <c r="AB378" s="2"/>
      <c r="AC378" s="49"/>
      <c r="AD378" s="9"/>
      <c r="AE378" s="10"/>
    </row>
    <row r="379" spans="1:32" ht="50.25" customHeight="1" x14ac:dyDescent="0.2">
      <c r="A379" s="41"/>
      <c r="B379" s="42"/>
      <c r="C379" s="42"/>
      <c r="D379" s="42"/>
      <c r="E379" s="43"/>
      <c r="F379" s="43"/>
      <c r="G379" s="43"/>
      <c r="H379" s="44"/>
      <c r="I379" s="43"/>
      <c r="J379" s="41"/>
      <c r="K379" s="43"/>
      <c r="L379" s="41"/>
      <c r="M379" s="43"/>
      <c r="N379" s="43"/>
      <c r="O379" s="41"/>
      <c r="P379" s="43"/>
      <c r="Q379" s="43"/>
      <c r="R379" s="43"/>
      <c r="S379" s="43"/>
      <c r="T379" s="45"/>
      <c r="U379" s="46"/>
      <c r="V379" s="43"/>
      <c r="W379" s="43"/>
      <c r="X379" s="47"/>
      <c r="Y379" s="48"/>
      <c r="Z379" s="48"/>
      <c r="AA379" s="48"/>
      <c r="AB379" s="2"/>
      <c r="AC379" s="49"/>
      <c r="AD379" s="50"/>
      <c r="AE379" s="43"/>
    </row>
    <row r="380" spans="1:32" ht="50.25" customHeight="1" x14ac:dyDescent="0.2">
      <c r="A380" s="41"/>
      <c r="B380" s="42"/>
      <c r="C380" s="42"/>
      <c r="D380" s="42"/>
      <c r="E380" s="43"/>
      <c r="F380" s="43"/>
      <c r="G380" s="43"/>
      <c r="H380" s="43"/>
      <c r="I380" s="43"/>
      <c r="J380" s="41"/>
      <c r="K380" s="43"/>
      <c r="L380" s="41"/>
      <c r="M380" s="43"/>
      <c r="N380" s="43"/>
      <c r="O380" s="41"/>
      <c r="P380" s="43"/>
      <c r="Q380" s="43"/>
      <c r="R380" s="43"/>
      <c r="S380" s="43"/>
      <c r="T380" s="45"/>
      <c r="U380" s="46"/>
      <c r="V380" s="43"/>
      <c r="W380" s="43"/>
      <c r="X380" s="52"/>
      <c r="Y380" s="48"/>
      <c r="Z380" s="48"/>
      <c r="AA380" s="48"/>
      <c r="AB380" s="2"/>
      <c r="AC380" s="49"/>
      <c r="AD380" s="9"/>
      <c r="AE380" s="43"/>
    </row>
    <row r="381" spans="1:32" ht="50.25" customHeight="1" x14ac:dyDescent="0.2">
      <c r="A381" s="41"/>
      <c r="B381" s="42"/>
      <c r="C381" s="42"/>
      <c r="D381" s="42"/>
      <c r="E381" s="43"/>
      <c r="F381" s="43"/>
      <c r="G381" s="43"/>
      <c r="H381" s="43"/>
      <c r="I381" s="43"/>
      <c r="J381" s="41"/>
      <c r="K381" s="43"/>
      <c r="L381" s="41"/>
      <c r="M381" s="43"/>
      <c r="N381" s="43"/>
      <c r="O381" s="41"/>
      <c r="P381" s="43"/>
      <c r="Q381" s="43"/>
      <c r="R381" s="41"/>
      <c r="S381" s="43"/>
      <c r="T381" s="45"/>
      <c r="U381" s="46"/>
      <c r="V381" s="43"/>
      <c r="W381" s="43"/>
      <c r="X381" s="47"/>
      <c r="Y381" s="48"/>
      <c r="Z381" s="48"/>
      <c r="AA381" s="48"/>
      <c r="AB381" s="2"/>
      <c r="AC381" s="49"/>
      <c r="AD381" s="43"/>
      <c r="AE381" s="43"/>
    </row>
    <row r="382" spans="1:32" ht="50.25" customHeight="1" x14ac:dyDescent="0.2">
      <c r="A382" s="41"/>
      <c r="B382" s="42"/>
      <c r="C382" s="42"/>
      <c r="D382" s="42"/>
      <c r="E382" s="43"/>
      <c r="F382" s="43"/>
      <c r="G382" s="43"/>
      <c r="H382" s="43"/>
      <c r="I382" s="43"/>
      <c r="J382" s="41"/>
      <c r="K382" s="43"/>
      <c r="L382" s="41"/>
      <c r="M382" s="43"/>
      <c r="N382" s="43"/>
      <c r="O382" s="41"/>
      <c r="P382" s="43"/>
      <c r="Q382" s="43"/>
      <c r="R382" s="43"/>
      <c r="S382" s="43"/>
      <c r="T382" s="45"/>
      <c r="U382" s="46"/>
      <c r="V382" s="43"/>
      <c r="W382" s="43"/>
      <c r="X382" s="52"/>
      <c r="Y382" s="48"/>
      <c r="Z382" s="48"/>
      <c r="AA382" s="48"/>
      <c r="AB382" s="2"/>
      <c r="AC382" s="49"/>
      <c r="AD382" s="9"/>
      <c r="AE382" s="43"/>
    </row>
    <row r="383" spans="1:32" ht="50.25" customHeight="1" x14ac:dyDescent="0.2">
      <c r="A383" s="41"/>
      <c r="B383" s="42"/>
      <c r="C383" s="42"/>
      <c r="D383" s="42"/>
      <c r="E383" s="43"/>
      <c r="F383" s="43"/>
      <c r="G383" s="43"/>
      <c r="H383" s="44"/>
      <c r="I383" s="43"/>
      <c r="J383" s="41"/>
      <c r="K383" s="43"/>
      <c r="L383" s="41"/>
      <c r="M383" s="43"/>
      <c r="N383" s="43"/>
      <c r="O383" s="41"/>
      <c r="P383" s="43"/>
      <c r="Q383" s="43"/>
      <c r="R383" s="41"/>
      <c r="S383" s="43"/>
      <c r="T383" s="45"/>
      <c r="U383" s="46"/>
      <c r="V383" s="43"/>
      <c r="W383" s="43"/>
      <c r="X383" s="47"/>
      <c r="Y383" s="48"/>
      <c r="Z383" s="48"/>
      <c r="AA383" s="48"/>
      <c r="AB383" s="2"/>
      <c r="AC383" s="49"/>
      <c r="AD383" s="50"/>
      <c r="AE383" s="43"/>
    </row>
    <row r="384" spans="1:32" ht="50.25" customHeight="1" x14ac:dyDescent="0.2">
      <c r="A384" s="41"/>
      <c r="B384" s="42"/>
      <c r="C384" s="42"/>
      <c r="D384" s="42"/>
      <c r="E384" s="43"/>
      <c r="F384" s="43"/>
      <c r="G384" s="43"/>
      <c r="H384" s="43"/>
      <c r="I384" s="43"/>
      <c r="J384" s="41"/>
      <c r="K384" s="43"/>
      <c r="L384" s="41"/>
      <c r="M384" s="43"/>
      <c r="N384" s="43"/>
      <c r="O384" s="41"/>
      <c r="P384" s="43"/>
      <c r="Q384" s="43"/>
      <c r="R384" s="43"/>
      <c r="S384" s="43"/>
      <c r="T384" s="45"/>
      <c r="U384" s="46"/>
      <c r="V384" s="43"/>
      <c r="W384" s="43"/>
      <c r="X384" s="52"/>
      <c r="Y384" s="48"/>
      <c r="Z384" s="48"/>
      <c r="AA384" s="48"/>
      <c r="AB384" s="2"/>
      <c r="AC384" s="49"/>
      <c r="AD384" s="55"/>
      <c r="AE384" s="56"/>
    </row>
    <row r="385" spans="1:31" ht="50.25" customHeight="1" x14ac:dyDescent="0.2">
      <c r="A385" s="41"/>
      <c r="B385" s="42"/>
      <c r="C385" s="42"/>
      <c r="D385" s="42"/>
      <c r="E385" s="43"/>
      <c r="F385" s="43"/>
      <c r="G385" s="43"/>
      <c r="H385" s="43"/>
      <c r="I385" s="43"/>
      <c r="J385" s="41"/>
      <c r="K385" s="43"/>
      <c r="L385" s="41"/>
      <c r="M385" s="43"/>
      <c r="N385" s="43"/>
      <c r="O385" s="41"/>
      <c r="P385" s="43"/>
      <c r="Q385" s="43"/>
      <c r="R385" s="41"/>
      <c r="S385" s="43"/>
      <c r="T385" s="46"/>
      <c r="U385" s="46"/>
      <c r="V385" s="43"/>
      <c r="W385" s="43"/>
      <c r="X385" s="47"/>
      <c r="Y385" s="48"/>
      <c r="Z385" s="48"/>
      <c r="AA385" s="48"/>
      <c r="AB385" s="2"/>
      <c r="AC385" s="49"/>
      <c r="AD385" s="43"/>
      <c r="AE385" s="43"/>
    </row>
    <row r="386" spans="1:31" ht="50.25" customHeight="1" x14ac:dyDescent="0.2">
      <c r="A386" s="41"/>
      <c r="B386" s="42"/>
      <c r="C386" s="42"/>
      <c r="D386" s="53"/>
      <c r="E386" s="54"/>
      <c r="F386" s="43"/>
      <c r="G386" s="43"/>
      <c r="H386" s="44"/>
      <c r="I386" s="43"/>
      <c r="J386" s="41"/>
      <c r="K386" s="43"/>
      <c r="L386" s="41"/>
      <c r="M386" s="43"/>
      <c r="N386" s="43"/>
      <c r="O386" s="41"/>
      <c r="P386" s="43"/>
      <c r="Q386" s="43"/>
      <c r="R386" s="43"/>
      <c r="S386" s="43"/>
      <c r="T386" s="45"/>
      <c r="U386" s="46"/>
      <c r="V386" s="43"/>
      <c r="W386" s="43"/>
      <c r="X386" s="47"/>
      <c r="Y386" s="48"/>
      <c r="Z386" s="48"/>
      <c r="AA386" s="48"/>
      <c r="AB386" s="2"/>
      <c r="AC386" s="49"/>
      <c r="AD386" s="50"/>
      <c r="AE386" s="43"/>
    </row>
    <row r="387" spans="1:31" ht="50.25" customHeight="1" x14ac:dyDescent="0.2">
      <c r="A387" s="41"/>
      <c r="B387" s="42"/>
      <c r="C387" s="42"/>
      <c r="D387" s="42"/>
      <c r="E387" s="43"/>
      <c r="F387" s="43"/>
      <c r="G387" s="43"/>
      <c r="H387" s="43"/>
      <c r="I387" s="43"/>
      <c r="J387" s="41"/>
      <c r="K387" s="43"/>
      <c r="L387" s="43"/>
      <c r="M387" s="43"/>
      <c r="N387" s="43"/>
      <c r="O387" s="43"/>
      <c r="P387" s="43"/>
      <c r="Q387" s="43"/>
      <c r="R387" s="51"/>
      <c r="S387" s="51"/>
      <c r="T387" s="46"/>
      <c r="U387" s="46"/>
      <c r="V387" s="43"/>
      <c r="W387" s="43"/>
      <c r="X387" s="47"/>
      <c r="Y387" s="48"/>
      <c r="Z387" s="48"/>
      <c r="AA387" s="48"/>
      <c r="AB387" s="2"/>
      <c r="AC387" s="49"/>
      <c r="AD387" s="10"/>
      <c r="AE387" s="10"/>
    </row>
    <row r="388" spans="1:31" ht="48.75" customHeight="1" x14ac:dyDescent="0.2">
      <c r="A388" s="41"/>
      <c r="B388" s="42"/>
      <c r="C388" s="42"/>
      <c r="D388" s="53"/>
      <c r="E388" s="54"/>
      <c r="F388" s="43"/>
      <c r="G388" s="43"/>
      <c r="H388" s="44"/>
      <c r="I388" s="43"/>
      <c r="J388" s="41"/>
      <c r="K388" s="43"/>
      <c r="L388" s="41"/>
      <c r="M388" s="43"/>
      <c r="N388" s="43"/>
      <c r="O388" s="41"/>
      <c r="P388" s="43"/>
      <c r="Q388" s="43"/>
      <c r="R388" s="43"/>
      <c r="S388" s="43"/>
      <c r="T388" s="45"/>
      <c r="U388" s="46"/>
      <c r="V388" s="43"/>
      <c r="W388" s="43"/>
      <c r="X388" s="47"/>
      <c r="Y388" s="48"/>
      <c r="Z388" s="48"/>
      <c r="AA388" s="48"/>
      <c r="AB388" s="2"/>
      <c r="AC388" s="49"/>
      <c r="AD388" s="50"/>
      <c r="AE388" s="43"/>
    </row>
    <row r="389" spans="1:31" ht="47.25" customHeight="1" x14ac:dyDescent="0.2">
      <c r="A389" s="41"/>
      <c r="B389" s="42"/>
      <c r="C389" s="42"/>
      <c r="D389" s="53"/>
      <c r="E389" s="54"/>
      <c r="F389" s="43"/>
      <c r="G389" s="43"/>
      <c r="H389" s="44"/>
      <c r="I389" s="43"/>
      <c r="J389" s="41"/>
      <c r="K389" s="43"/>
      <c r="L389" s="41"/>
      <c r="M389" s="43"/>
      <c r="N389" s="43"/>
      <c r="O389" s="41"/>
      <c r="P389" s="43"/>
      <c r="Q389" s="43"/>
      <c r="R389" s="43"/>
      <c r="S389" s="43"/>
      <c r="T389" s="45"/>
      <c r="U389" s="46"/>
      <c r="V389" s="43"/>
      <c r="W389" s="43"/>
      <c r="X389" s="47"/>
      <c r="Y389" s="48">
        <f>SUM(Y6:Y388)</f>
        <v>976300.53999999922</v>
      </c>
      <c r="Z389" s="48"/>
      <c r="AA389" s="48"/>
      <c r="AB389" s="2"/>
      <c r="AC389" s="49"/>
      <c r="AD389" s="50"/>
      <c r="AE389" s="43"/>
    </row>
    <row r="478" spans="12:12" x14ac:dyDescent="0.25">
      <c r="L478" s="57"/>
    </row>
    <row r="61550" spans="10:10" x14ac:dyDescent="0.25">
      <c r="J61550" s="59"/>
    </row>
    <row r="61557" spans="2:3" x14ac:dyDescent="0.25">
      <c r="B61557" s="60">
        <v>101</v>
      </c>
      <c r="C61557" s="61"/>
    </row>
    <row r="61944" spans="1:259" s="57" customFormat="1" x14ac:dyDescent="0.25">
      <c r="A61944" s="62"/>
      <c r="B61944" s="40"/>
      <c r="C61944" s="40"/>
      <c r="E61944" s="40"/>
      <c r="I61944" s="63"/>
      <c r="L61944" s="58"/>
      <c r="M61944" s="58"/>
      <c r="N61944" s="58"/>
      <c r="O61944" s="58"/>
      <c r="P61944" s="58"/>
      <c r="Q61944" s="58"/>
      <c r="R61944" s="58"/>
      <c r="S61944" s="58"/>
      <c r="V61944" s="58"/>
      <c r="W61944" s="58"/>
      <c r="X61944" s="58"/>
      <c r="Y61944" s="64"/>
      <c r="Z61944" s="152"/>
      <c r="AA61944" s="152"/>
      <c r="AB61944" s="65"/>
      <c r="AC61944" s="66"/>
      <c r="AD61944" s="140"/>
      <c r="AE61944"/>
      <c r="AF61944" s="39"/>
      <c r="AG61944"/>
      <c r="AH61944"/>
      <c r="AI61944"/>
      <c r="AJ61944"/>
      <c r="AK61944"/>
      <c r="AL61944"/>
      <c r="AM61944"/>
      <c r="AN61944"/>
      <c r="AO61944"/>
      <c r="AP61944"/>
      <c r="AQ61944"/>
      <c r="AR61944"/>
      <c r="AS61944"/>
      <c r="AT61944"/>
      <c r="AU61944"/>
      <c r="AV61944"/>
      <c r="AW61944"/>
      <c r="AX61944"/>
      <c r="AY61944"/>
      <c r="AZ61944"/>
      <c r="BA61944"/>
      <c r="BB61944"/>
      <c r="BC61944"/>
      <c r="BD61944"/>
      <c r="BE61944"/>
      <c r="BF61944"/>
      <c r="BG61944"/>
      <c r="BH61944"/>
      <c r="BI61944"/>
      <c r="BJ61944"/>
      <c r="BK61944"/>
      <c r="BL61944"/>
      <c r="BM61944"/>
      <c r="BN61944"/>
      <c r="BO61944"/>
      <c r="BP61944"/>
      <c r="BQ61944"/>
      <c r="BR61944"/>
      <c r="BS61944"/>
      <c r="BT61944"/>
      <c r="BU61944"/>
      <c r="BV61944"/>
      <c r="BW61944"/>
      <c r="BX61944"/>
      <c r="BY61944"/>
      <c r="BZ61944"/>
      <c r="CA61944"/>
      <c r="CB61944"/>
      <c r="CC61944"/>
      <c r="CD61944"/>
      <c r="CE61944"/>
      <c r="CF61944"/>
      <c r="CG61944"/>
      <c r="CH61944"/>
      <c r="CI61944"/>
      <c r="CJ61944"/>
      <c r="CK61944"/>
      <c r="CL61944"/>
      <c r="CM61944"/>
      <c r="CN61944"/>
      <c r="CO61944"/>
      <c r="CP61944"/>
      <c r="CQ61944"/>
      <c r="CR61944"/>
      <c r="CS61944"/>
      <c r="CT61944"/>
      <c r="CU61944"/>
      <c r="CV61944"/>
      <c r="CW61944"/>
      <c r="CX61944"/>
      <c r="CY61944"/>
      <c r="CZ61944"/>
      <c r="DA61944"/>
      <c r="DB61944"/>
      <c r="DC61944"/>
      <c r="DD61944"/>
      <c r="DE61944"/>
      <c r="DF61944"/>
      <c r="DG61944"/>
      <c r="DH61944"/>
      <c r="DI61944"/>
      <c r="DJ61944"/>
      <c r="DK61944"/>
      <c r="DL61944"/>
      <c r="DM61944"/>
      <c r="DN61944"/>
      <c r="DO61944"/>
      <c r="DP61944"/>
      <c r="DQ61944"/>
      <c r="DR61944"/>
      <c r="DS61944"/>
      <c r="DT61944"/>
      <c r="DU61944"/>
      <c r="DV61944"/>
      <c r="DW61944"/>
      <c r="DX61944"/>
      <c r="DY61944"/>
      <c r="DZ61944"/>
      <c r="EA61944"/>
      <c r="EB61944"/>
      <c r="EC61944"/>
      <c r="ED61944"/>
      <c r="EE61944"/>
      <c r="EF61944"/>
      <c r="EG61944"/>
      <c r="EH61944"/>
      <c r="EI61944"/>
      <c r="EJ61944"/>
      <c r="EK61944"/>
      <c r="EL61944"/>
      <c r="EM61944"/>
      <c r="EN61944"/>
      <c r="EO61944"/>
      <c r="EP61944"/>
      <c r="EQ61944"/>
      <c r="ER61944"/>
      <c r="ES61944"/>
      <c r="ET61944"/>
      <c r="EU61944"/>
      <c r="EV61944"/>
      <c r="EW61944"/>
      <c r="EX61944"/>
      <c r="EY61944"/>
      <c r="EZ61944"/>
      <c r="FA61944"/>
      <c r="FB61944"/>
      <c r="FC61944"/>
      <c r="FD61944"/>
      <c r="FE61944"/>
      <c r="FF61944"/>
      <c r="FG61944"/>
      <c r="FH61944"/>
      <c r="FI61944"/>
      <c r="FJ61944"/>
      <c r="FK61944"/>
      <c r="FL61944"/>
      <c r="FM61944"/>
      <c r="FN61944"/>
      <c r="FO61944"/>
      <c r="FP61944"/>
      <c r="FQ61944"/>
      <c r="FR61944"/>
      <c r="FS61944"/>
      <c r="FT61944"/>
      <c r="FU61944"/>
      <c r="FV61944"/>
      <c r="FW61944"/>
      <c r="FX61944"/>
      <c r="FY61944"/>
      <c r="FZ61944"/>
      <c r="GA61944"/>
      <c r="GB61944"/>
      <c r="GC61944"/>
      <c r="GD61944"/>
      <c r="GE61944"/>
      <c r="GF61944"/>
      <c r="GG61944"/>
      <c r="GH61944"/>
      <c r="GI61944"/>
      <c r="GJ61944"/>
      <c r="GK61944"/>
      <c r="GL61944"/>
      <c r="GM61944"/>
      <c r="GN61944"/>
      <c r="GO61944"/>
      <c r="GP61944"/>
      <c r="GQ61944"/>
      <c r="GR61944"/>
      <c r="GS61944"/>
      <c r="GT61944"/>
      <c r="GU61944"/>
      <c r="GV61944"/>
      <c r="GW61944"/>
      <c r="GX61944"/>
      <c r="GY61944"/>
      <c r="GZ61944"/>
      <c r="HA61944"/>
      <c r="HB61944"/>
      <c r="HC61944"/>
      <c r="HD61944"/>
      <c r="HE61944"/>
      <c r="HF61944"/>
      <c r="HG61944"/>
      <c r="HH61944"/>
      <c r="HI61944"/>
      <c r="HJ61944"/>
      <c r="HK61944"/>
      <c r="HL61944"/>
      <c r="HM61944"/>
      <c r="HN61944"/>
      <c r="HO61944"/>
      <c r="HP61944"/>
      <c r="HQ61944"/>
      <c r="HR61944"/>
      <c r="HS61944"/>
      <c r="HT61944"/>
      <c r="HU61944"/>
      <c r="HV61944"/>
      <c r="HW61944"/>
      <c r="HX61944"/>
      <c r="HY61944"/>
      <c r="HZ61944"/>
      <c r="IA61944"/>
      <c r="IB61944"/>
      <c r="IC61944"/>
      <c r="ID61944"/>
      <c r="IE61944"/>
      <c r="IF61944"/>
      <c r="IG61944"/>
      <c r="IH61944"/>
      <c r="II61944"/>
      <c r="IJ61944"/>
      <c r="IK61944"/>
      <c r="IL61944"/>
      <c r="IM61944"/>
      <c r="IN61944"/>
      <c r="IO61944"/>
      <c r="IP61944"/>
      <c r="IQ61944"/>
      <c r="IR61944"/>
      <c r="IS61944"/>
      <c r="IT61944"/>
      <c r="IU61944"/>
      <c r="IV61944"/>
      <c r="IW61944"/>
      <c r="IX61944"/>
      <c r="IY61944"/>
    </row>
    <row r="61945" spans="1:259" s="57" customFormat="1" x14ac:dyDescent="0.25">
      <c r="A61945" s="62"/>
      <c r="B61945" s="40"/>
      <c r="C61945" s="40"/>
      <c r="E61945" s="40"/>
      <c r="I61945" s="63"/>
      <c r="L61945" s="58"/>
      <c r="M61945" s="58"/>
      <c r="N61945" s="58"/>
      <c r="O61945" s="58"/>
      <c r="P61945" s="58"/>
      <c r="Q61945" s="58"/>
      <c r="R61945" s="58"/>
      <c r="S61945" s="58"/>
      <c r="V61945" s="58"/>
      <c r="W61945" s="58"/>
      <c r="X61945" s="58"/>
      <c r="Y61945" s="64"/>
      <c r="Z61945" s="152"/>
      <c r="AA61945" s="152"/>
      <c r="AB61945" s="65"/>
      <c r="AC61945" s="66"/>
      <c r="AD61945" s="140"/>
      <c r="AE61945"/>
      <c r="AF61945" s="39"/>
      <c r="AG61945"/>
      <c r="AH61945"/>
      <c r="AI61945"/>
      <c r="AJ61945"/>
      <c r="AK61945"/>
      <c r="AL61945"/>
      <c r="AM61945"/>
      <c r="AN61945"/>
      <c r="AO61945"/>
      <c r="AP61945"/>
      <c r="AQ61945"/>
      <c r="AR61945"/>
      <c r="AS61945"/>
      <c r="AT61945"/>
      <c r="AU61945"/>
      <c r="AV61945"/>
      <c r="AW61945"/>
      <c r="AX61945"/>
      <c r="AY61945"/>
      <c r="AZ61945"/>
      <c r="BA61945"/>
      <c r="BB61945"/>
      <c r="BC61945"/>
      <c r="BD61945"/>
      <c r="BE61945"/>
      <c r="BF61945"/>
      <c r="BG61945"/>
      <c r="BH61945"/>
      <c r="BI61945"/>
      <c r="BJ61945"/>
      <c r="BK61945"/>
      <c r="BL61945"/>
      <c r="BM61945"/>
      <c r="BN61945"/>
      <c r="BO61945"/>
      <c r="BP61945"/>
      <c r="BQ61945"/>
      <c r="BR61945"/>
      <c r="BS61945"/>
      <c r="BT61945"/>
      <c r="BU61945"/>
      <c r="BV61945"/>
      <c r="BW61945"/>
      <c r="BX61945"/>
      <c r="BY61945"/>
      <c r="BZ61945"/>
      <c r="CA61945"/>
      <c r="CB61945"/>
      <c r="CC61945"/>
      <c r="CD61945"/>
      <c r="CE61945"/>
      <c r="CF61945"/>
      <c r="CG61945"/>
      <c r="CH61945"/>
      <c r="CI61945"/>
      <c r="CJ61945"/>
      <c r="CK61945"/>
      <c r="CL61945"/>
      <c r="CM61945"/>
      <c r="CN61945"/>
      <c r="CO61945"/>
      <c r="CP61945"/>
      <c r="CQ61945"/>
      <c r="CR61945"/>
      <c r="CS61945"/>
      <c r="CT61945"/>
      <c r="CU61945"/>
      <c r="CV61945"/>
      <c r="CW61945"/>
      <c r="CX61945"/>
      <c r="CY61945"/>
      <c r="CZ61945"/>
      <c r="DA61945"/>
      <c r="DB61945"/>
      <c r="DC61945"/>
      <c r="DD61945"/>
      <c r="DE61945"/>
      <c r="DF61945"/>
      <c r="DG61945"/>
      <c r="DH61945"/>
      <c r="DI61945"/>
      <c r="DJ61945"/>
      <c r="DK61945"/>
      <c r="DL61945"/>
      <c r="DM61945"/>
      <c r="DN61945"/>
      <c r="DO61945"/>
      <c r="DP61945"/>
      <c r="DQ61945"/>
      <c r="DR61945"/>
      <c r="DS61945"/>
      <c r="DT61945"/>
      <c r="DU61945"/>
      <c r="DV61945"/>
      <c r="DW61945"/>
      <c r="DX61945"/>
      <c r="DY61945"/>
      <c r="DZ61945"/>
      <c r="EA61945"/>
      <c r="EB61945"/>
      <c r="EC61945"/>
      <c r="ED61945"/>
      <c r="EE61945"/>
      <c r="EF61945"/>
      <c r="EG61945"/>
      <c r="EH61945"/>
      <c r="EI61945"/>
      <c r="EJ61945"/>
      <c r="EK61945"/>
      <c r="EL61945"/>
      <c r="EM61945"/>
      <c r="EN61945"/>
      <c r="EO61945"/>
      <c r="EP61945"/>
      <c r="EQ61945"/>
      <c r="ER61945"/>
      <c r="ES61945"/>
      <c r="ET61945"/>
      <c r="EU61945"/>
      <c r="EV61945"/>
      <c r="EW61945"/>
      <c r="EX61945"/>
      <c r="EY61945"/>
      <c r="EZ61945"/>
      <c r="FA61945"/>
      <c r="FB61945"/>
      <c r="FC61945"/>
      <c r="FD61945"/>
      <c r="FE61945"/>
      <c r="FF61945"/>
      <c r="FG61945"/>
      <c r="FH61945"/>
      <c r="FI61945"/>
      <c r="FJ61945"/>
      <c r="FK61945"/>
      <c r="FL61945"/>
      <c r="FM61945"/>
      <c r="FN61945"/>
      <c r="FO61945"/>
      <c r="FP61945"/>
      <c r="FQ61945"/>
      <c r="FR61945"/>
      <c r="FS61945"/>
      <c r="FT61945"/>
      <c r="FU61945"/>
      <c r="FV61945"/>
      <c r="FW61945"/>
      <c r="FX61945"/>
      <c r="FY61945"/>
      <c r="FZ61945"/>
      <c r="GA61945"/>
      <c r="GB61945"/>
      <c r="GC61945"/>
      <c r="GD61945"/>
      <c r="GE61945"/>
      <c r="GF61945"/>
      <c r="GG61945"/>
      <c r="GH61945"/>
      <c r="GI61945"/>
      <c r="GJ61945"/>
      <c r="GK61945"/>
      <c r="GL61945"/>
      <c r="GM61945"/>
      <c r="GN61945"/>
      <c r="GO61945"/>
      <c r="GP61945"/>
      <c r="GQ61945"/>
      <c r="GR61945"/>
      <c r="GS61945"/>
      <c r="GT61945"/>
      <c r="GU61945"/>
      <c r="GV61945"/>
      <c r="GW61945"/>
      <c r="GX61945"/>
      <c r="GY61945"/>
      <c r="GZ61945"/>
      <c r="HA61945"/>
      <c r="HB61945"/>
      <c r="HC61945"/>
      <c r="HD61945"/>
      <c r="HE61945"/>
      <c r="HF61945"/>
      <c r="HG61945"/>
      <c r="HH61945"/>
      <c r="HI61945"/>
      <c r="HJ61945"/>
      <c r="HK61945"/>
      <c r="HL61945"/>
      <c r="HM61945"/>
      <c r="HN61945"/>
      <c r="HO61945"/>
      <c r="HP61945"/>
      <c r="HQ61945"/>
      <c r="HR61945"/>
      <c r="HS61945"/>
      <c r="HT61945"/>
      <c r="HU61945"/>
      <c r="HV61945"/>
      <c r="HW61945"/>
      <c r="HX61945"/>
      <c r="HY61945"/>
      <c r="HZ61945"/>
      <c r="IA61945"/>
      <c r="IB61945"/>
      <c r="IC61945"/>
      <c r="ID61945"/>
      <c r="IE61945"/>
      <c r="IF61945"/>
      <c r="IG61945"/>
      <c r="IH61945"/>
      <c r="II61945"/>
      <c r="IJ61945"/>
      <c r="IK61945"/>
      <c r="IL61945"/>
      <c r="IM61945"/>
      <c r="IN61945"/>
      <c r="IO61945"/>
      <c r="IP61945"/>
      <c r="IQ61945"/>
      <c r="IR61945"/>
      <c r="IS61945"/>
      <c r="IT61945"/>
      <c r="IU61945"/>
      <c r="IV61945"/>
      <c r="IW61945"/>
      <c r="IX61945"/>
      <c r="IY61945"/>
    </row>
    <row r="1048576" spans="1:1" x14ac:dyDescent="0.25">
      <c r="A1048576" s="68">
        <v>42620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I221:AJ221"/>
    <mergeCell ref="AF226:AG226"/>
    <mergeCell ref="AI226:AJ226"/>
    <mergeCell ref="AF245:AG245"/>
    <mergeCell ref="A1:W3"/>
    <mergeCell ref="Y1:Y3"/>
    <mergeCell ref="E4:F4"/>
    <mergeCell ref="L4:M4"/>
    <mergeCell ref="O4:P4"/>
    <mergeCell ref="R4:S4"/>
  </mergeCells>
  <conditionalFormatting sqref="AC6:AC306">
    <cfRule type="containsText" dxfId="2" priority="1" operator="containsText" text="H">
      <formula>NOT(ISERROR(SEARCH("H",AC6)))</formula>
    </cfRule>
    <cfRule type="containsText" dxfId="1" priority="2" operator="containsText" text="O">
      <formula>NOT(ISERROR(SEARCH("O",AC6)))</formula>
    </cfRule>
    <cfRule type="containsText" dxfId="0" priority="3" operator="containsText" text="N">
      <formula>NOT(ISERROR(SEARCH("N",AC6)))</formula>
    </cfRule>
  </conditionalFormatting>
  <dataValidations count="3">
    <dataValidation type="list" allowBlank="1" showInputMessage="1" showErrorMessage="1" sqref="I203:I204 K6:K77 H190:H191 I92:I107 H189:I189 H192:I192 H184:H185 I198:I201 I6:I79 H88:I88 H186:I186 H6:H87 I168 I110:I111 I125:I126 I130:I132 I145:I148 I154:I155 H183:I183 H151:I151 I194 M6:M77 H187:H188 H152:H182 H193:H280 I90 H89:H150 K125:K126 K130:K132 M125:M126 M130:M132" xr:uid="{CD95CA51-922D-4ABC-8D1E-4544853003CE}">
      <formula1>$AF$7:$AF$19</formula1>
    </dataValidation>
    <dataValidation type="list" allowBlank="1" showInputMessage="1" showErrorMessage="1" sqref="H379 I273:I275 I271 I262:I264 I259:I260 I251 I239 H292:H293 H334 H359 I226:I227 H317 H363 H374 H320 I253 H281 H296 I280 H298:H300 I235:I236 I223 I81 H284:H286 H312:H314 I266 H326 H386:H389 H302:H303 H328 H383 I231 I162 I175 I169 I167 I164 I152 I109 I122:I123" xr:uid="{BABA778F-3AEF-4A11-8C19-3719F0653A76}">
      <formula1>$AG$7:$AG$19</formula1>
    </dataValidation>
    <dataValidation type="list" allowBlank="1" showInputMessage="1" showErrorMessage="1" sqref="F359 F280:F281 F274:F275 F262:F263 F259:F260 F251 F32 F314 F317 F326 F81 F320 F312 F334 F253 F239 F271 F292:F293 F204 F235:F236 F130 F223 F284:F286 F17 F226:F227 F266 F379 F36 F302:F303 F68 F162 F151:F152 F28:F30 F387 F374 F12:F13 F328 F20 F25 F298:F300 F383 F363 F175 F125:F126 F164" xr:uid="{BD4CE784-23AB-4562-B8E9-5FD0F08DEA37}">
      <formula1>$AG$21:$AG$35</formula1>
    </dataValidation>
  </dataValidations>
  <printOptions horizontalCentered="1"/>
  <pageMargins left="0" right="0" top="0" bottom="0" header="0" footer="0"/>
  <pageSetup paperSize="8" scale="10" pageOrder="overThenDown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E26-5B6E-40F5-B8F2-03B64414C636}">
  <dimension ref="A1:C31"/>
  <sheetViews>
    <sheetView zoomScale="85" zoomScaleNormal="85" workbookViewId="0">
      <selection activeCell="B1" sqref="B1:C2"/>
    </sheetView>
  </sheetViews>
  <sheetFormatPr defaultRowHeight="12.75" x14ac:dyDescent="0.2"/>
  <cols>
    <col min="2" max="2" width="30" customWidth="1"/>
    <col min="3" max="3" width="41.28515625" customWidth="1"/>
  </cols>
  <sheetData>
    <row r="1" spans="1:3" x14ac:dyDescent="0.2">
      <c r="B1" s="323" t="s">
        <v>85</v>
      </c>
      <c r="C1" s="324"/>
    </row>
    <row r="2" spans="1:3" x14ac:dyDescent="0.2">
      <c r="B2" s="325"/>
      <c r="C2" s="325"/>
    </row>
    <row r="3" spans="1:3" x14ac:dyDescent="0.2">
      <c r="A3" s="69">
        <v>1</v>
      </c>
      <c r="B3" s="70" t="s">
        <v>7</v>
      </c>
      <c r="C3" s="70" t="s">
        <v>7</v>
      </c>
    </row>
    <row r="4" spans="1:3" x14ac:dyDescent="0.2">
      <c r="A4" s="69">
        <v>2</v>
      </c>
      <c r="B4" s="70" t="s">
        <v>8</v>
      </c>
      <c r="C4" s="70" t="s">
        <v>8</v>
      </c>
    </row>
    <row r="5" spans="1:3" x14ac:dyDescent="0.2">
      <c r="A5" s="69">
        <v>3</v>
      </c>
      <c r="B5" s="70" t="s">
        <v>10</v>
      </c>
      <c r="C5" s="77" t="s">
        <v>9</v>
      </c>
    </row>
    <row r="6" spans="1:3" x14ac:dyDescent="0.2">
      <c r="A6" s="69">
        <v>4</v>
      </c>
      <c r="B6" s="71" t="s">
        <v>11</v>
      </c>
      <c r="C6" s="71" t="s">
        <v>10</v>
      </c>
    </row>
    <row r="7" spans="1:3" x14ac:dyDescent="0.2">
      <c r="A7" s="69">
        <v>5</v>
      </c>
      <c r="B7" s="71" t="s">
        <v>12</v>
      </c>
      <c r="C7" s="71" t="s">
        <v>11</v>
      </c>
    </row>
    <row r="8" spans="1:3" x14ac:dyDescent="0.2">
      <c r="A8" s="69">
        <v>6</v>
      </c>
      <c r="B8" s="72" t="s">
        <v>13</v>
      </c>
      <c r="C8" s="72" t="s">
        <v>12</v>
      </c>
    </row>
    <row r="9" spans="1:3" x14ac:dyDescent="0.2">
      <c r="A9" s="69">
        <v>7</v>
      </c>
      <c r="B9" s="73" t="s">
        <v>14</v>
      </c>
      <c r="C9" s="73" t="s">
        <v>13</v>
      </c>
    </row>
    <row r="10" spans="1:3" x14ac:dyDescent="0.2">
      <c r="A10" s="69">
        <v>8</v>
      </c>
      <c r="B10" s="73" t="s">
        <v>15</v>
      </c>
      <c r="C10" s="73" t="s">
        <v>14</v>
      </c>
    </row>
    <row r="11" spans="1:3" ht="25.5" x14ac:dyDescent="0.2">
      <c r="A11" s="69">
        <v>9</v>
      </c>
      <c r="B11" s="71" t="s">
        <v>16</v>
      </c>
      <c r="C11" s="71" t="s">
        <v>15</v>
      </c>
    </row>
    <row r="12" spans="1:3" x14ac:dyDescent="0.2">
      <c r="A12" s="69">
        <v>10</v>
      </c>
      <c r="B12" s="73" t="s">
        <v>17</v>
      </c>
      <c r="C12" s="73" t="s">
        <v>16</v>
      </c>
    </row>
    <row r="13" spans="1:3" ht="25.5" x14ac:dyDescent="0.2">
      <c r="A13" s="69">
        <v>11</v>
      </c>
      <c r="B13" s="71" t="s">
        <v>18</v>
      </c>
      <c r="C13" s="71" t="s">
        <v>17</v>
      </c>
    </row>
    <row r="14" spans="1:3" x14ac:dyDescent="0.2">
      <c r="A14" s="69">
        <v>12</v>
      </c>
      <c r="B14" s="73" t="s">
        <v>19</v>
      </c>
      <c r="C14" s="73" t="s">
        <v>18</v>
      </c>
    </row>
    <row r="15" spans="1:3" x14ac:dyDescent="0.2">
      <c r="A15" s="69">
        <v>13</v>
      </c>
      <c r="B15" s="73" t="s">
        <v>20</v>
      </c>
      <c r="C15" s="73" t="s">
        <v>19</v>
      </c>
    </row>
    <row r="16" spans="1:3" x14ac:dyDescent="0.2">
      <c r="A16" s="69">
        <v>14</v>
      </c>
      <c r="B16" s="73" t="s">
        <v>21</v>
      </c>
      <c r="C16" s="73" t="s">
        <v>20</v>
      </c>
    </row>
    <row r="17" spans="1:3" x14ac:dyDescent="0.2">
      <c r="A17" s="69">
        <v>15</v>
      </c>
      <c r="B17" s="73" t="s">
        <v>22</v>
      </c>
      <c r="C17" s="73" t="s">
        <v>21</v>
      </c>
    </row>
    <row r="18" spans="1:3" x14ac:dyDescent="0.2">
      <c r="A18" s="69">
        <v>16</v>
      </c>
      <c r="B18" s="73" t="s">
        <v>23</v>
      </c>
      <c r="C18" s="73" t="s">
        <v>22</v>
      </c>
    </row>
    <row r="19" spans="1:3" ht="22.5" x14ac:dyDescent="0.2">
      <c r="A19" s="69">
        <v>17</v>
      </c>
      <c r="B19" s="73" t="s">
        <v>24</v>
      </c>
      <c r="C19" s="73" t="s">
        <v>23</v>
      </c>
    </row>
    <row r="20" spans="1:3" x14ac:dyDescent="0.2">
      <c r="A20" s="69">
        <v>18</v>
      </c>
      <c r="B20" s="73" t="s">
        <v>25</v>
      </c>
      <c r="C20" s="73" t="s">
        <v>24</v>
      </c>
    </row>
    <row r="21" spans="1:3" x14ac:dyDescent="0.2">
      <c r="A21" s="69">
        <v>19</v>
      </c>
      <c r="B21" s="73" t="s">
        <v>84</v>
      </c>
      <c r="C21" s="73" t="s">
        <v>25</v>
      </c>
    </row>
    <row r="22" spans="1:3" x14ac:dyDescent="0.2">
      <c r="A22" s="69">
        <v>20</v>
      </c>
      <c r="B22" s="73" t="s">
        <v>27</v>
      </c>
      <c r="C22" s="73" t="s">
        <v>26</v>
      </c>
    </row>
    <row r="23" spans="1:3" x14ac:dyDescent="0.2">
      <c r="A23" s="69">
        <v>21</v>
      </c>
      <c r="B23" s="73" t="s">
        <v>28</v>
      </c>
      <c r="C23" s="73" t="s">
        <v>27</v>
      </c>
    </row>
    <row r="24" spans="1:3" x14ac:dyDescent="0.2">
      <c r="A24" s="69">
        <v>22</v>
      </c>
      <c r="B24" s="73" t="s">
        <v>29</v>
      </c>
      <c r="C24" s="73" t="s">
        <v>28</v>
      </c>
    </row>
    <row r="25" spans="1:3" ht="22.5" x14ac:dyDescent="0.2">
      <c r="A25" s="69">
        <v>23</v>
      </c>
      <c r="B25" s="73" t="s">
        <v>30</v>
      </c>
      <c r="C25" s="73" t="s">
        <v>29</v>
      </c>
    </row>
    <row r="26" spans="1:3" x14ac:dyDescent="0.2">
      <c r="A26" s="69">
        <v>24</v>
      </c>
      <c r="B26" s="71" t="s">
        <v>31</v>
      </c>
      <c r="C26" s="71" t="s">
        <v>30</v>
      </c>
    </row>
    <row r="27" spans="1:3" x14ac:dyDescent="0.2">
      <c r="A27" s="69">
        <v>25</v>
      </c>
      <c r="B27" s="71" t="s">
        <v>32</v>
      </c>
      <c r="C27" s="71" t="s">
        <v>31</v>
      </c>
    </row>
    <row r="28" spans="1:3" x14ac:dyDescent="0.2">
      <c r="A28" s="69">
        <v>26</v>
      </c>
      <c r="B28" s="74" t="s">
        <v>33</v>
      </c>
      <c r="C28" s="74" t="s">
        <v>32</v>
      </c>
    </row>
    <row r="29" spans="1:3" x14ac:dyDescent="0.2">
      <c r="A29" s="69">
        <v>27</v>
      </c>
      <c r="B29" s="75" t="s">
        <v>34</v>
      </c>
      <c r="C29" s="75" t="s">
        <v>33</v>
      </c>
    </row>
    <row r="30" spans="1:3" x14ac:dyDescent="0.2">
      <c r="A30" s="69">
        <v>28</v>
      </c>
      <c r="B30" s="72" t="s">
        <v>35</v>
      </c>
      <c r="C30" s="72" t="s">
        <v>34</v>
      </c>
    </row>
    <row r="31" spans="1:3" x14ac:dyDescent="0.2">
      <c r="A31" s="69">
        <v>29</v>
      </c>
      <c r="B31" s="69"/>
      <c r="C31" s="76" t="s">
        <v>35</v>
      </c>
    </row>
  </sheetData>
  <mergeCells count="1">
    <mergeCell ref="B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172A-8117-42E6-96DD-A6F00B333648}">
  <sheetPr filterMode="1"/>
  <dimension ref="D4:H31"/>
  <sheetViews>
    <sheetView workbookViewId="0">
      <selection activeCell="B1" sqref="B1:C2"/>
    </sheetView>
  </sheetViews>
  <sheetFormatPr defaultRowHeight="12.75" x14ac:dyDescent="0.2"/>
  <cols>
    <col min="4" max="4" width="19" customWidth="1"/>
    <col min="5" max="5" width="15.42578125" customWidth="1"/>
  </cols>
  <sheetData>
    <row r="4" spans="4:7" ht="38.25" x14ac:dyDescent="0.2">
      <c r="D4" t="s">
        <v>377</v>
      </c>
      <c r="E4" s="158" t="s">
        <v>379</v>
      </c>
      <c r="F4" s="159" t="s">
        <v>380</v>
      </c>
    </row>
    <row r="5" spans="4:7" x14ac:dyDescent="0.2">
      <c r="D5" t="s">
        <v>289</v>
      </c>
      <c r="E5">
        <v>5</v>
      </c>
      <c r="F5">
        <v>7</v>
      </c>
      <c r="G5" s="160">
        <f>E5-F5</f>
        <v>-2</v>
      </c>
    </row>
    <row r="6" spans="4:7" x14ac:dyDescent="0.2">
      <c r="D6" t="s">
        <v>92</v>
      </c>
      <c r="E6">
        <v>10</v>
      </c>
      <c r="F6">
        <v>16</v>
      </c>
      <c r="G6" s="160">
        <f t="shared" ref="G6:G7" si="0">E6-F6</f>
        <v>-6</v>
      </c>
    </row>
    <row r="7" spans="4:7" x14ac:dyDescent="0.2">
      <c r="D7" t="s">
        <v>262</v>
      </c>
      <c r="E7">
        <v>10</v>
      </c>
      <c r="F7">
        <v>13</v>
      </c>
      <c r="G7" s="160">
        <f t="shared" si="0"/>
        <v>-3</v>
      </c>
    </row>
    <row r="8" spans="4:7" hidden="1" x14ac:dyDescent="0.2">
      <c r="D8" t="s">
        <v>264</v>
      </c>
      <c r="E8">
        <v>3</v>
      </c>
    </row>
    <row r="9" spans="4:7" hidden="1" x14ac:dyDescent="0.2">
      <c r="D9" t="s">
        <v>219</v>
      </c>
      <c r="E9">
        <v>10</v>
      </c>
    </row>
    <row r="10" spans="4:7" hidden="1" x14ac:dyDescent="0.2">
      <c r="D10" t="s">
        <v>139</v>
      </c>
      <c r="E10">
        <v>24</v>
      </c>
    </row>
    <row r="11" spans="4:7" hidden="1" x14ac:dyDescent="0.2">
      <c r="D11" t="s">
        <v>141</v>
      </c>
      <c r="E11">
        <v>2</v>
      </c>
    </row>
    <row r="12" spans="4:7" hidden="1" x14ac:dyDescent="0.2">
      <c r="D12" t="s">
        <v>94</v>
      </c>
      <c r="E12">
        <v>3</v>
      </c>
    </row>
    <row r="13" spans="4:7" hidden="1" x14ac:dyDescent="0.2">
      <c r="D13" t="s">
        <v>221</v>
      </c>
      <c r="E13">
        <v>11</v>
      </c>
    </row>
    <row r="14" spans="4:7" hidden="1" x14ac:dyDescent="0.2">
      <c r="D14" t="s">
        <v>293</v>
      </c>
      <c r="E14">
        <v>3</v>
      </c>
    </row>
    <row r="15" spans="4:7" hidden="1" x14ac:dyDescent="0.2">
      <c r="D15" t="s">
        <v>91</v>
      </c>
      <c r="E15">
        <v>4</v>
      </c>
    </row>
    <row r="16" spans="4:7" hidden="1" x14ac:dyDescent="0.2">
      <c r="D16" t="s">
        <v>217</v>
      </c>
      <c r="E16">
        <v>6</v>
      </c>
    </row>
    <row r="17" spans="4:8" hidden="1" x14ac:dyDescent="0.2">
      <c r="D17" t="s">
        <v>207</v>
      </c>
      <c r="E17">
        <v>11</v>
      </c>
    </row>
    <row r="18" spans="4:8" hidden="1" x14ac:dyDescent="0.2">
      <c r="D18" t="s">
        <v>129</v>
      </c>
      <c r="E18">
        <v>36</v>
      </c>
    </row>
    <row r="19" spans="4:8" x14ac:dyDescent="0.2">
      <c r="D19" t="s">
        <v>133</v>
      </c>
      <c r="E19">
        <v>96</v>
      </c>
      <c r="F19">
        <v>66</v>
      </c>
      <c r="G19" s="161">
        <f>E19-F19</f>
        <v>30</v>
      </c>
      <c r="H19">
        <v>21</v>
      </c>
    </row>
    <row r="20" spans="4:8" hidden="1" x14ac:dyDescent="0.2">
      <c r="D20" t="s">
        <v>131</v>
      </c>
      <c r="E20">
        <v>1358</v>
      </c>
    </row>
    <row r="21" spans="4:8" hidden="1" x14ac:dyDescent="0.2">
      <c r="D21" t="s">
        <v>291</v>
      </c>
      <c r="E21">
        <v>7</v>
      </c>
    </row>
    <row r="22" spans="4:8" x14ac:dyDescent="0.2">
      <c r="D22" t="s">
        <v>96</v>
      </c>
      <c r="E22">
        <v>1</v>
      </c>
      <c r="F22">
        <v>22</v>
      </c>
      <c r="G22" s="160">
        <f>E22-F22</f>
        <v>-21</v>
      </c>
    </row>
    <row r="23" spans="4:8" hidden="1" x14ac:dyDescent="0.2">
      <c r="D23" t="s">
        <v>135</v>
      </c>
      <c r="E23">
        <v>68</v>
      </c>
    </row>
    <row r="24" spans="4:8" hidden="1" x14ac:dyDescent="0.2">
      <c r="D24" t="s">
        <v>137</v>
      </c>
      <c r="E24">
        <v>91</v>
      </c>
    </row>
    <row r="25" spans="4:8" hidden="1" x14ac:dyDescent="0.2">
      <c r="D25" t="s">
        <v>211</v>
      </c>
      <c r="E25">
        <v>140</v>
      </c>
    </row>
    <row r="26" spans="4:8" x14ac:dyDescent="0.2">
      <c r="D26" t="s">
        <v>95</v>
      </c>
      <c r="E26">
        <v>6</v>
      </c>
      <c r="F26">
        <v>2</v>
      </c>
      <c r="G26" s="161">
        <f t="shared" ref="G26:G27" si="1">E26-F26</f>
        <v>4</v>
      </c>
    </row>
    <row r="27" spans="4:8" x14ac:dyDescent="0.2">
      <c r="D27" t="s">
        <v>93</v>
      </c>
      <c r="E27">
        <v>21</v>
      </c>
      <c r="F27">
        <v>4</v>
      </c>
      <c r="G27" s="161">
        <f t="shared" si="1"/>
        <v>17</v>
      </c>
      <c r="H27" s="162">
        <v>11</v>
      </c>
    </row>
    <row r="28" spans="4:8" hidden="1" x14ac:dyDescent="0.2">
      <c r="D28" t="s">
        <v>213</v>
      </c>
      <c r="E28">
        <v>14</v>
      </c>
    </row>
    <row r="29" spans="4:8" hidden="1" x14ac:dyDescent="0.2">
      <c r="D29" t="s">
        <v>215</v>
      </c>
      <c r="E29">
        <v>23</v>
      </c>
    </row>
    <row r="30" spans="4:8" hidden="1" x14ac:dyDescent="0.2">
      <c r="D30" t="s">
        <v>209</v>
      </c>
      <c r="E30">
        <v>12</v>
      </c>
    </row>
    <row r="31" spans="4:8" hidden="1" x14ac:dyDescent="0.2">
      <c r="D31" t="s">
        <v>378</v>
      </c>
      <c r="E31">
        <v>1975</v>
      </c>
    </row>
  </sheetData>
  <autoFilter ref="D4:E31" xr:uid="{A120172A-8117-42E6-96DD-A6F00B333648}">
    <filterColumn colId="0">
      <filters>
        <filter val="F01L010132"/>
        <filter val="F01L010151"/>
        <filter val="F01L010154"/>
        <filter val="F01L040110"/>
        <filter val="F01L040113"/>
        <filter val="F01L040142"/>
        <filter val="F01L040165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5D09-FF89-4723-B30B-AA0957B5F8E0}">
  <sheetPr filterMode="1"/>
  <dimension ref="A1:AE139"/>
  <sheetViews>
    <sheetView topLeftCell="E1" workbookViewId="0">
      <selection activeCell="B1" sqref="B1:C2"/>
    </sheetView>
  </sheetViews>
  <sheetFormatPr defaultRowHeight="12.75" x14ac:dyDescent="0.2"/>
  <cols>
    <col min="1" max="1" width="10.140625" bestFit="1" customWidth="1"/>
    <col min="10" max="10" width="12.5703125" hidden="1" customWidth="1"/>
    <col min="11" max="11" width="0" hidden="1" customWidth="1"/>
    <col min="12" max="12" width="12.28515625" hidden="1" customWidth="1"/>
    <col min="13" max="14" width="0" hidden="1" customWidth="1"/>
    <col min="15" max="15" width="12.140625" hidden="1" customWidth="1"/>
    <col min="18" max="24" width="0" hidden="1" customWidth="1"/>
  </cols>
  <sheetData>
    <row r="1" spans="1:31" ht="24.75" customHeight="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373</v>
      </c>
      <c r="Z1" t="s">
        <v>374</v>
      </c>
      <c r="AA1" t="s">
        <v>375</v>
      </c>
      <c r="AB1" t="s">
        <v>32</v>
      </c>
      <c r="AC1" t="s">
        <v>33</v>
      </c>
      <c r="AD1" t="s">
        <v>34</v>
      </c>
      <c r="AE1" t="s">
        <v>35</v>
      </c>
    </row>
    <row r="2" spans="1:31" hidden="1" x14ac:dyDescent="0.2">
      <c r="A2" s="168">
        <v>44567</v>
      </c>
      <c r="B2" t="s">
        <v>103</v>
      </c>
      <c r="C2" t="s">
        <v>143</v>
      </c>
      <c r="D2" t="s">
        <v>92</v>
      </c>
      <c r="E2" t="s">
        <v>98</v>
      </c>
      <c r="F2" t="s">
        <v>165</v>
      </c>
      <c r="G2" t="s">
        <v>287</v>
      </c>
      <c r="H2" t="s">
        <v>36</v>
      </c>
      <c r="I2">
        <v>2</v>
      </c>
      <c r="J2" s="168">
        <v>44567</v>
      </c>
      <c r="K2">
        <v>2</v>
      </c>
      <c r="L2" s="168">
        <v>44567</v>
      </c>
      <c r="M2">
        <v>2</v>
      </c>
      <c r="N2" t="s">
        <v>376</v>
      </c>
      <c r="O2" s="168">
        <v>44567</v>
      </c>
      <c r="P2">
        <v>2</v>
      </c>
      <c r="Q2">
        <v>0</v>
      </c>
      <c r="R2">
        <v>44567</v>
      </c>
      <c r="W2">
        <v>172.31</v>
      </c>
      <c r="Y2">
        <v>344.62</v>
      </c>
      <c r="Z2">
        <v>344.62</v>
      </c>
      <c r="AA2">
        <v>0</v>
      </c>
    </row>
    <row r="3" spans="1:31" hidden="1" x14ac:dyDescent="0.2">
      <c r="A3" s="168">
        <v>44567</v>
      </c>
      <c r="B3" t="s">
        <v>104</v>
      </c>
      <c r="C3" t="s">
        <v>144</v>
      </c>
      <c r="D3" t="s">
        <v>129</v>
      </c>
      <c r="E3" t="s">
        <v>130</v>
      </c>
      <c r="F3" t="s">
        <v>165</v>
      </c>
      <c r="G3" t="s">
        <v>287</v>
      </c>
      <c r="H3" t="s">
        <v>36</v>
      </c>
      <c r="I3">
        <v>1</v>
      </c>
      <c r="J3" s="168">
        <v>44567</v>
      </c>
      <c r="K3">
        <v>1</v>
      </c>
      <c r="L3" s="168">
        <v>44567</v>
      </c>
      <c r="M3">
        <v>1</v>
      </c>
      <c r="N3" t="s">
        <v>372</v>
      </c>
      <c r="O3" s="168">
        <v>44567</v>
      </c>
      <c r="Q3">
        <v>1</v>
      </c>
      <c r="R3">
        <v>44567</v>
      </c>
      <c r="W3">
        <v>251.53</v>
      </c>
      <c r="Y3">
        <v>251.53</v>
      </c>
      <c r="Z3">
        <v>0</v>
      </c>
      <c r="AA3">
        <v>251.53</v>
      </c>
    </row>
    <row r="4" spans="1:31" hidden="1" x14ac:dyDescent="0.2">
      <c r="A4" s="168">
        <v>44567</v>
      </c>
      <c r="B4" t="s">
        <v>105</v>
      </c>
      <c r="C4" t="s">
        <v>145</v>
      </c>
      <c r="D4" t="s">
        <v>131</v>
      </c>
      <c r="E4" t="s">
        <v>132</v>
      </c>
      <c r="F4" t="s">
        <v>165</v>
      </c>
      <c r="G4" t="s">
        <v>287</v>
      </c>
      <c r="H4" t="s">
        <v>36</v>
      </c>
      <c r="I4">
        <v>2</v>
      </c>
      <c r="J4" s="168">
        <v>44567</v>
      </c>
      <c r="K4">
        <v>2</v>
      </c>
      <c r="L4" s="168">
        <v>44567</v>
      </c>
      <c r="M4">
        <v>2</v>
      </c>
      <c r="N4" t="s">
        <v>376</v>
      </c>
      <c r="O4" s="168">
        <v>44567</v>
      </c>
      <c r="Q4">
        <v>2</v>
      </c>
      <c r="R4">
        <v>44567</v>
      </c>
      <c r="W4">
        <v>194.9</v>
      </c>
      <c r="Y4">
        <v>389.8</v>
      </c>
      <c r="Z4">
        <v>0</v>
      </c>
      <c r="AA4">
        <v>389.8</v>
      </c>
    </row>
    <row r="5" spans="1:31" hidden="1" x14ac:dyDescent="0.2">
      <c r="A5" s="168">
        <v>44567</v>
      </c>
      <c r="B5" t="s">
        <v>106</v>
      </c>
      <c r="C5" t="s">
        <v>146</v>
      </c>
      <c r="D5" t="s">
        <v>95</v>
      </c>
      <c r="E5" t="s">
        <v>101</v>
      </c>
      <c r="F5" t="s">
        <v>165</v>
      </c>
      <c r="G5" t="s">
        <v>287</v>
      </c>
      <c r="H5" t="s">
        <v>36</v>
      </c>
      <c r="I5">
        <v>2</v>
      </c>
      <c r="J5" s="168">
        <v>44567</v>
      </c>
      <c r="K5">
        <v>2</v>
      </c>
      <c r="L5" s="168">
        <v>44567</v>
      </c>
      <c r="M5">
        <v>2</v>
      </c>
      <c r="N5" t="s">
        <v>376</v>
      </c>
      <c r="O5" s="168">
        <v>44567</v>
      </c>
      <c r="P5">
        <v>2</v>
      </c>
      <c r="Q5">
        <v>0</v>
      </c>
      <c r="R5">
        <v>44567</v>
      </c>
      <c r="W5">
        <v>274.06</v>
      </c>
      <c r="Y5">
        <v>548.12</v>
      </c>
      <c r="Z5">
        <v>548.12</v>
      </c>
      <c r="AA5">
        <v>0</v>
      </c>
    </row>
    <row r="6" spans="1:31" hidden="1" x14ac:dyDescent="0.2">
      <c r="A6" s="168">
        <v>44567</v>
      </c>
      <c r="B6" t="s">
        <v>107</v>
      </c>
      <c r="C6" t="s">
        <v>147</v>
      </c>
      <c r="D6" t="s">
        <v>133</v>
      </c>
      <c r="E6" t="s">
        <v>134</v>
      </c>
      <c r="F6" t="s">
        <v>165</v>
      </c>
      <c r="G6" t="s">
        <v>287</v>
      </c>
      <c r="H6" t="s">
        <v>36</v>
      </c>
      <c r="I6">
        <v>5</v>
      </c>
      <c r="J6" s="168">
        <v>44567</v>
      </c>
      <c r="K6">
        <v>5</v>
      </c>
      <c r="L6" s="168">
        <v>44567</v>
      </c>
      <c r="M6">
        <v>5</v>
      </c>
      <c r="N6" t="s">
        <v>372</v>
      </c>
      <c r="O6" s="168">
        <v>44567</v>
      </c>
      <c r="P6">
        <v>5</v>
      </c>
      <c r="Q6">
        <v>0</v>
      </c>
      <c r="R6">
        <v>44567</v>
      </c>
      <c r="W6">
        <v>313.18</v>
      </c>
      <c r="Y6">
        <v>1565.9</v>
      </c>
      <c r="Z6">
        <v>1565.9</v>
      </c>
      <c r="AA6">
        <v>0</v>
      </c>
    </row>
    <row r="7" spans="1:31" hidden="1" x14ac:dyDescent="0.2">
      <c r="A7" s="168">
        <v>44567</v>
      </c>
      <c r="B7" t="s">
        <v>108</v>
      </c>
      <c r="C7" t="s">
        <v>148</v>
      </c>
      <c r="D7" t="s">
        <v>135</v>
      </c>
      <c r="E7" t="s">
        <v>136</v>
      </c>
      <c r="F7" t="s">
        <v>165</v>
      </c>
      <c r="G7" t="s">
        <v>287</v>
      </c>
      <c r="H7" t="s">
        <v>36</v>
      </c>
      <c r="I7">
        <v>2</v>
      </c>
      <c r="J7" s="168">
        <v>44567</v>
      </c>
      <c r="K7">
        <v>2</v>
      </c>
      <c r="L7" s="168">
        <v>44567</v>
      </c>
      <c r="M7">
        <v>2</v>
      </c>
      <c r="N7" t="s">
        <v>372</v>
      </c>
      <c r="O7" s="168">
        <v>44567</v>
      </c>
      <c r="Q7">
        <v>2</v>
      </c>
      <c r="R7">
        <v>44567</v>
      </c>
      <c r="W7">
        <v>525.53</v>
      </c>
      <c r="Y7">
        <v>1051.06</v>
      </c>
      <c r="Z7">
        <v>0</v>
      </c>
      <c r="AA7">
        <v>1051.06</v>
      </c>
    </row>
    <row r="8" spans="1:31" hidden="1" x14ac:dyDescent="0.2">
      <c r="A8" s="168">
        <v>44567</v>
      </c>
      <c r="B8" t="s">
        <v>109</v>
      </c>
      <c r="C8" t="s">
        <v>148</v>
      </c>
      <c r="D8" t="s">
        <v>135</v>
      </c>
      <c r="E8" t="s">
        <v>136</v>
      </c>
      <c r="F8" t="s">
        <v>165</v>
      </c>
      <c r="G8" t="s">
        <v>287</v>
      </c>
      <c r="H8" t="s">
        <v>36</v>
      </c>
      <c r="I8">
        <v>5</v>
      </c>
      <c r="J8" s="168">
        <v>44567</v>
      </c>
      <c r="K8">
        <v>5</v>
      </c>
      <c r="L8" s="168">
        <v>44567</v>
      </c>
      <c r="M8">
        <v>5</v>
      </c>
      <c r="N8" t="s">
        <v>372</v>
      </c>
      <c r="O8" s="168">
        <v>44567</v>
      </c>
      <c r="Q8">
        <v>5</v>
      </c>
      <c r="R8">
        <v>44567</v>
      </c>
      <c r="W8">
        <v>525.53</v>
      </c>
      <c r="Y8">
        <v>2627.6499999999996</v>
      </c>
      <c r="Z8">
        <v>0</v>
      </c>
      <c r="AA8">
        <v>2627.6499999999996</v>
      </c>
    </row>
    <row r="9" spans="1:31" hidden="1" x14ac:dyDescent="0.2">
      <c r="A9" s="168">
        <v>44567</v>
      </c>
      <c r="B9" t="s">
        <v>110</v>
      </c>
      <c r="C9" t="s">
        <v>149</v>
      </c>
      <c r="D9" t="s">
        <v>137</v>
      </c>
      <c r="E9" t="s">
        <v>138</v>
      </c>
      <c r="F9" t="s">
        <v>165</v>
      </c>
      <c r="G9" t="s">
        <v>287</v>
      </c>
      <c r="H9" t="s">
        <v>36</v>
      </c>
      <c r="I9">
        <v>5</v>
      </c>
      <c r="J9" s="168">
        <v>44567</v>
      </c>
      <c r="K9">
        <v>5</v>
      </c>
      <c r="L9" s="168">
        <v>44567</v>
      </c>
      <c r="M9">
        <v>5</v>
      </c>
      <c r="N9" t="s">
        <v>372</v>
      </c>
      <c r="O9" s="168">
        <v>44567</v>
      </c>
      <c r="Q9">
        <v>5</v>
      </c>
      <c r="R9">
        <v>44567</v>
      </c>
      <c r="W9">
        <v>634.69000000000005</v>
      </c>
      <c r="Y9">
        <v>3173.4500000000003</v>
      </c>
      <c r="Z9">
        <v>0</v>
      </c>
      <c r="AA9">
        <v>3173.4500000000003</v>
      </c>
    </row>
    <row r="10" spans="1:31" hidden="1" x14ac:dyDescent="0.2">
      <c r="A10" s="168">
        <v>44567</v>
      </c>
      <c r="B10" t="s">
        <v>111</v>
      </c>
      <c r="C10" t="s">
        <v>149</v>
      </c>
      <c r="D10" t="s">
        <v>137</v>
      </c>
      <c r="E10" t="s">
        <v>138</v>
      </c>
      <c r="F10" t="s">
        <v>165</v>
      </c>
      <c r="G10" t="s">
        <v>287</v>
      </c>
      <c r="H10" t="s">
        <v>36</v>
      </c>
      <c r="I10">
        <v>3</v>
      </c>
      <c r="J10" s="168">
        <v>44567</v>
      </c>
      <c r="K10">
        <v>3</v>
      </c>
      <c r="L10" s="168">
        <v>44567</v>
      </c>
      <c r="M10">
        <v>3</v>
      </c>
      <c r="N10" t="s">
        <v>372</v>
      </c>
      <c r="O10" s="168">
        <v>44567</v>
      </c>
      <c r="Q10">
        <v>3</v>
      </c>
      <c r="R10">
        <v>44567</v>
      </c>
      <c r="W10">
        <v>634.69000000000005</v>
      </c>
      <c r="Y10">
        <v>1904.0700000000002</v>
      </c>
      <c r="Z10">
        <v>0</v>
      </c>
      <c r="AA10">
        <v>1904.0700000000002</v>
      </c>
    </row>
    <row r="11" spans="1:31" hidden="1" x14ac:dyDescent="0.2">
      <c r="A11" s="168">
        <v>44567</v>
      </c>
      <c r="B11" t="s">
        <v>112</v>
      </c>
      <c r="C11" t="s">
        <v>150</v>
      </c>
      <c r="D11" t="s">
        <v>129</v>
      </c>
      <c r="E11" t="s">
        <v>130</v>
      </c>
      <c r="F11" t="s">
        <v>165</v>
      </c>
      <c r="G11" t="s">
        <v>287</v>
      </c>
      <c r="H11" t="s">
        <v>36</v>
      </c>
      <c r="I11">
        <v>3</v>
      </c>
      <c r="J11" s="168">
        <v>44567</v>
      </c>
      <c r="K11">
        <v>3</v>
      </c>
      <c r="L11" s="168">
        <v>44567</v>
      </c>
      <c r="M11">
        <v>3</v>
      </c>
      <c r="N11" t="s">
        <v>372</v>
      </c>
      <c r="O11" s="168">
        <v>44567</v>
      </c>
      <c r="Q11">
        <v>3</v>
      </c>
      <c r="R11">
        <v>44567</v>
      </c>
      <c r="W11">
        <v>251.53</v>
      </c>
      <c r="Y11">
        <v>754.59</v>
      </c>
      <c r="Z11">
        <v>0</v>
      </c>
      <c r="AA11">
        <v>754.59</v>
      </c>
    </row>
    <row r="12" spans="1:31" hidden="1" x14ac:dyDescent="0.2">
      <c r="A12" s="168">
        <v>44567</v>
      </c>
      <c r="B12" t="s">
        <v>113</v>
      </c>
      <c r="C12" t="s">
        <v>147</v>
      </c>
      <c r="D12" t="s">
        <v>133</v>
      </c>
      <c r="E12" t="s">
        <v>134</v>
      </c>
      <c r="F12" t="s">
        <v>165</v>
      </c>
      <c r="G12" t="s">
        <v>287</v>
      </c>
      <c r="H12" t="s">
        <v>36</v>
      </c>
      <c r="I12">
        <v>1</v>
      </c>
      <c r="J12" s="168">
        <v>44567</v>
      </c>
      <c r="K12">
        <v>1</v>
      </c>
      <c r="L12" s="168">
        <v>44567</v>
      </c>
      <c r="M12">
        <v>1</v>
      </c>
      <c r="N12" t="s">
        <v>372</v>
      </c>
      <c r="O12" s="168">
        <v>44567</v>
      </c>
      <c r="P12">
        <v>1</v>
      </c>
      <c r="Q12">
        <v>0</v>
      </c>
      <c r="R12">
        <v>44567</v>
      </c>
      <c r="W12">
        <v>313.18</v>
      </c>
      <c r="Y12">
        <v>313.18</v>
      </c>
      <c r="Z12">
        <v>313.18</v>
      </c>
      <c r="AA12">
        <v>0</v>
      </c>
    </row>
    <row r="13" spans="1:31" hidden="1" x14ac:dyDescent="0.2">
      <c r="A13" s="168">
        <v>44567</v>
      </c>
      <c r="B13" t="s">
        <v>114</v>
      </c>
      <c r="C13" t="s">
        <v>151</v>
      </c>
      <c r="D13" t="s">
        <v>93</v>
      </c>
      <c r="E13" t="s">
        <v>99</v>
      </c>
      <c r="F13" t="s">
        <v>165</v>
      </c>
      <c r="G13" t="s">
        <v>287</v>
      </c>
      <c r="H13" t="s">
        <v>36</v>
      </c>
      <c r="I13">
        <v>5</v>
      </c>
      <c r="J13" s="168">
        <v>44567</v>
      </c>
      <c r="K13">
        <v>5</v>
      </c>
      <c r="L13" s="168">
        <v>44567</v>
      </c>
      <c r="M13">
        <v>5</v>
      </c>
      <c r="N13" t="s">
        <v>376</v>
      </c>
      <c r="O13" s="168">
        <v>44567</v>
      </c>
      <c r="P13">
        <v>4</v>
      </c>
      <c r="Q13">
        <v>1</v>
      </c>
      <c r="R13">
        <v>44567</v>
      </c>
      <c r="W13">
        <v>315.97000000000003</v>
      </c>
      <c r="Y13">
        <v>1579.8500000000001</v>
      </c>
      <c r="Z13">
        <v>1263.8800000000001</v>
      </c>
      <c r="AA13">
        <v>315.97000000000003</v>
      </c>
    </row>
    <row r="14" spans="1:31" hidden="1" x14ac:dyDescent="0.2">
      <c r="A14" s="168">
        <v>44567</v>
      </c>
      <c r="B14" t="s">
        <v>115</v>
      </c>
      <c r="C14" t="s">
        <v>152</v>
      </c>
      <c r="D14" t="s">
        <v>139</v>
      </c>
      <c r="E14" t="s">
        <v>140</v>
      </c>
      <c r="F14" t="s">
        <v>165</v>
      </c>
      <c r="G14" t="s">
        <v>287</v>
      </c>
      <c r="H14" t="s">
        <v>36</v>
      </c>
      <c r="I14">
        <v>3</v>
      </c>
      <c r="J14" s="168">
        <v>44567</v>
      </c>
      <c r="K14">
        <v>3</v>
      </c>
      <c r="L14" s="168">
        <v>44567</v>
      </c>
      <c r="M14">
        <v>3</v>
      </c>
      <c r="N14" t="s">
        <v>376</v>
      </c>
      <c r="O14" s="168">
        <v>44567</v>
      </c>
      <c r="Q14">
        <v>3</v>
      </c>
      <c r="R14">
        <v>44567</v>
      </c>
      <c r="W14">
        <v>93.12</v>
      </c>
      <c r="Y14">
        <v>279.36</v>
      </c>
      <c r="Z14">
        <v>0</v>
      </c>
      <c r="AA14">
        <v>279.36</v>
      </c>
    </row>
    <row r="15" spans="1:31" hidden="1" x14ac:dyDescent="0.2">
      <c r="A15" s="168">
        <v>44567</v>
      </c>
      <c r="B15" t="s">
        <v>116</v>
      </c>
      <c r="C15" t="s">
        <v>153</v>
      </c>
      <c r="D15" t="s">
        <v>141</v>
      </c>
      <c r="E15" t="s">
        <v>142</v>
      </c>
      <c r="F15" t="s">
        <v>165</v>
      </c>
      <c r="G15" t="s">
        <v>287</v>
      </c>
      <c r="H15" t="s">
        <v>36</v>
      </c>
      <c r="I15">
        <v>2</v>
      </c>
      <c r="J15" s="168">
        <v>44567</v>
      </c>
      <c r="K15">
        <v>2</v>
      </c>
      <c r="L15" s="168">
        <v>44567</v>
      </c>
      <c r="M15">
        <v>2</v>
      </c>
      <c r="N15" t="s">
        <v>376</v>
      </c>
      <c r="O15" s="168">
        <v>44567</v>
      </c>
      <c r="Q15">
        <v>2</v>
      </c>
      <c r="R15">
        <v>44567</v>
      </c>
      <c r="W15">
        <v>95.84</v>
      </c>
      <c r="Y15">
        <v>191.68</v>
      </c>
      <c r="Z15">
        <v>0</v>
      </c>
      <c r="AA15">
        <v>191.68</v>
      </c>
    </row>
    <row r="16" spans="1:31" hidden="1" x14ac:dyDescent="0.2">
      <c r="A16" s="168">
        <v>44567</v>
      </c>
      <c r="B16" t="s">
        <v>117</v>
      </c>
      <c r="C16" t="s">
        <v>148</v>
      </c>
      <c r="D16" t="s">
        <v>135</v>
      </c>
      <c r="E16" t="s">
        <v>136</v>
      </c>
      <c r="F16" t="s">
        <v>165</v>
      </c>
      <c r="G16" t="s">
        <v>287</v>
      </c>
      <c r="H16" t="s">
        <v>36</v>
      </c>
      <c r="I16">
        <v>1</v>
      </c>
      <c r="J16" s="168">
        <v>44567</v>
      </c>
      <c r="K16">
        <v>1</v>
      </c>
      <c r="L16" s="168">
        <v>44567</v>
      </c>
      <c r="M16">
        <v>1</v>
      </c>
      <c r="N16" t="s">
        <v>372</v>
      </c>
      <c r="O16" s="168">
        <v>44567</v>
      </c>
      <c r="Q16">
        <v>1</v>
      </c>
      <c r="R16">
        <v>44567</v>
      </c>
      <c r="W16">
        <v>525.53</v>
      </c>
      <c r="Y16">
        <v>525.53</v>
      </c>
      <c r="Z16">
        <v>0</v>
      </c>
      <c r="AA16">
        <v>525.53</v>
      </c>
    </row>
    <row r="17" spans="1:27" hidden="1" x14ac:dyDescent="0.2">
      <c r="A17" s="168">
        <v>44567</v>
      </c>
      <c r="B17" t="s">
        <v>118</v>
      </c>
      <c r="C17" t="s">
        <v>154</v>
      </c>
      <c r="D17" t="s">
        <v>91</v>
      </c>
      <c r="E17" t="s">
        <v>97</v>
      </c>
      <c r="F17" t="s">
        <v>165</v>
      </c>
      <c r="G17" t="s">
        <v>287</v>
      </c>
      <c r="H17" t="s">
        <v>36</v>
      </c>
      <c r="I17">
        <v>1</v>
      </c>
      <c r="J17" s="168">
        <v>44567</v>
      </c>
      <c r="K17">
        <v>1</v>
      </c>
      <c r="L17" s="168">
        <v>44567</v>
      </c>
      <c r="M17">
        <v>1</v>
      </c>
      <c r="N17" t="s">
        <v>288</v>
      </c>
      <c r="O17" s="168">
        <v>44567</v>
      </c>
      <c r="Q17">
        <v>1</v>
      </c>
      <c r="R17">
        <v>44567</v>
      </c>
      <c r="W17">
        <v>740.83</v>
      </c>
      <c r="Y17">
        <v>740.83</v>
      </c>
      <c r="Z17">
        <v>0</v>
      </c>
      <c r="AA17">
        <v>740.83</v>
      </c>
    </row>
    <row r="18" spans="1:27" hidden="1" x14ac:dyDescent="0.2">
      <c r="A18" s="168">
        <v>44567</v>
      </c>
      <c r="B18" t="s">
        <v>119</v>
      </c>
      <c r="C18" t="s">
        <v>155</v>
      </c>
      <c r="D18" t="s">
        <v>135</v>
      </c>
      <c r="E18" t="s">
        <v>136</v>
      </c>
      <c r="F18" t="s">
        <v>165</v>
      </c>
      <c r="G18" t="s">
        <v>287</v>
      </c>
      <c r="H18" t="s">
        <v>36</v>
      </c>
      <c r="I18">
        <v>3</v>
      </c>
      <c r="J18" s="168">
        <v>44567</v>
      </c>
      <c r="K18">
        <v>3</v>
      </c>
      <c r="L18" s="168">
        <v>44567</v>
      </c>
      <c r="M18">
        <v>3</v>
      </c>
      <c r="N18" t="s">
        <v>372</v>
      </c>
      <c r="O18" s="168">
        <v>44567</v>
      </c>
      <c r="Q18">
        <v>3</v>
      </c>
      <c r="R18">
        <v>44567</v>
      </c>
      <c r="W18">
        <v>526.74</v>
      </c>
      <c r="Y18">
        <v>1580.22</v>
      </c>
      <c r="Z18">
        <v>0</v>
      </c>
      <c r="AA18">
        <v>1580.22</v>
      </c>
    </row>
    <row r="19" spans="1:27" hidden="1" x14ac:dyDescent="0.2">
      <c r="A19" s="168">
        <v>44567</v>
      </c>
      <c r="B19" t="s">
        <v>120</v>
      </c>
      <c r="C19" t="s">
        <v>156</v>
      </c>
      <c r="D19" t="s">
        <v>94</v>
      </c>
      <c r="E19" t="s">
        <v>100</v>
      </c>
      <c r="F19" t="s">
        <v>165</v>
      </c>
      <c r="G19" t="s">
        <v>287</v>
      </c>
      <c r="H19" t="s">
        <v>36</v>
      </c>
      <c r="I19">
        <v>1</v>
      </c>
      <c r="J19" s="168">
        <v>44567</v>
      </c>
      <c r="K19">
        <v>1</v>
      </c>
      <c r="L19" s="168">
        <v>44567</v>
      </c>
      <c r="M19">
        <v>1</v>
      </c>
      <c r="N19" t="s">
        <v>288</v>
      </c>
      <c r="O19" s="168">
        <v>44567</v>
      </c>
      <c r="Q19">
        <v>1</v>
      </c>
      <c r="R19">
        <v>44567</v>
      </c>
      <c r="W19">
        <v>244.43</v>
      </c>
      <c r="Y19">
        <v>244.43</v>
      </c>
      <c r="Z19">
        <v>0</v>
      </c>
      <c r="AA19">
        <v>244.43</v>
      </c>
    </row>
    <row r="20" spans="1:27" hidden="1" x14ac:dyDescent="0.2">
      <c r="A20" s="168">
        <v>44567</v>
      </c>
      <c r="B20" t="s">
        <v>121</v>
      </c>
      <c r="C20" t="s">
        <v>157</v>
      </c>
      <c r="D20" t="s">
        <v>137</v>
      </c>
      <c r="E20" t="s">
        <v>138</v>
      </c>
      <c r="F20" t="s">
        <v>165</v>
      </c>
      <c r="G20" t="s">
        <v>287</v>
      </c>
      <c r="H20" t="s">
        <v>36</v>
      </c>
      <c r="I20">
        <v>2</v>
      </c>
      <c r="J20" s="168">
        <v>44567</v>
      </c>
      <c r="K20">
        <v>2</v>
      </c>
      <c r="L20" s="168">
        <v>44567</v>
      </c>
      <c r="M20">
        <v>2</v>
      </c>
      <c r="N20" t="s">
        <v>372</v>
      </c>
      <c r="O20" s="168">
        <v>44567</v>
      </c>
      <c r="Q20">
        <v>2</v>
      </c>
      <c r="R20">
        <v>44567</v>
      </c>
      <c r="W20">
        <v>636.92999999999995</v>
      </c>
      <c r="Y20">
        <v>1273.8599999999999</v>
      </c>
      <c r="Z20">
        <v>0</v>
      </c>
      <c r="AA20">
        <v>1273.8599999999999</v>
      </c>
    </row>
    <row r="21" spans="1:27" hidden="1" x14ac:dyDescent="0.2">
      <c r="A21" s="168">
        <v>44567</v>
      </c>
      <c r="B21" t="s">
        <v>122</v>
      </c>
      <c r="C21" t="s">
        <v>158</v>
      </c>
      <c r="D21" t="s">
        <v>95</v>
      </c>
      <c r="E21" t="s">
        <v>101</v>
      </c>
      <c r="F21" t="s">
        <v>165</v>
      </c>
      <c r="G21" t="s">
        <v>287</v>
      </c>
      <c r="H21" t="s">
        <v>36</v>
      </c>
      <c r="I21">
        <v>1</v>
      </c>
      <c r="J21" s="168">
        <v>44567</v>
      </c>
      <c r="K21">
        <v>1</v>
      </c>
      <c r="L21" s="168">
        <v>44567</v>
      </c>
      <c r="M21">
        <v>1</v>
      </c>
      <c r="N21" t="s">
        <v>376</v>
      </c>
      <c r="O21" s="168">
        <v>44567</v>
      </c>
      <c r="Q21">
        <v>1</v>
      </c>
      <c r="R21">
        <v>44567</v>
      </c>
      <c r="W21">
        <v>274.97000000000003</v>
      </c>
      <c r="Y21">
        <v>274.97000000000003</v>
      </c>
      <c r="Z21">
        <v>0</v>
      </c>
      <c r="AA21">
        <v>274.97000000000003</v>
      </c>
    </row>
    <row r="22" spans="1:27" hidden="1" x14ac:dyDescent="0.2">
      <c r="A22" s="168">
        <v>44567</v>
      </c>
      <c r="B22" t="s">
        <v>123</v>
      </c>
      <c r="C22" t="s">
        <v>159</v>
      </c>
      <c r="D22" t="s">
        <v>95</v>
      </c>
      <c r="E22" t="s">
        <v>101</v>
      </c>
      <c r="F22" t="s">
        <v>165</v>
      </c>
      <c r="G22" t="s">
        <v>287</v>
      </c>
      <c r="H22" t="s">
        <v>36</v>
      </c>
      <c r="I22">
        <v>1</v>
      </c>
      <c r="J22" s="168">
        <v>44567</v>
      </c>
      <c r="K22">
        <v>1</v>
      </c>
      <c r="L22" s="168">
        <v>44567</v>
      </c>
      <c r="M22">
        <v>1</v>
      </c>
      <c r="N22" t="s">
        <v>376</v>
      </c>
      <c r="O22" s="168">
        <v>44567</v>
      </c>
      <c r="Q22">
        <v>1</v>
      </c>
      <c r="R22">
        <v>44567</v>
      </c>
      <c r="W22">
        <v>274.97000000000003</v>
      </c>
      <c r="Y22">
        <v>274.97000000000003</v>
      </c>
      <c r="Z22">
        <v>0</v>
      </c>
      <c r="AA22">
        <v>274.97000000000003</v>
      </c>
    </row>
    <row r="23" spans="1:27" hidden="1" x14ac:dyDescent="0.2">
      <c r="A23" s="168">
        <v>44567</v>
      </c>
      <c r="B23" t="s">
        <v>124</v>
      </c>
      <c r="C23" t="s">
        <v>160</v>
      </c>
      <c r="D23" t="s">
        <v>131</v>
      </c>
      <c r="E23" t="s">
        <v>132</v>
      </c>
      <c r="F23" t="s">
        <v>165</v>
      </c>
      <c r="G23" t="s">
        <v>287</v>
      </c>
      <c r="H23" t="s">
        <v>36</v>
      </c>
      <c r="I23">
        <v>1</v>
      </c>
      <c r="J23" s="168">
        <v>44567</v>
      </c>
      <c r="K23">
        <v>1</v>
      </c>
      <c r="L23" s="168">
        <v>44567</v>
      </c>
      <c r="M23">
        <v>1</v>
      </c>
      <c r="N23" t="s">
        <v>376</v>
      </c>
      <c r="O23" s="168">
        <v>44567</v>
      </c>
      <c r="Q23">
        <v>1</v>
      </c>
      <c r="R23">
        <v>44567</v>
      </c>
      <c r="W23">
        <v>194.9</v>
      </c>
      <c r="Y23">
        <v>194.9</v>
      </c>
      <c r="Z23">
        <v>0</v>
      </c>
      <c r="AA23">
        <v>194.9</v>
      </c>
    </row>
    <row r="24" spans="1:27" hidden="1" x14ac:dyDescent="0.2">
      <c r="A24" s="168">
        <v>44567</v>
      </c>
      <c r="B24" t="s">
        <v>125</v>
      </c>
      <c r="C24" t="s">
        <v>161</v>
      </c>
      <c r="D24" t="s">
        <v>96</v>
      </c>
      <c r="E24" t="s">
        <v>102</v>
      </c>
      <c r="F24" t="s">
        <v>165</v>
      </c>
      <c r="G24" t="s">
        <v>287</v>
      </c>
      <c r="H24" t="s">
        <v>36</v>
      </c>
      <c r="I24">
        <v>1</v>
      </c>
      <c r="J24" s="168">
        <v>44567</v>
      </c>
      <c r="K24">
        <v>1</v>
      </c>
      <c r="L24" s="168">
        <v>44567</v>
      </c>
      <c r="M24">
        <v>1</v>
      </c>
      <c r="N24" t="s">
        <v>372</v>
      </c>
      <c r="O24" s="168">
        <v>44567</v>
      </c>
      <c r="P24">
        <v>1</v>
      </c>
      <c r="Q24">
        <v>0</v>
      </c>
      <c r="R24">
        <v>44567</v>
      </c>
      <c r="W24">
        <v>300.22000000000003</v>
      </c>
      <c r="Y24">
        <v>300.22000000000003</v>
      </c>
      <c r="Z24">
        <v>300.22000000000003</v>
      </c>
      <c r="AA24">
        <v>0</v>
      </c>
    </row>
    <row r="25" spans="1:27" hidden="1" x14ac:dyDescent="0.2">
      <c r="A25" s="168">
        <v>44567</v>
      </c>
      <c r="B25" t="s">
        <v>126</v>
      </c>
      <c r="C25" t="s">
        <v>162</v>
      </c>
      <c r="D25" t="s">
        <v>92</v>
      </c>
      <c r="E25" t="s">
        <v>98</v>
      </c>
      <c r="F25" t="s">
        <v>165</v>
      </c>
      <c r="G25" t="s">
        <v>287</v>
      </c>
      <c r="H25" t="s">
        <v>36</v>
      </c>
      <c r="I25">
        <v>2</v>
      </c>
      <c r="J25" s="168">
        <v>44567</v>
      </c>
      <c r="K25">
        <v>2</v>
      </c>
      <c r="L25" s="168">
        <v>44567</v>
      </c>
      <c r="M25">
        <v>2</v>
      </c>
      <c r="N25" t="s">
        <v>376</v>
      </c>
      <c r="O25" s="168">
        <v>44567</v>
      </c>
      <c r="P25">
        <v>2</v>
      </c>
      <c r="Q25">
        <v>0</v>
      </c>
      <c r="R25">
        <v>44567</v>
      </c>
      <c r="W25">
        <v>172.31</v>
      </c>
      <c r="Y25">
        <v>344.62</v>
      </c>
      <c r="Z25">
        <v>344.62</v>
      </c>
      <c r="AA25">
        <v>0</v>
      </c>
    </row>
    <row r="26" spans="1:27" hidden="1" x14ac:dyDescent="0.2">
      <c r="A26" s="168">
        <v>44567</v>
      </c>
      <c r="B26" t="s">
        <v>127</v>
      </c>
      <c r="C26" t="s">
        <v>163</v>
      </c>
      <c r="D26" t="s">
        <v>131</v>
      </c>
      <c r="E26" t="s">
        <v>132</v>
      </c>
      <c r="F26" t="s">
        <v>165</v>
      </c>
      <c r="G26" t="s">
        <v>287</v>
      </c>
      <c r="H26" t="s">
        <v>36</v>
      </c>
      <c r="I26">
        <v>380</v>
      </c>
      <c r="J26" s="168">
        <v>44567</v>
      </c>
      <c r="K26">
        <v>380</v>
      </c>
      <c r="L26" s="168">
        <v>44567</v>
      </c>
      <c r="M26">
        <v>380</v>
      </c>
      <c r="N26" t="s">
        <v>376</v>
      </c>
      <c r="O26" s="168">
        <v>44567</v>
      </c>
      <c r="Q26">
        <v>380</v>
      </c>
      <c r="R26">
        <v>44567</v>
      </c>
      <c r="W26">
        <v>194.9</v>
      </c>
      <c r="Y26">
        <v>74062</v>
      </c>
      <c r="Z26">
        <v>0</v>
      </c>
      <c r="AA26">
        <v>74062</v>
      </c>
    </row>
    <row r="27" spans="1:27" hidden="1" x14ac:dyDescent="0.2">
      <c r="A27" s="168">
        <v>44567</v>
      </c>
      <c r="B27" t="s">
        <v>128</v>
      </c>
      <c r="C27" t="s">
        <v>164</v>
      </c>
      <c r="D27" t="s">
        <v>131</v>
      </c>
      <c r="E27" t="s">
        <v>132</v>
      </c>
      <c r="F27" t="s">
        <v>165</v>
      </c>
      <c r="G27" t="s">
        <v>287</v>
      </c>
      <c r="H27" t="s">
        <v>36</v>
      </c>
      <c r="I27">
        <v>960</v>
      </c>
      <c r="J27" s="168">
        <v>44567</v>
      </c>
      <c r="K27">
        <v>960</v>
      </c>
      <c r="L27" s="168">
        <v>44567</v>
      </c>
      <c r="M27">
        <v>960</v>
      </c>
      <c r="N27" t="s">
        <v>376</v>
      </c>
      <c r="O27" s="168">
        <v>44567</v>
      </c>
      <c r="Q27">
        <v>960</v>
      </c>
      <c r="R27">
        <v>44567</v>
      </c>
      <c r="W27">
        <v>194.9</v>
      </c>
      <c r="Y27">
        <v>187104</v>
      </c>
      <c r="Z27">
        <v>0</v>
      </c>
      <c r="AA27">
        <v>187104</v>
      </c>
    </row>
    <row r="28" spans="1:27" x14ac:dyDescent="0.2">
      <c r="A28" s="169" t="s">
        <v>381</v>
      </c>
      <c r="B28" s="170"/>
      <c r="C28" s="170"/>
      <c r="D28" s="170"/>
      <c r="E28" s="170"/>
      <c r="F28" s="170"/>
      <c r="G28" s="170"/>
      <c r="H28" s="170"/>
      <c r="I28" s="170">
        <f>SUM(I2:I27)</f>
        <v>1395</v>
      </c>
      <c r="J28" s="170"/>
      <c r="K28" s="170">
        <f>SUM(K2:K27)</f>
        <v>1395</v>
      </c>
      <c r="L28" s="170"/>
      <c r="M28" s="170"/>
      <c r="N28" s="170"/>
      <c r="O28" s="170"/>
      <c r="P28" s="170">
        <f t="shared" ref="P28:Q28" si="0">SUM(P2:P27)</f>
        <v>17</v>
      </c>
      <c r="Q28" s="170">
        <f t="shared" si="0"/>
        <v>1378</v>
      </c>
      <c r="R28" s="170"/>
      <c r="S28" s="170"/>
      <c r="T28" s="170"/>
      <c r="U28" s="170"/>
      <c r="V28" s="170"/>
      <c r="W28" s="170"/>
      <c r="X28" s="170"/>
      <c r="Y28" s="170">
        <f t="shared" ref="Y28:AA28" si="1">SUM(Y2:Y27)</f>
        <v>281895.41000000003</v>
      </c>
      <c r="Z28" s="170">
        <f t="shared" si="1"/>
        <v>4680.54</v>
      </c>
      <c r="AA28" s="170">
        <f t="shared" si="1"/>
        <v>277214.87</v>
      </c>
    </row>
    <row r="29" spans="1:27" hidden="1" x14ac:dyDescent="0.2">
      <c r="A29" s="168">
        <v>44572</v>
      </c>
      <c r="B29" t="s">
        <v>166</v>
      </c>
      <c r="C29" t="s">
        <v>151</v>
      </c>
      <c r="D29" t="s">
        <v>93</v>
      </c>
      <c r="E29" t="s">
        <v>99</v>
      </c>
      <c r="F29" t="s">
        <v>165</v>
      </c>
      <c r="G29" t="s">
        <v>287</v>
      </c>
      <c r="H29" t="s">
        <v>36</v>
      </c>
      <c r="I29">
        <v>1</v>
      </c>
      <c r="J29">
        <v>44572</v>
      </c>
      <c r="K29">
        <v>1</v>
      </c>
      <c r="L29">
        <v>44572</v>
      </c>
      <c r="M29">
        <v>1</v>
      </c>
      <c r="N29" t="s">
        <v>376</v>
      </c>
      <c r="O29">
        <v>44572</v>
      </c>
      <c r="P29">
        <v>1</v>
      </c>
      <c r="Q29">
        <v>0</v>
      </c>
      <c r="R29">
        <v>44572</v>
      </c>
      <c r="W29">
        <v>317.67</v>
      </c>
      <c r="Y29">
        <v>317.67</v>
      </c>
      <c r="Z29">
        <v>317.67</v>
      </c>
      <c r="AA29">
        <v>0</v>
      </c>
    </row>
    <row r="30" spans="1:27" hidden="1" x14ac:dyDescent="0.2">
      <c r="A30" s="168">
        <v>44572</v>
      </c>
      <c r="B30" t="s">
        <v>167</v>
      </c>
      <c r="C30" t="s">
        <v>190</v>
      </c>
      <c r="D30" t="s">
        <v>207</v>
      </c>
      <c r="E30" t="s">
        <v>208</v>
      </c>
      <c r="F30" t="s">
        <v>165</v>
      </c>
      <c r="G30" t="s">
        <v>287</v>
      </c>
      <c r="H30" t="s">
        <v>36</v>
      </c>
      <c r="I30">
        <v>2</v>
      </c>
      <c r="J30">
        <v>44572</v>
      </c>
      <c r="K30">
        <v>2</v>
      </c>
      <c r="L30">
        <v>44572</v>
      </c>
      <c r="M30">
        <v>2</v>
      </c>
      <c r="N30" t="s">
        <v>372</v>
      </c>
      <c r="O30">
        <v>44572</v>
      </c>
      <c r="Q30">
        <v>2</v>
      </c>
      <c r="R30">
        <v>44572</v>
      </c>
      <c r="W30">
        <v>290.98</v>
      </c>
      <c r="Y30">
        <v>581.96</v>
      </c>
      <c r="Z30">
        <v>0</v>
      </c>
      <c r="AA30">
        <v>581.96</v>
      </c>
    </row>
    <row r="31" spans="1:27" hidden="1" x14ac:dyDescent="0.2">
      <c r="A31" s="168">
        <v>44572</v>
      </c>
      <c r="B31" t="s">
        <v>168</v>
      </c>
      <c r="C31" t="s">
        <v>191</v>
      </c>
      <c r="D31" t="s">
        <v>133</v>
      </c>
      <c r="E31" t="s">
        <v>134</v>
      </c>
      <c r="F31" t="s">
        <v>165</v>
      </c>
      <c r="G31" t="s">
        <v>287</v>
      </c>
      <c r="H31" t="s">
        <v>36</v>
      </c>
      <c r="I31">
        <v>2</v>
      </c>
      <c r="J31">
        <v>44572</v>
      </c>
      <c r="K31">
        <v>2</v>
      </c>
      <c r="L31">
        <v>44572</v>
      </c>
      <c r="M31">
        <v>2</v>
      </c>
      <c r="N31" t="s">
        <v>372</v>
      </c>
      <c r="O31">
        <v>44572</v>
      </c>
      <c r="P31">
        <v>2</v>
      </c>
      <c r="Q31">
        <v>0</v>
      </c>
      <c r="R31">
        <v>44572</v>
      </c>
      <c r="W31">
        <v>314.95</v>
      </c>
      <c r="Y31">
        <v>629.9</v>
      </c>
      <c r="Z31">
        <v>629.9</v>
      </c>
      <c r="AA31">
        <v>0</v>
      </c>
    </row>
    <row r="32" spans="1:27" hidden="1" x14ac:dyDescent="0.2">
      <c r="A32" s="168">
        <v>44572</v>
      </c>
      <c r="B32" t="s">
        <v>169</v>
      </c>
      <c r="C32" t="s">
        <v>192</v>
      </c>
      <c r="D32" t="s">
        <v>139</v>
      </c>
      <c r="E32" t="s">
        <v>140</v>
      </c>
      <c r="F32" t="s">
        <v>165</v>
      </c>
      <c r="G32" t="s">
        <v>287</v>
      </c>
      <c r="H32" t="s">
        <v>36</v>
      </c>
      <c r="I32">
        <v>4</v>
      </c>
      <c r="J32">
        <v>44572</v>
      </c>
      <c r="K32">
        <v>4</v>
      </c>
      <c r="L32">
        <v>44572</v>
      </c>
      <c r="M32">
        <v>4</v>
      </c>
      <c r="N32" t="s">
        <v>376</v>
      </c>
      <c r="O32">
        <v>44572</v>
      </c>
      <c r="Q32">
        <v>4</v>
      </c>
      <c r="R32">
        <v>44572</v>
      </c>
      <c r="W32">
        <v>93.48</v>
      </c>
      <c r="Y32">
        <v>373.92</v>
      </c>
      <c r="Z32">
        <v>0</v>
      </c>
      <c r="AA32">
        <v>373.92</v>
      </c>
    </row>
    <row r="33" spans="1:27" hidden="1" x14ac:dyDescent="0.2">
      <c r="A33" s="168">
        <v>44572</v>
      </c>
      <c r="B33" t="s">
        <v>170</v>
      </c>
      <c r="C33" t="s">
        <v>193</v>
      </c>
      <c r="D33" t="s">
        <v>209</v>
      </c>
      <c r="E33" t="s">
        <v>210</v>
      </c>
      <c r="F33" t="s">
        <v>165</v>
      </c>
      <c r="G33" t="s">
        <v>287</v>
      </c>
      <c r="H33" t="s">
        <v>36</v>
      </c>
      <c r="I33">
        <v>4</v>
      </c>
      <c r="J33">
        <v>44572</v>
      </c>
      <c r="K33">
        <v>4</v>
      </c>
      <c r="L33">
        <v>44572</v>
      </c>
      <c r="M33">
        <v>4</v>
      </c>
      <c r="N33" t="s">
        <v>372</v>
      </c>
      <c r="O33">
        <v>44572</v>
      </c>
      <c r="Q33">
        <v>4</v>
      </c>
      <c r="R33">
        <v>44572</v>
      </c>
      <c r="W33">
        <v>273.74</v>
      </c>
      <c r="Y33">
        <v>1094.96</v>
      </c>
      <c r="Z33">
        <v>0</v>
      </c>
      <c r="AA33">
        <v>1094.96</v>
      </c>
    </row>
    <row r="34" spans="1:27" hidden="1" x14ac:dyDescent="0.2">
      <c r="A34" s="168">
        <v>44572</v>
      </c>
      <c r="B34" t="s">
        <v>171</v>
      </c>
      <c r="C34" t="s">
        <v>194</v>
      </c>
      <c r="D34" t="s">
        <v>211</v>
      </c>
      <c r="E34" t="s">
        <v>212</v>
      </c>
      <c r="F34" t="s">
        <v>165</v>
      </c>
      <c r="G34" t="s">
        <v>287</v>
      </c>
      <c r="H34" t="s">
        <v>36</v>
      </c>
      <c r="I34">
        <v>1</v>
      </c>
      <c r="J34">
        <v>44572</v>
      </c>
      <c r="K34">
        <v>1</v>
      </c>
      <c r="L34">
        <v>44572</v>
      </c>
      <c r="M34">
        <v>1</v>
      </c>
      <c r="N34" t="s">
        <v>372</v>
      </c>
      <c r="O34">
        <v>44572</v>
      </c>
      <c r="Q34">
        <v>1</v>
      </c>
      <c r="R34">
        <v>44572</v>
      </c>
      <c r="W34">
        <v>300.22000000000003</v>
      </c>
      <c r="Y34">
        <v>300.22000000000003</v>
      </c>
      <c r="Z34">
        <v>0</v>
      </c>
      <c r="AA34">
        <v>300.22000000000003</v>
      </c>
    </row>
    <row r="35" spans="1:27" hidden="1" x14ac:dyDescent="0.2">
      <c r="A35" s="168">
        <v>44572</v>
      </c>
      <c r="B35" t="s">
        <v>172</v>
      </c>
      <c r="C35" t="s">
        <v>157</v>
      </c>
      <c r="D35" t="s">
        <v>137</v>
      </c>
      <c r="E35" t="s">
        <v>138</v>
      </c>
      <c r="F35" t="s">
        <v>165</v>
      </c>
      <c r="G35" t="s">
        <v>287</v>
      </c>
      <c r="H35" t="s">
        <v>36</v>
      </c>
      <c r="I35">
        <v>2</v>
      </c>
      <c r="J35">
        <v>44572</v>
      </c>
      <c r="K35">
        <v>2</v>
      </c>
      <c r="L35">
        <v>44572</v>
      </c>
      <c r="M35">
        <v>2</v>
      </c>
      <c r="N35" t="s">
        <v>372</v>
      </c>
      <c r="O35">
        <v>44572</v>
      </c>
      <c r="Q35">
        <v>2</v>
      </c>
      <c r="R35">
        <v>44572</v>
      </c>
      <c r="W35">
        <v>636.92999999999995</v>
      </c>
      <c r="Y35">
        <v>1273.8599999999999</v>
      </c>
      <c r="Z35">
        <v>0</v>
      </c>
      <c r="AA35">
        <v>1273.8599999999999</v>
      </c>
    </row>
    <row r="36" spans="1:27" hidden="1" x14ac:dyDescent="0.2">
      <c r="A36" s="168">
        <v>44572</v>
      </c>
      <c r="B36" t="s">
        <v>173</v>
      </c>
      <c r="C36" t="s">
        <v>157</v>
      </c>
      <c r="D36" t="s">
        <v>137</v>
      </c>
      <c r="E36" t="s">
        <v>138</v>
      </c>
      <c r="F36" t="s">
        <v>165</v>
      </c>
      <c r="G36" t="s">
        <v>287</v>
      </c>
      <c r="H36" t="s">
        <v>36</v>
      </c>
      <c r="I36">
        <v>10</v>
      </c>
      <c r="J36">
        <v>44572</v>
      </c>
      <c r="K36">
        <v>10</v>
      </c>
      <c r="L36">
        <v>44572</v>
      </c>
      <c r="M36">
        <v>10</v>
      </c>
      <c r="N36" t="s">
        <v>372</v>
      </c>
      <c r="O36">
        <v>44572</v>
      </c>
      <c r="Q36">
        <v>10</v>
      </c>
      <c r="R36">
        <v>44572</v>
      </c>
      <c r="W36">
        <v>636.92999999999995</v>
      </c>
      <c r="Y36">
        <v>6369.2999999999993</v>
      </c>
      <c r="Z36">
        <v>0</v>
      </c>
      <c r="AA36">
        <v>6369.2999999999993</v>
      </c>
    </row>
    <row r="37" spans="1:27" hidden="1" x14ac:dyDescent="0.2">
      <c r="A37" s="168">
        <v>44572</v>
      </c>
      <c r="B37" t="s">
        <v>174</v>
      </c>
      <c r="C37" t="s">
        <v>195</v>
      </c>
      <c r="D37" t="s">
        <v>129</v>
      </c>
      <c r="E37" t="s">
        <v>130</v>
      </c>
      <c r="F37" t="s">
        <v>165</v>
      </c>
      <c r="G37" t="s">
        <v>287</v>
      </c>
      <c r="H37" t="s">
        <v>36</v>
      </c>
      <c r="I37">
        <v>3</v>
      </c>
      <c r="J37">
        <v>44572</v>
      </c>
      <c r="K37">
        <v>3</v>
      </c>
      <c r="L37">
        <v>44572</v>
      </c>
      <c r="M37">
        <v>3</v>
      </c>
      <c r="N37" t="s">
        <v>372</v>
      </c>
      <c r="O37">
        <v>44572</v>
      </c>
      <c r="Q37">
        <v>3</v>
      </c>
      <c r="R37">
        <v>44572</v>
      </c>
      <c r="W37">
        <v>252.74</v>
      </c>
      <c r="Y37">
        <v>758.22</v>
      </c>
      <c r="Z37">
        <v>0</v>
      </c>
      <c r="AA37">
        <v>758.22</v>
      </c>
    </row>
    <row r="38" spans="1:27" hidden="1" x14ac:dyDescent="0.2">
      <c r="A38" s="168">
        <v>44572</v>
      </c>
      <c r="B38" t="s">
        <v>175</v>
      </c>
      <c r="C38" t="s">
        <v>192</v>
      </c>
      <c r="D38" t="s">
        <v>139</v>
      </c>
      <c r="E38" t="s">
        <v>140</v>
      </c>
      <c r="F38" t="s">
        <v>165</v>
      </c>
      <c r="G38" t="s">
        <v>287</v>
      </c>
      <c r="H38" t="s">
        <v>36</v>
      </c>
      <c r="I38">
        <v>5</v>
      </c>
      <c r="J38">
        <v>44572</v>
      </c>
      <c r="K38">
        <v>5</v>
      </c>
      <c r="L38">
        <v>44572</v>
      </c>
      <c r="M38">
        <v>5</v>
      </c>
      <c r="N38" t="s">
        <v>376</v>
      </c>
      <c r="O38">
        <v>44572</v>
      </c>
      <c r="Q38">
        <v>5</v>
      </c>
      <c r="R38">
        <v>44572</v>
      </c>
      <c r="W38">
        <v>93.48</v>
      </c>
      <c r="Y38">
        <v>467.40000000000003</v>
      </c>
      <c r="Z38">
        <v>0</v>
      </c>
      <c r="AA38">
        <v>467.40000000000003</v>
      </c>
    </row>
    <row r="39" spans="1:27" hidden="1" x14ac:dyDescent="0.2">
      <c r="A39" s="168">
        <v>44572</v>
      </c>
      <c r="B39" t="s">
        <v>176</v>
      </c>
      <c r="C39" t="s">
        <v>155</v>
      </c>
      <c r="D39" t="s">
        <v>135</v>
      </c>
      <c r="E39" t="s">
        <v>136</v>
      </c>
      <c r="F39" t="s">
        <v>165</v>
      </c>
      <c r="G39" t="s">
        <v>287</v>
      </c>
      <c r="H39" t="s">
        <v>36</v>
      </c>
      <c r="I39">
        <v>1</v>
      </c>
      <c r="J39">
        <v>44572</v>
      </c>
      <c r="K39">
        <v>1</v>
      </c>
      <c r="L39">
        <v>44572</v>
      </c>
      <c r="M39">
        <v>1</v>
      </c>
      <c r="N39" t="s">
        <v>372</v>
      </c>
      <c r="O39">
        <v>44572</v>
      </c>
      <c r="Q39">
        <v>1</v>
      </c>
      <c r="R39">
        <v>44572</v>
      </c>
      <c r="W39">
        <v>526.74</v>
      </c>
      <c r="Y39">
        <v>526.74</v>
      </c>
      <c r="Z39">
        <v>0</v>
      </c>
      <c r="AA39">
        <v>526.74</v>
      </c>
    </row>
    <row r="40" spans="1:27" hidden="1" x14ac:dyDescent="0.2">
      <c r="A40" s="168">
        <v>44572</v>
      </c>
      <c r="B40" t="s">
        <v>177</v>
      </c>
      <c r="C40" t="s">
        <v>196</v>
      </c>
      <c r="D40" t="s">
        <v>133</v>
      </c>
      <c r="E40" t="s">
        <v>134</v>
      </c>
      <c r="F40" t="s">
        <v>165</v>
      </c>
      <c r="G40" t="s">
        <v>287</v>
      </c>
      <c r="H40" t="s">
        <v>36</v>
      </c>
      <c r="I40">
        <v>6</v>
      </c>
      <c r="J40">
        <v>44572</v>
      </c>
      <c r="K40">
        <v>6</v>
      </c>
      <c r="L40">
        <v>44572</v>
      </c>
      <c r="M40">
        <v>6</v>
      </c>
      <c r="N40" t="s">
        <v>372</v>
      </c>
      <c r="O40">
        <v>44572</v>
      </c>
      <c r="P40">
        <v>6</v>
      </c>
      <c r="Q40">
        <v>0</v>
      </c>
      <c r="R40">
        <v>44572</v>
      </c>
      <c r="W40">
        <v>314.95</v>
      </c>
      <c r="Y40">
        <v>1889.6999999999998</v>
      </c>
      <c r="Z40">
        <v>1889.6999999999998</v>
      </c>
      <c r="AA40">
        <v>0</v>
      </c>
    </row>
    <row r="41" spans="1:27" hidden="1" x14ac:dyDescent="0.2">
      <c r="A41" s="168">
        <v>44572</v>
      </c>
      <c r="B41" t="s">
        <v>178</v>
      </c>
      <c r="C41" t="s">
        <v>197</v>
      </c>
      <c r="D41" t="s">
        <v>213</v>
      </c>
      <c r="E41" t="s">
        <v>214</v>
      </c>
      <c r="F41" t="s">
        <v>165</v>
      </c>
      <c r="G41" t="s">
        <v>287</v>
      </c>
      <c r="H41" t="s">
        <v>36</v>
      </c>
      <c r="I41">
        <v>1</v>
      </c>
      <c r="J41">
        <v>44572</v>
      </c>
      <c r="K41">
        <v>1</v>
      </c>
      <c r="L41">
        <v>44572</v>
      </c>
      <c r="M41">
        <v>1</v>
      </c>
      <c r="N41" t="s">
        <v>372</v>
      </c>
      <c r="O41">
        <v>44572</v>
      </c>
      <c r="Q41">
        <v>1</v>
      </c>
      <c r="R41">
        <v>44572</v>
      </c>
      <c r="W41">
        <v>357.62</v>
      </c>
      <c r="Y41">
        <v>357.62</v>
      </c>
      <c r="Z41">
        <v>0</v>
      </c>
      <c r="AA41">
        <v>357.62</v>
      </c>
    </row>
    <row r="42" spans="1:27" hidden="1" x14ac:dyDescent="0.2">
      <c r="A42" s="168">
        <v>44572</v>
      </c>
      <c r="B42" t="s">
        <v>179</v>
      </c>
      <c r="C42" t="s">
        <v>198</v>
      </c>
      <c r="D42" t="s">
        <v>135</v>
      </c>
      <c r="E42" t="s">
        <v>136</v>
      </c>
      <c r="F42" t="s">
        <v>165</v>
      </c>
      <c r="G42" t="s">
        <v>287</v>
      </c>
      <c r="H42" t="s">
        <v>36</v>
      </c>
      <c r="I42">
        <v>14</v>
      </c>
      <c r="J42">
        <v>44572</v>
      </c>
      <c r="K42">
        <v>14</v>
      </c>
      <c r="L42">
        <v>44572</v>
      </c>
      <c r="M42">
        <v>14</v>
      </c>
      <c r="N42" t="s">
        <v>372</v>
      </c>
      <c r="O42">
        <v>44572</v>
      </c>
      <c r="Q42">
        <v>14</v>
      </c>
      <c r="R42">
        <v>44572</v>
      </c>
      <c r="W42">
        <v>526.74</v>
      </c>
      <c r="Y42">
        <v>7374.3600000000006</v>
      </c>
      <c r="Z42">
        <v>0</v>
      </c>
      <c r="AA42">
        <v>7374.3600000000006</v>
      </c>
    </row>
    <row r="43" spans="1:27" hidden="1" x14ac:dyDescent="0.2">
      <c r="A43" s="168">
        <v>44572</v>
      </c>
      <c r="B43" t="s">
        <v>180</v>
      </c>
      <c r="C43" t="s">
        <v>199</v>
      </c>
      <c r="D43" t="s">
        <v>137</v>
      </c>
      <c r="E43" t="s">
        <v>138</v>
      </c>
      <c r="F43" t="s">
        <v>165</v>
      </c>
      <c r="G43" t="s">
        <v>287</v>
      </c>
      <c r="H43" t="s">
        <v>36</v>
      </c>
      <c r="I43">
        <v>1</v>
      </c>
      <c r="J43">
        <v>44572</v>
      </c>
      <c r="K43">
        <v>1</v>
      </c>
      <c r="L43">
        <v>44572</v>
      </c>
      <c r="M43">
        <v>1</v>
      </c>
      <c r="N43" t="s">
        <v>372</v>
      </c>
      <c r="O43">
        <v>44572</v>
      </c>
      <c r="Q43">
        <v>1</v>
      </c>
      <c r="R43">
        <v>44572</v>
      </c>
      <c r="W43">
        <v>636.92999999999995</v>
      </c>
      <c r="Y43">
        <v>636.92999999999995</v>
      </c>
      <c r="Z43">
        <v>0</v>
      </c>
      <c r="AA43">
        <v>636.92999999999995</v>
      </c>
    </row>
    <row r="44" spans="1:27" hidden="1" x14ac:dyDescent="0.2">
      <c r="A44" s="168">
        <v>44572</v>
      </c>
      <c r="B44" t="s">
        <v>181</v>
      </c>
      <c r="C44" t="s">
        <v>200</v>
      </c>
      <c r="D44" t="s">
        <v>209</v>
      </c>
      <c r="E44" t="s">
        <v>210</v>
      </c>
      <c r="F44" t="s">
        <v>165</v>
      </c>
      <c r="G44" t="s">
        <v>287</v>
      </c>
      <c r="H44" t="s">
        <v>36</v>
      </c>
      <c r="I44">
        <v>3</v>
      </c>
      <c r="J44">
        <v>44572</v>
      </c>
      <c r="K44">
        <v>3</v>
      </c>
      <c r="L44">
        <v>44572</v>
      </c>
      <c r="M44">
        <v>3</v>
      </c>
      <c r="N44" t="s">
        <v>372</v>
      </c>
      <c r="O44">
        <v>44572</v>
      </c>
      <c r="Q44">
        <v>3</v>
      </c>
      <c r="R44">
        <v>44572</v>
      </c>
      <c r="W44">
        <v>273.74</v>
      </c>
      <c r="Y44">
        <v>821.22</v>
      </c>
      <c r="Z44">
        <v>0</v>
      </c>
      <c r="AA44">
        <v>821.22</v>
      </c>
    </row>
    <row r="45" spans="1:27" hidden="1" x14ac:dyDescent="0.2">
      <c r="A45" s="168">
        <v>44572</v>
      </c>
      <c r="B45" t="s">
        <v>182</v>
      </c>
      <c r="C45" t="s">
        <v>201</v>
      </c>
      <c r="D45" t="s">
        <v>129</v>
      </c>
      <c r="E45" t="s">
        <v>130</v>
      </c>
      <c r="F45" t="s">
        <v>165</v>
      </c>
      <c r="G45" t="s">
        <v>287</v>
      </c>
      <c r="H45" t="s">
        <v>36</v>
      </c>
      <c r="I45">
        <v>9</v>
      </c>
      <c r="J45">
        <v>44572</v>
      </c>
      <c r="K45">
        <v>9</v>
      </c>
      <c r="L45">
        <v>44572</v>
      </c>
      <c r="M45">
        <v>9</v>
      </c>
      <c r="N45" t="s">
        <v>372</v>
      </c>
      <c r="O45">
        <v>44572</v>
      </c>
      <c r="Q45">
        <v>9</v>
      </c>
      <c r="R45">
        <v>44572</v>
      </c>
      <c r="W45">
        <v>252.74</v>
      </c>
      <c r="Y45">
        <v>2274.66</v>
      </c>
      <c r="Z45">
        <v>0</v>
      </c>
      <c r="AA45">
        <v>2274.66</v>
      </c>
    </row>
    <row r="46" spans="1:27" hidden="1" x14ac:dyDescent="0.2">
      <c r="A46" s="168">
        <v>44572</v>
      </c>
      <c r="B46" t="s">
        <v>183</v>
      </c>
      <c r="C46" t="s">
        <v>202</v>
      </c>
      <c r="D46" t="s">
        <v>215</v>
      </c>
      <c r="E46" t="s">
        <v>216</v>
      </c>
      <c r="F46" t="s">
        <v>165</v>
      </c>
      <c r="G46" t="s">
        <v>287</v>
      </c>
      <c r="H46" t="s">
        <v>36</v>
      </c>
      <c r="I46">
        <v>4</v>
      </c>
      <c r="J46">
        <v>44572</v>
      </c>
      <c r="K46">
        <v>4</v>
      </c>
      <c r="L46">
        <v>44572</v>
      </c>
      <c r="M46">
        <v>4</v>
      </c>
      <c r="N46" t="s">
        <v>372</v>
      </c>
      <c r="O46">
        <v>44572</v>
      </c>
      <c r="Q46">
        <v>4</v>
      </c>
      <c r="R46">
        <v>44572</v>
      </c>
      <c r="W46">
        <v>460.84</v>
      </c>
      <c r="Y46">
        <v>1843.36</v>
      </c>
      <c r="Z46">
        <v>0</v>
      </c>
      <c r="AA46">
        <v>1843.36</v>
      </c>
    </row>
    <row r="47" spans="1:27" hidden="1" x14ac:dyDescent="0.2">
      <c r="A47" s="168">
        <v>44572</v>
      </c>
      <c r="B47" t="s">
        <v>184</v>
      </c>
      <c r="C47" t="s">
        <v>203</v>
      </c>
      <c r="D47" t="s">
        <v>217</v>
      </c>
      <c r="E47" t="s">
        <v>218</v>
      </c>
      <c r="F47" t="s">
        <v>165</v>
      </c>
      <c r="G47" t="s">
        <v>287</v>
      </c>
      <c r="H47" t="s">
        <v>36</v>
      </c>
      <c r="I47">
        <v>2</v>
      </c>
      <c r="J47">
        <v>44572</v>
      </c>
      <c r="K47">
        <v>2</v>
      </c>
      <c r="L47">
        <v>44572</v>
      </c>
      <c r="M47">
        <v>2</v>
      </c>
      <c r="N47" t="s">
        <v>288</v>
      </c>
      <c r="O47">
        <v>44572</v>
      </c>
      <c r="Q47">
        <v>2</v>
      </c>
      <c r="R47">
        <v>44572</v>
      </c>
      <c r="W47">
        <v>300.74</v>
      </c>
      <c r="Y47">
        <v>601.48</v>
      </c>
      <c r="Z47">
        <v>0</v>
      </c>
      <c r="AA47">
        <v>601.48</v>
      </c>
    </row>
    <row r="48" spans="1:27" hidden="1" x14ac:dyDescent="0.2">
      <c r="A48" s="168">
        <v>44572</v>
      </c>
      <c r="B48" t="s">
        <v>185</v>
      </c>
      <c r="C48" t="s">
        <v>199</v>
      </c>
      <c r="D48" t="s">
        <v>137</v>
      </c>
      <c r="E48" t="s">
        <v>138</v>
      </c>
      <c r="F48" t="s">
        <v>165</v>
      </c>
      <c r="G48" t="s">
        <v>287</v>
      </c>
      <c r="H48" t="s">
        <v>36</v>
      </c>
      <c r="I48">
        <v>6</v>
      </c>
      <c r="J48">
        <v>44572</v>
      </c>
      <c r="K48">
        <v>6</v>
      </c>
      <c r="L48">
        <v>44572</v>
      </c>
      <c r="M48">
        <v>6</v>
      </c>
      <c r="N48" t="s">
        <v>372</v>
      </c>
      <c r="O48">
        <v>44572</v>
      </c>
      <c r="Q48">
        <v>6</v>
      </c>
      <c r="R48">
        <v>44572</v>
      </c>
      <c r="W48">
        <v>636.92999999999995</v>
      </c>
      <c r="Y48">
        <v>3821.58</v>
      </c>
      <c r="Z48">
        <v>0</v>
      </c>
      <c r="AA48">
        <v>3821.58</v>
      </c>
    </row>
    <row r="49" spans="1:27" hidden="1" x14ac:dyDescent="0.2">
      <c r="A49" s="168">
        <v>44572</v>
      </c>
      <c r="B49" t="s">
        <v>186</v>
      </c>
      <c r="C49" t="s">
        <v>204</v>
      </c>
      <c r="D49" t="s">
        <v>219</v>
      </c>
      <c r="E49" t="s">
        <v>220</v>
      </c>
      <c r="F49" t="s">
        <v>165</v>
      </c>
      <c r="G49" t="s">
        <v>287</v>
      </c>
      <c r="H49" t="s">
        <v>36</v>
      </c>
      <c r="I49">
        <v>3</v>
      </c>
      <c r="J49">
        <v>44572</v>
      </c>
      <c r="K49">
        <v>3</v>
      </c>
      <c r="L49">
        <v>44572</v>
      </c>
      <c r="M49">
        <v>3</v>
      </c>
      <c r="N49" t="s">
        <v>288</v>
      </c>
      <c r="O49">
        <v>44572</v>
      </c>
      <c r="Q49">
        <v>3</v>
      </c>
      <c r="R49">
        <v>44572</v>
      </c>
      <c r="W49">
        <v>195.42</v>
      </c>
      <c r="Y49">
        <v>586.26</v>
      </c>
      <c r="Z49">
        <v>0</v>
      </c>
      <c r="AA49">
        <v>586.26</v>
      </c>
    </row>
    <row r="50" spans="1:27" hidden="1" x14ac:dyDescent="0.2">
      <c r="A50" s="168">
        <v>44572</v>
      </c>
      <c r="B50" t="s">
        <v>187</v>
      </c>
      <c r="C50" t="s">
        <v>196</v>
      </c>
      <c r="D50" t="s">
        <v>133</v>
      </c>
      <c r="E50" t="s">
        <v>134</v>
      </c>
      <c r="F50" t="s">
        <v>165</v>
      </c>
      <c r="G50" t="s">
        <v>287</v>
      </c>
      <c r="H50" t="s">
        <v>36</v>
      </c>
      <c r="I50">
        <v>2</v>
      </c>
      <c r="J50">
        <v>44572</v>
      </c>
      <c r="K50">
        <v>2</v>
      </c>
      <c r="L50">
        <v>44572</v>
      </c>
      <c r="M50">
        <v>2</v>
      </c>
      <c r="N50" t="s">
        <v>372</v>
      </c>
      <c r="O50">
        <v>44572</v>
      </c>
      <c r="P50">
        <v>2</v>
      </c>
      <c r="Q50">
        <v>0</v>
      </c>
      <c r="R50">
        <v>44572</v>
      </c>
      <c r="W50">
        <v>314.95</v>
      </c>
      <c r="Y50">
        <v>629.9</v>
      </c>
      <c r="Z50">
        <v>629.9</v>
      </c>
      <c r="AA50">
        <v>0</v>
      </c>
    </row>
    <row r="51" spans="1:27" hidden="1" x14ac:dyDescent="0.2">
      <c r="A51" s="168">
        <v>44572</v>
      </c>
      <c r="B51" t="s">
        <v>188</v>
      </c>
      <c r="C51" t="s">
        <v>205</v>
      </c>
      <c r="D51" t="s">
        <v>221</v>
      </c>
      <c r="E51" t="s">
        <v>222</v>
      </c>
      <c r="F51" t="s">
        <v>165</v>
      </c>
      <c r="G51" t="s">
        <v>287</v>
      </c>
      <c r="H51" t="s">
        <v>36</v>
      </c>
      <c r="I51">
        <v>1</v>
      </c>
      <c r="J51">
        <v>44572</v>
      </c>
      <c r="K51">
        <v>1</v>
      </c>
      <c r="L51">
        <v>44572</v>
      </c>
      <c r="M51">
        <v>1</v>
      </c>
      <c r="N51" t="s">
        <v>288</v>
      </c>
      <c r="O51">
        <v>44572</v>
      </c>
      <c r="Q51">
        <v>1</v>
      </c>
      <c r="R51">
        <v>44572</v>
      </c>
      <c r="W51">
        <v>221.95</v>
      </c>
      <c r="Y51">
        <v>221.95</v>
      </c>
      <c r="Z51">
        <v>0</v>
      </c>
      <c r="AA51">
        <v>221.95</v>
      </c>
    </row>
    <row r="52" spans="1:27" hidden="1" x14ac:dyDescent="0.2">
      <c r="A52" s="168">
        <v>44572</v>
      </c>
      <c r="B52" t="s">
        <v>189</v>
      </c>
      <c r="C52" t="s">
        <v>206</v>
      </c>
      <c r="D52" t="s">
        <v>91</v>
      </c>
      <c r="E52" t="s">
        <v>97</v>
      </c>
      <c r="F52" t="s">
        <v>165</v>
      </c>
      <c r="G52" t="s">
        <v>287</v>
      </c>
      <c r="H52" t="s">
        <v>36</v>
      </c>
      <c r="I52">
        <v>1</v>
      </c>
      <c r="J52">
        <v>44572</v>
      </c>
      <c r="K52">
        <v>1</v>
      </c>
      <c r="L52">
        <v>44572</v>
      </c>
      <c r="M52">
        <v>1</v>
      </c>
      <c r="N52" t="s">
        <v>288</v>
      </c>
      <c r="O52">
        <v>44572</v>
      </c>
      <c r="Q52">
        <v>1</v>
      </c>
      <c r="R52">
        <v>44572</v>
      </c>
      <c r="W52">
        <v>742.98</v>
      </c>
      <c r="Y52">
        <v>742.98</v>
      </c>
      <c r="Z52">
        <v>0</v>
      </c>
      <c r="AA52">
        <v>742.98</v>
      </c>
    </row>
    <row r="53" spans="1:27" hidden="1" x14ac:dyDescent="0.2">
      <c r="A53" s="168">
        <v>44578</v>
      </c>
      <c r="B53" t="s">
        <v>223</v>
      </c>
      <c r="C53" t="s">
        <v>245</v>
      </c>
      <c r="D53" t="s">
        <v>135</v>
      </c>
      <c r="E53" t="s">
        <v>136</v>
      </c>
      <c r="F53" t="s">
        <v>165</v>
      </c>
      <c r="G53" t="s">
        <v>287</v>
      </c>
      <c r="H53" t="s">
        <v>36</v>
      </c>
      <c r="I53">
        <v>1</v>
      </c>
      <c r="J53">
        <v>44578</v>
      </c>
      <c r="K53">
        <v>1</v>
      </c>
      <c r="L53">
        <v>44578</v>
      </c>
      <c r="M53">
        <v>1</v>
      </c>
      <c r="N53" t="s">
        <v>372</v>
      </c>
      <c r="O53">
        <v>44578</v>
      </c>
      <c r="Q53">
        <v>1</v>
      </c>
      <c r="R53">
        <v>44578</v>
      </c>
      <c r="W53">
        <v>526.74</v>
      </c>
      <c r="Y53">
        <v>526.74</v>
      </c>
      <c r="Z53">
        <v>0</v>
      </c>
      <c r="AA53">
        <v>526.74</v>
      </c>
    </row>
    <row r="54" spans="1:27" hidden="1" x14ac:dyDescent="0.2">
      <c r="A54" s="168">
        <v>44578</v>
      </c>
      <c r="B54" t="s">
        <v>224</v>
      </c>
      <c r="C54" t="s">
        <v>246</v>
      </c>
      <c r="D54" t="s">
        <v>137</v>
      </c>
      <c r="E54" t="s">
        <v>138</v>
      </c>
      <c r="F54" t="s">
        <v>165</v>
      </c>
      <c r="G54" t="s">
        <v>287</v>
      </c>
      <c r="H54" t="s">
        <v>36</v>
      </c>
      <c r="I54">
        <v>1</v>
      </c>
      <c r="J54">
        <v>44578</v>
      </c>
      <c r="K54">
        <v>1</v>
      </c>
      <c r="L54">
        <v>44578</v>
      </c>
      <c r="M54">
        <v>1</v>
      </c>
      <c r="N54" t="s">
        <v>372</v>
      </c>
      <c r="O54">
        <v>44578</v>
      </c>
      <c r="Q54">
        <v>1</v>
      </c>
      <c r="R54">
        <v>44578</v>
      </c>
      <c r="W54">
        <v>636.92999999999995</v>
      </c>
      <c r="Y54">
        <v>636.92999999999995</v>
      </c>
      <c r="Z54">
        <v>0</v>
      </c>
      <c r="AA54">
        <v>636.92999999999995</v>
      </c>
    </row>
    <row r="55" spans="1:27" hidden="1" x14ac:dyDescent="0.2">
      <c r="A55" s="168">
        <v>44578</v>
      </c>
      <c r="B55" t="s">
        <v>225</v>
      </c>
      <c r="C55" t="s">
        <v>195</v>
      </c>
      <c r="D55" t="s">
        <v>129</v>
      </c>
      <c r="E55" t="s">
        <v>130</v>
      </c>
      <c r="F55" t="s">
        <v>165</v>
      </c>
      <c r="G55" t="s">
        <v>287</v>
      </c>
      <c r="H55" t="s">
        <v>36</v>
      </c>
      <c r="I55">
        <v>4</v>
      </c>
      <c r="J55">
        <v>44578</v>
      </c>
      <c r="K55">
        <v>4</v>
      </c>
      <c r="L55">
        <v>44578</v>
      </c>
      <c r="M55">
        <v>4</v>
      </c>
      <c r="N55" t="s">
        <v>372</v>
      </c>
      <c r="O55">
        <v>44578</v>
      </c>
      <c r="Q55">
        <v>4</v>
      </c>
      <c r="R55">
        <v>44578</v>
      </c>
      <c r="W55">
        <v>252.74</v>
      </c>
      <c r="Y55">
        <v>1010.96</v>
      </c>
      <c r="Z55">
        <v>0</v>
      </c>
      <c r="AA55">
        <v>1010.96</v>
      </c>
    </row>
    <row r="56" spans="1:27" hidden="1" x14ac:dyDescent="0.2">
      <c r="A56" s="168">
        <v>44578</v>
      </c>
      <c r="B56" t="s">
        <v>226</v>
      </c>
      <c r="C56" t="s">
        <v>245</v>
      </c>
      <c r="D56" t="s">
        <v>135</v>
      </c>
      <c r="E56" t="s">
        <v>136</v>
      </c>
      <c r="F56" t="s">
        <v>165</v>
      </c>
      <c r="G56" t="s">
        <v>287</v>
      </c>
      <c r="H56" t="s">
        <v>36</v>
      </c>
      <c r="I56">
        <v>2</v>
      </c>
      <c r="J56">
        <v>44578</v>
      </c>
      <c r="K56">
        <v>2</v>
      </c>
      <c r="L56">
        <v>44578</v>
      </c>
      <c r="M56">
        <v>2</v>
      </c>
      <c r="N56" t="s">
        <v>372</v>
      </c>
      <c r="O56">
        <v>44578</v>
      </c>
      <c r="Q56">
        <v>2</v>
      </c>
      <c r="R56">
        <v>44578</v>
      </c>
      <c r="W56">
        <v>526.74</v>
      </c>
      <c r="Y56">
        <v>1053.48</v>
      </c>
      <c r="Z56">
        <v>0</v>
      </c>
      <c r="AA56">
        <v>1053.48</v>
      </c>
    </row>
    <row r="57" spans="1:27" hidden="1" x14ac:dyDescent="0.2">
      <c r="A57" s="168">
        <v>44578</v>
      </c>
      <c r="B57" t="s">
        <v>227</v>
      </c>
      <c r="C57" t="s">
        <v>247</v>
      </c>
      <c r="D57" t="s">
        <v>133</v>
      </c>
      <c r="E57" t="s">
        <v>134</v>
      </c>
      <c r="F57" t="s">
        <v>165</v>
      </c>
      <c r="G57" t="s">
        <v>287</v>
      </c>
      <c r="H57" t="s">
        <v>36</v>
      </c>
      <c r="I57">
        <v>9</v>
      </c>
      <c r="J57">
        <v>44578</v>
      </c>
      <c r="K57">
        <v>9</v>
      </c>
      <c r="L57">
        <v>44578</v>
      </c>
      <c r="M57">
        <v>9</v>
      </c>
      <c r="N57" t="s">
        <v>372</v>
      </c>
      <c r="O57">
        <v>44578</v>
      </c>
      <c r="P57">
        <v>9</v>
      </c>
      <c r="Q57">
        <v>0</v>
      </c>
      <c r="R57">
        <v>44578</v>
      </c>
      <c r="W57">
        <v>314.95</v>
      </c>
      <c r="Y57">
        <v>2834.5499999999997</v>
      </c>
      <c r="Z57">
        <v>2834.5499999999997</v>
      </c>
      <c r="AA57">
        <v>0</v>
      </c>
    </row>
    <row r="58" spans="1:27" hidden="1" x14ac:dyDescent="0.2">
      <c r="A58" s="168">
        <v>44578</v>
      </c>
      <c r="B58" t="s">
        <v>228</v>
      </c>
      <c r="C58" t="s">
        <v>190</v>
      </c>
      <c r="D58" t="s">
        <v>207</v>
      </c>
      <c r="E58" t="s">
        <v>208</v>
      </c>
      <c r="F58" t="s">
        <v>165</v>
      </c>
      <c r="G58" t="s">
        <v>287</v>
      </c>
      <c r="H58" t="s">
        <v>36</v>
      </c>
      <c r="I58">
        <v>3</v>
      </c>
      <c r="J58">
        <v>44578</v>
      </c>
      <c r="K58">
        <v>3</v>
      </c>
      <c r="L58">
        <v>44578</v>
      </c>
      <c r="M58">
        <v>3</v>
      </c>
      <c r="N58" t="s">
        <v>372</v>
      </c>
      <c r="O58">
        <v>44578</v>
      </c>
      <c r="Q58">
        <v>3</v>
      </c>
      <c r="R58">
        <v>44578</v>
      </c>
      <c r="W58">
        <v>290.98</v>
      </c>
      <c r="Y58">
        <v>872.94</v>
      </c>
      <c r="Z58">
        <v>0</v>
      </c>
      <c r="AA58">
        <v>872.94</v>
      </c>
    </row>
    <row r="59" spans="1:27" hidden="1" x14ac:dyDescent="0.2">
      <c r="A59" s="168">
        <v>44578</v>
      </c>
      <c r="B59" t="s">
        <v>229</v>
      </c>
      <c r="C59" t="s">
        <v>246</v>
      </c>
      <c r="D59" t="s">
        <v>137</v>
      </c>
      <c r="E59" t="s">
        <v>138</v>
      </c>
      <c r="F59" t="s">
        <v>165</v>
      </c>
      <c r="G59" t="s">
        <v>287</v>
      </c>
      <c r="H59" t="s">
        <v>36</v>
      </c>
      <c r="I59">
        <v>2</v>
      </c>
      <c r="J59">
        <v>44578</v>
      </c>
      <c r="K59">
        <v>2</v>
      </c>
      <c r="L59">
        <v>44578</v>
      </c>
      <c r="M59">
        <v>2</v>
      </c>
      <c r="N59" t="s">
        <v>372</v>
      </c>
      <c r="O59">
        <v>44578</v>
      </c>
      <c r="Q59">
        <v>2</v>
      </c>
      <c r="R59">
        <v>44578</v>
      </c>
      <c r="W59">
        <v>636.92999999999995</v>
      </c>
      <c r="Y59">
        <v>1273.8599999999999</v>
      </c>
      <c r="Z59">
        <v>0</v>
      </c>
      <c r="AA59">
        <v>1273.8599999999999</v>
      </c>
    </row>
    <row r="60" spans="1:27" hidden="1" x14ac:dyDescent="0.2">
      <c r="A60" s="168">
        <v>44578</v>
      </c>
      <c r="B60" t="s">
        <v>230</v>
      </c>
      <c r="C60" t="s">
        <v>248</v>
      </c>
      <c r="D60" t="s">
        <v>215</v>
      </c>
      <c r="E60" t="s">
        <v>216</v>
      </c>
      <c r="F60" t="s">
        <v>165</v>
      </c>
      <c r="G60" t="s">
        <v>287</v>
      </c>
      <c r="H60" t="s">
        <v>36</v>
      </c>
      <c r="I60">
        <v>3</v>
      </c>
      <c r="J60">
        <v>44578</v>
      </c>
      <c r="K60">
        <v>3</v>
      </c>
      <c r="L60">
        <v>44578</v>
      </c>
      <c r="M60">
        <v>3</v>
      </c>
      <c r="N60" t="s">
        <v>372</v>
      </c>
      <c r="O60">
        <v>44578</v>
      </c>
      <c r="Q60">
        <v>3</v>
      </c>
      <c r="R60">
        <v>44578</v>
      </c>
      <c r="W60">
        <v>460.84</v>
      </c>
      <c r="Y60">
        <v>1382.52</v>
      </c>
      <c r="Z60">
        <v>0</v>
      </c>
      <c r="AA60">
        <v>1382.52</v>
      </c>
    </row>
    <row r="61" spans="1:27" hidden="1" x14ac:dyDescent="0.2">
      <c r="A61" s="168">
        <v>44578</v>
      </c>
      <c r="B61" t="s">
        <v>231</v>
      </c>
      <c r="C61" t="s">
        <v>249</v>
      </c>
      <c r="D61" t="s">
        <v>133</v>
      </c>
      <c r="E61" t="s">
        <v>134</v>
      </c>
      <c r="F61" t="s">
        <v>165</v>
      </c>
      <c r="G61" t="s">
        <v>287</v>
      </c>
      <c r="H61" t="s">
        <v>36</v>
      </c>
      <c r="I61">
        <v>24</v>
      </c>
      <c r="J61">
        <v>44578</v>
      </c>
      <c r="K61">
        <v>24</v>
      </c>
      <c r="L61">
        <v>44578</v>
      </c>
      <c r="M61">
        <v>24</v>
      </c>
      <c r="N61" t="s">
        <v>372</v>
      </c>
      <c r="O61">
        <v>44578</v>
      </c>
      <c r="P61">
        <v>20</v>
      </c>
      <c r="Q61">
        <v>4</v>
      </c>
      <c r="R61">
        <v>44578</v>
      </c>
      <c r="W61">
        <v>314.95</v>
      </c>
      <c r="Y61">
        <v>7558.7999999999993</v>
      </c>
      <c r="Z61">
        <v>6299</v>
      </c>
      <c r="AA61">
        <v>1259.8</v>
      </c>
    </row>
    <row r="62" spans="1:27" hidden="1" x14ac:dyDescent="0.2">
      <c r="A62" s="168">
        <v>44578</v>
      </c>
      <c r="B62" t="s">
        <v>232</v>
      </c>
      <c r="C62" t="s">
        <v>250</v>
      </c>
      <c r="D62" t="s">
        <v>93</v>
      </c>
      <c r="E62" t="s">
        <v>99</v>
      </c>
      <c r="F62" t="s">
        <v>165</v>
      </c>
      <c r="G62" t="s">
        <v>287</v>
      </c>
      <c r="H62" t="s">
        <v>36</v>
      </c>
      <c r="I62">
        <v>10</v>
      </c>
      <c r="J62">
        <v>44578</v>
      </c>
      <c r="K62">
        <v>10</v>
      </c>
      <c r="L62">
        <v>44578</v>
      </c>
      <c r="M62">
        <v>10</v>
      </c>
      <c r="N62" t="s">
        <v>376</v>
      </c>
      <c r="O62">
        <v>44578</v>
      </c>
      <c r="P62">
        <v>10</v>
      </c>
      <c r="Q62">
        <v>0</v>
      </c>
      <c r="R62">
        <v>44578</v>
      </c>
      <c r="W62">
        <v>317.67</v>
      </c>
      <c r="Y62">
        <v>3176.7000000000003</v>
      </c>
      <c r="Z62">
        <v>3176.7000000000003</v>
      </c>
      <c r="AA62">
        <v>0</v>
      </c>
    </row>
    <row r="63" spans="1:27" hidden="1" x14ac:dyDescent="0.2">
      <c r="A63" s="168">
        <v>44578</v>
      </c>
      <c r="B63" t="s">
        <v>233</v>
      </c>
      <c r="C63" t="s">
        <v>251</v>
      </c>
      <c r="D63" t="s">
        <v>221</v>
      </c>
      <c r="E63" t="s">
        <v>222</v>
      </c>
      <c r="F63" t="s">
        <v>165</v>
      </c>
      <c r="G63" t="s">
        <v>287</v>
      </c>
      <c r="H63" t="s">
        <v>36</v>
      </c>
      <c r="I63">
        <v>1</v>
      </c>
      <c r="J63">
        <v>44578</v>
      </c>
      <c r="K63">
        <v>1</v>
      </c>
      <c r="L63">
        <v>44578</v>
      </c>
      <c r="M63">
        <v>1</v>
      </c>
      <c r="N63" t="s">
        <v>288</v>
      </c>
      <c r="O63">
        <v>44578</v>
      </c>
      <c r="Q63">
        <v>1</v>
      </c>
      <c r="R63">
        <v>44578</v>
      </c>
      <c r="W63">
        <v>221.95</v>
      </c>
      <c r="Y63">
        <v>221.95</v>
      </c>
      <c r="Z63">
        <v>0</v>
      </c>
      <c r="AA63">
        <v>221.95</v>
      </c>
    </row>
    <row r="64" spans="1:27" hidden="1" x14ac:dyDescent="0.2">
      <c r="A64" s="168">
        <v>44578</v>
      </c>
      <c r="B64" t="s">
        <v>234</v>
      </c>
      <c r="C64" t="s">
        <v>252</v>
      </c>
      <c r="D64" t="s">
        <v>129</v>
      </c>
      <c r="E64" t="s">
        <v>130</v>
      </c>
      <c r="F64" t="s">
        <v>165</v>
      </c>
      <c r="G64" t="s">
        <v>287</v>
      </c>
      <c r="H64" t="s">
        <v>36</v>
      </c>
      <c r="I64">
        <v>2</v>
      </c>
      <c r="J64">
        <v>44578</v>
      </c>
      <c r="K64">
        <v>2</v>
      </c>
      <c r="L64">
        <v>44578</v>
      </c>
      <c r="M64">
        <v>2</v>
      </c>
      <c r="N64" t="s">
        <v>372</v>
      </c>
      <c r="O64">
        <v>44578</v>
      </c>
      <c r="Q64">
        <v>2</v>
      </c>
      <c r="R64">
        <v>44578</v>
      </c>
      <c r="W64">
        <v>252.74</v>
      </c>
      <c r="Y64">
        <v>505.48</v>
      </c>
      <c r="Z64">
        <v>0</v>
      </c>
      <c r="AA64">
        <v>505.48</v>
      </c>
    </row>
    <row r="65" spans="1:27" hidden="1" x14ac:dyDescent="0.2">
      <c r="A65" s="168">
        <v>44578</v>
      </c>
      <c r="B65" t="s">
        <v>235</v>
      </c>
      <c r="C65" t="s">
        <v>253</v>
      </c>
      <c r="D65" t="s">
        <v>262</v>
      </c>
      <c r="E65" t="s">
        <v>263</v>
      </c>
      <c r="F65" t="s">
        <v>165</v>
      </c>
      <c r="G65" t="s">
        <v>287</v>
      </c>
      <c r="H65" t="s">
        <v>36</v>
      </c>
      <c r="I65">
        <v>3</v>
      </c>
      <c r="J65">
        <v>44578</v>
      </c>
      <c r="K65">
        <v>3</v>
      </c>
      <c r="L65">
        <v>44578</v>
      </c>
      <c r="M65">
        <v>3</v>
      </c>
      <c r="N65" t="s">
        <v>376</v>
      </c>
      <c r="O65">
        <v>44578</v>
      </c>
      <c r="P65">
        <v>3</v>
      </c>
      <c r="Q65">
        <v>0</v>
      </c>
      <c r="R65">
        <v>44578</v>
      </c>
      <c r="W65">
        <v>176.84</v>
      </c>
      <c r="Y65">
        <v>530.52</v>
      </c>
      <c r="Z65">
        <v>530.52</v>
      </c>
      <c r="AA65">
        <v>0</v>
      </c>
    </row>
    <row r="66" spans="1:27" hidden="1" x14ac:dyDescent="0.2">
      <c r="A66" s="168">
        <v>44578</v>
      </c>
      <c r="B66" t="s">
        <v>236</v>
      </c>
      <c r="C66" t="s">
        <v>249</v>
      </c>
      <c r="D66" t="s">
        <v>133</v>
      </c>
      <c r="E66" t="s">
        <v>134</v>
      </c>
      <c r="F66" t="s">
        <v>165</v>
      </c>
      <c r="G66" t="s">
        <v>287</v>
      </c>
      <c r="H66" t="s">
        <v>36</v>
      </c>
      <c r="I66">
        <v>4</v>
      </c>
      <c r="J66">
        <v>44578</v>
      </c>
      <c r="K66">
        <v>4</v>
      </c>
      <c r="L66">
        <v>44578</v>
      </c>
      <c r="M66">
        <v>4</v>
      </c>
      <c r="N66" t="s">
        <v>372</v>
      </c>
      <c r="O66">
        <v>44578</v>
      </c>
      <c r="P66">
        <v>4</v>
      </c>
      <c r="Q66">
        <v>0</v>
      </c>
      <c r="R66">
        <v>44578</v>
      </c>
      <c r="W66">
        <v>314.95</v>
      </c>
      <c r="Y66">
        <v>1259.8</v>
      </c>
      <c r="Z66">
        <v>1259.8</v>
      </c>
      <c r="AA66">
        <v>0</v>
      </c>
    </row>
    <row r="67" spans="1:27" hidden="1" x14ac:dyDescent="0.2">
      <c r="A67" s="168">
        <v>44578</v>
      </c>
      <c r="B67" t="s">
        <v>237</v>
      </c>
      <c r="C67" t="s">
        <v>254</v>
      </c>
      <c r="D67" t="s">
        <v>137</v>
      </c>
      <c r="E67" t="s">
        <v>138</v>
      </c>
      <c r="F67" t="s">
        <v>165</v>
      </c>
      <c r="G67" t="s">
        <v>287</v>
      </c>
      <c r="H67" t="s">
        <v>36</v>
      </c>
      <c r="I67">
        <v>3</v>
      </c>
      <c r="J67">
        <v>44578</v>
      </c>
      <c r="K67">
        <v>3</v>
      </c>
      <c r="L67">
        <v>44578</v>
      </c>
      <c r="M67">
        <v>3</v>
      </c>
      <c r="N67" t="s">
        <v>372</v>
      </c>
      <c r="O67">
        <v>44578</v>
      </c>
      <c r="Q67">
        <v>3</v>
      </c>
      <c r="R67">
        <v>44578</v>
      </c>
      <c r="W67">
        <v>636.92999999999995</v>
      </c>
      <c r="Y67">
        <v>1910.79</v>
      </c>
      <c r="Z67">
        <v>0</v>
      </c>
      <c r="AA67">
        <v>1910.79</v>
      </c>
    </row>
    <row r="68" spans="1:27" hidden="1" x14ac:dyDescent="0.2">
      <c r="A68" s="168">
        <v>44578</v>
      </c>
      <c r="B68" t="s">
        <v>238</v>
      </c>
      <c r="C68" t="s">
        <v>255</v>
      </c>
      <c r="D68" t="s">
        <v>264</v>
      </c>
      <c r="E68" t="s">
        <v>265</v>
      </c>
      <c r="F68" t="s">
        <v>165</v>
      </c>
      <c r="G68" t="s">
        <v>287</v>
      </c>
      <c r="H68" t="s">
        <v>36</v>
      </c>
      <c r="I68">
        <v>3</v>
      </c>
      <c r="J68">
        <v>44578</v>
      </c>
      <c r="K68">
        <v>3</v>
      </c>
      <c r="L68">
        <v>44578</v>
      </c>
      <c r="M68">
        <v>3</v>
      </c>
      <c r="N68" t="s">
        <v>288</v>
      </c>
      <c r="O68">
        <v>44578</v>
      </c>
      <c r="Q68">
        <v>3</v>
      </c>
      <c r="R68">
        <v>44578</v>
      </c>
      <c r="W68">
        <v>100.37</v>
      </c>
      <c r="Y68">
        <v>301.11</v>
      </c>
      <c r="Z68">
        <v>0</v>
      </c>
      <c r="AA68">
        <v>301.11</v>
      </c>
    </row>
    <row r="69" spans="1:27" hidden="1" x14ac:dyDescent="0.2">
      <c r="A69" s="168">
        <v>44578</v>
      </c>
      <c r="B69" t="s">
        <v>239</v>
      </c>
      <c r="C69" t="s">
        <v>256</v>
      </c>
      <c r="D69" t="s">
        <v>92</v>
      </c>
      <c r="E69" t="s">
        <v>98</v>
      </c>
      <c r="F69" t="s">
        <v>165</v>
      </c>
      <c r="G69" t="s">
        <v>287</v>
      </c>
      <c r="H69" t="s">
        <v>36</v>
      </c>
      <c r="I69">
        <v>3</v>
      </c>
      <c r="J69">
        <v>44578</v>
      </c>
      <c r="K69">
        <v>3</v>
      </c>
      <c r="L69">
        <v>44578</v>
      </c>
      <c r="M69">
        <v>3</v>
      </c>
      <c r="N69" t="s">
        <v>376</v>
      </c>
      <c r="O69">
        <v>44578</v>
      </c>
      <c r="P69">
        <v>3</v>
      </c>
      <c r="Q69">
        <v>0</v>
      </c>
      <c r="R69">
        <v>44578</v>
      </c>
      <c r="W69">
        <v>173.32</v>
      </c>
      <c r="Y69">
        <v>519.96</v>
      </c>
      <c r="Z69">
        <v>519.96</v>
      </c>
      <c r="AA69">
        <v>0</v>
      </c>
    </row>
    <row r="70" spans="1:27" hidden="1" x14ac:dyDescent="0.2">
      <c r="A70" s="168">
        <v>44578</v>
      </c>
      <c r="B70" t="s">
        <v>240</v>
      </c>
      <c r="C70" t="s">
        <v>257</v>
      </c>
      <c r="D70" t="s">
        <v>95</v>
      </c>
      <c r="E70" t="s">
        <v>101</v>
      </c>
      <c r="F70" t="s">
        <v>165</v>
      </c>
      <c r="G70" t="s">
        <v>287</v>
      </c>
      <c r="H70" t="s">
        <v>36</v>
      </c>
      <c r="I70">
        <v>2</v>
      </c>
      <c r="J70">
        <v>44578</v>
      </c>
      <c r="K70">
        <v>2</v>
      </c>
      <c r="L70">
        <v>44578</v>
      </c>
      <c r="M70">
        <v>2</v>
      </c>
      <c r="N70" t="s">
        <v>376</v>
      </c>
      <c r="O70">
        <v>44578</v>
      </c>
      <c r="Q70">
        <v>2</v>
      </c>
      <c r="R70">
        <v>44578</v>
      </c>
      <c r="W70">
        <v>274.97000000000003</v>
      </c>
      <c r="Y70">
        <v>549.94000000000005</v>
      </c>
      <c r="Z70">
        <v>0</v>
      </c>
      <c r="AA70">
        <v>549.94000000000005</v>
      </c>
    </row>
    <row r="71" spans="1:27" hidden="1" x14ac:dyDescent="0.2">
      <c r="A71" s="168">
        <v>44578</v>
      </c>
      <c r="B71" t="s">
        <v>241</v>
      </c>
      <c r="C71" t="s">
        <v>258</v>
      </c>
      <c r="D71" t="s">
        <v>135</v>
      </c>
      <c r="E71" t="s">
        <v>136</v>
      </c>
      <c r="F71" t="s">
        <v>165</v>
      </c>
      <c r="G71" t="s">
        <v>287</v>
      </c>
      <c r="H71" t="s">
        <v>36</v>
      </c>
      <c r="I71">
        <v>2</v>
      </c>
      <c r="J71">
        <v>44578</v>
      </c>
      <c r="K71">
        <v>2</v>
      </c>
      <c r="L71">
        <v>44578</v>
      </c>
      <c r="M71">
        <v>2</v>
      </c>
      <c r="N71" t="s">
        <v>372</v>
      </c>
      <c r="O71">
        <v>44578</v>
      </c>
      <c r="Q71">
        <v>2</v>
      </c>
      <c r="R71">
        <v>44578</v>
      </c>
      <c r="W71">
        <v>526.74</v>
      </c>
      <c r="Y71">
        <v>1053.48</v>
      </c>
      <c r="Z71">
        <v>0</v>
      </c>
      <c r="AA71">
        <v>1053.48</v>
      </c>
    </row>
    <row r="72" spans="1:27" hidden="1" x14ac:dyDescent="0.2">
      <c r="A72" s="168">
        <v>44578</v>
      </c>
      <c r="B72" t="s">
        <v>242</v>
      </c>
      <c r="C72" t="s">
        <v>259</v>
      </c>
      <c r="D72" t="s">
        <v>131</v>
      </c>
      <c r="E72" t="s">
        <v>132</v>
      </c>
      <c r="F72" t="s">
        <v>165</v>
      </c>
      <c r="G72" t="s">
        <v>287</v>
      </c>
      <c r="H72" t="s">
        <v>36</v>
      </c>
      <c r="I72">
        <v>4</v>
      </c>
      <c r="J72">
        <v>44578</v>
      </c>
      <c r="K72">
        <v>4</v>
      </c>
      <c r="L72">
        <v>44578</v>
      </c>
      <c r="M72">
        <v>4</v>
      </c>
      <c r="N72" t="s">
        <v>376</v>
      </c>
      <c r="O72">
        <v>44578</v>
      </c>
      <c r="Q72">
        <v>4</v>
      </c>
      <c r="R72">
        <v>44578</v>
      </c>
      <c r="W72">
        <v>195.52</v>
      </c>
      <c r="Y72">
        <v>782.08</v>
      </c>
      <c r="Z72">
        <v>0</v>
      </c>
      <c r="AA72">
        <v>782.08</v>
      </c>
    </row>
    <row r="73" spans="1:27" hidden="1" x14ac:dyDescent="0.2">
      <c r="A73" s="168">
        <v>44578</v>
      </c>
      <c r="B73" t="s">
        <v>243</v>
      </c>
      <c r="C73" t="s">
        <v>260</v>
      </c>
      <c r="D73" t="s">
        <v>211</v>
      </c>
      <c r="E73" t="s">
        <v>212</v>
      </c>
      <c r="F73" t="s">
        <v>165</v>
      </c>
      <c r="G73" t="s">
        <v>287</v>
      </c>
      <c r="H73" t="s">
        <v>36</v>
      </c>
      <c r="I73">
        <v>7</v>
      </c>
      <c r="J73">
        <v>44578</v>
      </c>
      <c r="K73">
        <v>7</v>
      </c>
      <c r="L73">
        <v>44578</v>
      </c>
      <c r="M73">
        <v>7</v>
      </c>
      <c r="N73" t="s">
        <v>372</v>
      </c>
      <c r="O73">
        <v>44578</v>
      </c>
      <c r="Q73">
        <v>7</v>
      </c>
      <c r="R73">
        <v>44578</v>
      </c>
      <c r="W73">
        <v>300.22000000000003</v>
      </c>
      <c r="Y73">
        <v>2101.54</v>
      </c>
      <c r="Z73">
        <v>0</v>
      </c>
      <c r="AA73">
        <v>2101.54</v>
      </c>
    </row>
    <row r="74" spans="1:27" hidden="1" x14ac:dyDescent="0.2">
      <c r="A74" s="168">
        <v>44578</v>
      </c>
      <c r="B74" t="s">
        <v>244</v>
      </c>
      <c r="C74" t="s">
        <v>261</v>
      </c>
      <c r="D74" t="s">
        <v>262</v>
      </c>
      <c r="E74" t="s">
        <v>263</v>
      </c>
      <c r="F74" t="s">
        <v>165</v>
      </c>
      <c r="G74" t="s">
        <v>287</v>
      </c>
      <c r="H74" t="s">
        <v>36</v>
      </c>
      <c r="I74">
        <v>6</v>
      </c>
      <c r="J74">
        <v>44578</v>
      </c>
      <c r="K74">
        <v>6</v>
      </c>
      <c r="L74">
        <v>44578</v>
      </c>
      <c r="M74">
        <v>6</v>
      </c>
      <c r="N74" t="s">
        <v>376</v>
      </c>
      <c r="O74">
        <v>44578</v>
      </c>
      <c r="P74">
        <v>6</v>
      </c>
      <c r="Q74">
        <v>0</v>
      </c>
      <c r="R74">
        <v>44578</v>
      </c>
      <c r="W74">
        <v>176.84</v>
      </c>
      <c r="Y74">
        <v>1061.04</v>
      </c>
      <c r="Z74">
        <v>1061.04</v>
      </c>
      <c r="AA74">
        <v>0</v>
      </c>
    </row>
    <row r="75" spans="1:27" x14ac:dyDescent="0.2">
      <c r="A75" s="171" t="s">
        <v>382</v>
      </c>
      <c r="B75" s="172"/>
      <c r="C75" s="172"/>
      <c r="D75" s="172"/>
      <c r="E75" s="172"/>
      <c r="F75" s="172"/>
      <c r="G75" s="172"/>
      <c r="H75" s="172"/>
      <c r="I75" s="172">
        <f>SUM(I29:I74)</f>
        <v>187</v>
      </c>
      <c r="J75" s="172">
        <f t="shared" ref="J75:AA75" si="2">SUM(J29:J74)</f>
        <v>2050444</v>
      </c>
      <c r="K75" s="172">
        <f t="shared" si="2"/>
        <v>187</v>
      </c>
      <c r="L75" s="172">
        <f t="shared" si="2"/>
        <v>2050444</v>
      </c>
      <c r="M75" s="172">
        <f t="shared" si="2"/>
        <v>187</v>
      </c>
      <c r="N75" s="172">
        <f t="shared" si="2"/>
        <v>0</v>
      </c>
      <c r="O75" s="172">
        <f t="shared" si="2"/>
        <v>2050444</v>
      </c>
      <c r="P75" s="172">
        <f t="shared" si="2"/>
        <v>66</v>
      </c>
      <c r="Q75" s="172">
        <f t="shared" si="2"/>
        <v>121</v>
      </c>
      <c r="R75" s="172">
        <f t="shared" si="2"/>
        <v>2050444</v>
      </c>
      <c r="S75" s="172">
        <f t="shared" si="2"/>
        <v>0</v>
      </c>
      <c r="T75" s="172">
        <f t="shared" si="2"/>
        <v>0</v>
      </c>
      <c r="U75" s="172">
        <f t="shared" si="2"/>
        <v>0</v>
      </c>
      <c r="V75" s="172">
        <f t="shared" si="2"/>
        <v>0</v>
      </c>
      <c r="W75" s="172">
        <f t="shared" si="2"/>
        <v>16605.250000000004</v>
      </c>
      <c r="X75" s="172">
        <f t="shared" si="2"/>
        <v>0</v>
      </c>
      <c r="Y75" s="172">
        <f t="shared" si="2"/>
        <v>65621.320000000007</v>
      </c>
      <c r="Z75" s="172">
        <f t="shared" si="2"/>
        <v>19148.740000000002</v>
      </c>
      <c r="AA75" s="172">
        <f t="shared" si="2"/>
        <v>46472.580000000016</v>
      </c>
    </row>
    <row r="76" spans="1:27" hidden="1" x14ac:dyDescent="0.2">
      <c r="A76" s="168">
        <v>44579</v>
      </c>
      <c r="B76" t="s">
        <v>266</v>
      </c>
      <c r="C76" t="s">
        <v>279</v>
      </c>
      <c r="D76" t="s">
        <v>137</v>
      </c>
      <c r="E76" t="s">
        <v>138</v>
      </c>
      <c r="F76" t="s">
        <v>165</v>
      </c>
      <c r="G76" t="s">
        <v>287</v>
      </c>
      <c r="H76" t="s">
        <v>36</v>
      </c>
      <c r="I76">
        <v>20</v>
      </c>
      <c r="J76">
        <v>44579</v>
      </c>
      <c r="K76">
        <v>20</v>
      </c>
      <c r="L76">
        <v>44579</v>
      </c>
      <c r="M76">
        <v>20</v>
      </c>
      <c r="N76" t="s">
        <v>372</v>
      </c>
      <c r="O76">
        <v>44579</v>
      </c>
      <c r="Q76">
        <v>20</v>
      </c>
      <c r="R76">
        <v>44579</v>
      </c>
      <c r="W76">
        <v>636.92999999999995</v>
      </c>
      <c r="Y76">
        <v>12738.599999999999</v>
      </c>
      <c r="Z76">
        <v>0</v>
      </c>
      <c r="AA76">
        <v>12738.599999999999</v>
      </c>
    </row>
    <row r="77" spans="1:27" hidden="1" x14ac:dyDescent="0.2">
      <c r="A77" s="168">
        <v>44579</v>
      </c>
      <c r="B77" t="s">
        <v>267</v>
      </c>
      <c r="C77" t="s">
        <v>280</v>
      </c>
      <c r="D77" t="s">
        <v>139</v>
      </c>
      <c r="E77" t="s">
        <v>140</v>
      </c>
      <c r="F77" t="s">
        <v>165</v>
      </c>
      <c r="G77" t="s">
        <v>287</v>
      </c>
      <c r="H77" t="s">
        <v>36</v>
      </c>
      <c r="I77">
        <v>4</v>
      </c>
      <c r="J77">
        <v>44579</v>
      </c>
      <c r="K77">
        <v>4</v>
      </c>
      <c r="L77">
        <v>44579</v>
      </c>
      <c r="M77">
        <v>4</v>
      </c>
      <c r="N77" t="s">
        <v>376</v>
      </c>
      <c r="O77">
        <v>44579</v>
      </c>
      <c r="Q77">
        <v>4</v>
      </c>
      <c r="R77">
        <v>44579</v>
      </c>
      <c r="W77">
        <v>93.48</v>
      </c>
      <c r="Y77">
        <v>373.92</v>
      </c>
      <c r="Z77">
        <v>0</v>
      </c>
      <c r="AA77">
        <v>373.92</v>
      </c>
    </row>
    <row r="78" spans="1:27" hidden="1" x14ac:dyDescent="0.2">
      <c r="A78" s="168">
        <v>44579</v>
      </c>
      <c r="B78" t="s">
        <v>268</v>
      </c>
      <c r="C78" t="s">
        <v>281</v>
      </c>
      <c r="D78" t="s">
        <v>129</v>
      </c>
      <c r="E78" t="s">
        <v>130</v>
      </c>
      <c r="F78" t="s">
        <v>165</v>
      </c>
      <c r="G78" t="s">
        <v>287</v>
      </c>
      <c r="H78" t="s">
        <v>36</v>
      </c>
      <c r="I78">
        <v>2</v>
      </c>
      <c r="J78">
        <v>44579</v>
      </c>
      <c r="K78">
        <v>2</v>
      </c>
      <c r="L78">
        <v>44579</v>
      </c>
      <c r="M78">
        <v>2</v>
      </c>
      <c r="N78" t="s">
        <v>372</v>
      </c>
      <c r="O78">
        <v>44579</v>
      </c>
      <c r="Q78">
        <v>2</v>
      </c>
      <c r="R78">
        <v>44579</v>
      </c>
      <c r="W78">
        <v>252.74</v>
      </c>
      <c r="Y78">
        <v>505.48</v>
      </c>
      <c r="Z78">
        <v>0</v>
      </c>
      <c r="AA78">
        <v>505.48</v>
      </c>
    </row>
    <row r="79" spans="1:27" hidden="1" x14ac:dyDescent="0.2">
      <c r="A79" s="168">
        <v>44579</v>
      </c>
      <c r="B79" t="s">
        <v>269</v>
      </c>
      <c r="C79" t="s">
        <v>281</v>
      </c>
      <c r="D79" t="s">
        <v>129</v>
      </c>
      <c r="E79" t="s">
        <v>130</v>
      </c>
      <c r="F79" t="s">
        <v>165</v>
      </c>
      <c r="G79" t="s">
        <v>287</v>
      </c>
      <c r="H79" t="s">
        <v>36</v>
      </c>
      <c r="I79">
        <v>3</v>
      </c>
      <c r="J79">
        <v>44579</v>
      </c>
      <c r="K79">
        <v>3</v>
      </c>
      <c r="L79">
        <v>44579</v>
      </c>
      <c r="M79">
        <v>3</v>
      </c>
      <c r="N79" t="s">
        <v>372</v>
      </c>
      <c r="O79">
        <v>44579</v>
      </c>
      <c r="Q79">
        <v>3</v>
      </c>
      <c r="R79">
        <v>44579</v>
      </c>
      <c r="W79">
        <v>252.74</v>
      </c>
      <c r="Y79">
        <v>758.22</v>
      </c>
      <c r="Z79">
        <v>0</v>
      </c>
      <c r="AA79">
        <v>758.22</v>
      </c>
    </row>
    <row r="80" spans="1:27" hidden="1" x14ac:dyDescent="0.2">
      <c r="A80" s="168">
        <v>44579</v>
      </c>
      <c r="B80" t="s">
        <v>270</v>
      </c>
      <c r="C80" t="s">
        <v>282</v>
      </c>
      <c r="D80" t="s">
        <v>219</v>
      </c>
      <c r="E80" t="s">
        <v>220</v>
      </c>
      <c r="F80" t="s">
        <v>165</v>
      </c>
      <c r="G80" t="s">
        <v>287</v>
      </c>
      <c r="H80" t="s">
        <v>36</v>
      </c>
      <c r="I80">
        <v>2</v>
      </c>
      <c r="J80">
        <v>44579</v>
      </c>
      <c r="K80">
        <v>2</v>
      </c>
      <c r="L80">
        <v>44579</v>
      </c>
      <c r="M80">
        <v>2</v>
      </c>
      <c r="N80" t="s">
        <v>288</v>
      </c>
      <c r="O80">
        <v>44579</v>
      </c>
      <c r="Q80">
        <v>2</v>
      </c>
      <c r="R80">
        <v>44579</v>
      </c>
      <c r="W80">
        <v>195.42</v>
      </c>
      <c r="Y80">
        <v>390.84</v>
      </c>
      <c r="Z80">
        <v>0</v>
      </c>
      <c r="AA80">
        <v>390.84</v>
      </c>
    </row>
    <row r="81" spans="1:27" hidden="1" x14ac:dyDescent="0.2">
      <c r="A81" s="168">
        <v>44579</v>
      </c>
      <c r="B81" t="s">
        <v>271</v>
      </c>
      <c r="C81" t="s">
        <v>279</v>
      </c>
      <c r="D81" t="s">
        <v>137</v>
      </c>
      <c r="E81" t="s">
        <v>138</v>
      </c>
      <c r="F81" t="s">
        <v>165</v>
      </c>
      <c r="G81" t="s">
        <v>287</v>
      </c>
      <c r="H81" t="s">
        <v>36</v>
      </c>
      <c r="I81">
        <v>10</v>
      </c>
      <c r="J81">
        <v>44579</v>
      </c>
      <c r="K81">
        <v>10</v>
      </c>
      <c r="L81">
        <v>44579</v>
      </c>
      <c r="M81">
        <v>10</v>
      </c>
      <c r="N81" t="s">
        <v>372</v>
      </c>
      <c r="O81">
        <v>44579</v>
      </c>
      <c r="Q81">
        <v>10</v>
      </c>
      <c r="R81">
        <v>44579</v>
      </c>
      <c r="W81">
        <v>636.92999999999995</v>
      </c>
      <c r="Y81">
        <v>6369.2999999999993</v>
      </c>
      <c r="Z81">
        <v>0</v>
      </c>
      <c r="AA81">
        <v>6369.2999999999993</v>
      </c>
    </row>
    <row r="82" spans="1:27" hidden="1" x14ac:dyDescent="0.2">
      <c r="A82" s="168">
        <v>44579</v>
      </c>
      <c r="B82" t="s">
        <v>272</v>
      </c>
      <c r="C82" t="s">
        <v>279</v>
      </c>
      <c r="D82" t="s">
        <v>137</v>
      </c>
      <c r="E82" t="s">
        <v>138</v>
      </c>
      <c r="F82" t="s">
        <v>165</v>
      </c>
      <c r="G82" t="s">
        <v>287</v>
      </c>
      <c r="H82" t="s">
        <v>36</v>
      </c>
      <c r="I82">
        <v>3</v>
      </c>
      <c r="J82">
        <v>44579</v>
      </c>
      <c r="K82">
        <v>3</v>
      </c>
      <c r="L82">
        <v>44579</v>
      </c>
      <c r="M82">
        <v>3</v>
      </c>
      <c r="N82" t="s">
        <v>372</v>
      </c>
      <c r="O82">
        <v>44579</v>
      </c>
      <c r="Q82">
        <v>3</v>
      </c>
      <c r="R82">
        <v>44579</v>
      </c>
      <c r="W82">
        <v>636.92999999999995</v>
      </c>
      <c r="Y82">
        <v>1910.79</v>
      </c>
      <c r="Z82">
        <v>0</v>
      </c>
      <c r="AA82">
        <v>1910.79</v>
      </c>
    </row>
    <row r="83" spans="1:27" hidden="1" x14ac:dyDescent="0.2">
      <c r="A83" s="168">
        <v>44579</v>
      </c>
      <c r="B83" t="s">
        <v>273</v>
      </c>
      <c r="C83" t="s">
        <v>283</v>
      </c>
      <c r="D83" t="s">
        <v>215</v>
      </c>
      <c r="E83" t="s">
        <v>216</v>
      </c>
      <c r="F83" t="s">
        <v>165</v>
      </c>
      <c r="G83" t="s">
        <v>287</v>
      </c>
      <c r="H83" t="s">
        <v>36</v>
      </c>
      <c r="I83">
        <v>3</v>
      </c>
      <c r="J83">
        <v>44579</v>
      </c>
      <c r="K83">
        <v>3</v>
      </c>
      <c r="L83">
        <v>44579</v>
      </c>
      <c r="M83">
        <v>3</v>
      </c>
      <c r="N83" t="s">
        <v>372</v>
      </c>
      <c r="O83">
        <v>44579</v>
      </c>
      <c r="Q83">
        <v>3</v>
      </c>
      <c r="R83">
        <v>44579</v>
      </c>
      <c r="W83">
        <v>460.84</v>
      </c>
      <c r="Y83">
        <v>1382.52</v>
      </c>
      <c r="Z83">
        <v>0</v>
      </c>
      <c r="AA83">
        <v>1382.52</v>
      </c>
    </row>
    <row r="84" spans="1:27" hidden="1" x14ac:dyDescent="0.2">
      <c r="A84" s="168">
        <v>44579</v>
      </c>
      <c r="B84" t="s">
        <v>274</v>
      </c>
      <c r="C84" t="s">
        <v>284</v>
      </c>
      <c r="D84" t="s">
        <v>221</v>
      </c>
      <c r="E84" t="s">
        <v>222</v>
      </c>
      <c r="F84" t="s">
        <v>165</v>
      </c>
      <c r="G84" t="s">
        <v>287</v>
      </c>
      <c r="H84" t="s">
        <v>36</v>
      </c>
      <c r="I84">
        <v>8</v>
      </c>
      <c r="J84">
        <v>44579</v>
      </c>
      <c r="K84">
        <v>8</v>
      </c>
      <c r="L84">
        <v>44579</v>
      </c>
      <c r="M84">
        <v>8</v>
      </c>
      <c r="N84" t="s">
        <v>288</v>
      </c>
      <c r="O84">
        <v>44579</v>
      </c>
      <c r="Q84">
        <v>8</v>
      </c>
      <c r="R84">
        <v>44579</v>
      </c>
      <c r="W84">
        <v>221.95</v>
      </c>
      <c r="Y84">
        <v>1775.6</v>
      </c>
      <c r="Z84">
        <v>0</v>
      </c>
      <c r="AA84">
        <v>1775.6</v>
      </c>
    </row>
    <row r="85" spans="1:27" hidden="1" x14ac:dyDescent="0.2">
      <c r="A85" s="168">
        <v>44579</v>
      </c>
      <c r="B85" t="s">
        <v>275</v>
      </c>
      <c r="C85" t="s">
        <v>285</v>
      </c>
      <c r="D85" t="s">
        <v>133</v>
      </c>
      <c r="E85" t="s">
        <v>134</v>
      </c>
      <c r="F85" t="s">
        <v>165</v>
      </c>
      <c r="G85" t="s">
        <v>287</v>
      </c>
      <c r="H85" t="s">
        <v>36</v>
      </c>
      <c r="I85">
        <v>9</v>
      </c>
      <c r="J85">
        <v>44579</v>
      </c>
      <c r="K85">
        <v>9</v>
      </c>
      <c r="L85">
        <v>44579</v>
      </c>
      <c r="M85">
        <v>9</v>
      </c>
      <c r="N85" t="s">
        <v>372</v>
      </c>
      <c r="O85">
        <v>44579</v>
      </c>
      <c r="P85">
        <v>9</v>
      </c>
      <c r="Q85">
        <v>0</v>
      </c>
      <c r="R85">
        <v>44579</v>
      </c>
      <c r="W85">
        <v>314.95</v>
      </c>
      <c r="Y85">
        <v>2834.5499999999997</v>
      </c>
      <c r="Z85">
        <v>2834.5499999999997</v>
      </c>
      <c r="AA85">
        <v>0</v>
      </c>
    </row>
    <row r="86" spans="1:27" hidden="1" x14ac:dyDescent="0.2">
      <c r="A86" s="168">
        <v>44579</v>
      </c>
      <c r="B86" t="s">
        <v>276</v>
      </c>
      <c r="C86" t="s">
        <v>190</v>
      </c>
      <c r="D86" t="s">
        <v>207</v>
      </c>
      <c r="E86" t="s">
        <v>208</v>
      </c>
      <c r="F86" t="s">
        <v>165</v>
      </c>
      <c r="G86" t="s">
        <v>287</v>
      </c>
      <c r="H86" t="s">
        <v>36</v>
      </c>
      <c r="I86">
        <v>3</v>
      </c>
      <c r="J86">
        <v>44579</v>
      </c>
      <c r="K86">
        <v>3</v>
      </c>
      <c r="L86">
        <v>44579</v>
      </c>
      <c r="M86">
        <v>3</v>
      </c>
      <c r="N86" t="s">
        <v>372</v>
      </c>
      <c r="O86">
        <v>44579</v>
      </c>
      <c r="Q86">
        <v>3</v>
      </c>
      <c r="R86">
        <v>44579</v>
      </c>
      <c r="W86">
        <v>290.98</v>
      </c>
      <c r="Y86">
        <v>872.94</v>
      </c>
      <c r="Z86">
        <v>0</v>
      </c>
      <c r="AA86">
        <v>872.94</v>
      </c>
    </row>
    <row r="87" spans="1:27" hidden="1" x14ac:dyDescent="0.2">
      <c r="A87" s="168">
        <v>44579</v>
      </c>
      <c r="B87" t="s">
        <v>277</v>
      </c>
      <c r="C87" t="s">
        <v>249</v>
      </c>
      <c r="D87" t="s">
        <v>133</v>
      </c>
      <c r="E87" t="s">
        <v>134</v>
      </c>
      <c r="F87" t="s">
        <v>165</v>
      </c>
      <c r="G87" t="s">
        <v>287</v>
      </c>
      <c r="H87" t="s">
        <v>36</v>
      </c>
      <c r="I87">
        <v>4</v>
      </c>
      <c r="J87">
        <v>44579</v>
      </c>
      <c r="K87">
        <v>4</v>
      </c>
      <c r="L87">
        <v>44579</v>
      </c>
      <c r="M87">
        <v>4</v>
      </c>
      <c r="N87" t="s">
        <v>372</v>
      </c>
      <c r="O87">
        <v>44579</v>
      </c>
      <c r="P87">
        <v>4</v>
      </c>
      <c r="Q87">
        <v>0</v>
      </c>
      <c r="R87">
        <v>44579</v>
      </c>
      <c r="W87">
        <v>314.95</v>
      </c>
      <c r="Y87">
        <v>1259.8</v>
      </c>
      <c r="Z87">
        <v>1259.8</v>
      </c>
      <c r="AA87">
        <v>0</v>
      </c>
    </row>
    <row r="88" spans="1:27" hidden="1" x14ac:dyDescent="0.2">
      <c r="A88" s="168">
        <v>44579</v>
      </c>
      <c r="B88" t="s">
        <v>278</v>
      </c>
      <c r="C88" t="s">
        <v>286</v>
      </c>
      <c r="D88" t="s">
        <v>135</v>
      </c>
      <c r="E88" t="s">
        <v>136</v>
      </c>
      <c r="F88" t="s">
        <v>165</v>
      </c>
      <c r="G88" t="s">
        <v>287</v>
      </c>
      <c r="H88" t="s">
        <v>36</v>
      </c>
      <c r="I88">
        <v>17</v>
      </c>
      <c r="J88">
        <v>44579</v>
      </c>
      <c r="K88">
        <v>17</v>
      </c>
      <c r="L88">
        <v>44579</v>
      </c>
      <c r="M88">
        <v>17</v>
      </c>
      <c r="N88" t="s">
        <v>372</v>
      </c>
      <c r="O88">
        <v>44579</v>
      </c>
      <c r="Q88">
        <v>17</v>
      </c>
      <c r="R88">
        <v>44579</v>
      </c>
      <c r="W88">
        <v>526.74</v>
      </c>
      <c r="Y88">
        <v>8954.58</v>
      </c>
      <c r="Z88">
        <v>0</v>
      </c>
      <c r="AA88">
        <v>8954.58</v>
      </c>
    </row>
    <row r="89" spans="1:27" hidden="1" x14ac:dyDescent="0.2">
      <c r="A89" s="168">
        <v>44583</v>
      </c>
      <c r="B89" t="s">
        <v>295</v>
      </c>
      <c r="C89" t="s">
        <v>190</v>
      </c>
      <c r="D89" t="s">
        <v>289</v>
      </c>
      <c r="E89" t="s">
        <v>290</v>
      </c>
      <c r="F89" t="s">
        <v>165</v>
      </c>
      <c r="G89" t="s">
        <v>287</v>
      </c>
      <c r="H89" t="s">
        <v>36</v>
      </c>
      <c r="I89">
        <v>5</v>
      </c>
      <c r="J89">
        <v>44583</v>
      </c>
      <c r="K89">
        <v>5</v>
      </c>
      <c r="L89">
        <v>44583</v>
      </c>
      <c r="M89">
        <v>5</v>
      </c>
      <c r="N89" t="s">
        <v>376</v>
      </c>
      <c r="O89">
        <v>44583</v>
      </c>
      <c r="P89">
        <v>5</v>
      </c>
      <c r="Q89">
        <v>0</v>
      </c>
      <c r="R89">
        <v>44583</v>
      </c>
      <c r="W89">
        <v>173.3</v>
      </c>
      <c r="Y89">
        <v>866.5</v>
      </c>
      <c r="Z89">
        <v>866.5</v>
      </c>
      <c r="AA89">
        <v>0</v>
      </c>
    </row>
    <row r="90" spans="1:27" hidden="1" x14ac:dyDescent="0.2">
      <c r="A90" s="168">
        <v>44583</v>
      </c>
      <c r="B90" t="s">
        <v>296</v>
      </c>
      <c r="C90" t="s">
        <v>329</v>
      </c>
      <c r="D90" t="s">
        <v>135</v>
      </c>
      <c r="E90" t="s">
        <v>136</v>
      </c>
      <c r="F90" t="s">
        <v>165</v>
      </c>
      <c r="G90" t="s">
        <v>287</v>
      </c>
      <c r="H90" t="s">
        <v>36</v>
      </c>
      <c r="I90">
        <v>2</v>
      </c>
      <c r="J90">
        <v>44583</v>
      </c>
      <c r="K90">
        <v>2</v>
      </c>
      <c r="L90">
        <v>44583</v>
      </c>
      <c r="M90">
        <v>2</v>
      </c>
      <c r="N90" t="s">
        <v>372</v>
      </c>
      <c r="O90">
        <v>44583</v>
      </c>
      <c r="Q90">
        <v>2</v>
      </c>
      <c r="R90">
        <v>44583</v>
      </c>
      <c r="W90">
        <v>526.74</v>
      </c>
      <c r="Y90">
        <v>1053.48</v>
      </c>
      <c r="Z90">
        <v>0</v>
      </c>
      <c r="AA90">
        <v>1053.48</v>
      </c>
    </row>
    <row r="91" spans="1:27" hidden="1" x14ac:dyDescent="0.2">
      <c r="A91" s="168">
        <v>44583</v>
      </c>
      <c r="B91" t="s">
        <v>297</v>
      </c>
      <c r="C91" t="s">
        <v>330</v>
      </c>
      <c r="D91" t="s">
        <v>133</v>
      </c>
      <c r="E91" t="s">
        <v>134</v>
      </c>
      <c r="F91" t="s">
        <v>165</v>
      </c>
      <c r="G91" t="s">
        <v>287</v>
      </c>
      <c r="H91" t="s">
        <v>36</v>
      </c>
      <c r="I91">
        <v>2</v>
      </c>
      <c r="J91">
        <v>44583</v>
      </c>
      <c r="K91">
        <v>2</v>
      </c>
      <c r="L91">
        <v>44583</v>
      </c>
      <c r="M91">
        <v>2</v>
      </c>
      <c r="N91" t="s">
        <v>372</v>
      </c>
      <c r="O91">
        <v>44583</v>
      </c>
      <c r="P91">
        <v>2</v>
      </c>
      <c r="Q91">
        <v>0</v>
      </c>
      <c r="R91">
        <v>44583</v>
      </c>
      <c r="W91">
        <v>314.95</v>
      </c>
      <c r="Y91">
        <v>629.9</v>
      </c>
      <c r="Z91">
        <v>629.9</v>
      </c>
      <c r="AA91">
        <v>0</v>
      </c>
    </row>
    <row r="92" spans="1:27" hidden="1" x14ac:dyDescent="0.2">
      <c r="A92" s="168">
        <v>44583</v>
      </c>
      <c r="B92" t="s">
        <v>298</v>
      </c>
      <c r="C92" t="s">
        <v>331</v>
      </c>
      <c r="D92" t="s">
        <v>219</v>
      </c>
      <c r="E92" t="s">
        <v>220</v>
      </c>
      <c r="F92" t="s">
        <v>165</v>
      </c>
      <c r="G92" t="s">
        <v>287</v>
      </c>
      <c r="H92" t="s">
        <v>36</v>
      </c>
      <c r="I92">
        <v>5</v>
      </c>
      <c r="J92">
        <v>44583</v>
      </c>
      <c r="K92">
        <v>5</v>
      </c>
      <c r="L92">
        <v>44583</v>
      </c>
      <c r="M92">
        <v>5</v>
      </c>
      <c r="N92" t="s">
        <v>288</v>
      </c>
      <c r="O92">
        <v>44583</v>
      </c>
      <c r="Q92">
        <v>5</v>
      </c>
      <c r="R92">
        <v>44583</v>
      </c>
      <c r="W92">
        <v>195.42</v>
      </c>
      <c r="Y92">
        <v>977.09999999999991</v>
      </c>
      <c r="Z92">
        <v>0</v>
      </c>
      <c r="AA92">
        <v>977.09999999999991</v>
      </c>
    </row>
    <row r="93" spans="1:27" hidden="1" x14ac:dyDescent="0.2">
      <c r="A93" s="168">
        <v>44583</v>
      </c>
      <c r="B93" t="s">
        <v>299</v>
      </c>
      <c r="C93" t="s">
        <v>282</v>
      </c>
      <c r="D93" t="s">
        <v>133</v>
      </c>
      <c r="E93" t="s">
        <v>134</v>
      </c>
      <c r="F93" t="s">
        <v>165</v>
      </c>
      <c r="G93" t="s">
        <v>287</v>
      </c>
      <c r="H93" t="s">
        <v>36</v>
      </c>
      <c r="I93">
        <v>3</v>
      </c>
      <c r="J93">
        <v>44583</v>
      </c>
      <c r="K93">
        <v>3</v>
      </c>
      <c r="L93">
        <v>44583</v>
      </c>
      <c r="M93">
        <v>3</v>
      </c>
      <c r="N93" t="s">
        <v>372</v>
      </c>
      <c r="O93">
        <v>44583</v>
      </c>
      <c r="P93">
        <v>2</v>
      </c>
      <c r="Q93">
        <v>1</v>
      </c>
      <c r="R93">
        <v>44583</v>
      </c>
      <c r="W93">
        <v>314.95</v>
      </c>
      <c r="Y93">
        <v>944.84999999999991</v>
      </c>
      <c r="Z93">
        <v>629.9</v>
      </c>
      <c r="AA93">
        <v>314.95</v>
      </c>
    </row>
    <row r="94" spans="1:27" hidden="1" x14ac:dyDescent="0.2">
      <c r="A94" s="168">
        <v>44583</v>
      </c>
      <c r="B94" t="s">
        <v>300</v>
      </c>
      <c r="C94" t="s">
        <v>329</v>
      </c>
      <c r="D94" t="s">
        <v>131</v>
      </c>
      <c r="E94" t="s">
        <v>132</v>
      </c>
      <c r="F94" t="s">
        <v>165</v>
      </c>
      <c r="G94" t="s">
        <v>287</v>
      </c>
      <c r="H94" t="s">
        <v>36</v>
      </c>
      <c r="I94">
        <v>4</v>
      </c>
      <c r="J94">
        <v>44583</v>
      </c>
      <c r="K94">
        <v>4</v>
      </c>
      <c r="L94">
        <v>44583</v>
      </c>
      <c r="M94">
        <v>4</v>
      </c>
      <c r="N94" t="s">
        <v>376</v>
      </c>
      <c r="O94">
        <v>44583</v>
      </c>
      <c r="Q94">
        <v>4</v>
      </c>
      <c r="R94">
        <v>44583</v>
      </c>
      <c r="W94">
        <v>195.52</v>
      </c>
      <c r="Y94">
        <v>782.08</v>
      </c>
      <c r="Z94">
        <v>0</v>
      </c>
      <c r="AA94">
        <v>782.08</v>
      </c>
    </row>
    <row r="95" spans="1:27" hidden="1" x14ac:dyDescent="0.2">
      <c r="A95" s="168">
        <v>44583</v>
      </c>
      <c r="B95" t="s">
        <v>301</v>
      </c>
      <c r="C95" t="s">
        <v>332</v>
      </c>
      <c r="D95" t="s">
        <v>131</v>
      </c>
      <c r="E95" t="s">
        <v>132</v>
      </c>
      <c r="F95" t="s">
        <v>165</v>
      </c>
      <c r="G95" t="s">
        <v>287</v>
      </c>
      <c r="H95" t="s">
        <v>36</v>
      </c>
      <c r="I95">
        <v>1</v>
      </c>
      <c r="J95">
        <v>44583</v>
      </c>
      <c r="K95">
        <v>1</v>
      </c>
      <c r="L95">
        <v>44583</v>
      </c>
      <c r="M95">
        <v>1</v>
      </c>
      <c r="N95" t="s">
        <v>376</v>
      </c>
      <c r="O95">
        <v>44583</v>
      </c>
      <c r="Q95">
        <v>1</v>
      </c>
      <c r="R95">
        <v>44583</v>
      </c>
      <c r="W95">
        <v>195.52</v>
      </c>
      <c r="Y95">
        <v>195.52</v>
      </c>
      <c r="Z95">
        <v>0</v>
      </c>
      <c r="AA95">
        <v>195.52</v>
      </c>
    </row>
    <row r="96" spans="1:27" hidden="1" x14ac:dyDescent="0.2">
      <c r="A96" s="168">
        <v>44583</v>
      </c>
      <c r="B96" t="s">
        <v>302</v>
      </c>
      <c r="C96" t="s">
        <v>333</v>
      </c>
      <c r="D96" t="s">
        <v>291</v>
      </c>
      <c r="E96" t="s">
        <v>292</v>
      </c>
      <c r="F96" t="s">
        <v>165</v>
      </c>
      <c r="G96" t="s">
        <v>287</v>
      </c>
      <c r="H96" t="s">
        <v>36</v>
      </c>
      <c r="I96">
        <v>5</v>
      </c>
      <c r="J96">
        <v>44583</v>
      </c>
      <c r="K96">
        <v>5</v>
      </c>
      <c r="L96">
        <v>44583</v>
      </c>
      <c r="M96">
        <v>5</v>
      </c>
      <c r="N96" t="s">
        <v>376</v>
      </c>
      <c r="O96">
        <v>44583</v>
      </c>
      <c r="Q96">
        <v>5</v>
      </c>
      <c r="R96">
        <v>44583</v>
      </c>
      <c r="W96">
        <v>272.76</v>
      </c>
      <c r="Y96">
        <v>1363.8</v>
      </c>
      <c r="Z96">
        <v>0</v>
      </c>
      <c r="AA96">
        <v>1363.8</v>
      </c>
    </row>
    <row r="97" spans="1:27" hidden="1" x14ac:dyDescent="0.2">
      <c r="A97" s="168">
        <v>44583</v>
      </c>
      <c r="B97" t="s">
        <v>303</v>
      </c>
      <c r="C97" t="s">
        <v>334</v>
      </c>
      <c r="D97" t="s">
        <v>139</v>
      </c>
      <c r="E97" t="s">
        <v>140</v>
      </c>
      <c r="F97" t="s">
        <v>165</v>
      </c>
      <c r="G97" t="s">
        <v>287</v>
      </c>
      <c r="H97" t="s">
        <v>36</v>
      </c>
      <c r="I97">
        <v>2</v>
      </c>
      <c r="J97">
        <v>44583</v>
      </c>
      <c r="K97">
        <v>2</v>
      </c>
      <c r="L97">
        <v>44583</v>
      </c>
      <c r="M97">
        <v>2</v>
      </c>
      <c r="N97" t="s">
        <v>376</v>
      </c>
      <c r="O97">
        <v>44583</v>
      </c>
      <c r="Q97">
        <v>2</v>
      </c>
      <c r="R97">
        <v>44583</v>
      </c>
      <c r="W97">
        <v>93.48</v>
      </c>
      <c r="Y97">
        <v>186.96</v>
      </c>
      <c r="Z97">
        <v>0</v>
      </c>
      <c r="AA97">
        <v>186.96</v>
      </c>
    </row>
    <row r="98" spans="1:27" hidden="1" x14ac:dyDescent="0.2">
      <c r="A98" s="168">
        <v>44583</v>
      </c>
      <c r="B98" t="s">
        <v>304</v>
      </c>
      <c r="C98" t="s">
        <v>335</v>
      </c>
      <c r="D98" t="s">
        <v>135</v>
      </c>
      <c r="E98" t="s">
        <v>136</v>
      </c>
      <c r="F98" t="s">
        <v>165</v>
      </c>
      <c r="G98" t="s">
        <v>287</v>
      </c>
      <c r="H98" t="s">
        <v>36</v>
      </c>
      <c r="I98">
        <v>10</v>
      </c>
      <c r="J98">
        <v>44583</v>
      </c>
      <c r="K98">
        <v>10</v>
      </c>
      <c r="L98">
        <v>44583</v>
      </c>
      <c r="M98">
        <v>10</v>
      </c>
      <c r="N98" t="s">
        <v>372</v>
      </c>
      <c r="O98">
        <v>44583</v>
      </c>
      <c r="Q98">
        <v>10</v>
      </c>
      <c r="R98">
        <v>44583</v>
      </c>
      <c r="W98">
        <v>526.74</v>
      </c>
      <c r="Y98">
        <v>5267.4</v>
      </c>
      <c r="Z98">
        <v>0</v>
      </c>
      <c r="AA98">
        <v>5267.4</v>
      </c>
    </row>
    <row r="99" spans="1:27" hidden="1" x14ac:dyDescent="0.2">
      <c r="A99" s="168">
        <v>44583</v>
      </c>
      <c r="B99" t="s">
        <v>305</v>
      </c>
      <c r="C99" t="s">
        <v>286</v>
      </c>
      <c r="D99" t="s">
        <v>209</v>
      </c>
      <c r="E99" t="s">
        <v>210</v>
      </c>
      <c r="F99" t="s">
        <v>165</v>
      </c>
      <c r="G99" t="s">
        <v>287</v>
      </c>
      <c r="H99" t="s">
        <v>36</v>
      </c>
      <c r="I99">
        <v>5</v>
      </c>
      <c r="J99">
        <v>44583</v>
      </c>
      <c r="K99">
        <v>5</v>
      </c>
      <c r="L99">
        <v>44583</v>
      </c>
      <c r="M99">
        <v>5</v>
      </c>
      <c r="N99" t="s">
        <v>372</v>
      </c>
      <c r="O99">
        <v>44583</v>
      </c>
      <c r="Q99">
        <v>5</v>
      </c>
      <c r="R99">
        <v>44583</v>
      </c>
      <c r="W99">
        <v>273.74</v>
      </c>
      <c r="Y99">
        <v>1368.7</v>
      </c>
      <c r="Z99">
        <v>0</v>
      </c>
      <c r="AA99">
        <v>1368.7</v>
      </c>
    </row>
    <row r="100" spans="1:27" hidden="1" x14ac:dyDescent="0.2">
      <c r="A100" s="168">
        <v>44583</v>
      </c>
      <c r="B100" t="s">
        <v>306</v>
      </c>
      <c r="C100" t="s">
        <v>336</v>
      </c>
      <c r="D100" t="s">
        <v>217</v>
      </c>
      <c r="E100" t="s">
        <v>218</v>
      </c>
      <c r="F100" t="s">
        <v>165</v>
      </c>
      <c r="G100" t="s">
        <v>287</v>
      </c>
      <c r="H100" t="s">
        <v>36</v>
      </c>
      <c r="I100">
        <v>1</v>
      </c>
      <c r="J100">
        <v>44583</v>
      </c>
      <c r="K100">
        <v>1</v>
      </c>
      <c r="L100">
        <v>44583</v>
      </c>
      <c r="M100">
        <v>1</v>
      </c>
      <c r="N100" t="s">
        <v>288</v>
      </c>
      <c r="O100">
        <v>44583</v>
      </c>
      <c r="Q100">
        <v>1</v>
      </c>
      <c r="R100">
        <v>44583</v>
      </c>
      <c r="W100">
        <v>300.74</v>
      </c>
      <c r="Y100">
        <v>300.74</v>
      </c>
      <c r="Z100">
        <v>0</v>
      </c>
      <c r="AA100">
        <v>300.74</v>
      </c>
    </row>
    <row r="101" spans="1:27" hidden="1" x14ac:dyDescent="0.2">
      <c r="A101" s="168">
        <v>44583</v>
      </c>
      <c r="B101" t="s">
        <v>307</v>
      </c>
      <c r="C101" t="s">
        <v>203</v>
      </c>
      <c r="D101" t="s">
        <v>137</v>
      </c>
      <c r="E101" t="s">
        <v>138</v>
      </c>
      <c r="F101" t="s">
        <v>165</v>
      </c>
      <c r="G101" t="s">
        <v>287</v>
      </c>
      <c r="H101" t="s">
        <v>36</v>
      </c>
      <c r="I101">
        <v>1</v>
      </c>
      <c r="J101">
        <v>44583</v>
      </c>
      <c r="K101">
        <v>1</v>
      </c>
      <c r="L101">
        <v>44583</v>
      </c>
      <c r="M101">
        <v>1</v>
      </c>
      <c r="N101" t="s">
        <v>372</v>
      </c>
      <c r="O101">
        <v>44583</v>
      </c>
      <c r="Q101">
        <v>1</v>
      </c>
      <c r="R101">
        <v>44583</v>
      </c>
      <c r="W101">
        <v>636.92999999999995</v>
      </c>
      <c r="Y101">
        <v>636.92999999999995</v>
      </c>
      <c r="Z101">
        <v>0</v>
      </c>
      <c r="AA101">
        <v>636.92999999999995</v>
      </c>
    </row>
    <row r="102" spans="1:27" hidden="1" x14ac:dyDescent="0.2">
      <c r="A102" s="168">
        <v>44583</v>
      </c>
      <c r="B102" t="s">
        <v>308</v>
      </c>
      <c r="C102" t="s">
        <v>337</v>
      </c>
      <c r="D102" t="s">
        <v>215</v>
      </c>
      <c r="E102" t="s">
        <v>216</v>
      </c>
      <c r="F102" t="s">
        <v>165</v>
      </c>
      <c r="G102" t="s">
        <v>287</v>
      </c>
      <c r="H102" t="s">
        <v>36</v>
      </c>
      <c r="I102">
        <v>13</v>
      </c>
      <c r="J102">
        <v>44583</v>
      </c>
      <c r="K102">
        <v>13</v>
      </c>
      <c r="L102">
        <v>44583</v>
      </c>
      <c r="M102">
        <v>13</v>
      </c>
      <c r="N102" t="s">
        <v>372</v>
      </c>
      <c r="O102">
        <v>44583</v>
      </c>
      <c r="Q102">
        <v>13</v>
      </c>
      <c r="R102">
        <v>44583</v>
      </c>
      <c r="W102">
        <v>460.84</v>
      </c>
      <c r="Y102">
        <v>5990.92</v>
      </c>
      <c r="Z102">
        <v>0</v>
      </c>
      <c r="AA102">
        <v>5990.92</v>
      </c>
    </row>
    <row r="103" spans="1:27" hidden="1" x14ac:dyDescent="0.2">
      <c r="A103" s="168">
        <v>44583</v>
      </c>
      <c r="B103" t="s">
        <v>309</v>
      </c>
      <c r="C103" t="s">
        <v>338</v>
      </c>
      <c r="D103" t="s">
        <v>137</v>
      </c>
      <c r="E103" t="s">
        <v>138</v>
      </c>
      <c r="F103" t="s">
        <v>165</v>
      </c>
      <c r="G103" t="s">
        <v>287</v>
      </c>
      <c r="H103" t="s">
        <v>36</v>
      </c>
      <c r="I103">
        <v>8</v>
      </c>
      <c r="J103">
        <v>44583</v>
      </c>
      <c r="K103">
        <v>8</v>
      </c>
      <c r="L103">
        <v>44583</v>
      </c>
      <c r="M103">
        <v>8</v>
      </c>
      <c r="N103" t="s">
        <v>372</v>
      </c>
      <c r="O103">
        <v>44583</v>
      </c>
      <c r="Q103">
        <v>8</v>
      </c>
      <c r="R103">
        <v>44583</v>
      </c>
      <c r="W103">
        <v>636.92999999999995</v>
      </c>
      <c r="Y103">
        <v>5095.4399999999996</v>
      </c>
      <c r="Z103">
        <v>0</v>
      </c>
      <c r="AA103">
        <v>5095.4399999999996</v>
      </c>
    </row>
    <row r="104" spans="1:27" hidden="1" x14ac:dyDescent="0.2">
      <c r="A104" s="168">
        <v>44583</v>
      </c>
      <c r="B104" t="s">
        <v>310</v>
      </c>
      <c r="C104" t="s">
        <v>337</v>
      </c>
      <c r="D104" t="s">
        <v>213</v>
      </c>
      <c r="E104" t="s">
        <v>214</v>
      </c>
      <c r="F104" t="s">
        <v>165</v>
      </c>
      <c r="G104" t="s">
        <v>287</v>
      </c>
      <c r="H104" t="s">
        <v>36</v>
      </c>
      <c r="I104">
        <v>13</v>
      </c>
      <c r="J104">
        <v>44583</v>
      </c>
      <c r="K104">
        <v>13</v>
      </c>
      <c r="L104">
        <v>44583</v>
      </c>
      <c r="M104">
        <v>13</v>
      </c>
      <c r="N104" t="s">
        <v>372</v>
      </c>
      <c r="O104">
        <v>44583</v>
      </c>
      <c r="Q104">
        <v>13</v>
      </c>
      <c r="R104">
        <v>44583</v>
      </c>
      <c r="W104">
        <v>357.62</v>
      </c>
      <c r="Y104">
        <v>4649.0600000000004</v>
      </c>
      <c r="Z104">
        <v>0</v>
      </c>
      <c r="AA104">
        <v>4649.0600000000004</v>
      </c>
    </row>
    <row r="105" spans="1:27" hidden="1" x14ac:dyDescent="0.2">
      <c r="A105" s="168">
        <v>44583</v>
      </c>
      <c r="B105" t="s">
        <v>311</v>
      </c>
      <c r="C105" t="s">
        <v>339</v>
      </c>
      <c r="D105" t="s">
        <v>135</v>
      </c>
      <c r="E105" t="s">
        <v>136</v>
      </c>
      <c r="F105" t="s">
        <v>165</v>
      </c>
      <c r="G105" t="s">
        <v>287</v>
      </c>
      <c r="H105" t="s">
        <v>36</v>
      </c>
      <c r="I105">
        <v>1</v>
      </c>
      <c r="J105">
        <v>44583</v>
      </c>
      <c r="K105">
        <v>1</v>
      </c>
      <c r="L105">
        <v>44583</v>
      </c>
      <c r="M105">
        <v>1</v>
      </c>
      <c r="N105" t="s">
        <v>372</v>
      </c>
      <c r="O105">
        <v>44583</v>
      </c>
      <c r="Q105">
        <v>1</v>
      </c>
      <c r="R105">
        <v>44583</v>
      </c>
      <c r="W105">
        <v>526.74</v>
      </c>
      <c r="Y105">
        <v>526.74</v>
      </c>
      <c r="Z105">
        <v>0</v>
      </c>
      <c r="AA105">
        <v>526.74</v>
      </c>
    </row>
    <row r="106" spans="1:27" hidden="1" x14ac:dyDescent="0.2">
      <c r="A106" s="168">
        <v>44583</v>
      </c>
      <c r="B106" t="s">
        <v>312</v>
      </c>
      <c r="C106" t="s">
        <v>286</v>
      </c>
      <c r="D106" t="s">
        <v>91</v>
      </c>
      <c r="E106" t="s">
        <v>97</v>
      </c>
      <c r="F106" t="s">
        <v>165</v>
      </c>
      <c r="G106" t="s">
        <v>287</v>
      </c>
      <c r="H106" t="s">
        <v>36</v>
      </c>
      <c r="I106">
        <v>1</v>
      </c>
      <c r="J106">
        <v>44583</v>
      </c>
      <c r="K106">
        <v>1</v>
      </c>
      <c r="L106">
        <v>44583</v>
      </c>
      <c r="M106">
        <v>1</v>
      </c>
      <c r="N106" t="s">
        <v>288</v>
      </c>
      <c r="O106">
        <v>44583</v>
      </c>
      <c r="Q106">
        <v>1</v>
      </c>
      <c r="R106">
        <v>44583</v>
      </c>
      <c r="W106">
        <v>742.98</v>
      </c>
      <c r="Y106">
        <v>742.98</v>
      </c>
      <c r="Z106">
        <v>0</v>
      </c>
      <c r="AA106">
        <v>742.98</v>
      </c>
    </row>
    <row r="107" spans="1:27" hidden="1" x14ac:dyDescent="0.2">
      <c r="A107" s="168">
        <v>44583</v>
      </c>
      <c r="B107" t="s">
        <v>313</v>
      </c>
      <c r="C107" t="s">
        <v>340</v>
      </c>
      <c r="D107" t="s">
        <v>129</v>
      </c>
      <c r="E107" t="s">
        <v>130</v>
      </c>
      <c r="F107" t="s">
        <v>165</v>
      </c>
      <c r="G107" t="s">
        <v>287</v>
      </c>
      <c r="H107" t="s">
        <v>36</v>
      </c>
      <c r="I107">
        <v>1</v>
      </c>
      <c r="J107">
        <v>44583</v>
      </c>
      <c r="K107">
        <v>1</v>
      </c>
      <c r="L107">
        <v>44583</v>
      </c>
      <c r="M107">
        <v>1</v>
      </c>
      <c r="N107" t="s">
        <v>372</v>
      </c>
      <c r="O107">
        <v>44583</v>
      </c>
      <c r="Q107">
        <v>1</v>
      </c>
      <c r="R107">
        <v>44583</v>
      </c>
      <c r="W107">
        <v>252.74</v>
      </c>
      <c r="Y107">
        <v>252.74</v>
      </c>
      <c r="Z107">
        <v>0</v>
      </c>
      <c r="AA107">
        <v>252.74</v>
      </c>
    </row>
    <row r="108" spans="1:27" hidden="1" x14ac:dyDescent="0.2">
      <c r="A108" s="168">
        <v>44583</v>
      </c>
      <c r="B108" t="s">
        <v>314</v>
      </c>
      <c r="C108" t="s">
        <v>195</v>
      </c>
      <c r="D108" t="s">
        <v>129</v>
      </c>
      <c r="E108" t="s">
        <v>130</v>
      </c>
      <c r="F108" t="s">
        <v>165</v>
      </c>
      <c r="G108" t="s">
        <v>287</v>
      </c>
      <c r="H108" t="s">
        <v>36</v>
      </c>
      <c r="I108">
        <v>4</v>
      </c>
      <c r="J108">
        <v>44583</v>
      </c>
      <c r="K108">
        <v>4</v>
      </c>
      <c r="L108">
        <v>44583</v>
      </c>
      <c r="M108">
        <v>4</v>
      </c>
      <c r="N108" t="s">
        <v>372</v>
      </c>
      <c r="O108">
        <v>44583</v>
      </c>
      <c r="Q108">
        <v>4</v>
      </c>
      <c r="R108">
        <v>44583</v>
      </c>
      <c r="W108">
        <v>252.74</v>
      </c>
      <c r="Y108">
        <v>1010.96</v>
      </c>
      <c r="Z108">
        <v>0</v>
      </c>
      <c r="AA108">
        <v>1010.96</v>
      </c>
    </row>
    <row r="109" spans="1:27" hidden="1" x14ac:dyDescent="0.2">
      <c r="A109" s="168">
        <v>44583</v>
      </c>
      <c r="B109" t="s">
        <v>315</v>
      </c>
      <c r="C109" t="s">
        <v>195</v>
      </c>
      <c r="D109" t="s">
        <v>133</v>
      </c>
      <c r="E109" t="s">
        <v>134</v>
      </c>
      <c r="F109" t="s">
        <v>165</v>
      </c>
      <c r="G109" t="s">
        <v>287</v>
      </c>
      <c r="H109" t="s">
        <v>36</v>
      </c>
      <c r="I109">
        <v>8</v>
      </c>
      <c r="J109">
        <v>44583</v>
      </c>
      <c r="K109">
        <v>8</v>
      </c>
      <c r="L109">
        <v>44583</v>
      </c>
      <c r="M109">
        <v>8</v>
      </c>
      <c r="N109" t="s">
        <v>372</v>
      </c>
      <c r="O109">
        <v>44583</v>
      </c>
      <c r="P109">
        <v>8</v>
      </c>
      <c r="Q109">
        <v>0</v>
      </c>
      <c r="R109">
        <v>44583</v>
      </c>
      <c r="W109">
        <v>314.95</v>
      </c>
      <c r="Y109">
        <v>2519.6</v>
      </c>
      <c r="Z109">
        <v>2519.6</v>
      </c>
      <c r="AA109">
        <v>0</v>
      </c>
    </row>
    <row r="110" spans="1:27" hidden="1" x14ac:dyDescent="0.2">
      <c r="A110" s="168">
        <v>44583</v>
      </c>
      <c r="B110" t="s">
        <v>316</v>
      </c>
      <c r="C110" t="s">
        <v>341</v>
      </c>
      <c r="D110" t="s">
        <v>139</v>
      </c>
      <c r="E110" t="s">
        <v>140</v>
      </c>
      <c r="F110" t="s">
        <v>165</v>
      </c>
      <c r="G110" t="s">
        <v>287</v>
      </c>
      <c r="H110" t="s">
        <v>36</v>
      </c>
      <c r="I110">
        <v>3</v>
      </c>
      <c r="J110">
        <v>44583</v>
      </c>
      <c r="K110">
        <v>3</v>
      </c>
      <c r="L110">
        <v>44583</v>
      </c>
      <c r="M110">
        <v>3</v>
      </c>
      <c r="N110" t="s">
        <v>376</v>
      </c>
      <c r="O110">
        <v>44583</v>
      </c>
      <c r="Q110">
        <v>3</v>
      </c>
      <c r="R110">
        <v>44583</v>
      </c>
      <c r="W110">
        <v>93.48</v>
      </c>
      <c r="Y110">
        <v>280.44</v>
      </c>
      <c r="Z110">
        <v>0</v>
      </c>
      <c r="AA110">
        <v>280.44</v>
      </c>
    </row>
    <row r="111" spans="1:27" hidden="1" x14ac:dyDescent="0.2">
      <c r="A111" s="168">
        <v>44583</v>
      </c>
      <c r="B111" t="s">
        <v>317</v>
      </c>
      <c r="C111" t="s">
        <v>335</v>
      </c>
      <c r="D111" t="s">
        <v>91</v>
      </c>
      <c r="E111" t="s">
        <v>97</v>
      </c>
      <c r="F111" t="s">
        <v>165</v>
      </c>
      <c r="G111" t="s">
        <v>287</v>
      </c>
      <c r="H111" t="s">
        <v>36</v>
      </c>
      <c r="I111">
        <v>1</v>
      </c>
      <c r="J111">
        <v>44583</v>
      </c>
      <c r="K111">
        <v>1</v>
      </c>
      <c r="L111">
        <v>44583</v>
      </c>
      <c r="M111">
        <v>1</v>
      </c>
      <c r="N111" t="s">
        <v>288</v>
      </c>
      <c r="O111">
        <v>44583</v>
      </c>
      <c r="Q111">
        <v>1</v>
      </c>
      <c r="R111">
        <v>44583</v>
      </c>
      <c r="W111">
        <v>742.98</v>
      </c>
      <c r="Y111">
        <v>742.98</v>
      </c>
      <c r="Z111">
        <v>0</v>
      </c>
      <c r="AA111">
        <v>742.98</v>
      </c>
    </row>
    <row r="112" spans="1:27" hidden="1" x14ac:dyDescent="0.2">
      <c r="A112" s="168">
        <v>44583</v>
      </c>
      <c r="B112" t="s">
        <v>318</v>
      </c>
      <c r="C112" t="s">
        <v>340</v>
      </c>
      <c r="D112" t="s">
        <v>133</v>
      </c>
      <c r="E112" t="s">
        <v>134</v>
      </c>
      <c r="F112" t="s">
        <v>165</v>
      </c>
      <c r="G112" t="s">
        <v>287</v>
      </c>
      <c r="H112" t="s">
        <v>36</v>
      </c>
      <c r="I112">
        <v>8</v>
      </c>
      <c r="J112">
        <v>44583</v>
      </c>
      <c r="K112">
        <v>8</v>
      </c>
      <c r="L112">
        <v>44583</v>
      </c>
      <c r="M112">
        <v>8</v>
      </c>
      <c r="N112" t="s">
        <v>372</v>
      </c>
      <c r="O112">
        <v>44583</v>
      </c>
      <c r="P112">
        <v>8</v>
      </c>
      <c r="Q112">
        <v>0</v>
      </c>
      <c r="R112">
        <v>44583</v>
      </c>
      <c r="W112">
        <v>314.95</v>
      </c>
      <c r="Y112">
        <v>2519.6</v>
      </c>
      <c r="Z112">
        <v>2519.6</v>
      </c>
      <c r="AA112">
        <v>0</v>
      </c>
    </row>
    <row r="113" spans="1:27" hidden="1" x14ac:dyDescent="0.2">
      <c r="A113" s="168">
        <v>44583</v>
      </c>
      <c r="B113" t="s">
        <v>319</v>
      </c>
      <c r="C113" t="s">
        <v>341</v>
      </c>
      <c r="D113" t="s">
        <v>129</v>
      </c>
      <c r="E113" t="s">
        <v>130</v>
      </c>
      <c r="F113" t="s">
        <v>165</v>
      </c>
      <c r="G113" t="s">
        <v>287</v>
      </c>
      <c r="H113" t="s">
        <v>36</v>
      </c>
      <c r="I113">
        <v>1</v>
      </c>
      <c r="J113">
        <v>44583</v>
      </c>
      <c r="K113">
        <v>1</v>
      </c>
      <c r="L113">
        <v>44583</v>
      </c>
      <c r="M113">
        <v>1</v>
      </c>
      <c r="N113" t="s">
        <v>372</v>
      </c>
      <c r="O113">
        <v>44583</v>
      </c>
      <c r="Q113">
        <v>1</v>
      </c>
      <c r="R113">
        <v>44583</v>
      </c>
      <c r="W113">
        <v>252.74</v>
      </c>
      <c r="Y113">
        <v>252.74</v>
      </c>
      <c r="Z113">
        <v>0</v>
      </c>
      <c r="AA113">
        <v>252.74</v>
      </c>
    </row>
    <row r="114" spans="1:27" hidden="1" x14ac:dyDescent="0.2">
      <c r="A114" s="168">
        <v>44583</v>
      </c>
      <c r="B114" t="s">
        <v>320</v>
      </c>
      <c r="C114" t="s">
        <v>342</v>
      </c>
      <c r="D114" t="s">
        <v>135</v>
      </c>
      <c r="E114" t="s">
        <v>136</v>
      </c>
      <c r="F114" t="s">
        <v>165</v>
      </c>
      <c r="G114" t="s">
        <v>287</v>
      </c>
      <c r="H114" t="s">
        <v>36</v>
      </c>
      <c r="I114">
        <v>2</v>
      </c>
      <c r="J114">
        <v>44583</v>
      </c>
      <c r="K114">
        <v>2</v>
      </c>
      <c r="L114">
        <v>44583</v>
      </c>
      <c r="M114">
        <v>2</v>
      </c>
      <c r="N114" t="s">
        <v>372</v>
      </c>
      <c r="O114">
        <v>44583</v>
      </c>
      <c r="Q114">
        <v>2</v>
      </c>
      <c r="R114">
        <v>44583</v>
      </c>
      <c r="W114">
        <v>526.74</v>
      </c>
      <c r="Y114">
        <v>1053.48</v>
      </c>
      <c r="Z114">
        <v>0</v>
      </c>
      <c r="AA114">
        <v>1053.48</v>
      </c>
    </row>
    <row r="115" spans="1:27" hidden="1" x14ac:dyDescent="0.2">
      <c r="A115" s="168">
        <v>44583</v>
      </c>
      <c r="B115" t="s">
        <v>321</v>
      </c>
      <c r="C115" t="s">
        <v>258</v>
      </c>
      <c r="D115" t="s">
        <v>137</v>
      </c>
      <c r="E115" t="s">
        <v>138</v>
      </c>
      <c r="F115" t="s">
        <v>165</v>
      </c>
      <c r="G115" t="s">
        <v>287</v>
      </c>
      <c r="H115" t="s">
        <v>36</v>
      </c>
      <c r="I115">
        <v>2</v>
      </c>
      <c r="J115">
        <v>44583</v>
      </c>
      <c r="K115">
        <v>2</v>
      </c>
      <c r="L115">
        <v>44583</v>
      </c>
      <c r="M115">
        <v>2</v>
      </c>
      <c r="N115" t="s">
        <v>372</v>
      </c>
      <c r="O115">
        <v>44583</v>
      </c>
      <c r="Q115">
        <v>2</v>
      </c>
      <c r="R115">
        <v>44583</v>
      </c>
      <c r="W115">
        <v>636.92999999999995</v>
      </c>
      <c r="Y115">
        <v>1273.8599999999999</v>
      </c>
      <c r="Z115">
        <v>0</v>
      </c>
      <c r="AA115">
        <v>1273.8599999999999</v>
      </c>
    </row>
    <row r="116" spans="1:27" hidden="1" x14ac:dyDescent="0.2">
      <c r="A116" s="168">
        <v>44583</v>
      </c>
      <c r="B116" t="s">
        <v>322</v>
      </c>
      <c r="C116" t="s">
        <v>254</v>
      </c>
      <c r="D116" t="s">
        <v>262</v>
      </c>
      <c r="E116" t="s">
        <v>263</v>
      </c>
      <c r="F116" t="s">
        <v>165</v>
      </c>
      <c r="G116" t="s">
        <v>287</v>
      </c>
      <c r="H116" t="s">
        <v>36</v>
      </c>
      <c r="I116">
        <v>1</v>
      </c>
      <c r="J116">
        <v>44583</v>
      </c>
      <c r="K116">
        <v>1</v>
      </c>
      <c r="L116">
        <v>44583</v>
      </c>
      <c r="M116">
        <v>1</v>
      </c>
      <c r="N116" t="s">
        <v>376</v>
      </c>
      <c r="O116">
        <v>44583</v>
      </c>
      <c r="P116">
        <v>1</v>
      </c>
      <c r="Q116">
        <v>0</v>
      </c>
      <c r="R116">
        <v>44583</v>
      </c>
      <c r="W116">
        <v>176.84</v>
      </c>
      <c r="Y116">
        <v>176.84</v>
      </c>
      <c r="Z116">
        <v>176.84</v>
      </c>
      <c r="AA116">
        <v>0</v>
      </c>
    </row>
    <row r="117" spans="1:27" hidden="1" x14ac:dyDescent="0.2">
      <c r="A117" s="168">
        <v>44583</v>
      </c>
      <c r="B117" t="s">
        <v>323</v>
      </c>
      <c r="C117" t="s">
        <v>343</v>
      </c>
      <c r="D117" t="s">
        <v>92</v>
      </c>
      <c r="E117" t="s">
        <v>98</v>
      </c>
      <c r="F117" t="s">
        <v>165</v>
      </c>
      <c r="G117" t="s">
        <v>287</v>
      </c>
      <c r="H117" t="s">
        <v>36</v>
      </c>
      <c r="I117">
        <v>3</v>
      </c>
      <c r="J117">
        <v>44583</v>
      </c>
      <c r="K117">
        <v>3</v>
      </c>
      <c r="L117">
        <v>44583</v>
      </c>
      <c r="M117">
        <v>3</v>
      </c>
      <c r="N117" t="s">
        <v>376</v>
      </c>
      <c r="O117">
        <v>44583</v>
      </c>
      <c r="P117">
        <v>3</v>
      </c>
      <c r="Q117">
        <v>0</v>
      </c>
      <c r="R117">
        <v>44583</v>
      </c>
      <c r="W117">
        <v>173.32</v>
      </c>
      <c r="Y117">
        <v>519.96</v>
      </c>
      <c r="Z117">
        <v>519.96</v>
      </c>
      <c r="AA117">
        <v>0</v>
      </c>
    </row>
    <row r="118" spans="1:27" hidden="1" x14ac:dyDescent="0.2">
      <c r="A118" s="168">
        <v>44583</v>
      </c>
      <c r="B118" t="s">
        <v>324</v>
      </c>
      <c r="C118" t="s">
        <v>344</v>
      </c>
      <c r="D118" t="s">
        <v>137</v>
      </c>
      <c r="E118" t="s">
        <v>138</v>
      </c>
      <c r="F118" t="s">
        <v>165</v>
      </c>
      <c r="G118" t="s">
        <v>287</v>
      </c>
      <c r="H118" t="s">
        <v>36</v>
      </c>
      <c r="I118">
        <v>4</v>
      </c>
      <c r="J118">
        <v>44583</v>
      </c>
      <c r="K118">
        <v>4</v>
      </c>
      <c r="L118">
        <v>44583</v>
      </c>
      <c r="M118">
        <v>4</v>
      </c>
      <c r="N118" t="s">
        <v>372</v>
      </c>
      <c r="O118">
        <v>44583</v>
      </c>
      <c r="Q118">
        <v>4</v>
      </c>
      <c r="R118">
        <v>44583</v>
      </c>
      <c r="W118">
        <v>636.92999999999995</v>
      </c>
      <c r="Y118">
        <v>2547.7199999999998</v>
      </c>
      <c r="Z118">
        <v>0</v>
      </c>
      <c r="AA118">
        <v>2547.7199999999998</v>
      </c>
    </row>
    <row r="119" spans="1:27" hidden="1" x14ac:dyDescent="0.2">
      <c r="A119" s="168">
        <v>44583</v>
      </c>
      <c r="B119" t="s">
        <v>325</v>
      </c>
      <c r="C119" t="s">
        <v>254</v>
      </c>
      <c r="D119" t="s">
        <v>129</v>
      </c>
      <c r="E119" t="s">
        <v>130</v>
      </c>
      <c r="F119" t="s">
        <v>165</v>
      </c>
      <c r="G119" t="s">
        <v>287</v>
      </c>
      <c r="H119" t="s">
        <v>36</v>
      </c>
      <c r="I119">
        <v>2</v>
      </c>
      <c r="J119">
        <v>44583</v>
      </c>
      <c r="K119">
        <v>2</v>
      </c>
      <c r="L119">
        <v>44583</v>
      </c>
      <c r="M119">
        <v>2</v>
      </c>
      <c r="N119" t="s">
        <v>372</v>
      </c>
      <c r="O119">
        <v>44583</v>
      </c>
      <c r="Q119">
        <v>2</v>
      </c>
      <c r="R119">
        <v>44583</v>
      </c>
      <c r="W119">
        <v>252.74</v>
      </c>
      <c r="Y119">
        <v>505.48</v>
      </c>
      <c r="Z119">
        <v>0</v>
      </c>
      <c r="AA119">
        <v>505.48</v>
      </c>
    </row>
    <row r="120" spans="1:27" hidden="1" x14ac:dyDescent="0.2">
      <c r="A120" s="168">
        <v>44583</v>
      </c>
      <c r="B120" t="s">
        <v>326</v>
      </c>
      <c r="C120" t="s">
        <v>342</v>
      </c>
      <c r="D120" t="s">
        <v>93</v>
      </c>
      <c r="E120" t="s">
        <v>99</v>
      </c>
      <c r="F120" t="s">
        <v>165</v>
      </c>
      <c r="G120" t="s">
        <v>287</v>
      </c>
      <c r="H120" t="s">
        <v>36</v>
      </c>
      <c r="I120">
        <v>5</v>
      </c>
      <c r="J120">
        <v>44583</v>
      </c>
      <c r="K120">
        <v>5</v>
      </c>
      <c r="L120">
        <v>44583</v>
      </c>
      <c r="M120">
        <v>5</v>
      </c>
      <c r="N120" t="s">
        <v>376</v>
      </c>
      <c r="O120">
        <v>44583</v>
      </c>
      <c r="Q120">
        <v>5</v>
      </c>
      <c r="R120">
        <v>44583</v>
      </c>
      <c r="W120">
        <v>317.67</v>
      </c>
      <c r="Y120">
        <v>1588.3500000000001</v>
      </c>
      <c r="Z120">
        <v>0</v>
      </c>
      <c r="AA120">
        <v>1588.3500000000001</v>
      </c>
    </row>
    <row r="121" spans="1:27" hidden="1" x14ac:dyDescent="0.2">
      <c r="A121" s="168">
        <v>44583</v>
      </c>
      <c r="B121" t="s">
        <v>327</v>
      </c>
      <c r="C121" t="s">
        <v>345</v>
      </c>
      <c r="D121" t="s">
        <v>293</v>
      </c>
      <c r="E121" t="s">
        <v>294</v>
      </c>
      <c r="F121" t="s">
        <v>165</v>
      </c>
      <c r="G121" t="s">
        <v>287</v>
      </c>
      <c r="H121" t="s">
        <v>36</v>
      </c>
      <c r="I121">
        <v>3</v>
      </c>
      <c r="J121">
        <v>44583</v>
      </c>
      <c r="K121">
        <v>3</v>
      </c>
      <c r="L121">
        <v>44583</v>
      </c>
      <c r="M121">
        <v>3</v>
      </c>
      <c r="N121" t="s">
        <v>288</v>
      </c>
      <c r="O121">
        <v>44583</v>
      </c>
      <c r="Q121">
        <v>3</v>
      </c>
      <c r="R121">
        <v>44583</v>
      </c>
      <c r="W121">
        <v>554.65</v>
      </c>
      <c r="Y121">
        <v>1663.9499999999998</v>
      </c>
      <c r="Z121">
        <v>0</v>
      </c>
      <c r="AA121">
        <v>1663.9499999999998</v>
      </c>
    </row>
    <row r="122" spans="1:27" hidden="1" x14ac:dyDescent="0.2">
      <c r="A122" s="168">
        <v>44583</v>
      </c>
      <c r="B122" t="s">
        <v>328</v>
      </c>
      <c r="C122" t="s">
        <v>346</v>
      </c>
      <c r="D122" t="s">
        <v>207</v>
      </c>
      <c r="E122" t="s">
        <v>208</v>
      </c>
      <c r="F122" t="s">
        <v>165</v>
      </c>
      <c r="G122" t="s">
        <v>287</v>
      </c>
      <c r="H122" t="s">
        <v>36</v>
      </c>
      <c r="I122">
        <v>1</v>
      </c>
      <c r="J122">
        <v>44583</v>
      </c>
      <c r="K122">
        <v>1</v>
      </c>
      <c r="L122">
        <v>44583</v>
      </c>
      <c r="M122">
        <v>1</v>
      </c>
      <c r="N122" t="s">
        <v>372</v>
      </c>
      <c r="O122">
        <v>44583</v>
      </c>
      <c r="Q122">
        <v>1</v>
      </c>
      <c r="R122">
        <v>44583</v>
      </c>
      <c r="W122">
        <v>290.98</v>
      </c>
      <c r="Y122">
        <v>290.98</v>
      </c>
      <c r="Z122">
        <v>0</v>
      </c>
      <c r="AA122">
        <v>290.98</v>
      </c>
    </row>
    <row r="123" spans="1:27" x14ac:dyDescent="0.2">
      <c r="A123" s="171" t="s">
        <v>383</v>
      </c>
      <c r="B123" s="172"/>
      <c r="C123" s="172"/>
      <c r="D123" s="172"/>
      <c r="E123" s="172"/>
      <c r="F123" s="172"/>
      <c r="G123" s="172"/>
      <c r="H123" s="172"/>
      <c r="I123" s="172">
        <f>SUM(I76:I122)</f>
        <v>219</v>
      </c>
      <c r="J123" s="172">
        <f t="shared" ref="J123:AA123" si="3">SUM(J76:J122)</f>
        <v>2095349</v>
      </c>
      <c r="K123" s="172">
        <f t="shared" si="3"/>
        <v>219</v>
      </c>
      <c r="L123" s="172">
        <f t="shared" si="3"/>
        <v>2095349</v>
      </c>
      <c r="M123" s="172">
        <f t="shared" si="3"/>
        <v>219</v>
      </c>
      <c r="N123" s="172">
        <f t="shared" si="3"/>
        <v>0</v>
      </c>
      <c r="O123" s="172">
        <f t="shared" si="3"/>
        <v>2095349</v>
      </c>
      <c r="P123" s="172">
        <f t="shared" si="3"/>
        <v>42</v>
      </c>
      <c r="Q123" s="172">
        <f t="shared" si="3"/>
        <v>177</v>
      </c>
      <c r="R123" s="172">
        <f t="shared" si="3"/>
        <v>2095349</v>
      </c>
      <c r="S123" s="172">
        <f t="shared" si="3"/>
        <v>0</v>
      </c>
      <c r="T123" s="172">
        <f t="shared" si="3"/>
        <v>0</v>
      </c>
      <c r="U123" s="172">
        <f t="shared" si="3"/>
        <v>0</v>
      </c>
      <c r="V123" s="172">
        <f t="shared" si="3"/>
        <v>0</v>
      </c>
      <c r="W123" s="172">
        <f t="shared" si="3"/>
        <v>17372.86</v>
      </c>
      <c r="X123" s="172">
        <f t="shared" si="3"/>
        <v>0</v>
      </c>
      <c r="Y123" s="172">
        <f t="shared" si="3"/>
        <v>88905.920000000013</v>
      </c>
      <c r="Z123" s="172">
        <f t="shared" si="3"/>
        <v>11956.649999999998</v>
      </c>
      <c r="AA123" s="172">
        <f t="shared" si="3"/>
        <v>76949.26999999999</v>
      </c>
    </row>
    <row r="124" spans="1:27" hidden="1" x14ac:dyDescent="0.2">
      <c r="A124" s="168">
        <v>44590</v>
      </c>
      <c r="B124" t="s">
        <v>347</v>
      </c>
      <c r="C124" t="s">
        <v>361</v>
      </c>
      <c r="D124" t="s">
        <v>129</v>
      </c>
      <c r="E124" t="s">
        <v>130</v>
      </c>
      <c r="F124" t="s">
        <v>165</v>
      </c>
      <c r="G124" t="s">
        <v>287</v>
      </c>
      <c r="H124" t="s">
        <v>36</v>
      </c>
      <c r="I124">
        <v>1</v>
      </c>
      <c r="J124">
        <v>44590</v>
      </c>
      <c r="K124">
        <v>1</v>
      </c>
      <c r="L124">
        <v>44590</v>
      </c>
      <c r="M124">
        <v>1</v>
      </c>
      <c r="N124" t="s">
        <v>372</v>
      </c>
      <c r="O124">
        <v>44590</v>
      </c>
      <c r="Q124">
        <v>1</v>
      </c>
      <c r="R124">
        <v>44590</v>
      </c>
      <c r="W124">
        <v>252.74</v>
      </c>
      <c r="Y124">
        <v>252.74</v>
      </c>
      <c r="Z124">
        <v>0</v>
      </c>
      <c r="AA124">
        <v>252.74</v>
      </c>
    </row>
    <row r="125" spans="1:27" hidden="1" x14ac:dyDescent="0.2">
      <c r="A125" s="168">
        <v>44590</v>
      </c>
      <c r="B125" t="s">
        <v>348</v>
      </c>
      <c r="C125" t="s">
        <v>362</v>
      </c>
      <c r="D125" t="s">
        <v>217</v>
      </c>
      <c r="E125" t="s">
        <v>218</v>
      </c>
      <c r="F125" t="s">
        <v>165</v>
      </c>
      <c r="G125" t="s">
        <v>287</v>
      </c>
      <c r="H125" t="s">
        <v>36</v>
      </c>
      <c r="I125">
        <v>1</v>
      </c>
      <c r="J125">
        <v>44590</v>
      </c>
      <c r="K125">
        <v>1</v>
      </c>
      <c r="L125">
        <v>44590</v>
      </c>
      <c r="M125">
        <v>1</v>
      </c>
      <c r="N125" t="s">
        <v>288</v>
      </c>
      <c r="O125">
        <v>44590</v>
      </c>
      <c r="Q125">
        <v>1</v>
      </c>
      <c r="R125">
        <v>44590</v>
      </c>
      <c r="W125">
        <v>300.74</v>
      </c>
      <c r="Y125">
        <v>300.74</v>
      </c>
      <c r="Z125">
        <v>0</v>
      </c>
      <c r="AA125">
        <v>300.74</v>
      </c>
    </row>
    <row r="126" spans="1:27" hidden="1" x14ac:dyDescent="0.2">
      <c r="A126" s="168">
        <v>44590</v>
      </c>
      <c r="B126" t="s">
        <v>349</v>
      </c>
      <c r="C126" t="s">
        <v>196</v>
      </c>
      <c r="D126" t="s">
        <v>133</v>
      </c>
      <c r="E126" t="s">
        <v>134</v>
      </c>
      <c r="F126" t="s">
        <v>165</v>
      </c>
      <c r="G126" t="s">
        <v>287</v>
      </c>
      <c r="H126" t="s">
        <v>36</v>
      </c>
      <c r="I126">
        <v>9</v>
      </c>
      <c r="J126">
        <v>44590</v>
      </c>
      <c r="K126">
        <v>9</v>
      </c>
      <c r="L126">
        <v>44590</v>
      </c>
      <c r="M126">
        <v>9</v>
      </c>
      <c r="N126" t="s">
        <v>372</v>
      </c>
      <c r="O126">
        <v>44590</v>
      </c>
      <c r="P126">
        <v>5</v>
      </c>
      <c r="Q126">
        <v>4</v>
      </c>
      <c r="R126">
        <v>44590</v>
      </c>
      <c r="W126">
        <v>314.95</v>
      </c>
      <c r="Y126">
        <v>2834.5499999999997</v>
      </c>
      <c r="Z126">
        <v>1574.75</v>
      </c>
      <c r="AA126">
        <v>1259.8</v>
      </c>
    </row>
    <row r="127" spans="1:27" hidden="1" x14ac:dyDescent="0.2">
      <c r="A127" s="168">
        <v>44590</v>
      </c>
      <c r="B127" t="s">
        <v>350</v>
      </c>
      <c r="C127" t="s">
        <v>363</v>
      </c>
      <c r="D127" t="s">
        <v>291</v>
      </c>
      <c r="E127" t="s">
        <v>292</v>
      </c>
      <c r="F127" t="s">
        <v>165</v>
      </c>
      <c r="G127" t="s">
        <v>287</v>
      </c>
      <c r="H127" t="s">
        <v>36</v>
      </c>
      <c r="I127">
        <v>2</v>
      </c>
      <c r="J127">
        <v>44590</v>
      </c>
      <c r="K127">
        <v>2</v>
      </c>
      <c r="L127">
        <v>44590</v>
      </c>
      <c r="M127">
        <v>2</v>
      </c>
      <c r="N127" t="s">
        <v>376</v>
      </c>
      <c r="O127">
        <v>44590</v>
      </c>
      <c r="Q127">
        <v>2</v>
      </c>
      <c r="R127">
        <v>44590</v>
      </c>
      <c r="W127">
        <v>272.76</v>
      </c>
      <c r="Y127">
        <v>545.52</v>
      </c>
      <c r="Z127">
        <v>0</v>
      </c>
      <c r="AA127">
        <v>545.52</v>
      </c>
    </row>
    <row r="128" spans="1:27" hidden="1" x14ac:dyDescent="0.2">
      <c r="A128" s="168">
        <v>44590</v>
      </c>
      <c r="B128" t="s">
        <v>351</v>
      </c>
      <c r="C128" t="s">
        <v>364</v>
      </c>
      <c r="D128" t="s">
        <v>131</v>
      </c>
      <c r="E128" t="s">
        <v>132</v>
      </c>
      <c r="F128" t="s">
        <v>165</v>
      </c>
      <c r="G128" t="s">
        <v>287</v>
      </c>
      <c r="H128" t="s">
        <v>36</v>
      </c>
      <c r="I128">
        <v>6</v>
      </c>
      <c r="J128">
        <v>44590</v>
      </c>
      <c r="K128">
        <v>6</v>
      </c>
      <c r="L128">
        <v>44590</v>
      </c>
      <c r="M128">
        <v>6</v>
      </c>
      <c r="N128" t="s">
        <v>376</v>
      </c>
      <c r="O128">
        <v>44590</v>
      </c>
      <c r="Q128">
        <v>6</v>
      </c>
      <c r="R128">
        <v>44590</v>
      </c>
      <c r="W128">
        <v>195.52</v>
      </c>
      <c r="Y128">
        <v>1173.1200000000001</v>
      </c>
      <c r="Z128">
        <v>0</v>
      </c>
      <c r="AA128">
        <v>1173.1200000000001</v>
      </c>
    </row>
    <row r="129" spans="1:27" hidden="1" x14ac:dyDescent="0.2">
      <c r="A129" s="168">
        <v>44590</v>
      </c>
      <c r="B129" t="s">
        <v>352</v>
      </c>
      <c r="C129" t="s">
        <v>190</v>
      </c>
      <c r="D129" t="s">
        <v>207</v>
      </c>
      <c r="E129" t="s">
        <v>208</v>
      </c>
      <c r="F129" t="s">
        <v>165</v>
      </c>
      <c r="G129" t="s">
        <v>287</v>
      </c>
      <c r="H129" t="s">
        <v>36</v>
      </c>
      <c r="I129">
        <v>2</v>
      </c>
      <c r="J129">
        <v>44590</v>
      </c>
      <c r="K129">
        <v>2</v>
      </c>
      <c r="L129">
        <v>44590</v>
      </c>
      <c r="M129">
        <v>2</v>
      </c>
      <c r="N129" t="s">
        <v>372</v>
      </c>
      <c r="O129">
        <v>44590</v>
      </c>
      <c r="Q129">
        <v>2</v>
      </c>
      <c r="R129">
        <v>44590</v>
      </c>
      <c r="W129">
        <v>290.98</v>
      </c>
      <c r="Y129">
        <v>581.96</v>
      </c>
      <c r="Z129">
        <v>0</v>
      </c>
      <c r="AA129">
        <v>581.96</v>
      </c>
    </row>
    <row r="130" spans="1:27" hidden="1" x14ac:dyDescent="0.2">
      <c r="A130" s="168">
        <v>44590</v>
      </c>
      <c r="B130" t="s">
        <v>353</v>
      </c>
      <c r="C130" t="s">
        <v>365</v>
      </c>
      <c r="D130" t="s">
        <v>137</v>
      </c>
      <c r="E130" t="s">
        <v>138</v>
      </c>
      <c r="F130" t="s">
        <v>165</v>
      </c>
      <c r="G130" t="s">
        <v>287</v>
      </c>
      <c r="H130" t="s">
        <v>36</v>
      </c>
      <c r="I130">
        <v>2</v>
      </c>
      <c r="J130">
        <v>44590</v>
      </c>
      <c r="K130">
        <v>2</v>
      </c>
      <c r="L130">
        <v>44590</v>
      </c>
      <c r="M130">
        <v>2</v>
      </c>
      <c r="N130" t="s">
        <v>372</v>
      </c>
      <c r="O130">
        <v>44590</v>
      </c>
      <c r="Q130">
        <v>2</v>
      </c>
      <c r="R130">
        <v>44590</v>
      </c>
      <c r="W130">
        <v>636.92999999999995</v>
      </c>
      <c r="Y130">
        <v>1273.8599999999999</v>
      </c>
      <c r="Z130">
        <v>0</v>
      </c>
      <c r="AA130">
        <v>1273.8599999999999</v>
      </c>
    </row>
    <row r="131" spans="1:27" hidden="1" x14ac:dyDescent="0.2">
      <c r="A131" s="168">
        <v>44590</v>
      </c>
      <c r="B131" t="s">
        <v>354</v>
      </c>
      <c r="C131" t="s">
        <v>362</v>
      </c>
      <c r="D131" t="s">
        <v>217</v>
      </c>
      <c r="E131" t="s">
        <v>218</v>
      </c>
      <c r="F131" t="s">
        <v>165</v>
      </c>
      <c r="G131" t="s">
        <v>287</v>
      </c>
      <c r="H131" t="s">
        <v>36</v>
      </c>
      <c r="I131">
        <v>2</v>
      </c>
      <c r="J131">
        <v>44590</v>
      </c>
      <c r="K131">
        <v>2</v>
      </c>
      <c r="L131">
        <v>44590</v>
      </c>
      <c r="M131">
        <v>2</v>
      </c>
      <c r="N131" t="s">
        <v>288</v>
      </c>
      <c r="O131">
        <v>44590</v>
      </c>
      <c r="Q131">
        <v>2</v>
      </c>
      <c r="R131">
        <v>44590</v>
      </c>
      <c r="W131">
        <v>300.74</v>
      </c>
      <c r="Y131">
        <v>601.48</v>
      </c>
      <c r="Z131">
        <v>0</v>
      </c>
      <c r="AA131">
        <v>601.48</v>
      </c>
    </row>
    <row r="132" spans="1:27" hidden="1" x14ac:dyDescent="0.2">
      <c r="A132" s="168">
        <v>44590</v>
      </c>
      <c r="B132" t="s">
        <v>355</v>
      </c>
      <c r="C132" t="s">
        <v>366</v>
      </c>
      <c r="D132" t="s">
        <v>94</v>
      </c>
      <c r="E132" t="s">
        <v>100</v>
      </c>
      <c r="F132" t="s">
        <v>165</v>
      </c>
      <c r="G132" t="s">
        <v>287</v>
      </c>
      <c r="H132" t="s">
        <v>36</v>
      </c>
      <c r="I132">
        <v>2</v>
      </c>
      <c r="J132">
        <v>44590</v>
      </c>
      <c r="K132">
        <v>2</v>
      </c>
      <c r="L132">
        <v>44590</v>
      </c>
      <c r="M132">
        <v>2</v>
      </c>
      <c r="N132" t="s">
        <v>288</v>
      </c>
      <c r="O132">
        <v>44590</v>
      </c>
      <c r="Q132">
        <v>2</v>
      </c>
      <c r="R132">
        <v>44590</v>
      </c>
      <c r="W132">
        <v>244.43</v>
      </c>
      <c r="Y132">
        <v>488.86</v>
      </c>
      <c r="Z132">
        <v>0</v>
      </c>
      <c r="AA132">
        <v>488.86</v>
      </c>
    </row>
    <row r="133" spans="1:27" hidden="1" x14ac:dyDescent="0.2">
      <c r="A133" s="168">
        <v>44590</v>
      </c>
      <c r="B133" t="s">
        <v>356</v>
      </c>
      <c r="C133" t="s">
        <v>365</v>
      </c>
      <c r="D133" t="s">
        <v>137</v>
      </c>
      <c r="E133" t="s">
        <v>138</v>
      </c>
      <c r="F133" t="s">
        <v>165</v>
      </c>
      <c r="G133" t="s">
        <v>287</v>
      </c>
      <c r="H133" t="s">
        <v>36</v>
      </c>
      <c r="I133">
        <v>6</v>
      </c>
      <c r="J133">
        <v>44590</v>
      </c>
      <c r="K133">
        <v>6</v>
      </c>
      <c r="L133">
        <v>44590</v>
      </c>
      <c r="M133">
        <v>6</v>
      </c>
      <c r="N133" t="s">
        <v>372</v>
      </c>
      <c r="O133">
        <v>44590</v>
      </c>
      <c r="Q133">
        <v>6</v>
      </c>
      <c r="R133">
        <v>44590</v>
      </c>
      <c r="W133">
        <v>636.92999999999995</v>
      </c>
      <c r="Y133">
        <v>3821.58</v>
      </c>
      <c r="Z133">
        <v>0</v>
      </c>
      <c r="AA133">
        <v>3821.58</v>
      </c>
    </row>
    <row r="134" spans="1:27" hidden="1" x14ac:dyDescent="0.2">
      <c r="A134" s="168">
        <v>44590</v>
      </c>
      <c r="B134" t="s">
        <v>357</v>
      </c>
      <c r="C134" t="s">
        <v>367</v>
      </c>
      <c r="D134" t="s">
        <v>135</v>
      </c>
      <c r="E134" t="s">
        <v>136</v>
      </c>
      <c r="F134" t="s">
        <v>165</v>
      </c>
      <c r="G134" t="s">
        <v>287</v>
      </c>
      <c r="H134" t="s">
        <v>36</v>
      </c>
      <c r="I134">
        <v>5</v>
      </c>
      <c r="J134">
        <v>44590</v>
      </c>
      <c r="K134">
        <v>5</v>
      </c>
      <c r="L134">
        <v>44590</v>
      </c>
      <c r="M134">
        <v>5</v>
      </c>
      <c r="N134" t="s">
        <v>372</v>
      </c>
      <c r="O134">
        <v>44590</v>
      </c>
      <c r="Q134">
        <v>5</v>
      </c>
      <c r="R134">
        <v>44590</v>
      </c>
      <c r="W134">
        <v>526.74</v>
      </c>
      <c r="Y134">
        <v>2633.7</v>
      </c>
      <c r="Z134">
        <v>0</v>
      </c>
      <c r="AA134">
        <v>2633.7</v>
      </c>
    </row>
    <row r="135" spans="1:27" hidden="1" x14ac:dyDescent="0.2">
      <c r="A135" s="168">
        <v>44590</v>
      </c>
      <c r="B135" t="s">
        <v>358</v>
      </c>
      <c r="C135" t="s">
        <v>368</v>
      </c>
      <c r="D135" t="s">
        <v>221</v>
      </c>
      <c r="E135" t="s">
        <v>222</v>
      </c>
      <c r="F135" t="s">
        <v>165</v>
      </c>
      <c r="G135" t="s">
        <v>287</v>
      </c>
      <c r="H135" t="s">
        <v>36</v>
      </c>
      <c r="I135">
        <v>1</v>
      </c>
      <c r="J135">
        <v>44590</v>
      </c>
      <c r="K135">
        <v>1</v>
      </c>
      <c r="L135">
        <v>44590</v>
      </c>
      <c r="M135">
        <v>1</v>
      </c>
      <c r="N135" t="s">
        <v>288</v>
      </c>
      <c r="O135">
        <v>44590</v>
      </c>
      <c r="Q135">
        <v>1</v>
      </c>
      <c r="R135">
        <v>44590</v>
      </c>
      <c r="W135">
        <v>221.95</v>
      </c>
      <c r="Y135">
        <v>221.95</v>
      </c>
      <c r="Z135">
        <v>0</v>
      </c>
      <c r="AA135">
        <v>221.95</v>
      </c>
    </row>
    <row r="136" spans="1:27" hidden="1" x14ac:dyDescent="0.2">
      <c r="A136" s="168">
        <v>44590</v>
      </c>
      <c r="B136" t="s">
        <v>359</v>
      </c>
      <c r="C136" t="s">
        <v>369</v>
      </c>
      <c r="D136" t="s">
        <v>139</v>
      </c>
      <c r="E136" t="s">
        <v>140</v>
      </c>
      <c r="F136" t="s">
        <v>165</v>
      </c>
      <c r="G136" t="s">
        <v>287</v>
      </c>
      <c r="H136" t="s">
        <v>36</v>
      </c>
      <c r="I136">
        <v>3</v>
      </c>
      <c r="J136">
        <v>44590</v>
      </c>
      <c r="K136">
        <v>3</v>
      </c>
      <c r="L136">
        <v>44590</v>
      </c>
      <c r="M136">
        <v>3</v>
      </c>
      <c r="N136" t="s">
        <v>376</v>
      </c>
      <c r="O136">
        <v>44590</v>
      </c>
      <c r="Q136">
        <v>3</v>
      </c>
      <c r="R136">
        <v>44590</v>
      </c>
      <c r="W136">
        <v>93.48</v>
      </c>
      <c r="Y136">
        <v>280.44</v>
      </c>
      <c r="Z136">
        <v>0</v>
      </c>
      <c r="AA136">
        <v>280.44</v>
      </c>
    </row>
    <row r="137" spans="1:27" hidden="1" x14ac:dyDescent="0.2">
      <c r="A137" s="168">
        <v>44590</v>
      </c>
      <c r="B137" t="s">
        <v>360</v>
      </c>
      <c r="C137" t="s">
        <v>370</v>
      </c>
      <c r="D137" t="s">
        <v>211</v>
      </c>
      <c r="E137" t="s">
        <v>212</v>
      </c>
      <c r="F137" t="s">
        <v>371</v>
      </c>
      <c r="G137" t="s">
        <v>287</v>
      </c>
      <c r="H137" t="s">
        <v>36</v>
      </c>
      <c r="I137">
        <v>132</v>
      </c>
      <c r="J137">
        <v>44590</v>
      </c>
      <c r="K137">
        <v>132</v>
      </c>
      <c r="L137">
        <v>44590</v>
      </c>
      <c r="M137">
        <v>132</v>
      </c>
      <c r="N137" t="s">
        <v>372</v>
      </c>
      <c r="O137">
        <v>44590</v>
      </c>
      <c r="Q137">
        <v>132</v>
      </c>
      <c r="R137">
        <v>44590</v>
      </c>
      <c r="W137">
        <v>278.16000000000003</v>
      </c>
      <c r="Y137">
        <v>36717.120000000003</v>
      </c>
      <c r="Z137">
        <v>0</v>
      </c>
      <c r="AA137">
        <v>36717.120000000003</v>
      </c>
    </row>
    <row r="138" spans="1:27" x14ac:dyDescent="0.2">
      <c r="A138" s="173" t="s">
        <v>384</v>
      </c>
      <c r="B138" s="172"/>
      <c r="C138" s="172"/>
      <c r="D138" s="172"/>
      <c r="E138" s="172"/>
      <c r="F138" s="172"/>
      <c r="G138" s="172"/>
      <c r="H138" s="172"/>
      <c r="I138" s="172">
        <f>SUM(I124:I137)</f>
        <v>174</v>
      </c>
      <c r="J138" s="172">
        <f t="shared" ref="J138:AA138" si="4">SUM(J124:J137)</f>
        <v>624260</v>
      </c>
      <c r="K138" s="172">
        <f t="shared" si="4"/>
        <v>174</v>
      </c>
      <c r="L138" s="172">
        <f t="shared" si="4"/>
        <v>624260</v>
      </c>
      <c r="M138" s="172">
        <f t="shared" si="4"/>
        <v>174</v>
      </c>
      <c r="N138" s="172">
        <f t="shared" si="4"/>
        <v>0</v>
      </c>
      <c r="O138" s="172">
        <f t="shared" si="4"/>
        <v>624260</v>
      </c>
      <c r="P138" s="172">
        <f t="shared" si="4"/>
        <v>5</v>
      </c>
      <c r="Q138" s="172">
        <f t="shared" si="4"/>
        <v>169</v>
      </c>
      <c r="R138" s="172">
        <f t="shared" si="4"/>
        <v>624260</v>
      </c>
      <c r="S138" s="172">
        <f t="shared" si="4"/>
        <v>0</v>
      </c>
      <c r="T138" s="172">
        <f t="shared" si="4"/>
        <v>0</v>
      </c>
      <c r="U138" s="172">
        <f t="shared" si="4"/>
        <v>0</v>
      </c>
      <c r="V138" s="172">
        <f t="shared" si="4"/>
        <v>0</v>
      </c>
      <c r="W138" s="172">
        <f t="shared" si="4"/>
        <v>4567.0499999999984</v>
      </c>
      <c r="X138" s="172">
        <f t="shared" si="4"/>
        <v>0</v>
      </c>
      <c r="Y138" s="172">
        <f t="shared" si="4"/>
        <v>51727.62</v>
      </c>
      <c r="Z138" s="172">
        <f t="shared" si="4"/>
        <v>1574.75</v>
      </c>
      <c r="AA138" s="172">
        <f t="shared" si="4"/>
        <v>50152.87</v>
      </c>
    </row>
    <row r="139" spans="1:27" x14ac:dyDescent="0.2">
      <c r="I139">
        <f>SUBTOTAL(9,I2:I138)</f>
        <v>1975</v>
      </c>
      <c r="J139">
        <f t="shared" ref="J139:Q139" si="5">SUBTOTAL(9,J2:J138)</f>
        <v>4770053</v>
      </c>
      <c r="K139">
        <f t="shared" si="5"/>
        <v>1975</v>
      </c>
      <c r="L139">
        <f t="shared" si="5"/>
        <v>4770053</v>
      </c>
      <c r="M139">
        <f t="shared" si="5"/>
        <v>580</v>
      </c>
      <c r="N139">
        <f t="shared" si="5"/>
        <v>0</v>
      </c>
      <c r="O139">
        <f t="shared" si="5"/>
        <v>4770053</v>
      </c>
      <c r="P139">
        <f t="shared" si="5"/>
        <v>130</v>
      </c>
      <c r="Q139">
        <f t="shared" si="5"/>
        <v>1845</v>
      </c>
      <c r="R139">
        <f t="shared" ref="R139" si="6">SUBTOTAL(9,R2:R138)</f>
        <v>4770053</v>
      </c>
      <c r="S139">
        <f t="shared" ref="S139" si="7">SUBTOTAL(9,S2:S138)</f>
        <v>0</v>
      </c>
      <c r="T139">
        <f t="shared" ref="T139" si="8">SUBTOTAL(9,T2:T138)</f>
        <v>0</v>
      </c>
      <c r="U139">
        <f t="shared" ref="U139" si="9">SUBTOTAL(9,U2:U138)</f>
        <v>0</v>
      </c>
      <c r="V139">
        <f t="shared" ref="V139" si="10">SUBTOTAL(9,V2:V138)</f>
        <v>0</v>
      </c>
      <c r="W139">
        <f t="shared" ref="W139" si="11">SUBTOTAL(9,W2:W138)</f>
        <v>38545.159999999996</v>
      </c>
      <c r="X139">
        <f t="shared" ref="X139" si="12">SUBTOTAL(9,X2:X138)</f>
        <v>0</v>
      </c>
      <c r="Y139">
        <f t="shared" ref="Y139" si="13">SUBTOTAL(9,Y2:Y138)</f>
        <v>488150.27</v>
      </c>
      <c r="Z139">
        <f t="shared" ref="Z139" si="14">SUBTOTAL(9,Z2:Z138)</f>
        <v>37360.68</v>
      </c>
      <c r="AA139">
        <f t="shared" ref="AA139" si="15">SUBTOTAL(9,AA2:AA138)</f>
        <v>450789.58999999997</v>
      </c>
    </row>
  </sheetData>
  <autoFilter ref="A1:AE138" xr:uid="{E3865D09-FF89-4723-B30B-AA0957B5F8E0}">
    <filterColumn colId="0">
      <filters>
        <filter val="W1"/>
        <filter val="W2"/>
        <filter val="W3"/>
        <filter val="W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Sheet3</vt:lpstr>
      <vt:lpstr>JAN-22</vt:lpstr>
      <vt:lpstr>BLANK FORMAT</vt:lpstr>
      <vt:lpstr>SAMPLE JAN-2022</vt:lpstr>
      <vt:lpstr>GRAPH</vt:lpstr>
      <vt:lpstr>Sheet2</vt:lpstr>
      <vt:lpstr>SUMMARY </vt:lpstr>
      <vt:lpstr>JAN-22 REFF (2)</vt:lpstr>
      <vt:lpstr>Sheet1</vt:lpstr>
      <vt:lpstr>Sheet4</vt:lpstr>
      <vt:lpstr>Sheet6</vt:lpstr>
      <vt:lpstr>'BLANK FORMAT'!Print_Area</vt:lpstr>
      <vt:lpstr>'SAMPLE JAN-2022'!Print_Area</vt:lpstr>
      <vt:lpstr>'BLANK FORMAT'!Print_Titles</vt:lpstr>
      <vt:lpstr>'JAN-22'!Print_Titles</vt:lpstr>
      <vt:lpstr>'JAN-22 REFF (2)'!Print_Titles</vt:lpstr>
      <vt:lpstr>'SAMPLE JAN-2022'!Print_Titles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 2W</dc:creator>
  <cp:lastModifiedBy>Quality systems Blr</cp:lastModifiedBy>
  <dcterms:created xsi:type="dcterms:W3CDTF">2021-12-10T08:29:05Z</dcterms:created>
  <dcterms:modified xsi:type="dcterms:W3CDTF">2022-02-28T07:51:54Z</dcterms:modified>
</cp:coreProperties>
</file>