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defaultThemeVersion="124226"/>
  <mc:AlternateContent xmlns:mc="http://schemas.openxmlformats.org/markup-compatibility/2006">
    <mc:Choice Requires="x15">
      <x15ac:absPath xmlns:x15ac="http://schemas.microsoft.com/office/spreadsheetml/2010/11/ac" url="/Users/philine/PycharmProjects/Chatbot-Challenge/evaluation/teams/Bot Breakout/"/>
    </mc:Choice>
  </mc:AlternateContent>
  <xr:revisionPtr revIDLastSave="0" documentId="13_ncr:1_{1CDFFCD2-1BDC-3445-BBB6-6EAE8D6E32F2}" xr6:coauthVersionLast="47" xr6:coauthVersionMax="47" xr10:uidLastSave="{00000000-0000-0000-0000-000000000000}"/>
  <bookViews>
    <workbookView xWindow="2400" yWindow="500" windowWidth="22980" windowHeight="1344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H124" i="7"/>
  <c r="AC125" i="7"/>
  <c r="AE125" i="7"/>
  <c r="AH132" i="7"/>
  <c r="AC133" i="7"/>
  <c r="AE133" i="7"/>
  <c r="AE137" i="7"/>
  <c r="AH140" i="7"/>
  <c r="AC141" i="7"/>
  <c r="AE189" i="7"/>
  <c r="AE197" i="7"/>
  <c r="AC229" i="7"/>
  <c r="AE229" i="7"/>
  <c r="AH256" i="7"/>
  <c r="AC257" i="7"/>
  <c r="AE257"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N7" i="4"/>
  <c r="C26" i="2"/>
  <c r="D26" i="2" s="1"/>
  <c r="C28" i="3" s="1"/>
  <c r="E28" i="3" s="1"/>
  <c r="B26" i="2"/>
  <c r="B28" i="3" s="1"/>
  <c r="B21" i="4"/>
  <c r="C11" i="2"/>
  <c r="D11" i="2" s="1"/>
  <c r="C13" i="3" s="1"/>
  <c r="E13" i="3" s="1"/>
  <c r="B11" i="2"/>
  <c r="H9" i="4"/>
  <c r="H8" i="4"/>
  <c r="H7" i="4"/>
  <c r="C21" i="2"/>
  <c r="D21" i="2" s="1"/>
  <c r="C23" i="3" s="1"/>
  <c r="E23" i="3" s="1"/>
  <c r="B21" i="2"/>
  <c r="B23" i="3" s="1"/>
  <c r="B19" i="4"/>
  <c r="C18" i="2"/>
  <c r="B18" i="2"/>
  <c r="B20" i="3" s="1"/>
  <c r="B20" i="4"/>
  <c r="B28" i="2"/>
  <c r="B30" i="3" s="1"/>
  <c r="C28" i="2"/>
  <c r="D28" i="2" s="1"/>
  <c r="C30" i="3" s="1"/>
  <c r="E30" i="3" s="1"/>
  <c r="N10" i="4"/>
  <c r="B8" i="2"/>
  <c r="B10" i="3" s="1"/>
  <c r="N11" i="4"/>
  <c r="C8" i="2"/>
  <c r="D8" i="2" s="1"/>
  <c r="C10" i="3" s="1"/>
  <c r="E10" i="3" s="1"/>
  <c r="C27" i="2"/>
  <c r="D27" i="2" s="1"/>
  <c r="C29" i="3" s="1"/>
  <c r="E29" i="3" s="1"/>
  <c r="B27" i="2"/>
  <c r="B29" i="3" s="1"/>
  <c r="C9" i="2"/>
  <c r="N12" i="4"/>
  <c r="B9" i="2"/>
  <c r="B11" i="3" s="1"/>
  <c r="B12" i="2"/>
  <c r="B14" i="3" s="1"/>
  <c r="Q11" i="4"/>
  <c r="Q10" i="4"/>
  <c r="C12" i="2"/>
  <c r="D12" i="2" s="1"/>
  <c r="C14" i="3" s="1"/>
  <c r="E14" i="3" s="1"/>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D13" i="2" s="1"/>
  <c r="C15" i="3" s="1"/>
  <c r="E15" i="3" s="1"/>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18" i="2"/>
  <c r="C20" i="3" s="1"/>
  <c r="E20"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C5" i="11"/>
  <c r="D5" i="11"/>
  <c r="D4" i="11"/>
  <c r="C4" i="11"/>
  <c r="N10" i="3"/>
  <c r="D8" i="11"/>
  <c r="C8" i="11"/>
  <c r="D7" i="11"/>
  <c r="C7" i="11"/>
  <c r="C6" i="11"/>
  <c r="D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<sst xmlns="http://schemas.openxmlformats.org/spreadsheetml/2006/main" count="2504" uniqueCount="2215">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</sst>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3">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0"/>
      <color theme="1"/>
      <name val="Arial"/>
      <family val="2"/>
    </font>
    <font>
      <sz val="10"/>
      <color rgb="FF000000"/>
      <name val="Helvetica Neue"/>
      <family val="2"/>
    </font>
    <font>
      <b/>
      <sz val="10"/>
      <color rgb="FF000000"/>
      <name val="Helvetica Neue"/>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7">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xf numFmtId="0" fontId="32" fillId="0" borderId="0" xfId="0" applyFont="1"/>
    <xf numFmtId="0" fontId="31" fillId="0" borderId="0" xfId="0" applyFont="1"/>
  </cellXfs>
  <cellStyles count="1">
    <cellStyle name="Standard"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c:v>
                </c:pt>
                <c:pt idx="1">
                  <c:v>-0.14285714285714285</c:v>
                </c:pt>
                <c:pt idx="2">
                  <c:v>1.3571428571428572</c:v>
                </c:pt>
                <c:pt idx="3">
                  <c:v>0.21428571428571427</c:v>
                </c:pt>
                <c:pt idx="4">
                  <c:v>1</c:v>
                </c:pt>
                <c:pt idx="5">
                  <c:v>0.7142857142857143</c:v>
                </c:pt>
                <c:pt idx="6">
                  <c:v>1.2857142857142858</c:v>
                </c:pt>
                <c:pt idx="7">
                  <c:v>-0.7142857142857143</c:v>
                </c:pt>
                <c:pt idx="8">
                  <c:v>-0.35714285714285715</c:v>
                </c:pt>
                <c:pt idx="9">
                  <c:v>0.2857142857142857</c:v>
                </c:pt>
                <c:pt idx="10">
                  <c:v>-7.1428571428571425E-2</c:v>
                </c:pt>
                <c:pt idx="11">
                  <c:v>1.0714285714285714</c:v>
                </c:pt>
                <c:pt idx="12">
                  <c:v>-0.9285714285714286</c:v>
                </c:pt>
                <c:pt idx="13">
                  <c:v>0.6428571428571429</c:v>
                </c:pt>
                <c:pt idx="14">
                  <c:v>0.42857142857142855</c:v>
                </c:pt>
                <c:pt idx="15">
                  <c:v>0.42857142857142855</c:v>
                </c:pt>
                <c:pt idx="16">
                  <c:v>0.21428571428571427</c:v>
                </c:pt>
                <c:pt idx="17">
                  <c:v>0.6428571428571429</c:v>
                </c:pt>
                <c:pt idx="18">
                  <c:v>0.42857142857142855</c:v>
                </c:pt>
                <c:pt idx="19">
                  <c:v>0.35714285714285715</c:v>
                </c:pt>
                <c:pt idx="20">
                  <c:v>-0.5714285714285714</c:v>
                </c:pt>
                <c:pt idx="21">
                  <c:v>0.5</c:v>
                </c:pt>
                <c:pt idx="22">
                  <c:v>0.21428571428571427</c:v>
                </c:pt>
                <c:pt idx="23">
                  <c:v>0.7857142857142857</c:v>
                </c:pt>
                <c:pt idx="24">
                  <c:v>1.0714285714285714</c:v>
                </c:pt>
                <c:pt idx="25">
                  <c:v>0.7857142857142857</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0.54789347347050954</c:v>
                  </c:pt>
                  <c:pt idx="1">
                    <c:v>0.64301587831915219</c:v>
                  </c:pt>
                  <c:pt idx="2">
                    <c:v>0.43411359397648752</c:v>
                  </c:pt>
                  <c:pt idx="3">
                    <c:v>0.65750656347907965</c:v>
                  </c:pt>
                  <c:pt idx="4">
                    <c:v>0.58023630116265024</c:v>
                  </c:pt>
                  <c:pt idx="5">
                    <c:v>0.57395005236224117</c:v>
                  </c:pt>
                </c:numCache>
              </c:numRef>
            </c:plus>
            <c:minus>
              <c:numRef>
                <c:f>Confidence_Intervals!$M$5:$M$10</c:f>
                <c:numCache>
                  <c:formatCode>General</c:formatCode>
                  <c:ptCount val="6"/>
                  <c:pt idx="0">
                    <c:v>0.54789347347050954</c:v>
                  </c:pt>
                  <c:pt idx="1">
                    <c:v>0.64301587831915219</c:v>
                  </c:pt>
                  <c:pt idx="2">
                    <c:v>0.43411359397648752</c:v>
                  </c:pt>
                  <c:pt idx="3">
                    <c:v>0.65750656347907965</c:v>
                  </c:pt>
                  <c:pt idx="4">
                    <c:v>0.58023630116265024</c:v>
                  </c:pt>
                  <c:pt idx="5">
                    <c:v>0.57395005236224117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0.66666666666666674</c:v>
                </c:pt>
                <c:pt idx="1">
                  <c:v>-0.35714285714285715</c:v>
                </c:pt>
                <c:pt idx="2">
                  <c:v>0.17857142857142858</c:v>
                </c:pt>
                <c:pt idx="3">
                  <c:v>-3.5714285714285712E-2</c:v>
                </c:pt>
                <c:pt idx="4">
                  <c:v>0.9107142857142857</c:v>
                </c:pt>
                <c:pt idx="5">
                  <c:v>0.7142857142857143</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0.66666666666666674</c:v>
                </c:pt>
                <c:pt idx="1">
                  <c:v>-0.35714285714285715</c:v>
                </c:pt>
                <c:pt idx="2">
                  <c:v>0.17857142857142858</c:v>
                </c:pt>
                <c:pt idx="3">
                  <c:v>-3.5714285714285712E-2</c:v>
                </c:pt>
                <c:pt idx="4">
                  <c:v>0.9107142857142857</c:v>
                </c:pt>
                <c:pt idx="5">
                  <c:v>0.7142857142857143</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0.66666666666666674</c:v>
                </c:pt>
                <c:pt idx="1">
                  <c:v>-7.1428571428571438E-2</c:v>
                </c:pt>
                <c:pt idx="2">
                  <c:v>0.8125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1</c:v>
                </c:pt>
                <c:pt idx="1">
                  <c:v>2</c:v>
                </c:pt>
                <c:pt idx="2">
                  <c:v>0</c:v>
                </c:pt>
                <c:pt idx="3">
                  <c:v>1</c:v>
                </c:pt>
                <c:pt idx="4">
                  <c:v>0</c:v>
                </c:pt>
                <c:pt idx="5">
                  <c:v>0</c:v>
                </c:pt>
                <c:pt idx="6">
                  <c:v>0</c:v>
                </c:pt>
                <c:pt idx="7">
                  <c:v>3</c:v>
                </c:pt>
                <c:pt idx="8">
                  <c:v>0</c:v>
                </c:pt>
                <c:pt idx="9">
                  <c:v>1</c:v>
                </c:pt>
                <c:pt idx="10">
                  <c:v>0</c:v>
                </c:pt>
                <c:pt idx="11">
                  <c:v>0</c:v>
                </c:pt>
                <c:pt idx="12">
                  <c:v>1</c:v>
                </c:pt>
                <c:pt idx="13">
                  <c:v>0</c:v>
                </c:pt>
                <c:pt idx="14">
                  <c:v>0</c:v>
                </c:pt>
                <c:pt idx="15">
                  <c:v>0</c:v>
                </c:pt>
                <c:pt idx="16">
                  <c:v>0</c:v>
                </c:pt>
                <c:pt idx="17">
                  <c:v>0</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2</c:v>
                </c:pt>
                <c:pt idx="1">
                  <c:v>0</c:v>
                </c:pt>
                <c:pt idx="2">
                  <c:v>1</c:v>
                </c:pt>
                <c:pt idx="3">
                  <c:v>1</c:v>
                </c:pt>
                <c:pt idx="4">
                  <c:v>1</c:v>
                </c:pt>
                <c:pt idx="5">
                  <c:v>2</c:v>
                </c:pt>
                <c:pt idx="6">
                  <c:v>1</c:v>
                </c:pt>
                <c:pt idx="7">
                  <c:v>2</c:v>
                </c:pt>
                <c:pt idx="8">
                  <c:v>3</c:v>
                </c:pt>
                <c:pt idx="9">
                  <c:v>3</c:v>
                </c:pt>
                <c:pt idx="10">
                  <c:v>3</c:v>
                </c:pt>
                <c:pt idx="11">
                  <c:v>0</c:v>
                </c:pt>
                <c:pt idx="12">
                  <c:v>5</c:v>
                </c:pt>
                <c:pt idx="13">
                  <c:v>0</c:v>
                </c:pt>
                <c:pt idx="14">
                  <c:v>0</c:v>
                </c:pt>
                <c:pt idx="15">
                  <c:v>0</c:v>
                </c:pt>
                <c:pt idx="16">
                  <c:v>0</c:v>
                </c:pt>
                <c:pt idx="17">
                  <c:v>2</c:v>
                </c:pt>
                <c:pt idx="18">
                  <c:v>2</c:v>
                </c:pt>
                <c:pt idx="19">
                  <c:v>0</c:v>
                </c:pt>
                <c:pt idx="20">
                  <c:v>4</c:v>
                </c:pt>
                <c:pt idx="21">
                  <c:v>0</c:v>
                </c:pt>
                <c:pt idx="22">
                  <c:v>1</c:v>
                </c:pt>
                <c:pt idx="23">
                  <c:v>0</c:v>
                </c:pt>
                <c:pt idx="24">
                  <c:v>1</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4</c:v>
                </c:pt>
                <c:pt idx="2">
                  <c:v>2</c:v>
                </c:pt>
                <c:pt idx="3">
                  <c:v>2</c:v>
                </c:pt>
                <c:pt idx="4">
                  <c:v>0</c:v>
                </c:pt>
                <c:pt idx="5">
                  <c:v>0</c:v>
                </c:pt>
                <c:pt idx="6">
                  <c:v>0</c:v>
                </c:pt>
                <c:pt idx="7">
                  <c:v>1</c:v>
                </c:pt>
                <c:pt idx="8">
                  <c:v>4</c:v>
                </c:pt>
                <c:pt idx="9">
                  <c:v>1</c:v>
                </c:pt>
                <c:pt idx="10">
                  <c:v>4</c:v>
                </c:pt>
                <c:pt idx="11">
                  <c:v>2</c:v>
                </c:pt>
                <c:pt idx="12">
                  <c:v>4</c:v>
                </c:pt>
                <c:pt idx="13">
                  <c:v>1</c:v>
                </c:pt>
                <c:pt idx="14">
                  <c:v>3</c:v>
                </c:pt>
                <c:pt idx="15">
                  <c:v>5</c:v>
                </c:pt>
                <c:pt idx="16">
                  <c:v>4</c:v>
                </c:pt>
                <c:pt idx="17">
                  <c:v>1</c:v>
                </c:pt>
                <c:pt idx="18">
                  <c:v>4</c:v>
                </c:pt>
                <c:pt idx="19">
                  <c:v>6</c:v>
                </c:pt>
                <c:pt idx="20">
                  <c:v>2</c:v>
                </c:pt>
                <c:pt idx="21">
                  <c:v>4</c:v>
                </c:pt>
                <c:pt idx="22">
                  <c:v>4</c:v>
                </c:pt>
                <c:pt idx="23">
                  <c:v>2</c:v>
                </c:pt>
                <c:pt idx="24">
                  <c:v>1</c:v>
                </c:pt>
                <c:pt idx="25">
                  <c:v>2</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4</c:v>
                </c:pt>
                <c:pt idx="1">
                  <c:v>3</c:v>
                </c:pt>
                <c:pt idx="2">
                  <c:v>1</c:v>
                </c:pt>
                <c:pt idx="3">
                  <c:v>2</c:v>
                </c:pt>
                <c:pt idx="4">
                  <c:v>2</c:v>
                </c:pt>
                <c:pt idx="5">
                  <c:v>4</c:v>
                </c:pt>
                <c:pt idx="6">
                  <c:v>3</c:v>
                </c:pt>
                <c:pt idx="7">
                  <c:v>5</c:v>
                </c:pt>
                <c:pt idx="8">
                  <c:v>5</c:v>
                </c:pt>
                <c:pt idx="9">
                  <c:v>2</c:v>
                </c:pt>
                <c:pt idx="10">
                  <c:v>1</c:v>
                </c:pt>
                <c:pt idx="11">
                  <c:v>3</c:v>
                </c:pt>
                <c:pt idx="12">
                  <c:v>2</c:v>
                </c:pt>
                <c:pt idx="13">
                  <c:v>7</c:v>
                </c:pt>
                <c:pt idx="14">
                  <c:v>5</c:v>
                </c:pt>
                <c:pt idx="15">
                  <c:v>3</c:v>
                </c:pt>
                <c:pt idx="16">
                  <c:v>6</c:v>
                </c:pt>
                <c:pt idx="17">
                  <c:v>3</c:v>
                </c:pt>
                <c:pt idx="18">
                  <c:v>1</c:v>
                </c:pt>
                <c:pt idx="19">
                  <c:v>3</c:v>
                </c:pt>
                <c:pt idx="20">
                  <c:v>3</c:v>
                </c:pt>
                <c:pt idx="21">
                  <c:v>4</c:v>
                </c:pt>
                <c:pt idx="22">
                  <c:v>2</c:v>
                </c:pt>
                <c:pt idx="23">
                  <c:v>3</c:v>
                </c:pt>
                <c:pt idx="24">
                  <c:v>2</c:v>
                </c:pt>
                <c:pt idx="25">
                  <c:v>4</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2</c:v>
                </c:pt>
                <c:pt idx="2">
                  <c:v>3</c:v>
                </c:pt>
                <c:pt idx="3">
                  <c:v>6</c:v>
                </c:pt>
                <c:pt idx="4">
                  <c:v>6</c:v>
                </c:pt>
                <c:pt idx="5">
                  <c:v>3</c:v>
                </c:pt>
                <c:pt idx="6">
                  <c:v>3</c:v>
                </c:pt>
                <c:pt idx="7">
                  <c:v>2</c:v>
                </c:pt>
                <c:pt idx="8">
                  <c:v>0</c:v>
                </c:pt>
                <c:pt idx="9">
                  <c:v>2</c:v>
                </c:pt>
                <c:pt idx="10">
                  <c:v>4</c:v>
                </c:pt>
                <c:pt idx="11">
                  <c:v>4</c:v>
                </c:pt>
                <c:pt idx="12">
                  <c:v>1</c:v>
                </c:pt>
                <c:pt idx="13">
                  <c:v>2</c:v>
                </c:pt>
                <c:pt idx="14">
                  <c:v>3</c:v>
                </c:pt>
                <c:pt idx="15">
                  <c:v>2</c:v>
                </c:pt>
                <c:pt idx="16">
                  <c:v>2</c:v>
                </c:pt>
                <c:pt idx="17">
                  <c:v>3</c:v>
                </c:pt>
                <c:pt idx="18">
                  <c:v>3</c:v>
                </c:pt>
                <c:pt idx="19">
                  <c:v>0</c:v>
                </c:pt>
                <c:pt idx="20">
                  <c:v>3</c:v>
                </c:pt>
                <c:pt idx="21">
                  <c:v>1</c:v>
                </c:pt>
                <c:pt idx="22">
                  <c:v>5</c:v>
                </c:pt>
                <c:pt idx="23">
                  <c:v>6</c:v>
                </c:pt>
                <c:pt idx="24">
                  <c:v>4</c:v>
                </c:pt>
                <c:pt idx="25">
                  <c:v>4</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4</c:v>
                </c:pt>
                <c:pt idx="1">
                  <c:v>3</c:v>
                </c:pt>
                <c:pt idx="2">
                  <c:v>1</c:v>
                </c:pt>
                <c:pt idx="3">
                  <c:v>2</c:v>
                </c:pt>
                <c:pt idx="4">
                  <c:v>5</c:v>
                </c:pt>
                <c:pt idx="5">
                  <c:v>4</c:v>
                </c:pt>
                <c:pt idx="6">
                  <c:v>4</c:v>
                </c:pt>
                <c:pt idx="7">
                  <c:v>1</c:v>
                </c:pt>
                <c:pt idx="8">
                  <c:v>1</c:v>
                </c:pt>
                <c:pt idx="9">
                  <c:v>3</c:v>
                </c:pt>
                <c:pt idx="10">
                  <c:v>1</c:v>
                </c:pt>
                <c:pt idx="11">
                  <c:v>2</c:v>
                </c:pt>
                <c:pt idx="12">
                  <c:v>0</c:v>
                </c:pt>
                <c:pt idx="13">
                  <c:v>4</c:v>
                </c:pt>
                <c:pt idx="14">
                  <c:v>3</c:v>
                </c:pt>
                <c:pt idx="15">
                  <c:v>3</c:v>
                </c:pt>
                <c:pt idx="16">
                  <c:v>1</c:v>
                </c:pt>
                <c:pt idx="17">
                  <c:v>4</c:v>
                </c:pt>
                <c:pt idx="18">
                  <c:v>1</c:v>
                </c:pt>
                <c:pt idx="19">
                  <c:v>4</c:v>
                </c:pt>
                <c:pt idx="20">
                  <c:v>1</c:v>
                </c:pt>
                <c:pt idx="21">
                  <c:v>5</c:v>
                </c:pt>
                <c:pt idx="22">
                  <c:v>2</c:v>
                </c:pt>
                <c:pt idx="23">
                  <c:v>2</c:v>
                </c:pt>
                <c:pt idx="24">
                  <c:v>4</c:v>
                </c:pt>
                <c:pt idx="25">
                  <c:v>3</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6</c:v>
                </c:pt>
                <c:pt idx="3">
                  <c:v>0</c:v>
                </c:pt>
                <c:pt idx="4">
                  <c:v>0</c:v>
                </c:pt>
                <c:pt idx="5">
                  <c:v>1</c:v>
                </c:pt>
                <c:pt idx="6">
                  <c:v>3</c:v>
                </c:pt>
                <c:pt idx="7">
                  <c:v>0</c:v>
                </c:pt>
                <c:pt idx="8">
                  <c:v>1</c:v>
                </c:pt>
                <c:pt idx="9">
                  <c:v>2</c:v>
                </c:pt>
                <c:pt idx="10">
                  <c:v>1</c:v>
                </c:pt>
                <c:pt idx="11">
                  <c:v>3</c:v>
                </c:pt>
                <c:pt idx="12">
                  <c:v>1</c:v>
                </c:pt>
                <c:pt idx="13">
                  <c:v>0</c:v>
                </c:pt>
                <c:pt idx="14">
                  <c:v>0</c:v>
                </c:pt>
                <c:pt idx="15">
                  <c:v>1</c:v>
                </c:pt>
                <c:pt idx="16">
                  <c:v>1</c:v>
                </c:pt>
                <c:pt idx="17">
                  <c:v>1</c:v>
                </c:pt>
                <c:pt idx="18">
                  <c:v>3</c:v>
                </c:pt>
                <c:pt idx="19">
                  <c:v>1</c:v>
                </c:pt>
                <c:pt idx="20">
                  <c:v>0</c:v>
                </c:pt>
                <c:pt idx="21">
                  <c:v>0</c:v>
                </c:pt>
                <c:pt idx="22">
                  <c:v>0</c:v>
                </c:pt>
                <c:pt idx="23">
                  <c:v>1</c:v>
                </c:pt>
                <c:pt idx="24">
                  <c:v>2</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0.66666666666666674</c:v>
                </c:pt>
                <c:pt idx="1">
                  <c:v>-0.35714285714285715</c:v>
                </c:pt>
                <c:pt idx="2">
                  <c:v>0.17857142857142858</c:v>
                </c:pt>
                <c:pt idx="3">
                  <c:v>-3.5714285714285712E-2</c:v>
                </c:pt>
                <c:pt idx="4">
                  <c:v>0.9107142857142857</c:v>
                </c:pt>
                <c:pt idx="5">
                  <c:v>0.7142857142857143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0.54789347347050954</c:v>
                  </c:pt>
                  <c:pt idx="1">
                    <c:v>0.64301587831915219</c:v>
                  </c:pt>
                  <c:pt idx="2">
                    <c:v>0.43411359397648752</c:v>
                  </c:pt>
                  <c:pt idx="3">
                    <c:v>0.65750656347907965</c:v>
                  </c:pt>
                  <c:pt idx="4">
                    <c:v>0.58023630116265024</c:v>
                  </c:pt>
                  <c:pt idx="5">
                    <c:v>0.57395005236224117</c:v>
                  </c:pt>
                </c:numCache>
              </c:numRef>
            </c:plus>
            <c:minus>
              <c:numRef>
                <c:f>Confidence_Intervals!$M$5:$M$10</c:f>
                <c:numCache>
                  <c:formatCode>General</c:formatCode>
                  <c:ptCount val="6"/>
                  <c:pt idx="0">
                    <c:v>0.54789347347050954</c:v>
                  </c:pt>
                  <c:pt idx="1">
                    <c:v>0.64301587831915219</c:v>
                  </c:pt>
                  <c:pt idx="2">
                    <c:v>0.43411359397648752</c:v>
                  </c:pt>
                  <c:pt idx="3">
                    <c:v>0.65750656347907965</c:v>
                  </c:pt>
                  <c:pt idx="4">
                    <c:v>0.58023630116265024</c:v>
                  </c:pt>
                  <c:pt idx="5">
                    <c:v>0.57395005236224117</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0.66666666666666674</c:v>
                </c:pt>
                <c:pt idx="1">
                  <c:v>-0.35714285714285715</c:v>
                </c:pt>
                <c:pt idx="2">
                  <c:v>0.17857142857142858</c:v>
                </c:pt>
                <c:pt idx="3">
                  <c:v>-3.5714285714285712E-2</c:v>
                </c:pt>
                <c:pt idx="4">
                  <c:v>0.9107142857142857</c:v>
                </c:pt>
                <c:pt idx="5">
                  <c:v>0.7142857142857143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9" workbookViewId="0">
      <selection activeCell="B5" sqref="B5"/>
    </sheetView>
  </sheetViews>
  <sheetFormatPr baseColWidth="10" defaultColWidth="9.1640625" defaultRowHeight="15"/>
  <cols>
    <col min="1" max="1" width="35.1640625" customWidth="1"/>
    <col min="2" max="2" width="22" customWidth="1"/>
    <col min="3" max="3" width="43" customWidth="1"/>
  </cols>
  <sheetData>
    <row r="1" spans="1:3" ht="57" customHeight="1">
      <c r="A1" s="142"/>
      <c r="B1" s="142"/>
      <c r="C1" s="142"/>
    </row>
    <row r="2" spans="1:3" ht="58.75" customHeight="1">
      <c r="A2" s="138" t="s">
        <v>1291</v>
      </c>
      <c r="B2" s="138"/>
      <c r="C2" s="138"/>
    </row>
    <row r="3" spans="1:3" ht="107.25" customHeight="1">
      <c r="A3" s="139" t="s">
        <v>1280</v>
      </c>
      <c r="B3" s="139"/>
      <c r="C3" s="139"/>
    </row>
    <row r="5" spans="1:3" ht="19">
      <c r="A5" s="26" t="s">
        <v>818</v>
      </c>
      <c r="B5" s="51" t="s">
        <v>128</v>
      </c>
    </row>
    <row r="7" spans="1:3" ht="30.75" customHeight="1">
      <c r="A7" s="140" t="s">
        <v>1290</v>
      </c>
      <c r="B7" s="140"/>
      <c r="C7" s="140"/>
    </row>
    <row r="9" spans="1:3" ht="406.2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4" sqref="A4:Z17"/>
    </sheetView>
  </sheetViews>
  <sheetFormatPr baseColWidth="10" defaultColWidth="9.1640625" defaultRowHeight="15"/>
  <cols>
    <col min="1" max="26" width="3.664062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175">
        <v>4</v>
      </c>
      <c r="B4" s="176">
        <v>3</v>
      </c>
      <c r="C4" s="176">
        <v>3</v>
      </c>
      <c r="D4" s="176">
        <v>3</v>
      </c>
      <c r="E4" s="176">
        <v>4</v>
      </c>
      <c r="F4" s="176">
        <v>4</v>
      </c>
      <c r="G4" s="176">
        <v>5</v>
      </c>
      <c r="H4" s="176">
        <v>3</v>
      </c>
      <c r="I4" s="176">
        <v>5</v>
      </c>
      <c r="J4" s="176">
        <v>5</v>
      </c>
      <c r="K4" s="176">
        <v>3</v>
      </c>
      <c r="L4" s="176">
        <v>3</v>
      </c>
      <c r="M4" s="176">
        <v>3</v>
      </c>
      <c r="N4" s="176">
        <v>4</v>
      </c>
      <c r="O4" s="176">
        <v>3</v>
      </c>
      <c r="P4" s="176">
        <v>3</v>
      </c>
      <c r="Q4" s="176">
        <v>3</v>
      </c>
      <c r="R4" s="176">
        <v>3</v>
      </c>
      <c r="S4" s="176">
        <v>3</v>
      </c>
      <c r="T4" s="176">
        <v>3</v>
      </c>
      <c r="U4" s="176">
        <v>3</v>
      </c>
      <c r="V4" s="176">
        <v>3</v>
      </c>
      <c r="W4" s="176">
        <v>3</v>
      </c>
      <c r="X4" s="176">
        <v>3</v>
      </c>
      <c r="Y4" s="176">
        <v>3</v>
      </c>
      <c r="Z4" s="176">
        <v>5</v>
      </c>
    </row>
    <row r="5" spans="1:27">
      <c r="A5" s="175">
        <v>3</v>
      </c>
      <c r="B5" s="176">
        <v>3</v>
      </c>
      <c r="C5" s="176">
        <v>1</v>
      </c>
      <c r="D5" s="176">
        <v>3</v>
      </c>
      <c r="E5" s="176">
        <v>2</v>
      </c>
      <c r="F5" s="176">
        <v>6</v>
      </c>
      <c r="G5" s="176">
        <v>7</v>
      </c>
      <c r="H5" s="176">
        <v>1</v>
      </c>
      <c r="I5" s="176">
        <v>1</v>
      </c>
      <c r="J5" s="176">
        <v>1</v>
      </c>
      <c r="K5" s="176">
        <v>2</v>
      </c>
      <c r="L5" s="176">
        <v>3</v>
      </c>
      <c r="M5" s="176">
        <v>2</v>
      </c>
      <c r="N5" s="176">
        <v>5</v>
      </c>
      <c r="O5" s="176">
        <v>5</v>
      </c>
      <c r="P5" s="176">
        <v>5</v>
      </c>
      <c r="Q5" s="176">
        <v>5</v>
      </c>
      <c r="R5" s="176">
        <v>6</v>
      </c>
      <c r="S5" s="176">
        <v>5</v>
      </c>
      <c r="T5" s="176">
        <v>3</v>
      </c>
      <c r="U5" s="176">
        <v>6</v>
      </c>
      <c r="V5" s="176">
        <v>4</v>
      </c>
      <c r="W5" s="176">
        <v>5</v>
      </c>
      <c r="X5" s="176">
        <v>3</v>
      </c>
      <c r="Y5" s="176">
        <v>2</v>
      </c>
      <c r="Z5" s="176">
        <v>5</v>
      </c>
    </row>
    <row r="6" spans="1:27">
      <c r="A6" s="175">
        <v>6</v>
      </c>
      <c r="B6" s="176">
        <v>6</v>
      </c>
      <c r="C6" s="176">
        <v>3</v>
      </c>
      <c r="D6" s="176">
        <v>3</v>
      </c>
      <c r="E6" s="176">
        <v>3</v>
      </c>
      <c r="F6" s="176">
        <v>6</v>
      </c>
      <c r="G6" s="176">
        <v>6</v>
      </c>
      <c r="H6" s="176">
        <v>2</v>
      </c>
      <c r="I6" s="176">
        <v>4</v>
      </c>
      <c r="J6" s="176">
        <v>2</v>
      </c>
      <c r="K6" s="176">
        <v>5</v>
      </c>
      <c r="L6" s="176">
        <v>3</v>
      </c>
      <c r="M6" s="176">
        <v>3</v>
      </c>
      <c r="N6" s="176">
        <v>6</v>
      </c>
      <c r="O6" s="176">
        <v>6</v>
      </c>
      <c r="P6" s="176">
        <v>6</v>
      </c>
      <c r="Q6" s="176">
        <v>4</v>
      </c>
      <c r="R6" s="176">
        <v>2</v>
      </c>
      <c r="S6" s="176">
        <v>1</v>
      </c>
      <c r="T6" s="176">
        <v>6</v>
      </c>
      <c r="U6" s="176">
        <v>2</v>
      </c>
      <c r="V6" s="176">
        <v>6</v>
      </c>
      <c r="W6" s="176">
        <v>3</v>
      </c>
      <c r="X6" s="176">
        <v>3</v>
      </c>
      <c r="Y6" s="176">
        <v>2</v>
      </c>
      <c r="Z6" s="176">
        <v>5</v>
      </c>
    </row>
    <row r="7" spans="1:27">
      <c r="A7" s="175">
        <v>6</v>
      </c>
      <c r="B7" s="176">
        <v>5</v>
      </c>
      <c r="C7" s="176">
        <v>1</v>
      </c>
      <c r="D7" s="176">
        <v>2</v>
      </c>
      <c r="E7" s="176">
        <v>2</v>
      </c>
      <c r="F7" s="176">
        <v>5</v>
      </c>
      <c r="G7" s="176">
        <v>7</v>
      </c>
      <c r="H7" s="176">
        <v>5</v>
      </c>
      <c r="I7" s="176">
        <v>4</v>
      </c>
      <c r="J7" s="176">
        <v>2</v>
      </c>
      <c r="K7" s="176">
        <v>6</v>
      </c>
      <c r="L7" s="176">
        <v>1</v>
      </c>
      <c r="M7" s="176">
        <v>2</v>
      </c>
      <c r="N7" s="176">
        <v>6</v>
      </c>
      <c r="O7" s="176">
        <v>4</v>
      </c>
      <c r="P7" s="176">
        <v>6</v>
      </c>
      <c r="Q7" s="176">
        <v>4</v>
      </c>
      <c r="R7" s="176">
        <v>2</v>
      </c>
      <c r="S7" s="176">
        <v>1</v>
      </c>
      <c r="T7" s="176">
        <v>7</v>
      </c>
      <c r="U7" s="176">
        <v>3</v>
      </c>
      <c r="V7" s="176">
        <v>6</v>
      </c>
      <c r="W7" s="176">
        <v>3</v>
      </c>
      <c r="X7" s="176">
        <v>1</v>
      </c>
      <c r="Y7" s="176">
        <v>1</v>
      </c>
      <c r="Z7" s="176">
        <v>7</v>
      </c>
    </row>
    <row r="8" spans="1:27">
      <c r="A8" s="175">
        <v>6</v>
      </c>
      <c r="B8" s="176">
        <v>3</v>
      </c>
      <c r="C8" s="176">
        <v>1</v>
      </c>
      <c r="D8" s="176">
        <v>6</v>
      </c>
      <c r="E8" s="176">
        <v>3</v>
      </c>
      <c r="F8" s="176">
        <v>6</v>
      </c>
      <c r="G8" s="176">
        <v>6</v>
      </c>
      <c r="H8" s="176">
        <v>4</v>
      </c>
      <c r="I8" s="176">
        <v>6</v>
      </c>
      <c r="J8" s="176">
        <v>6</v>
      </c>
      <c r="K8" s="176">
        <v>3</v>
      </c>
      <c r="L8" s="176">
        <v>2</v>
      </c>
      <c r="M8" s="176">
        <v>1</v>
      </c>
      <c r="N8" s="176">
        <v>3</v>
      </c>
      <c r="O8" s="176">
        <v>3</v>
      </c>
      <c r="P8" s="176">
        <v>3</v>
      </c>
      <c r="Q8" s="176">
        <v>3</v>
      </c>
      <c r="R8" s="176">
        <v>2</v>
      </c>
      <c r="S8" s="176">
        <v>3</v>
      </c>
      <c r="T8" s="176">
        <v>6</v>
      </c>
      <c r="U8" s="176">
        <v>6</v>
      </c>
      <c r="V8" s="176">
        <v>5</v>
      </c>
      <c r="W8" s="176">
        <v>2</v>
      </c>
      <c r="X8" s="176">
        <v>2</v>
      </c>
      <c r="Y8" s="176">
        <v>6</v>
      </c>
      <c r="Z8" s="176">
        <v>6</v>
      </c>
    </row>
    <row r="9" spans="1:27">
      <c r="A9" s="175">
        <v>1</v>
      </c>
      <c r="B9" s="176">
        <v>1</v>
      </c>
      <c r="C9" s="176">
        <v>6</v>
      </c>
      <c r="D9" s="176">
        <v>7</v>
      </c>
      <c r="E9" s="176">
        <v>4</v>
      </c>
      <c r="F9" s="176">
        <v>2</v>
      </c>
      <c r="G9" s="176">
        <v>2</v>
      </c>
      <c r="H9" s="176">
        <v>1</v>
      </c>
      <c r="I9" s="176">
        <v>6</v>
      </c>
      <c r="J9" s="176">
        <v>6</v>
      </c>
      <c r="K9" s="176">
        <v>2</v>
      </c>
      <c r="L9" s="176">
        <v>5</v>
      </c>
      <c r="M9" s="176">
        <v>2</v>
      </c>
      <c r="N9" s="176">
        <v>4</v>
      </c>
      <c r="O9" s="176">
        <v>4</v>
      </c>
      <c r="P9" s="176">
        <v>3</v>
      </c>
      <c r="Q9" s="176">
        <v>5</v>
      </c>
      <c r="R9" s="176">
        <v>5</v>
      </c>
      <c r="S9" s="176">
        <v>6</v>
      </c>
      <c r="T9" s="176">
        <v>3</v>
      </c>
      <c r="U9" s="176">
        <v>6</v>
      </c>
      <c r="V9" s="176">
        <v>3</v>
      </c>
      <c r="W9" s="176">
        <v>5</v>
      </c>
      <c r="X9" s="176">
        <v>5</v>
      </c>
      <c r="Y9" s="176">
        <v>3</v>
      </c>
      <c r="Z9" s="176">
        <v>3</v>
      </c>
    </row>
    <row r="10" spans="1:27">
      <c r="A10" s="175">
        <v>6</v>
      </c>
      <c r="B10" s="176">
        <v>6</v>
      </c>
      <c r="C10" s="176">
        <v>1</v>
      </c>
      <c r="D10" s="176">
        <v>2</v>
      </c>
      <c r="E10" s="176">
        <v>2</v>
      </c>
      <c r="F10" s="176">
        <v>7</v>
      </c>
      <c r="G10" s="176">
        <v>6</v>
      </c>
      <c r="H10" s="176">
        <v>2</v>
      </c>
      <c r="I10" s="176">
        <v>4</v>
      </c>
      <c r="J10" s="176">
        <v>1</v>
      </c>
      <c r="K10" s="176">
        <v>5</v>
      </c>
      <c r="L10" s="176">
        <v>1</v>
      </c>
      <c r="M10" s="176">
        <v>5</v>
      </c>
      <c r="N10" s="176">
        <v>6</v>
      </c>
      <c r="O10" s="176">
        <v>6</v>
      </c>
      <c r="P10" s="176">
        <v>5</v>
      </c>
      <c r="Q10" s="176">
        <v>4</v>
      </c>
      <c r="R10" s="176">
        <v>3</v>
      </c>
      <c r="S10" s="176">
        <v>2</v>
      </c>
      <c r="T10" s="176">
        <v>6</v>
      </c>
      <c r="U10" s="176">
        <v>3</v>
      </c>
      <c r="V10" s="176">
        <v>4</v>
      </c>
      <c r="W10" s="176">
        <v>2</v>
      </c>
      <c r="X10" s="176">
        <v>3</v>
      </c>
      <c r="Y10" s="176">
        <v>2</v>
      </c>
      <c r="Z10" s="176">
        <v>5</v>
      </c>
    </row>
    <row r="11" spans="1:27">
      <c r="A11" s="175">
        <v>4</v>
      </c>
      <c r="B11" s="176">
        <v>4</v>
      </c>
      <c r="C11" s="176">
        <v>1</v>
      </c>
      <c r="D11" s="176">
        <v>5</v>
      </c>
      <c r="E11" s="176">
        <v>2</v>
      </c>
      <c r="F11" s="176">
        <v>6</v>
      </c>
      <c r="G11" s="176">
        <v>6</v>
      </c>
      <c r="H11" s="176">
        <v>4</v>
      </c>
      <c r="I11" s="176">
        <v>5</v>
      </c>
      <c r="J11" s="176">
        <v>2</v>
      </c>
      <c r="K11" s="176">
        <v>5</v>
      </c>
      <c r="L11" s="176">
        <v>2</v>
      </c>
      <c r="M11" s="176">
        <v>2</v>
      </c>
      <c r="N11" s="176">
        <v>5</v>
      </c>
      <c r="O11" s="176">
        <v>5</v>
      </c>
      <c r="P11" s="176">
        <v>3</v>
      </c>
      <c r="Q11" s="176">
        <v>5</v>
      </c>
      <c r="R11" s="176">
        <v>3</v>
      </c>
      <c r="S11" s="176">
        <v>5</v>
      </c>
      <c r="T11" s="176">
        <v>3</v>
      </c>
      <c r="U11" s="176">
        <v>6</v>
      </c>
      <c r="V11" s="176">
        <v>3</v>
      </c>
      <c r="W11" s="176">
        <v>5</v>
      </c>
      <c r="X11" s="176">
        <v>3</v>
      </c>
      <c r="Y11" s="176">
        <v>2</v>
      </c>
      <c r="Z11" s="176">
        <v>6</v>
      </c>
    </row>
    <row r="12" spans="1:27">
      <c r="A12" s="175">
        <v>4</v>
      </c>
      <c r="B12" s="176">
        <v>4</v>
      </c>
      <c r="C12" s="176">
        <v>4</v>
      </c>
      <c r="D12" s="176">
        <v>4</v>
      </c>
      <c r="E12" s="176">
        <v>6</v>
      </c>
      <c r="F12" s="176">
        <v>2</v>
      </c>
      <c r="G12" s="176">
        <v>4</v>
      </c>
      <c r="H12" s="176">
        <v>4</v>
      </c>
      <c r="I12" s="176">
        <v>2</v>
      </c>
      <c r="J12" s="176">
        <v>4</v>
      </c>
      <c r="K12" s="176">
        <v>2</v>
      </c>
      <c r="L12" s="176">
        <v>4</v>
      </c>
      <c r="M12" s="176">
        <v>4</v>
      </c>
      <c r="N12" s="176">
        <v>4</v>
      </c>
      <c r="O12" s="176">
        <v>4</v>
      </c>
      <c r="P12" s="176">
        <v>4</v>
      </c>
      <c r="Q12" s="176">
        <v>4</v>
      </c>
      <c r="R12" s="176">
        <v>4</v>
      </c>
      <c r="S12" s="176">
        <v>5</v>
      </c>
      <c r="T12" s="176">
        <v>4</v>
      </c>
      <c r="U12" s="176">
        <v>4</v>
      </c>
      <c r="V12" s="176">
        <v>4</v>
      </c>
      <c r="W12" s="176">
        <v>4</v>
      </c>
      <c r="X12" s="176">
        <v>4</v>
      </c>
      <c r="Y12" s="176">
        <v>4</v>
      </c>
      <c r="Z12" s="176">
        <v>4</v>
      </c>
    </row>
    <row r="13" spans="1:27">
      <c r="A13" s="175">
        <v>5</v>
      </c>
      <c r="B13" s="176">
        <v>6</v>
      </c>
      <c r="C13" s="176">
        <v>1</v>
      </c>
      <c r="D13" s="176">
        <v>3</v>
      </c>
      <c r="E13" s="176">
        <v>2</v>
      </c>
      <c r="F13" s="176">
        <v>5</v>
      </c>
      <c r="G13" s="176">
        <v>7</v>
      </c>
      <c r="H13" s="176">
        <v>6</v>
      </c>
      <c r="I13" s="176">
        <v>6</v>
      </c>
      <c r="J13" s="176">
        <v>7</v>
      </c>
      <c r="K13" s="176">
        <v>7</v>
      </c>
      <c r="L13" s="176">
        <v>1</v>
      </c>
      <c r="M13" s="176">
        <v>7</v>
      </c>
      <c r="N13" s="176">
        <v>6</v>
      </c>
      <c r="O13" s="176">
        <v>6</v>
      </c>
      <c r="P13" s="176">
        <v>7</v>
      </c>
      <c r="Q13" s="176">
        <v>2</v>
      </c>
      <c r="R13" s="176">
        <v>1</v>
      </c>
      <c r="S13" s="176">
        <v>1</v>
      </c>
      <c r="T13" s="176">
        <v>6</v>
      </c>
      <c r="U13" s="176">
        <v>4</v>
      </c>
      <c r="V13" s="176">
        <v>6</v>
      </c>
      <c r="W13" s="176">
        <v>6</v>
      </c>
      <c r="X13" s="176">
        <v>2</v>
      </c>
      <c r="Y13" s="176">
        <v>1</v>
      </c>
      <c r="Z13" s="176">
        <v>4</v>
      </c>
    </row>
    <row r="14" spans="1:27">
      <c r="A14" s="175">
        <v>4</v>
      </c>
      <c r="B14" s="176">
        <v>5</v>
      </c>
      <c r="C14" s="176">
        <v>5</v>
      </c>
      <c r="D14" s="176">
        <v>5</v>
      </c>
      <c r="E14" s="176">
        <v>3</v>
      </c>
      <c r="F14" s="176">
        <v>4</v>
      </c>
      <c r="G14" s="176">
        <v>5</v>
      </c>
      <c r="H14" s="176">
        <v>4</v>
      </c>
      <c r="I14" s="176">
        <v>4</v>
      </c>
      <c r="J14" s="176">
        <v>6</v>
      </c>
      <c r="K14" s="176">
        <v>5</v>
      </c>
      <c r="L14" s="176">
        <v>5</v>
      </c>
      <c r="M14" s="176">
        <v>4</v>
      </c>
      <c r="N14" s="176">
        <v>4</v>
      </c>
      <c r="O14" s="176">
        <v>4</v>
      </c>
      <c r="P14" s="176">
        <v>6</v>
      </c>
      <c r="Q14" s="176">
        <v>5</v>
      </c>
      <c r="R14" s="176">
        <v>4</v>
      </c>
      <c r="S14" s="176">
        <v>5</v>
      </c>
      <c r="T14" s="176">
        <v>4</v>
      </c>
      <c r="U14" s="176">
        <v>5</v>
      </c>
      <c r="V14" s="176">
        <v>4</v>
      </c>
      <c r="W14" s="176">
        <v>3</v>
      </c>
      <c r="X14" s="176">
        <v>5</v>
      </c>
      <c r="Y14" s="176">
        <v>5</v>
      </c>
      <c r="Z14" s="176">
        <v>4</v>
      </c>
    </row>
    <row r="15" spans="1:27">
      <c r="A15" s="175">
        <v>2</v>
      </c>
      <c r="B15" s="176">
        <v>1</v>
      </c>
      <c r="C15" s="176">
        <v>2</v>
      </c>
      <c r="D15" s="176">
        <v>3</v>
      </c>
      <c r="E15" s="176">
        <v>3</v>
      </c>
      <c r="F15" s="176">
        <v>5</v>
      </c>
      <c r="G15" s="176">
        <v>5</v>
      </c>
      <c r="H15" s="176">
        <v>1</v>
      </c>
      <c r="I15" s="176">
        <v>5</v>
      </c>
      <c r="J15" s="176">
        <v>3</v>
      </c>
      <c r="K15" s="176">
        <v>3</v>
      </c>
      <c r="L15" s="176">
        <v>4</v>
      </c>
      <c r="M15" s="176">
        <v>3</v>
      </c>
      <c r="N15" s="176">
        <v>4</v>
      </c>
      <c r="O15" s="176">
        <v>5</v>
      </c>
      <c r="P15" s="176">
        <v>3</v>
      </c>
      <c r="Q15" s="176">
        <v>4</v>
      </c>
      <c r="R15" s="176">
        <v>6</v>
      </c>
      <c r="S15" s="176">
        <v>6</v>
      </c>
      <c r="T15" s="176">
        <v>3</v>
      </c>
      <c r="U15" s="176">
        <v>7</v>
      </c>
      <c r="V15" s="176">
        <v>3</v>
      </c>
      <c r="W15" s="176">
        <v>4</v>
      </c>
      <c r="X15" s="176">
        <v>4</v>
      </c>
      <c r="Y15" s="176">
        <v>4</v>
      </c>
      <c r="Z15" s="176">
        <v>3</v>
      </c>
    </row>
    <row r="16" spans="1:27">
      <c r="A16" s="175">
        <v>2</v>
      </c>
      <c r="B16" s="176">
        <v>4</v>
      </c>
      <c r="C16" s="176">
        <v>3</v>
      </c>
      <c r="D16" s="176">
        <v>4</v>
      </c>
      <c r="E16" s="176">
        <v>3</v>
      </c>
      <c r="F16" s="176">
        <v>4</v>
      </c>
      <c r="G16" s="176">
        <v>4</v>
      </c>
      <c r="H16" s="176">
        <v>5</v>
      </c>
      <c r="I16" s="176">
        <v>5</v>
      </c>
      <c r="J16" s="176">
        <v>3</v>
      </c>
      <c r="K16" s="176">
        <v>4</v>
      </c>
      <c r="L16" s="176">
        <v>3</v>
      </c>
      <c r="M16" s="176">
        <v>3</v>
      </c>
      <c r="N16" s="176">
        <v>4</v>
      </c>
      <c r="O16" s="176">
        <v>4</v>
      </c>
      <c r="P16" s="176">
        <v>4</v>
      </c>
      <c r="Q16" s="176">
        <v>1</v>
      </c>
      <c r="R16" s="176">
        <v>2</v>
      </c>
      <c r="S16" s="176">
        <v>3</v>
      </c>
      <c r="T16" s="176">
        <v>4</v>
      </c>
      <c r="U16" s="176">
        <v>5</v>
      </c>
      <c r="V16" s="176">
        <v>6</v>
      </c>
      <c r="W16" s="176">
        <v>5</v>
      </c>
      <c r="X16" s="176">
        <v>4</v>
      </c>
      <c r="Y16" s="176">
        <v>3</v>
      </c>
      <c r="Z16" s="176">
        <v>4</v>
      </c>
    </row>
    <row r="17" spans="1:26">
      <c r="A17" s="175">
        <v>3</v>
      </c>
      <c r="B17" s="176">
        <v>3</v>
      </c>
      <c r="C17" s="176">
        <v>5</v>
      </c>
      <c r="D17" s="176">
        <v>3</v>
      </c>
      <c r="E17" s="176">
        <v>3</v>
      </c>
      <c r="F17" s="176">
        <v>4</v>
      </c>
      <c r="G17" s="176">
        <v>4</v>
      </c>
      <c r="H17" s="176">
        <v>4</v>
      </c>
      <c r="I17" s="176">
        <v>4</v>
      </c>
      <c r="J17" s="176">
        <v>4</v>
      </c>
      <c r="K17" s="176">
        <v>3</v>
      </c>
      <c r="L17" s="176">
        <v>4</v>
      </c>
      <c r="M17" s="176">
        <v>2</v>
      </c>
      <c r="N17" s="176">
        <v>4</v>
      </c>
      <c r="O17" s="176">
        <v>3</v>
      </c>
      <c r="P17" s="176">
        <v>4</v>
      </c>
      <c r="Q17" s="176">
        <v>4</v>
      </c>
      <c r="R17" s="176">
        <v>4</v>
      </c>
      <c r="S17" s="176">
        <v>4</v>
      </c>
      <c r="T17" s="176">
        <v>3</v>
      </c>
      <c r="U17" s="176">
        <v>4</v>
      </c>
      <c r="V17" s="176">
        <v>6</v>
      </c>
      <c r="W17" s="176">
        <v>3</v>
      </c>
      <c r="X17" s="176">
        <v>3</v>
      </c>
      <c r="Y17" s="176">
        <v>3</v>
      </c>
      <c r="Z17" s="176">
        <v>6</v>
      </c>
    </row>
    <row r="18" spans="1:26">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spans="1:26">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spans="1:26">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0</v>
      </c>
      <c r="B4" s="54">
        <f>IF(Data!B4&gt;0,Data!B4-4,"")</f>
        <v>-1</v>
      </c>
      <c r="C4" s="54">
        <f>IF(Data!C4&gt;0,4-Data!C4,"")</f>
        <v>1</v>
      </c>
      <c r="D4" s="54">
        <f>IF(Data!D4&gt;0,4-Data!D4,"")</f>
        <v>1</v>
      </c>
      <c r="E4" s="54">
        <f>IF(Data!E4&gt;0,4-Data!E4,"")</f>
        <v>0</v>
      </c>
      <c r="F4" s="54">
        <f>IF(Data!F4&gt;0,Data!F4-4,"")</f>
        <v>0</v>
      </c>
      <c r="G4" s="54">
        <f>IF(Data!G4&gt;0,Data!G4-4,"")</f>
        <v>1</v>
      </c>
      <c r="H4" s="54">
        <f>IF(Data!H4&gt;0,Data!H4-4,"")</f>
        <v>-1</v>
      </c>
      <c r="I4" s="54">
        <f>IF(Data!I4&gt;0,4-Data!I4,"")</f>
        <v>-1</v>
      </c>
      <c r="J4" s="54">
        <f>IF(Data!J4&gt;0,4-Data!J4,"")</f>
        <v>-1</v>
      </c>
      <c r="K4" s="54">
        <f>IF(Data!K4&gt;0,Data!K4-4,"")</f>
        <v>-1</v>
      </c>
      <c r="L4" s="54">
        <f>IF(Data!L4&gt;0,4-Data!L4,"")</f>
        <v>1</v>
      </c>
      <c r="M4" s="54">
        <f>IF(Data!M4&gt;0,Data!M4-4,"")</f>
        <v>-1</v>
      </c>
      <c r="N4" s="54">
        <f>IF(Data!N4&gt;0,Data!N4-4,"")</f>
        <v>0</v>
      </c>
      <c r="O4" s="54">
        <f>IF(Data!O4&gt;0,Data!O4-4,"")</f>
        <v>-1</v>
      </c>
      <c r="P4" s="54">
        <f>IF(Data!P4&gt;0,Data!P4-4,"")</f>
        <v>-1</v>
      </c>
      <c r="Q4" s="54">
        <f>IF(Data!Q4&gt;0,4-Data!Q4,"")</f>
        <v>1</v>
      </c>
      <c r="R4" s="54">
        <f>IF(Data!R4&gt;0,4-Data!R4,"")</f>
        <v>1</v>
      </c>
      <c r="S4" s="54">
        <f>IF(Data!S4&gt;0,4-Data!S4,"")</f>
        <v>1</v>
      </c>
      <c r="T4" s="54">
        <f>IF(Data!T4&gt;0,Data!T4-4,"")</f>
        <v>-1</v>
      </c>
      <c r="U4" s="54">
        <f>IF(Data!U4&gt;0,4-Data!U4,"")</f>
        <v>1</v>
      </c>
      <c r="V4" s="54">
        <f>IF(Data!V4&gt;0,Data!V4-4,"")</f>
        <v>-1</v>
      </c>
      <c r="W4" s="54">
        <f>IF(Data!W4&gt;0,4-Data!W4,"")</f>
        <v>1</v>
      </c>
      <c r="X4" s="54">
        <f>IF(Data!X4&gt;0,4-Data!X4,"")</f>
        <v>1</v>
      </c>
      <c r="Y4" s="54">
        <f>IF(Data!Y4&gt;0,4-Data!Y4,"")</f>
        <v>1</v>
      </c>
      <c r="Z4" s="54">
        <f>IF(Data!Z4&gt;0,Data!Z4-4,"")</f>
        <v>1</v>
      </c>
      <c r="AC4" s="55">
        <f t="shared" ref="AC4:AC68" si="0">IF(COUNT(A4,L4,N4,P4,X4,Y4)&gt;0,AVERAGE(A4,L4,N4,P4,X4,Y4),"")</f>
        <v>0.33333333333333331</v>
      </c>
      <c r="AD4" s="55">
        <f>IF(COUNT(B4,D4,M4,U4)&gt;0,AVERAGE(B4,D4,M4,U4),"")</f>
        <v>0</v>
      </c>
      <c r="AE4" s="55">
        <f>IF(COUNT(I4,T4,V4,W4)&gt;0,AVERAGE(I4,T4,V4,W4),"")</f>
        <v>-0.5</v>
      </c>
      <c r="AF4" s="55">
        <f>IF(COUNT(H4,K4,Q4,S4)&gt;0,AVERAGE(H4,K4,Q4,S4),"")</f>
        <v>0</v>
      </c>
      <c r="AG4" s="55">
        <f>IF(COUNT(E4,F4,G4,R4)&gt;0,AVERAGE(E4,F4,G4,R4),"")</f>
        <v>0.5</v>
      </c>
      <c r="AH4" s="55">
        <f>IF(COUNT(C4,J4,O4,Z4)&gt;0,AVERAGE(C4,J4,O4,Z4),"")</f>
        <v>0</v>
      </c>
    </row>
    <row r="5" spans="1:34">
      <c r="A5" s="1">
        <f>IF(Data!A5&gt;0,Data!A5-4,"")</f>
        <v>-1</v>
      </c>
      <c r="B5" s="1">
        <f>IF(Data!B5&gt;0,Data!B5-4,"")</f>
        <v>-1</v>
      </c>
      <c r="C5" s="1">
        <f>IF(Data!C5&gt;0,4-Data!C5,"")</f>
        <v>3</v>
      </c>
      <c r="D5" s="1">
        <f>IF(Data!D5&gt;0,4-Data!D5,"")</f>
        <v>1</v>
      </c>
      <c r="E5" s="1">
        <f>IF(Data!E5&gt;0,4-Data!E5,"")</f>
        <v>2</v>
      </c>
      <c r="F5" s="1">
        <f>IF(Data!F5&gt;0,Data!F5-4,"")</f>
        <v>2</v>
      </c>
      <c r="G5" s="1">
        <f>IF(Data!G5&gt;0,Data!G5-4,"")</f>
        <v>3</v>
      </c>
      <c r="H5" s="1">
        <f>IF(Data!H5&gt;0,Data!H5-4,"")</f>
        <v>-3</v>
      </c>
      <c r="I5" s="1">
        <f>IF(Data!I5&gt;0,4-Data!I5,"")</f>
        <v>3</v>
      </c>
      <c r="J5" s="1">
        <f>IF(Data!J5&gt;0,4-Data!J5,"")</f>
        <v>3</v>
      </c>
      <c r="K5" s="1">
        <f>IF(Data!K5&gt;0,Data!K5-4,"")</f>
        <v>-2</v>
      </c>
      <c r="L5" s="1">
        <f>IF(Data!L5&gt;0,4-Data!L5,"")</f>
        <v>1</v>
      </c>
      <c r="M5" s="1">
        <f>IF(Data!M5&gt;0,Data!M5-4,"")</f>
        <v>-2</v>
      </c>
      <c r="N5" s="1">
        <f>IF(Data!N5&gt;0,Data!N5-4,"")</f>
        <v>1</v>
      </c>
      <c r="O5" s="1">
        <f>IF(Data!O5&gt;0,Data!O5-4,"")</f>
        <v>1</v>
      </c>
      <c r="P5" s="1">
        <f>IF(Data!P5&gt;0,Data!P5-4,"")</f>
        <v>1</v>
      </c>
      <c r="Q5" s="1">
        <f>IF(Data!Q5&gt;0,4-Data!Q5,"")</f>
        <v>-1</v>
      </c>
      <c r="R5" s="1">
        <f>IF(Data!R5&gt;0,4-Data!R5,"")</f>
        <v>-2</v>
      </c>
      <c r="S5" s="1">
        <f>IF(Data!S5&gt;0,4-Data!S5,"")</f>
        <v>-1</v>
      </c>
      <c r="T5" s="1">
        <f>IF(Data!T5&gt;0,Data!T5-4,"")</f>
        <v>-1</v>
      </c>
      <c r="U5" s="1">
        <f>IF(Data!U5&gt;0,4-Data!U5,"")</f>
        <v>-2</v>
      </c>
      <c r="V5" s="1">
        <f>IF(Data!V5&gt;0,Data!V5-4,"")</f>
        <v>0</v>
      </c>
      <c r="W5" s="1">
        <f>IF(Data!W5&gt;0,4-Data!W5,"")</f>
        <v>-1</v>
      </c>
      <c r="X5" s="1">
        <f>IF(Data!X5&gt;0,4-Data!X5,"")</f>
        <v>1</v>
      </c>
      <c r="Y5" s="1">
        <f>IF(Data!Y5&gt;0,4-Data!Y5,"")</f>
        <v>2</v>
      </c>
      <c r="Z5" s="1">
        <f>IF(Data!Z5&gt;0,Data!Z5-4,"")</f>
        <v>1</v>
      </c>
      <c r="AC5" s="6">
        <f t="shared" si="0"/>
        <v>0.83333333333333337</v>
      </c>
      <c r="AD5" s="6">
        <f t="shared" ref="AD5:AD68" si="1">IF(COUNT(B5,D5,M5,U5)&gt;0,AVERAGE(B5,D5,M5,U5),"")</f>
        <v>-1</v>
      </c>
      <c r="AE5" s="6">
        <f t="shared" ref="AE5:AE68" si="2">IF(COUNT(I5,T5,V5,W5)&gt;0,AVERAGE(I5,T5,V5,W5),"")</f>
        <v>0.25</v>
      </c>
      <c r="AF5" s="6">
        <f t="shared" ref="AF5:AF68" si="3">IF(COUNT(H5,K5,Q5,S5)&gt;0,AVERAGE(H5,K5,Q5,S5),"")</f>
        <v>-1.75</v>
      </c>
      <c r="AG5" s="6">
        <f t="shared" ref="AG5:AG68" si="4">IF(COUNT(E5,F5,G5,R5)&gt;0,AVERAGE(E5,F5,G5,R5),"")</f>
        <v>1.25</v>
      </c>
      <c r="AH5" s="6">
        <f t="shared" ref="AH5:AH68" si="5">IF(COUNT(C5,J5,O5,Z5)&gt;0,AVERAGE(C5,J5,O5,Z5),"")</f>
        <v>2</v>
      </c>
    </row>
    <row r="6" spans="1:34">
      <c r="A6" s="1">
        <f>IF(Data!A6&gt;0,Data!A6-4,"")</f>
        <v>2</v>
      </c>
      <c r="B6" s="1">
        <f>IF(Data!B6&gt;0,Data!B6-4,"")</f>
        <v>2</v>
      </c>
      <c r="C6" s="1">
        <f>IF(Data!C6&gt;0,4-Data!C6,"")</f>
        <v>1</v>
      </c>
      <c r="D6" s="1">
        <f>IF(Data!D6&gt;0,4-Data!D6,"")</f>
        <v>1</v>
      </c>
      <c r="E6" s="1">
        <f>IF(Data!E6&gt;0,4-Data!E6,"")</f>
        <v>1</v>
      </c>
      <c r="F6" s="1">
        <f>IF(Data!F6&gt;0,Data!F6-4,"")</f>
        <v>2</v>
      </c>
      <c r="G6" s="1">
        <f>IF(Data!G6&gt;0,Data!G6-4,"")</f>
        <v>2</v>
      </c>
      <c r="H6" s="1">
        <f>IF(Data!H6&gt;0,Data!H6-4,"")</f>
        <v>-2</v>
      </c>
      <c r="I6" s="1">
        <f>IF(Data!I6&gt;0,4-Data!I6,"")</f>
        <v>0</v>
      </c>
      <c r="J6" s="1">
        <f>IF(Data!J6&gt;0,4-Data!J6,"")</f>
        <v>2</v>
      </c>
      <c r="K6" s="1">
        <f>IF(Data!K6&gt;0,Data!K6-4,"")</f>
        <v>1</v>
      </c>
      <c r="L6" s="1">
        <f>IF(Data!L6&gt;0,4-Data!L6,"")</f>
        <v>1</v>
      </c>
      <c r="M6" s="1">
        <f>IF(Data!M6&gt;0,Data!M6-4,"")</f>
        <v>-1</v>
      </c>
      <c r="N6" s="1">
        <f>IF(Data!N6&gt;0,Data!N6-4,"")</f>
        <v>2</v>
      </c>
      <c r="O6" s="1">
        <f>IF(Data!O6&gt;0,Data!O6-4,"")</f>
        <v>2</v>
      </c>
      <c r="P6" s="1">
        <f>IF(Data!P6&gt;0,Data!P6-4,"")</f>
        <v>2</v>
      </c>
      <c r="Q6" s="1">
        <f>IF(Data!Q6&gt;0,4-Data!Q6,"")</f>
        <v>0</v>
      </c>
      <c r="R6" s="1">
        <f>IF(Data!R6&gt;0,4-Data!R6,"")</f>
        <v>2</v>
      </c>
      <c r="S6" s="1">
        <f>IF(Data!S6&gt;0,4-Data!S6,"")</f>
        <v>3</v>
      </c>
      <c r="T6" s="1">
        <f>IF(Data!T6&gt;0,Data!T6-4,"")</f>
        <v>2</v>
      </c>
      <c r="U6" s="1">
        <f>IF(Data!U6&gt;0,4-Data!U6,"")</f>
        <v>2</v>
      </c>
      <c r="V6" s="1">
        <f>IF(Data!V6&gt;0,Data!V6-4,"")</f>
        <v>2</v>
      </c>
      <c r="W6" s="1">
        <f>IF(Data!W6&gt;0,4-Data!W6,"")</f>
        <v>1</v>
      </c>
      <c r="X6" s="1">
        <f>IF(Data!X6&gt;0,4-Data!X6,"")</f>
        <v>1</v>
      </c>
      <c r="Y6" s="1">
        <f>IF(Data!Y6&gt;0,4-Data!Y6,"")</f>
        <v>2</v>
      </c>
      <c r="Z6" s="1">
        <f>IF(Data!Z6&gt;0,Data!Z6-4,"")</f>
        <v>1</v>
      </c>
      <c r="AC6" s="6">
        <f t="shared" si="0"/>
        <v>1.6666666666666667</v>
      </c>
      <c r="AD6" s="6">
        <f t="shared" si="1"/>
        <v>1</v>
      </c>
      <c r="AE6" s="6">
        <f t="shared" si="2"/>
        <v>1.25</v>
      </c>
      <c r="AF6" s="6">
        <f t="shared" si="3"/>
        <v>0.5</v>
      </c>
      <c r="AG6" s="6">
        <f t="shared" si="4"/>
        <v>1.75</v>
      </c>
      <c r="AH6" s="6">
        <f t="shared" si="5"/>
        <v>1.5</v>
      </c>
    </row>
    <row r="7" spans="1:34">
      <c r="A7" s="1">
        <f>IF(Data!A7&gt;0,Data!A7-4,"")</f>
        <v>2</v>
      </c>
      <c r="B7" s="1">
        <f>IF(Data!B7&gt;0,Data!B7-4,"")</f>
        <v>1</v>
      </c>
      <c r="C7" s="1">
        <f>IF(Data!C7&gt;0,4-Data!C7,"")</f>
        <v>3</v>
      </c>
      <c r="D7" s="1">
        <f>IF(Data!D7&gt;0,4-Data!D7,"")</f>
        <v>2</v>
      </c>
      <c r="E7" s="1">
        <f>IF(Data!E7&gt;0,4-Data!E7,"")</f>
        <v>2</v>
      </c>
      <c r="F7" s="1">
        <f>IF(Data!F7&gt;0,Data!F7-4,"")</f>
        <v>1</v>
      </c>
      <c r="G7" s="1">
        <f>IF(Data!G7&gt;0,Data!G7-4,"")</f>
        <v>3</v>
      </c>
      <c r="H7" s="1">
        <f>IF(Data!H7&gt;0,Data!H7-4,"")</f>
        <v>1</v>
      </c>
      <c r="I7" s="1">
        <f>IF(Data!I7&gt;0,4-Data!I7,"")</f>
        <v>0</v>
      </c>
      <c r="J7" s="1">
        <f>IF(Data!J7&gt;0,4-Data!J7,"")</f>
        <v>2</v>
      </c>
      <c r="K7" s="1">
        <f>IF(Data!K7&gt;0,Data!K7-4,"")</f>
        <v>2</v>
      </c>
      <c r="L7" s="1">
        <f>IF(Data!L7&gt;0,4-Data!L7,"")</f>
        <v>3</v>
      </c>
      <c r="M7" s="1">
        <f>IF(Data!M7&gt;0,Data!M7-4,"")</f>
        <v>-2</v>
      </c>
      <c r="N7" s="1">
        <f>IF(Data!N7&gt;0,Data!N7-4,"")</f>
        <v>2</v>
      </c>
      <c r="O7" s="1">
        <f>IF(Data!O7&gt;0,Data!O7-4,"")</f>
        <v>0</v>
      </c>
      <c r="P7" s="1">
        <f>IF(Data!P7&gt;0,Data!P7-4,"")</f>
        <v>2</v>
      </c>
      <c r="Q7" s="1">
        <f>IF(Data!Q7&gt;0,4-Data!Q7,"")</f>
        <v>0</v>
      </c>
      <c r="R7" s="1">
        <f>IF(Data!R7&gt;0,4-Data!R7,"")</f>
        <v>2</v>
      </c>
      <c r="S7" s="1">
        <f>IF(Data!S7&gt;0,4-Data!S7,"")</f>
        <v>3</v>
      </c>
      <c r="T7" s="1">
        <f>IF(Data!T7&gt;0,Data!T7-4,"")</f>
        <v>3</v>
      </c>
      <c r="U7" s="1">
        <f>IF(Data!U7&gt;0,4-Data!U7,"")</f>
        <v>1</v>
      </c>
      <c r="V7" s="1">
        <f>IF(Data!V7&gt;0,Data!V7-4,"")</f>
        <v>2</v>
      </c>
      <c r="W7" s="1">
        <f>IF(Data!W7&gt;0,4-Data!W7,"")</f>
        <v>1</v>
      </c>
      <c r="X7" s="1">
        <f>IF(Data!X7&gt;0,4-Data!X7,"")</f>
        <v>3</v>
      </c>
      <c r="Y7" s="1">
        <f>IF(Data!Y7&gt;0,4-Data!Y7,"")</f>
        <v>3</v>
      </c>
      <c r="Z7" s="1">
        <f>IF(Data!Z7&gt;0,Data!Z7-4,"")</f>
        <v>3</v>
      </c>
      <c r="AC7" s="6">
        <f t="shared" si="0"/>
        <v>2.5</v>
      </c>
      <c r="AD7" s="6">
        <f t="shared" si="1"/>
        <v>0.5</v>
      </c>
      <c r="AE7" s="6">
        <f t="shared" si="2"/>
        <v>1.5</v>
      </c>
      <c r="AF7" s="6">
        <f t="shared" si="3"/>
        <v>1.5</v>
      </c>
      <c r="AG7" s="6">
        <f t="shared" si="4"/>
        <v>2</v>
      </c>
      <c r="AH7" s="6">
        <f t="shared" si="5"/>
        <v>2</v>
      </c>
    </row>
    <row r="8" spans="1:34">
      <c r="A8" s="1">
        <f>IF(Data!A8&gt;0,Data!A8-4,"")</f>
        <v>2</v>
      </c>
      <c r="B8" s="1">
        <f>IF(Data!B8&gt;0,Data!B8-4,"")</f>
        <v>-1</v>
      </c>
      <c r="C8" s="1">
        <f>IF(Data!C8&gt;0,4-Data!C8,"")</f>
        <v>3</v>
      </c>
      <c r="D8" s="1">
        <f>IF(Data!D8&gt;0,4-Data!D8,"")</f>
        <v>-2</v>
      </c>
      <c r="E8" s="1">
        <f>IF(Data!E8&gt;0,4-Data!E8,"")</f>
        <v>1</v>
      </c>
      <c r="F8" s="1">
        <f>IF(Data!F8&gt;0,Data!F8-4,"")</f>
        <v>2</v>
      </c>
      <c r="G8" s="1">
        <f>IF(Data!G8&gt;0,Data!G8-4,"")</f>
        <v>2</v>
      </c>
      <c r="H8" s="1">
        <f>IF(Data!H8&gt;0,Data!H8-4,"")</f>
        <v>0</v>
      </c>
      <c r="I8" s="1">
        <f>IF(Data!I8&gt;0,4-Data!I8,"")</f>
        <v>-2</v>
      </c>
      <c r="J8" s="1">
        <f>IF(Data!J8&gt;0,4-Data!J8,"")</f>
        <v>-2</v>
      </c>
      <c r="K8" s="1">
        <f>IF(Data!K8&gt;0,Data!K8-4,"")</f>
        <v>-1</v>
      </c>
      <c r="L8" s="1">
        <f>IF(Data!L8&gt;0,4-Data!L8,"")</f>
        <v>2</v>
      </c>
      <c r="M8" s="1">
        <f>IF(Data!M8&gt;0,Data!M8-4,"")</f>
        <v>-3</v>
      </c>
      <c r="N8" s="1">
        <f>IF(Data!N8&gt;0,Data!N8-4,"")</f>
        <v>-1</v>
      </c>
      <c r="O8" s="1">
        <f>IF(Data!O8&gt;0,Data!O8-4,"")</f>
        <v>-1</v>
      </c>
      <c r="P8" s="1">
        <f>IF(Data!P8&gt;0,Data!P8-4,"")</f>
        <v>-1</v>
      </c>
      <c r="Q8" s="1">
        <f>IF(Data!Q8&gt;0,4-Data!Q8,"")</f>
        <v>1</v>
      </c>
      <c r="R8" s="1">
        <f>IF(Data!R8&gt;0,4-Data!R8,"")</f>
        <v>2</v>
      </c>
      <c r="S8" s="1">
        <f>IF(Data!S8&gt;0,4-Data!S8,"")</f>
        <v>1</v>
      </c>
      <c r="T8" s="1">
        <f>IF(Data!T8&gt;0,Data!T8-4,"")</f>
        <v>2</v>
      </c>
      <c r="U8" s="1">
        <f>IF(Data!U8&gt;0,4-Data!U8,"")</f>
        <v>-2</v>
      </c>
      <c r="V8" s="1">
        <f>IF(Data!V8&gt;0,Data!V8-4,"")</f>
        <v>1</v>
      </c>
      <c r="W8" s="1">
        <f>IF(Data!W8&gt;0,4-Data!W8,"")</f>
        <v>2</v>
      </c>
      <c r="X8" s="1">
        <f>IF(Data!X8&gt;0,4-Data!X8,"")</f>
        <v>2</v>
      </c>
      <c r="Y8" s="1">
        <f>IF(Data!Y8&gt;0,4-Data!Y8,"")</f>
        <v>-2</v>
      </c>
      <c r="Z8" s="1">
        <f>IF(Data!Z8&gt;0,Data!Z8-4,"")</f>
        <v>2</v>
      </c>
      <c r="AC8" s="6">
        <f t="shared" si="0"/>
        <v>0.33333333333333331</v>
      </c>
      <c r="AD8" s="6">
        <f t="shared" si="1"/>
        <v>-2</v>
      </c>
      <c r="AE8" s="6">
        <f t="shared" si="2"/>
        <v>0.75</v>
      </c>
      <c r="AF8" s="6">
        <f t="shared" si="3"/>
        <v>0.25</v>
      </c>
      <c r="AG8" s="6">
        <f t="shared" si="4"/>
        <v>1.75</v>
      </c>
      <c r="AH8" s="6">
        <f t="shared" si="5"/>
        <v>0.5</v>
      </c>
    </row>
    <row r="9" spans="1:34">
      <c r="A9" s="1">
        <f>IF(Data!A9&gt;0,Data!A9-4,"")</f>
        <v>-3</v>
      </c>
      <c r="B9" s="1">
        <f>IF(Data!B9&gt;0,Data!B9-4,"")</f>
        <v>-3</v>
      </c>
      <c r="C9" s="1">
        <f>IF(Data!C9&gt;0,4-Data!C9,"")</f>
        <v>-2</v>
      </c>
      <c r="D9" s="1">
        <f>IF(Data!D9&gt;0,4-Data!D9,"")</f>
        <v>-3</v>
      </c>
      <c r="E9" s="1">
        <f>IF(Data!E9&gt;0,4-Data!E9,"")</f>
        <v>0</v>
      </c>
      <c r="F9" s="1">
        <f>IF(Data!F9&gt;0,Data!F9-4,"")</f>
        <v>-2</v>
      </c>
      <c r="G9" s="1">
        <f>IF(Data!G9&gt;0,Data!G9-4,"")</f>
        <v>-2</v>
      </c>
      <c r="H9" s="1">
        <f>IF(Data!H9&gt;0,Data!H9-4,"")</f>
        <v>-3</v>
      </c>
      <c r="I9" s="1">
        <f>IF(Data!I9&gt;0,4-Data!I9,"")</f>
        <v>-2</v>
      </c>
      <c r="J9" s="1">
        <f>IF(Data!J9&gt;0,4-Data!J9,"")</f>
        <v>-2</v>
      </c>
      <c r="K9" s="1">
        <f>IF(Data!K9&gt;0,Data!K9-4,"")</f>
        <v>-2</v>
      </c>
      <c r="L9" s="1">
        <f>IF(Data!L9&gt;0,4-Data!L9,"")</f>
        <v>-1</v>
      </c>
      <c r="M9" s="1">
        <f>IF(Data!M9&gt;0,Data!M9-4,"")</f>
        <v>-2</v>
      </c>
      <c r="N9" s="1">
        <f>IF(Data!N9&gt;0,Data!N9-4,"")</f>
        <v>0</v>
      </c>
      <c r="O9" s="1">
        <f>IF(Data!O9&gt;0,Data!O9-4,"")</f>
        <v>0</v>
      </c>
      <c r="P9" s="1">
        <f>IF(Data!P9&gt;0,Data!P9-4,"")</f>
        <v>-1</v>
      </c>
      <c r="Q9" s="1">
        <f>IF(Data!Q9&gt;0,4-Data!Q9,"")</f>
        <v>-1</v>
      </c>
      <c r="R9" s="1">
        <f>IF(Data!R9&gt;0,4-Data!R9,"")</f>
        <v>-1</v>
      </c>
      <c r="S9" s="1">
        <f>IF(Data!S9&gt;0,4-Data!S9,"")</f>
        <v>-2</v>
      </c>
      <c r="T9" s="1">
        <f>IF(Data!T9&gt;0,Data!T9-4,"")</f>
        <v>-1</v>
      </c>
      <c r="U9" s="1">
        <f>IF(Data!U9&gt;0,4-Data!U9,"")</f>
        <v>-2</v>
      </c>
      <c r="V9" s="1">
        <f>IF(Data!V9&gt;0,Data!V9-4,"")</f>
        <v>-1</v>
      </c>
      <c r="W9" s="1">
        <f>IF(Data!W9&gt;0,4-Data!W9,"")</f>
        <v>-1</v>
      </c>
      <c r="X9" s="1">
        <f>IF(Data!X9&gt;0,4-Data!X9,"")</f>
        <v>-1</v>
      </c>
      <c r="Y9" s="1">
        <f>IF(Data!Y9&gt;0,4-Data!Y9,"")</f>
        <v>1</v>
      </c>
      <c r="Z9" s="1">
        <f>IF(Data!Z9&gt;0,Data!Z9-4,"")</f>
        <v>-1</v>
      </c>
      <c r="AC9" s="6">
        <f t="shared" si="0"/>
        <v>-0.83333333333333337</v>
      </c>
      <c r="AD9" s="6">
        <f t="shared" si="1"/>
        <v>-2.5</v>
      </c>
      <c r="AE9" s="6">
        <f t="shared" si="2"/>
        <v>-1.25</v>
      </c>
      <c r="AF9" s="6">
        <f t="shared" si="3"/>
        <v>-2</v>
      </c>
      <c r="AG9" s="6">
        <f t="shared" si="4"/>
        <v>-1.25</v>
      </c>
      <c r="AH9" s="6">
        <f t="shared" si="5"/>
        <v>-1.25</v>
      </c>
    </row>
    <row r="10" spans="1:34">
      <c r="A10" s="1">
        <f>IF(Data!A10&gt;0,Data!A10-4,"")</f>
        <v>2</v>
      </c>
      <c r="B10" s="1">
        <f>IF(Data!B10&gt;0,Data!B10-4,"")</f>
        <v>2</v>
      </c>
      <c r="C10" s="1">
        <f>IF(Data!C10&gt;0,4-Data!C10,"")</f>
        <v>3</v>
      </c>
      <c r="D10" s="1">
        <f>IF(Data!D10&gt;0,4-Data!D10,"")</f>
        <v>2</v>
      </c>
      <c r="E10" s="1">
        <f>IF(Data!E10&gt;0,4-Data!E10,"")</f>
        <v>2</v>
      </c>
      <c r="F10" s="1">
        <f>IF(Data!F10&gt;0,Data!F10-4,"")</f>
        <v>3</v>
      </c>
      <c r="G10" s="1">
        <f>IF(Data!G10&gt;0,Data!G10-4,"")</f>
        <v>2</v>
      </c>
      <c r="H10" s="1">
        <f>IF(Data!H10&gt;0,Data!H10-4,"")</f>
        <v>-2</v>
      </c>
      <c r="I10" s="1">
        <f>IF(Data!I10&gt;0,4-Data!I10,"")</f>
        <v>0</v>
      </c>
      <c r="J10" s="1">
        <f>IF(Data!J10&gt;0,4-Data!J10,"")</f>
        <v>3</v>
      </c>
      <c r="K10" s="1">
        <f>IF(Data!K10&gt;0,Data!K10-4,"")</f>
        <v>1</v>
      </c>
      <c r="L10" s="1">
        <f>IF(Data!L10&gt;0,4-Data!L10,"")</f>
        <v>3</v>
      </c>
      <c r="M10" s="1">
        <f>IF(Data!M10&gt;0,Data!M10-4,"")</f>
        <v>1</v>
      </c>
      <c r="N10" s="1">
        <f>IF(Data!N10&gt;0,Data!N10-4,"")</f>
        <v>2</v>
      </c>
      <c r="O10" s="1">
        <f>IF(Data!O10&gt;0,Data!O10-4,"")</f>
        <v>2</v>
      </c>
      <c r="P10" s="1">
        <f>IF(Data!P10&gt;0,Data!P10-4,"")</f>
        <v>1</v>
      </c>
      <c r="Q10" s="1">
        <f>IF(Data!Q10&gt;0,4-Data!Q10,"")</f>
        <v>0</v>
      </c>
      <c r="R10" s="1">
        <f>IF(Data!R10&gt;0,4-Data!R10,"")</f>
        <v>1</v>
      </c>
      <c r="S10" s="1">
        <f>IF(Data!S10&gt;0,4-Data!S10,"")</f>
        <v>2</v>
      </c>
      <c r="T10" s="1">
        <f>IF(Data!T10&gt;0,Data!T10-4,"")</f>
        <v>2</v>
      </c>
      <c r="U10" s="1">
        <f>IF(Data!U10&gt;0,4-Data!U10,"")</f>
        <v>1</v>
      </c>
      <c r="V10" s="1">
        <f>IF(Data!V10&gt;0,Data!V10-4,"")</f>
        <v>0</v>
      </c>
      <c r="W10" s="1">
        <f>IF(Data!W10&gt;0,4-Data!W10,"")</f>
        <v>2</v>
      </c>
      <c r="X10" s="1">
        <f>IF(Data!X10&gt;0,4-Data!X10,"")</f>
        <v>1</v>
      </c>
      <c r="Y10" s="1">
        <f>IF(Data!Y10&gt;0,4-Data!Y10,"")</f>
        <v>2</v>
      </c>
      <c r="Z10" s="1">
        <f>IF(Data!Z10&gt;0,Data!Z10-4,"")</f>
        <v>1</v>
      </c>
      <c r="AC10" s="6">
        <f t="shared" si="0"/>
        <v>1.8333333333333333</v>
      </c>
      <c r="AD10" s="6">
        <f t="shared" si="1"/>
        <v>1.5</v>
      </c>
      <c r="AE10" s="6">
        <f t="shared" si="2"/>
        <v>1</v>
      </c>
      <c r="AF10" s="6">
        <f t="shared" si="3"/>
        <v>0.25</v>
      </c>
      <c r="AG10" s="6">
        <f t="shared" si="4"/>
        <v>2</v>
      </c>
      <c r="AH10" s="6">
        <f t="shared" si="5"/>
        <v>2.25</v>
      </c>
    </row>
    <row r="11" spans="1:34">
      <c r="A11" s="1">
        <f>IF(Data!A11&gt;0,Data!A11-4,"")</f>
        <v>0</v>
      </c>
      <c r="B11" s="1">
        <f>IF(Data!B11&gt;0,Data!B11-4,"")</f>
        <v>0</v>
      </c>
      <c r="C11" s="1">
        <f>IF(Data!C11&gt;0,4-Data!C11,"")</f>
        <v>3</v>
      </c>
      <c r="D11" s="1">
        <f>IF(Data!D11&gt;0,4-Data!D11,"")</f>
        <v>-1</v>
      </c>
      <c r="E11" s="1">
        <f>IF(Data!E11&gt;0,4-Data!E11,"")</f>
        <v>2</v>
      </c>
      <c r="F11" s="1">
        <f>IF(Data!F11&gt;0,Data!F11-4,"")</f>
        <v>2</v>
      </c>
      <c r="G11" s="1">
        <f>IF(Data!G11&gt;0,Data!G11-4,"")</f>
        <v>2</v>
      </c>
      <c r="H11" s="1">
        <f>IF(Data!H11&gt;0,Data!H11-4,"")</f>
        <v>0</v>
      </c>
      <c r="I11" s="1">
        <f>IF(Data!I11&gt;0,4-Data!I11,"")</f>
        <v>-1</v>
      </c>
      <c r="J11" s="1">
        <f>IF(Data!J11&gt;0,4-Data!J11,"")</f>
        <v>2</v>
      </c>
      <c r="K11" s="1">
        <f>IF(Data!K11&gt;0,Data!K11-4,"")</f>
        <v>1</v>
      </c>
      <c r="L11" s="1">
        <f>IF(Data!L11&gt;0,4-Data!L11,"")</f>
        <v>2</v>
      </c>
      <c r="M11" s="1">
        <f>IF(Data!M11&gt;0,Data!M11-4,"")</f>
        <v>-2</v>
      </c>
      <c r="N11" s="1">
        <f>IF(Data!N11&gt;0,Data!N11-4,"")</f>
        <v>1</v>
      </c>
      <c r="O11" s="1">
        <f>IF(Data!O11&gt;0,Data!O11-4,"")</f>
        <v>1</v>
      </c>
      <c r="P11" s="1">
        <f>IF(Data!P11&gt;0,Data!P11-4,"")</f>
        <v>-1</v>
      </c>
      <c r="Q11" s="1">
        <f>IF(Data!Q11&gt;0,4-Data!Q11,"")</f>
        <v>-1</v>
      </c>
      <c r="R11" s="1">
        <f>IF(Data!R11&gt;0,4-Data!R11,"")</f>
        <v>1</v>
      </c>
      <c r="S11" s="1">
        <f>IF(Data!S11&gt;0,4-Data!S11,"")</f>
        <v>-1</v>
      </c>
      <c r="T11" s="1">
        <f>IF(Data!T11&gt;0,Data!T11-4,"")</f>
        <v>-1</v>
      </c>
      <c r="U11" s="1">
        <f>IF(Data!U11&gt;0,4-Data!U11,"")</f>
        <v>-2</v>
      </c>
      <c r="V11" s="1">
        <f>IF(Data!V11&gt;0,Data!V11-4,"")</f>
        <v>-1</v>
      </c>
      <c r="W11" s="1">
        <f>IF(Data!W11&gt;0,4-Data!W11,"")</f>
        <v>-1</v>
      </c>
      <c r="X11" s="1">
        <f>IF(Data!X11&gt;0,4-Data!X11,"")</f>
        <v>1</v>
      </c>
      <c r="Y11" s="1">
        <f>IF(Data!Y11&gt;0,4-Data!Y11,"")</f>
        <v>2</v>
      </c>
      <c r="Z11" s="1">
        <f>IF(Data!Z11&gt;0,Data!Z11-4,"")</f>
        <v>2</v>
      </c>
      <c r="AC11" s="6">
        <f t="shared" si="0"/>
        <v>0.83333333333333337</v>
      </c>
      <c r="AD11" s="6">
        <f t="shared" si="1"/>
        <v>-1.25</v>
      </c>
      <c r="AE11" s="6">
        <f t="shared" si="2"/>
        <v>-1</v>
      </c>
      <c r="AF11" s="6">
        <f t="shared" si="3"/>
        <v>-0.25</v>
      </c>
      <c r="AG11" s="6">
        <f t="shared" si="4"/>
        <v>1.75</v>
      </c>
      <c r="AH11" s="6">
        <f t="shared" si="5"/>
        <v>2</v>
      </c>
    </row>
    <row r="12" spans="1:34">
      <c r="A12" s="1">
        <f>IF(Data!A12&gt;0,Data!A12-4,"")</f>
        <v>0</v>
      </c>
      <c r="B12" s="1">
        <f>IF(Data!B12&gt;0,Data!B12-4,"")</f>
        <v>0</v>
      </c>
      <c r="C12" s="1">
        <f>IF(Data!C12&gt;0,4-Data!C12,"")</f>
        <v>0</v>
      </c>
      <c r="D12" s="1">
        <f>IF(Data!D12&gt;0,4-Data!D12,"")</f>
        <v>0</v>
      </c>
      <c r="E12" s="1">
        <f>IF(Data!E12&gt;0,4-Data!E12,"")</f>
        <v>-2</v>
      </c>
      <c r="F12" s="1">
        <f>IF(Data!F12&gt;0,Data!F12-4,"")</f>
        <v>-2</v>
      </c>
      <c r="G12" s="1">
        <f>IF(Data!G12&gt;0,Data!G12-4,"")</f>
        <v>0</v>
      </c>
      <c r="H12" s="1">
        <f>IF(Data!H12&gt;0,Data!H12-4,"")</f>
        <v>0</v>
      </c>
      <c r="I12" s="1">
        <f>IF(Data!I12&gt;0,4-Data!I12,"")</f>
        <v>2</v>
      </c>
      <c r="J12" s="1">
        <f>IF(Data!J12&gt;0,4-Data!J12,"")</f>
        <v>0</v>
      </c>
      <c r="K12" s="1">
        <f>IF(Data!K12&gt;0,Data!K12-4,"")</f>
        <v>-2</v>
      </c>
      <c r="L12" s="1">
        <f>IF(Data!L12&gt;0,4-Data!L12,"")</f>
        <v>0</v>
      </c>
      <c r="M12" s="1">
        <f>IF(Data!M12&gt;0,Data!M12-4,"")</f>
        <v>0</v>
      </c>
      <c r="N12" s="1">
        <f>IF(Data!N12&gt;0,Data!N12-4,"")</f>
        <v>0</v>
      </c>
      <c r="O12" s="1">
        <f>IF(Data!O12&gt;0,Data!O12-4,"")</f>
        <v>0</v>
      </c>
      <c r="P12" s="1">
        <f>IF(Data!P12&gt;0,Data!P12-4,"")</f>
        <v>0</v>
      </c>
      <c r="Q12" s="1">
        <f>IF(Data!Q12&gt;0,4-Data!Q12,"")</f>
        <v>0</v>
      </c>
      <c r="R12" s="1">
        <f>IF(Data!R12&gt;0,4-Data!R12,"")</f>
        <v>0</v>
      </c>
      <c r="S12" s="1">
        <f>IF(Data!S12&gt;0,4-Data!S12,"")</f>
        <v>-1</v>
      </c>
      <c r="T12" s="1">
        <f>IF(Data!T12&gt;0,Data!T12-4,"")</f>
        <v>0</v>
      </c>
      <c r="U12" s="1">
        <f>IF(Data!U12&gt;0,4-Data!U12,"")</f>
        <v>0</v>
      </c>
      <c r="V12" s="1">
        <f>IF(Data!V12&gt;0,Data!V12-4,"")</f>
        <v>0</v>
      </c>
      <c r="W12" s="1">
        <f>IF(Data!W12&gt;0,4-Data!W12,"")</f>
        <v>0</v>
      </c>
      <c r="X12" s="1">
        <f>IF(Data!X12&gt;0,4-Data!X12,"")</f>
        <v>0</v>
      </c>
      <c r="Y12" s="1">
        <f>IF(Data!Y12&gt;0,4-Data!Y12,"")</f>
        <v>0</v>
      </c>
      <c r="Z12" s="1">
        <f>IF(Data!Z12&gt;0,Data!Z12-4,"")</f>
        <v>0</v>
      </c>
      <c r="AC12" s="6">
        <f t="shared" si="0"/>
        <v>0</v>
      </c>
      <c r="AD12" s="6">
        <f t="shared" si="1"/>
        <v>0</v>
      </c>
      <c r="AE12" s="6">
        <f t="shared" si="2"/>
        <v>0.5</v>
      </c>
      <c r="AF12" s="6">
        <f t="shared" si="3"/>
        <v>-0.75</v>
      </c>
      <c r="AG12" s="6">
        <f t="shared" si="4"/>
        <v>-1</v>
      </c>
      <c r="AH12" s="6">
        <f t="shared" si="5"/>
        <v>0</v>
      </c>
    </row>
    <row r="13" spans="1:34">
      <c r="A13" s="1">
        <f>IF(Data!A13&gt;0,Data!A13-4,"")</f>
        <v>1</v>
      </c>
      <c r="B13" s="1">
        <f>IF(Data!B13&gt;0,Data!B13-4,"")</f>
        <v>2</v>
      </c>
      <c r="C13" s="1">
        <f>IF(Data!C13&gt;0,4-Data!C13,"")</f>
        <v>3</v>
      </c>
      <c r="D13" s="1">
        <f>IF(Data!D13&gt;0,4-Data!D13,"")</f>
        <v>1</v>
      </c>
      <c r="E13" s="1">
        <f>IF(Data!E13&gt;0,4-Data!E13,"")</f>
        <v>2</v>
      </c>
      <c r="F13" s="1">
        <f>IF(Data!F13&gt;0,Data!F13-4,"")</f>
        <v>1</v>
      </c>
      <c r="G13" s="1">
        <f>IF(Data!G13&gt;0,Data!G13-4,"")</f>
        <v>3</v>
      </c>
      <c r="H13" s="1">
        <f>IF(Data!H13&gt;0,Data!H13-4,"")</f>
        <v>2</v>
      </c>
      <c r="I13" s="1">
        <f>IF(Data!I13&gt;0,4-Data!I13,"")</f>
        <v>-2</v>
      </c>
      <c r="J13" s="1">
        <f>IF(Data!J13&gt;0,4-Data!J13,"")</f>
        <v>-3</v>
      </c>
      <c r="K13" s="1">
        <f>IF(Data!K13&gt;0,Data!K13-4,"")</f>
        <v>3</v>
      </c>
      <c r="L13" s="1">
        <f>IF(Data!L13&gt;0,4-Data!L13,"")</f>
        <v>3</v>
      </c>
      <c r="M13" s="1">
        <f>IF(Data!M13&gt;0,Data!M13-4,"")</f>
        <v>3</v>
      </c>
      <c r="N13" s="1">
        <f>IF(Data!N13&gt;0,Data!N13-4,"")</f>
        <v>2</v>
      </c>
      <c r="O13" s="1">
        <f>IF(Data!O13&gt;0,Data!O13-4,"")</f>
        <v>2</v>
      </c>
      <c r="P13" s="1">
        <f>IF(Data!P13&gt;0,Data!P13-4,"")</f>
        <v>3</v>
      </c>
      <c r="Q13" s="1">
        <f>IF(Data!Q13&gt;0,4-Data!Q13,"")</f>
        <v>2</v>
      </c>
      <c r="R13" s="1">
        <f>IF(Data!R13&gt;0,4-Data!R13,"")</f>
        <v>3</v>
      </c>
      <c r="S13" s="1">
        <f>IF(Data!S13&gt;0,4-Data!S13,"")</f>
        <v>3</v>
      </c>
      <c r="T13" s="1">
        <f>IF(Data!T13&gt;0,Data!T13-4,"")</f>
        <v>2</v>
      </c>
      <c r="U13" s="1">
        <f>IF(Data!U13&gt;0,4-Data!U13,"")</f>
        <v>0</v>
      </c>
      <c r="V13" s="1">
        <f>IF(Data!V13&gt;0,Data!V13-4,"")</f>
        <v>2</v>
      </c>
      <c r="W13" s="1">
        <f>IF(Data!W13&gt;0,4-Data!W13,"")</f>
        <v>-2</v>
      </c>
      <c r="X13" s="1">
        <f>IF(Data!X13&gt;0,4-Data!X13,"")</f>
        <v>2</v>
      </c>
      <c r="Y13" s="1">
        <f>IF(Data!Y13&gt;0,4-Data!Y13,"")</f>
        <v>3</v>
      </c>
      <c r="Z13" s="1">
        <f>IF(Data!Z13&gt;0,Data!Z13-4,"")</f>
        <v>0</v>
      </c>
      <c r="AC13" s="6">
        <f t="shared" si="0"/>
        <v>2.3333333333333335</v>
      </c>
      <c r="AD13" s="6">
        <f t="shared" si="1"/>
        <v>1.5</v>
      </c>
      <c r="AE13" s="6">
        <f t="shared" si="2"/>
        <v>0</v>
      </c>
      <c r="AF13" s="6">
        <f t="shared" si="3"/>
        <v>2.5</v>
      </c>
      <c r="AG13" s="6">
        <f t="shared" si="4"/>
        <v>2.25</v>
      </c>
      <c r="AH13" s="6">
        <f t="shared" si="5"/>
        <v>0.5</v>
      </c>
    </row>
    <row r="14" spans="1:34">
      <c r="A14" s="1">
        <f>IF(Data!A14&gt;0,Data!A14-4,"")</f>
        <v>0</v>
      </c>
      <c r="B14" s="1">
        <f>IF(Data!B14&gt;0,Data!B14-4,"")</f>
        <v>1</v>
      </c>
      <c r="C14" s="1">
        <f>IF(Data!C14&gt;0,4-Data!C14,"")</f>
        <v>-1</v>
      </c>
      <c r="D14" s="1">
        <f>IF(Data!D14&gt;0,4-Data!D14,"")</f>
        <v>-1</v>
      </c>
      <c r="E14" s="1">
        <f>IF(Data!E14&gt;0,4-Data!E14,"")</f>
        <v>1</v>
      </c>
      <c r="F14" s="1">
        <f>IF(Data!F14&gt;0,Data!F14-4,"")</f>
        <v>0</v>
      </c>
      <c r="G14" s="1">
        <f>IF(Data!G14&gt;0,Data!G14-4,"")</f>
        <v>1</v>
      </c>
      <c r="H14" s="1">
        <f>IF(Data!H14&gt;0,Data!H14-4,"")</f>
        <v>0</v>
      </c>
      <c r="I14" s="1">
        <f>IF(Data!I14&gt;0,4-Data!I14,"")</f>
        <v>0</v>
      </c>
      <c r="J14" s="1">
        <f>IF(Data!J14&gt;0,4-Data!J14,"")</f>
        <v>-2</v>
      </c>
      <c r="K14" s="1">
        <f>IF(Data!K14&gt;0,Data!K14-4,"")</f>
        <v>1</v>
      </c>
      <c r="L14" s="1">
        <f>IF(Data!L14&gt;0,4-Data!L14,"")</f>
        <v>-1</v>
      </c>
      <c r="M14" s="1">
        <f>IF(Data!M14&gt;0,Data!M14-4,"")</f>
        <v>0</v>
      </c>
      <c r="N14" s="1">
        <f>IF(Data!N14&gt;0,Data!N14-4,"")</f>
        <v>0</v>
      </c>
      <c r="O14" s="1">
        <f>IF(Data!O14&gt;0,Data!O14-4,"")</f>
        <v>0</v>
      </c>
      <c r="P14" s="1">
        <f>IF(Data!P14&gt;0,Data!P14-4,"")</f>
        <v>2</v>
      </c>
      <c r="Q14" s="1">
        <f>IF(Data!Q14&gt;0,4-Data!Q14,"")</f>
        <v>-1</v>
      </c>
      <c r="R14" s="1">
        <f>IF(Data!R14&gt;0,4-Data!R14,"")</f>
        <v>0</v>
      </c>
      <c r="S14" s="1">
        <f>IF(Data!S14&gt;0,4-Data!S14,"")</f>
        <v>-1</v>
      </c>
      <c r="T14" s="1">
        <f>IF(Data!T14&gt;0,Data!T14-4,"")</f>
        <v>0</v>
      </c>
      <c r="U14" s="1">
        <f>IF(Data!U14&gt;0,4-Data!U14,"")</f>
        <v>-1</v>
      </c>
      <c r="V14" s="1">
        <f>IF(Data!V14&gt;0,Data!V14-4,"")</f>
        <v>0</v>
      </c>
      <c r="W14" s="1">
        <f>IF(Data!W14&gt;0,4-Data!W14,"")</f>
        <v>1</v>
      </c>
      <c r="X14" s="1">
        <f>IF(Data!X14&gt;0,4-Data!X14,"")</f>
        <v>-1</v>
      </c>
      <c r="Y14" s="1">
        <f>IF(Data!Y14&gt;0,4-Data!Y14,"")</f>
        <v>-1</v>
      </c>
      <c r="Z14" s="1">
        <f>IF(Data!Z14&gt;0,Data!Z14-4,"")</f>
        <v>0</v>
      </c>
      <c r="AC14" s="6">
        <f t="shared" si="0"/>
        <v>-0.16666666666666666</v>
      </c>
      <c r="AD14" s="6">
        <f t="shared" si="1"/>
        <v>-0.25</v>
      </c>
      <c r="AE14" s="6">
        <f t="shared" si="2"/>
        <v>0.25</v>
      </c>
      <c r="AF14" s="6">
        <f t="shared" si="3"/>
        <v>-0.25</v>
      </c>
      <c r="AG14" s="6">
        <f t="shared" si="4"/>
        <v>0.5</v>
      </c>
      <c r="AH14" s="6">
        <f t="shared" si="5"/>
        <v>-0.75</v>
      </c>
    </row>
    <row r="15" spans="1:34">
      <c r="A15" s="1">
        <f>IF(Data!A15&gt;0,Data!A15-4,"")</f>
        <v>-2</v>
      </c>
      <c r="B15" s="1">
        <f>IF(Data!B15&gt;0,Data!B15-4,"")</f>
        <v>-3</v>
      </c>
      <c r="C15" s="1">
        <f>IF(Data!C15&gt;0,4-Data!C15,"")</f>
        <v>2</v>
      </c>
      <c r="D15" s="1">
        <f>IF(Data!D15&gt;0,4-Data!D15,"")</f>
        <v>1</v>
      </c>
      <c r="E15" s="1">
        <f>IF(Data!E15&gt;0,4-Data!E15,"")</f>
        <v>1</v>
      </c>
      <c r="F15" s="1">
        <f>IF(Data!F15&gt;0,Data!F15-4,"")</f>
        <v>1</v>
      </c>
      <c r="G15" s="1">
        <f>IF(Data!G15&gt;0,Data!G15-4,"")</f>
        <v>1</v>
      </c>
      <c r="H15" s="1">
        <f>IF(Data!H15&gt;0,Data!H15-4,"")</f>
        <v>-3</v>
      </c>
      <c r="I15" s="1">
        <f>IF(Data!I15&gt;0,4-Data!I15,"")</f>
        <v>-1</v>
      </c>
      <c r="J15" s="1">
        <f>IF(Data!J15&gt;0,4-Data!J15,"")</f>
        <v>1</v>
      </c>
      <c r="K15" s="1">
        <f>IF(Data!K15&gt;0,Data!K15-4,"")</f>
        <v>-1</v>
      </c>
      <c r="L15" s="1">
        <f>IF(Data!L15&gt;0,4-Data!L15,"")</f>
        <v>0</v>
      </c>
      <c r="M15" s="1">
        <f>IF(Data!M15&gt;0,Data!M15-4,"")</f>
        <v>-1</v>
      </c>
      <c r="N15" s="1">
        <f>IF(Data!N15&gt;0,Data!N15-4,"")</f>
        <v>0</v>
      </c>
      <c r="O15" s="1">
        <f>IF(Data!O15&gt;0,Data!O15-4,"")</f>
        <v>1</v>
      </c>
      <c r="P15" s="1">
        <f>IF(Data!P15&gt;0,Data!P15-4,"")</f>
        <v>-1</v>
      </c>
      <c r="Q15" s="1">
        <f>IF(Data!Q15&gt;0,4-Data!Q15,"")</f>
        <v>0</v>
      </c>
      <c r="R15" s="1">
        <f>IF(Data!R15&gt;0,4-Data!R15,"")</f>
        <v>-2</v>
      </c>
      <c r="S15" s="1">
        <f>IF(Data!S15&gt;0,4-Data!S15,"")</f>
        <v>-2</v>
      </c>
      <c r="T15" s="1">
        <f>IF(Data!T15&gt;0,Data!T15-4,"")</f>
        <v>-1</v>
      </c>
      <c r="U15" s="1">
        <f>IF(Data!U15&gt;0,4-Data!U15,"")</f>
        <v>-3</v>
      </c>
      <c r="V15" s="1">
        <f>IF(Data!V15&gt;0,Data!V15-4,"")</f>
        <v>-1</v>
      </c>
      <c r="W15" s="1">
        <f>IF(Data!W15&gt;0,4-Data!W15,"")</f>
        <v>0</v>
      </c>
      <c r="X15" s="1">
        <f>IF(Data!X15&gt;0,4-Data!X15,"")</f>
        <v>0</v>
      </c>
      <c r="Y15" s="1">
        <f>IF(Data!Y15&gt;0,4-Data!Y15,"")</f>
        <v>0</v>
      </c>
      <c r="Z15" s="1">
        <f>IF(Data!Z15&gt;0,Data!Z15-4,"")</f>
        <v>-1</v>
      </c>
      <c r="AC15" s="6">
        <f t="shared" si="0"/>
        <v>-0.5</v>
      </c>
      <c r="AD15" s="6">
        <f t="shared" si="1"/>
        <v>-1.5</v>
      </c>
      <c r="AE15" s="6">
        <f t="shared" si="2"/>
        <v>-0.75</v>
      </c>
      <c r="AF15" s="6">
        <f t="shared" si="3"/>
        <v>-1.5</v>
      </c>
      <c r="AG15" s="6">
        <f t="shared" si="4"/>
        <v>0.25</v>
      </c>
      <c r="AH15" s="6">
        <f t="shared" si="5"/>
        <v>0.75</v>
      </c>
    </row>
    <row r="16" spans="1:34">
      <c r="A16" s="1">
        <f>IF(Data!A16&gt;0,Data!A16-4,"")</f>
        <v>-2</v>
      </c>
      <c r="B16" s="1">
        <f>IF(Data!B16&gt;0,Data!B16-4,"")</f>
        <v>0</v>
      </c>
      <c r="C16" s="1">
        <f>IF(Data!C16&gt;0,4-Data!C16,"")</f>
        <v>1</v>
      </c>
      <c r="D16" s="1">
        <f>IF(Data!D16&gt;0,4-Data!D16,"")</f>
        <v>0</v>
      </c>
      <c r="E16" s="1">
        <f>IF(Data!E16&gt;0,4-Data!E16,"")</f>
        <v>1</v>
      </c>
      <c r="F16" s="1">
        <f>IF(Data!F16&gt;0,Data!F16-4,"")</f>
        <v>0</v>
      </c>
      <c r="G16" s="1">
        <f>IF(Data!G16&gt;0,Data!G16-4,"")</f>
        <v>0</v>
      </c>
      <c r="H16" s="1">
        <f>IF(Data!H16&gt;0,Data!H16-4,"")</f>
        <v>1</v>
      </c>
      <c r="I16" s="1">
        <f>IF(Data!I16&gt;0,4-Data!I16,"")</f>
        <v>-1</v>
      </c>
      <c r="J16" s="1">
        <f>IF(Data!J16&gt;0,4-Data!J16,"")</f>
        <v>1</v>
      </c>
      <c r="K16" s="1">
        <f>IF(Data!K16&gt;0,Data!K16-4,"")</f>
        <v>0</v>
      </c>
      <c r="L16" s="1">
        <f>IF(Data!L16&gt;0,4-Data!L16,"")</f>
        <v>1</v>
      </c>
      <c r="M16" s="1">
        <f>IF(Data!M16&gt;0,Data!M16-4,"")</f>
        <v>-1</v>
      </c>
      <c r="N16" s="1">
        <f>IF(Data!N16&gt;0,Data!N16-4,"")</f>
        <v>0</v>
      </c>
      <c r="O16" s="1">
        <f>IF(Data!O16&gt;0,Data!O16-4,"")</f>
        <v>0</v>
      </c>
      <c r="P16" s="1">
        <f>IF(Data!P16&gt;0,Data!P16-4,"")</f>
        <v>0</v>
      </c>
      <c r="Q16" s="1">
        <f>IF(Data!Q16&gt;0,4-Data!Q16,"")</f>
        <v>3</v>
      </c>
      <c r="R16" s="1">
        <f>IF(Data!R16&gt;0,4-Data!R16,"")</f>
        <v>2</v>
      </c>
      <c r="S16" s="1">
        <f>IF(Data!S16&gt;0,4-Data!S16,"")</f>
        <v>1</v>
      </c>
      <c r="T16" s="1">
        <f>IF(Data!T16&gt;0,Data!T16-4,"")</f>
        <v>0</v>
      </c>
      <c r="U16" s="1">
        <f>IF(Data!U16&gt;0,4-Data!U16,"")</f>
        <v>-1</v>
      </c>
      <c r="V16" s="1">
        <f>IF(Data!V16&gt;0,Data!V16-4,"")</f>
        <v>2</v>
      </c>
      <c r="W16" s="1">
        <f>IF(Data!W16&gt;0,4-Data!W16,"")</f>
        <v>-1</v>
      </c>
      <c r="X16" s="1">
        <f>IF(Data!X16&gt;0,4-Data!X16,"")</f>
        <v>0</v>
      </c>
      <c r="Y16" s="1">
        <f>IF(Data!Y16&gt;0,4-Data!Y16,"")</f>
        <v>1</v>
      </c>
      <c r="Z16" s="1">
        <f>IF(Data!Z16&gt;0,Data!Z16-4,"")</f>
        <v>0</v>
      </c>
      <c r="AC16" s="6">
        <f t="shared" si="0"/>
        <v>0</v>
      </c>
      <c r="AD16" s="6">
        <f t="shared" si="1"/>
        <v>-0.5</v>
      </c>
      <c r="AE16" s="6">
        <f t="shared" si="2"/>
        <v>0</v>
      </c>
      <c r="AF16" s="6">
        <f t="shared" si="3"/>
        <v>1.25</v>
      </c>
      <c r="AG16" s="6">
        <f t="shared" si="4"/>
        <v>0.75</v>
      </c>
      <c r="AH16" s="6">
        <f t="shared" si="5"/>
        <v>0.5</v>
      </c>
    </row>
    <row r="17" spans="1:34">
      <c r="A17" s="1">
        <f>IF(Data!A17&gt;0,Data!A17-4,"")</f>
        <v>-1</v>
      </c>
      <c r="B17" s="1">
        <f>IF(Data!B17&gt;0,Data!B17-4,"")</f>
        <v>-1</v>
      </c>
      <c r="C17" s="1">
        <f>IF(Data!C17&gt;0,4-Data!C17,"")</f>
        <v>-1</v>
      </c>
      <c r="D17" s="1">
        <f>IF(Data!D17&gt;0,4-Data!D17,"")</f>
        <v>1</v>
      </c>
      <c r="E17" s="1">
        <f>IF(Data!E17&gt;0,4-Data!E17,"")</f>
        <v>1</v>
      </c>
      <c r="F17" s="1">
        <f>IF(Data!F17&gt;0,Data!F17-4,"")</f>
        <v>0</v>
      </c>
      <c r="G17" s="1">
        <f>IF(Data!G17&gt;0,Data!G17-4,"")</f>
        <v>0</v>
      </c>
      <c r="H17" s="1">
        <f>IF(Data!H17&gt;0,Data!H17-4,"")</f>
        <v>0</v>
      </c>
      <c r="I17" s="1">
        <f>IF(Data!I17&gt;0,4-Data!I17,"")</f>
        <v>0</v>
      </c>
      <c r="J17" s="1">
        <f>IF(Data!J17&gt;0,4-Data!J17,"")</f>
        <v>0</v>
      </c>
      <c r="K17" s="1">
        <f>IF(Data!K17&gt;0,Data!K17-4,"")</f>
        <v>-1</v>
      </c>
      <c r="L17" s="1">
        <f>IF(Data!L17&gt;0,4-Data!L17,"")</f>
        <v>0</v>
      </c>
      <c r="M17" s="1">
        <f>IF(Data!M17&gt;0,Data!M17-4,"")</f>
        <v>-2</v>
      </c>
      <c r="N17" s="1">
        <f>IF(Data!N17&gt;0,Data!N17-4,"")</f>
        <v>0</v>
      </c>
      <c r="O17" s="1">
        <f>IF(Data!O17&gt;0,Data!O17-4,"")</f>
        <v>-1</v>
      </c>
      <c r="P17" s="1">
        <f>IF(Data!P17&gt;0,Data!P17-4,"")</f>
        <v>0</v>
      </c>
      <c r="Q17" s="1">
        <f>IF(Data!Q17&gt;0,4-Data!Q17,"")</f>
        <v>0</v>
      </c>
      <c r="R17" s="1">
        <f>IF(Data!R17&gt;0,4-Data!R17,"")</f>
        <v>0</v>
      </c>
      <c r="S17" s="1">
        <f>IF(Data!S17&gt;0,4-Data!S17,"")</f>
        <v>0</v>
      </c>
      <c r="T17" s="1">
        <f>IF(Data!T17&gt;0,Data!T17-4,"")</f>
        <v>-1</v>
      </c>
      <c r="U17" s="1">
        <f>IF(Data!U17&gt;0,4-Data!U17,"")</f>
        <v>0</v>
      </c>
      <c r="V17" s="1">
        <f>IF(Data!V17&gt;0,Data!V17-4,"")</f>
        <v>2</v>
      </c>
      <c r="W17" s="1">
        <f>IF(Data!W17&gt;0,4-Data!W17,"")</f>
        <v>1</v>
      </c>
      <c r="X17" s="1">
        <f>IF(Data!X17&gt;0,4-Data!X17,"")</f>
        <v>1</v>
      </c>
      <c r="Y17" s="1">
        <f>IF(Data!Y17&gt;0,4-Data!Y17,"")</f>
        <v>1</v>
      </c>
      <c r="Z17" s="1">
        <f>IF(Data!Z17&gt;0,Data!Z17-4,"")</f>
        <v>2</v>
      </c>
      <c r="AC17" s="6">
        <f t="shared" si="0"/>
        <v>0.16666666666666666</v>
      </c>
      <c r="AD17" s="6">
        <f t="shared" si="1"/>
        <v>-0.5</v>
      </c>
      <c r="AE17" s="6">
        <f t="shared" si="2"/>
        <v>0.5</v>
      </c>
      <c r="AF17" s="6">
        <f t="shared" si="3"/>
        <v>-0.25</v>
      </c>
      <c r="AG17" s="6">
        <f t="shared" si="4"/>
        <v>0.25</v>
      </c>
      <c r="AH17" s="6">
        <f t="shared" si="5"/>
        <v>0</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27" workbookViewId="0">
      <selection activeCell="E3" sqref="E3"/>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0</v>
      </c>
      <c r="C3" s="58">
        <f>VAR(DT!A4:A1004)</f>
        <v>2.7692307692307692</v>
      </c>
      <c r="D3" s="58">
        <f>SQRT(C3)</f>
        <v>1.6641005886756874</v>
      </c>
      <c r="E3" s="59">
        <f>COUNTA(Data!A4:A1004)</f>
        <v>14</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0.66666666666666674</v>
      </c>
      <c r="M3" s="6">
        <f>VAR(DT!AC4:AC1004)</f>
        <v>1.0940170940170941</v>
      </c>
      <c r="R3" s="5"/>
    </row>
    <row r="4" spans="1:18">
      <c r="A4" s="2">
        <v>2</v>
      </c>
      <c r="B4" s="3">
        <f>AVERAGE(DT!B4:B1004)</f>
        <v>-0.14285714285714285</v>
      </c>
      <c r="C4" s="3">
        <f>VAR(DT!B4:B1004)</f>
        <v>2.7472527472527473</v>
      </c>
      <c r="D4" s="3">
        <f t="shared" ref="D4:D28" si="0">SQRT(C4)</f>
        <v>1.6574838603294897</v>
      </c>
      <c r="E4" s="4">
        <f>COUNTA(Data!B4:B1004)</f>
        <v>14</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-0.35714285714285715</v>
      </c>
      <c r="M4" s="6">
        <f>VAR(DT!AD4:AD1004)</f>
        <v>1.5068681318681318</v>
      </c>
    </row>
    <row r="5" spans="1:18">
      <c r="A5" s="2">
        <v>3</v>
      </c>
      <c r="B5" s="3">
        <f>AVERAGE(DT!C4:C1004)</f>
        <v>1.3571428571428572</v>
      </c>
      <c r="C5" s="3">
        <f>VAR(DT!C4:C1004)</f>
        <v>3.1703296703296706</v>
      </c>
      <c r="D5" s="3">
        <f t="shared" si="0"/>
        <v>1.780541959721722</v>
      </c>
      <c r="E5" s="4">
        <f>COUNTA(Data!C4:C1004)</f>
        <v>14</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0.17857142857142858</v>
      </c>
      <c r="M5" s="6">
        <f>VAR(DT!AE4:AE1004)</f>
        <v>0.68681318681318682</v>
      </c>
    </row>
    <row r="6" spans="1:18">
      <c r="A6" s="2">
        <v>4</v>
      </c>
      <c r="B6" s="3">
        <f>AVERAGE(DT!D4:D1004)</f>
        <v>0.21428571428571427</v>
      </c>
      <c r="C6" s="3">
        <f>VAR(DT!D4:D1004)</f>
        <v>2.1813186813186816</v>
      </c>
      <c r="D6" s="3">
        <f t="shared" si="0"/>
        <v>1.4769288003552106</v>
      </c>
      <c r="E6" s="4">
        <f>COUNTA(Data!D4:D1004)</f>
        <v>14</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-3.5714285714285712E-2</v>
      </c>
      <c r="M6" s="6">
        <f>VAR(DT!AF4:AF1004)</f>
        <v>1.5755494505494505</v>
      </c>
    </row>
    <row r="7" spans="1:18">
      <c r="A7" s="2">
        <v>5</v>
      </c>
      <c r="B7" s="3">
        <f>AVERAGE(DT!E4:E1004)</f>
        <v>1</v>
      </c>
      <c r="C7" s="3">
        <f>VAR(DT!E4:E1004)</f>
        <v>1.2307692307692308</v>
      </c>
      <c r="D7" s="3">
        <f t="shared" si="0"/>
        <v>1.1094003924504583</v>
      </c>
      <c r="E7" s="4">
        <f>COUNTA(Data!E4:E1004)</f>
        <v>14</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0.9107142857142857</v>
      </c>
      <c r="M7" s="6">
        <f>VAR(DT!AG4:AG1004)</f>
        <v>1.2269917582417582</v>
      </c>
    </row>
    <row r="8" spans="1:18">
      <c r="A8" s="2">
        <v>6</v>
      </c>
      <c r="B8" s="3">
        <f>AVERAGE(DT!F4:F1004)</f>
        <v>0.7142857142857143</v>
      </c>
      <c r="C8" s="3">
        <f>VAR(DT!F4:F1004)</f>
        <v>2.2197802197802199</v>
      </c>
      <c r="D8" s="3">
        <f t="shared" si="0"/>
        <v>1.489892687336984</v>
      </c>
      <c r="E8" s="4">
        <f>COUNTA(Data!F4:F1004)</f>
        <v>14</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0.7142857142857143</v>
      </c>
      <c r="M8" s="6">
        <f>VAR(DT!AH4:AH1004)</f>
        <v>1.2005494505494505</v>
      </c>
    </row>
    <row r="9" spans="1:18">
      <c r="A9" s="2">
        <v>7</v>
      </c>
      <c r="B9" s="3">
        <f>AVERAGE(DT!G4:G1004)</f>
        <v>1.2857142857142858</v>
      </c>
      <c r="C9" s="3">
        <f>VAR(DT!G4:G1004)</f>
        <v>2.0659340659340661</v>
      </c>
      <c r="D9" s="3">
        <f t="shared" si="0"/>
        <v>1.4373357526806554</v>
      </c>
      <c r="E9" s="4">
        <f>COUNTA(Data!G4:G1004)</f>
        <v>14</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-0.7142857142857143</v>
      </c>
      <c r="C10" s="3">
        <f>VAR(DT!H4:H1004)</f>
        <v>2.6813186813186811</v>
      </c>
      <c r="D10" s="3">
        <f t="shared" si="0"/>
        <v>1.6374732612530445</v>
      </c>
      <c r="E10" s="4">
        <f>COUNTA(Data!H4:H1004)</f>
        <v>14</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-0.35714285714285715</v>
      </c>
      <c r="C11" s="3">
        <f>VAR(DT!I4:I1004)</f>
        <v>2.0934065934065935</v>
      </c>
      <c r="D11" s="3">
        <f t="shared" si="0"/>
        <v>1.4468609447374663</v>
      </c>
      <c r="E11" s="4">
        <f>COUNTA(Data!I4:I1004)</f>
        <v>14</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0.2857142857142857</v>
      </c>
      <c r="C12" s="3">
        <f>VAR(DT!J4:J1004)</f>
        <v>4.0659340659340657</v>
      </c>
      <c r="D12" s="3">
        <f t="shared" si="0"/>
        <v>2.0164161440372537</v>
      </c>
      <c r="E12" s="4">
        <f>COUNTA(Data!J4:J1004)</f>
        <v>14</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-7.1428571428571425E-2</v>
      </c>
      <c r="C13" s="3">
        <f>VAR(DT!K4:K1004)</f>
        <v>2.5329670329670333</v>
      </c>
      <c r="D13" s="3">
        <f t="shared" si="0"/>
        <v>1.5915297775935684</v>
      </c>
      <c r="E13" s="4">
        <f>COUNTA(Data!K4:K1004)</f>
        <v>14</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1.0714285714285714</v>
      </c>
      <c r="C14" s="3">
        <f>VAR(DT!L4:L1004)</f>
        <v>1.9175824175824174</v>
      </c>
      <c r="D14" s="3">
        <f t="shared" si="0"/>
        <v>1.3847680013570567</v>
      </c>
      <c r="E14" s="4">
        <f>COUNTA(Data!L4:L1004)</f>
        <v>14</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-0.9285714285714286</v>
      </c>
      <c r="C15" s="3">
        <f>VAR(DT!M4:M1004)</f>
        <v>2.3791208791208791</v>
      </c>
      <c r="D15" s="3">
        <f t="shared" si="0"/>
        <v>1.5424399110243741</v>
      </c>
      <c r="E15" s="4">
        <f>COUNTA(Data!M4:M1004)</f>
        <v>14</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0.6428571428571429</v>
      </c>
      <c r="C16" s="3">
        <f>VAR(DT!N4:N1004)</f>
        <v>1.0164835164835166</v>
      </c>
      <c r="D16" s="3">
        <f t="shared" si="0"/>
        <v>1.0082080720186268</v>
      </c>
      <c r="E16" s="4">
        <f>COUNTA(Data!N4:N1004)</f>
        <v>14</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0.42857142857142855</v>
      </c>
      <c r="C17" s="3">
        <f>VAR(DT!O4:O1004)</f>
        <v>1.1868131868131868</v>
      </c>
      <c r="D17" s="3">
        <f t="shared" si="0"/>
        <v>1.0894095588038444</v>
      </c>
      <c r="E17" s="4">
        <f>COUNTA(Data!O4:O1004)</f>
        <v>14</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0.42857142857142855</v>
      </c>
      <c r="C18" s="3">
        <f>VAR(DT!P4:P1004)</f>
        <v>1.956043956043956</v>
      </c>
      <c r="D18" s="3">
        <f t="shared" si="0"/>
        <v>1.3985864135061359</v>
      </c>
      <c r="E18" s="4">
        <f>COUNTA(Data!P4:P1004)</f>
        <v>14</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0.21428571428571427</v>
      </c>
      <c r="C19" s="3">
        <f>VAR(DT!Q4:Q1004)</f>
        <v>1.4120879120879122</v>
      </c>
      <c r="D19" s="3">
        <f t="shared" si="0"/>
        <v>1.1883130530663677</v>
      </c>
      <c r="E19" s="4">
        <f>COUNTA(Data!Q4:Q1004)</f>
        <v>14</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0.6428571428571429</v>
      </c>
      <c r="C20" s="3">
        <f>VAR(DT!R4:R1004)</f>
        <v>2.401098901098901</v>
      </c>
      <c r="D20" s="3">
        <f t="shared" si="0"/>
        <v>1.549547966698321</v>
      </c>
      <c r="E20" s="4">
        <f>COUNTA(Data!R4:R1004)</f>
        <v>14</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0.42857142857142855</v>
      </c>
      <c r="C21" s="3">
        <f>VAR(DT!S4:S1004)</f>
        <v>3.3406593406593408</v>
      </c>
      <c r="D21" s="3">
        <f t="shared" si="0"/>
        <v>1.8277470669267508</v>
      </c>
      <c r="E21" s="4">
        <f>COUNTA(Data!S4:S1004)</f>
        <v>14</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0.35714285714285715</v>
      </c>
      <c r="C22" s="3">
        <f>VAR(DT!T4:T1004)</f>
        <v>2.2472527472527473</v>
      </c>
      <c r="D22" s="3">
        <f t="shared" si="0"/>
        <v>1.4990839693802169</v>
      </c>
      <c r="E22" s="4">
        <f>COUNTA(Data!T4:T1004)</f>
        <v>14</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-0.5714285714285714</v>
      </c>
      <c r="C23" s="3">
        <f>VAR(DT!U4:U1004)</f>
        <v>2.2637362637362637</v>
      </c>
      <c r="D23" s="3">
        <f t="shared" si="0"/>
        <v>1.5045717874984443</v>
      </c>
      <c r="E23" s="4">
        <f>COUNTA(Data!U4:U1004)</f>
        <v>14</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0.5</v>
      </c>
      <c r="C24" s="3">
        <f>VAR(DT!V4:V1004)</f>
        <v>1.6538461538461537</v>
      </c>
      <c r="D24" s="3">
        <f t="shared" si="0"/>
        <v>1.2860194997923451</v>
      </c>
      <c r="E24" s="4">
        <f>COUNTA(Data!V4:V1004)</f>
        <v>14</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0.21428571428571427</v>
      </c>
      <c r="C25" s="3">
        <f>VAR(DT!W4:W1004)</f>
        <v>1.5659340659340659</v>
      </c>
      <c r="D25" s="3">
        <f t="shared" si="0"/>
        <v>1.2513728724621074</v>
      </c>
      <c r="E25" s="4">
        <f>COUNTA(Data!W4:W1004)</f>
        <v>14</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0.7857142857142857</v>
      </c>
      <c r="C26" s="3">
        <f>VAR(DT!X4:X1004)</f>
        <v>1.2582417582417582</v>
      </c>
      <c r="D26" s="3">
        <f t="shared" si="0"/>
        <v>1.1217137594956024</v>
      </c>
      <c r="E26" s="4">
        <f>COUNTA(Data!X4:X1004)</f>
        <v>14</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1.0714285714285714</v>
      </c>
      <c r="C27" s="3">
        <f>VAR(DT!Y4:Y1004)</f>
        <v>2.0714285714285712</v>
      </c>
      <c r="D27" s="3">
        <f t="shared" si="0"/>
        <v>1.4392458342578487</v>
      </c>
      <c r="E27" s="4">
        <f>COUNTA(Data!Y4:Y1004)</f>
        <v>14</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0.7857142857142857</v>
      </c>
      <c r="C28" s="3">
        <f>VAR(DT!Z4:Z1004)</f>
        <v>1.4120879120879122</v>
      </c>
      <c r="D28" s="3">
        <f t="shared" si="0"/>
        <v>1.1883130530663677</v>
      </c>
      <c r="E28" s="4">
        <f>COUNTA(Data!Z4:Z1004)</f>
        <v>14</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0.66666666666666674</v>
      </c>
    </row>
    <row r="41" spans="11:15">
      <c r="K41" s="1" t="str">
        <f>VLOOKUP(Read_First!B5,Items!A1:BI50,60,FALSE)</f>
        <v>Pragmatic Quality</v>
      </c>
      <c r="L41" s="36">
        <f>(L4+L5+L6)/3</f>
        <v>-7.1428571428571438E-2</v>
      </c>
    </row>
    <row r="42" spans="11:15">
      <c r="K42" s="1" t="str">
        <f>VLOOKUP(Read_First!B5,Items!A1:BI50,61,FALSE)</f>
        <v>Hedonic Quality</v>
      </c>
      <c r="L42" s="36">
        <f>(L7+L8)/2</f>
        <v>0.8125</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0</v>
      </c>
      <c r="C5" s="70">
        <f>Results!D3</f>
        <v>1.6641005886756874</v>
      </c>
      <c r="D5" s="59">
        <f>Results!E3</f>
        <v>14</v>
      </c>
      <c r="E5" s="70">
        <f t="shared" ref="E5:E24" si="0">CONFIDENCE(0.05, C5, D5)</f>
        <v>0.87169317853241035</v>
      </c>
      <c r="F5" s="70">
        <f t="shared" ref="F5:F24" si="1">B5-E5</f>
        <v>-0.87169317853241035</v>
      </c>
      <c r="G5" s="70">
        <f t="shared" ref="G5:G24" si="2">B5+E5</f>
        <v>0.87169317853241035</v>
      </c>
      <c r="I5" s="72" t="str">
        <f>VLOOKUP(Read_First!B5,Items!A1:BI50,54,FALSE)</f>
        <v>Attractiveness</v>
      </c>
      <c r="J5" s="70">
        <f>AVERAGE(DT!AC4:AC1004)</f>
        <v>0.66666666666666674</v>
      </c>
      <c r="K5" s="70">
        <f>STDEV(DT!AC4:AC1004)</f>
        <v>1.0459527207369816</v>
      </c>
      <c r="L5" s="59">
        <f>MAX(D5:D24)</f>
        <v>14</v>
      </c>
      <c r="M5" s="70">
        <f>CONFIDENCE(0.05, K5, L5)</f>
        <v>0.54789347347050954</v>
      </c>
      <c r="N5" s="70">
        <f t="shared" ref="N5:N10" si="3">J5-M5</f>
        <v>0.1187731931961572</v>
      </c>
      <c r="O5" s="70">
        <f t="shared" ref="O5:O10" si="4">J5+M5</f>
        <v>1.2145601401371762</v>
      </c>
    </row>
    <row r="6" spans="1:15">
      <c r="A6" s="12">
        <v>2</v>
      </c>
      <c r="B6" s="10">
        <f>Results!B4</f>
        <v>-0.14285714285714285</v>
      </c>
      <c r="C6" s="10">
        <f>Results!D4</f>
        <v>1.6574838603294897</v>
      </c>
      <c r="D6" s="4">
        <f>Results!E4</f>
        <v>14</v>
      </c>
      <c r="E6" s="10">
        <f t="shared" si="0"/>
        <v>0.86822718795297504</v>
      </c>
      <c r="F6" s="10">
        <f t="shared" si="1"/>
        <v>-1.0110843308101178</v>
      </c>
      <c r="G6" s="10">
        <f t="shared" si="2"/>
        <v>0.72537004509583225</v>
      </c>
      <c r="I6" s="9" t="str">
        <f>VLOOKUP(Read_First!B5,Items!A1:BI50,55,FALSE)</f>
        <v>Perspicuity</v>
      </c>
      <c r="J6" s="10">
        <f>AVERAGE(DT!AD4:AD1004)</f>
        <v>-0.35714285714285715</v>
      </c>
      <c r="K6" s="10">
        <f>STDEV(DT!AD4:AD1004)</f>
        <v>1.2275455722164175</v>
      </c>
      <c r="L6" s="4">
        <f>L5</f>
        <v>14</v>
      </c>
      <c r="M6" s="10">
        <f t="shared" ref="M6:M10" si="5">CONFIDENCE(0.05, K6, L6)</f>
        <v>0.64301587831915219</v>
      </c>
      <c r="N6" s="10">
        <f t="shared" si="3"/>
        <v>-1.0001587354620094</v>
      </c>
      <c r="O6" s="10">
        <f t="shared" si="4"/>
        <v>0.28587302117629504</v>
      </c>
    </row>
    <row r="7" spans="1:15">
      <c r="A7" s="12">
        <v>3</v>
      </c>
      <c r="B7" s="10">
        <f>Results!B5</f>
        <v>1.3571428571428572</v>
      </c>
      <c r="C7" s="10">
        <f>Results!D5</f>
        <v>1.780541959721722</v>
      </c>
      <c r="D7" s="4">
        <f>Results!E5</f>
        <v>14</v>
      </c>
      <c r="E7" s="10">
        <f t="shared" si="0"/>
        <v>0.93268777797580427</v>
      </c>
      <c r="F7" s="10">
        <f t="shared" si="1"/>
        <v>0.42445507916705294</v>
      </c>
      <c r="G7" s="10">
        <f t="shared" si="2"/>
        <v>2.2898306351186615</v>
      </c>
      <c r="I7" s="9" t="str">
        <f>VLOOKUP(Read_First!B5,Items!A1:BI50,56,FALSE)</f>
        <v>Efficiency</v>
      </c>
      <c r="J7" s="10">
        <f>AVERAGE(DT!AE4:AE1004)</f>
        <v>0.17857142857142858</v>
      </c>
      <c r="K7" s="10">
        <f>STDEV(DT!AE4:AE1004)</f>
        <v>0.82874193016474484</v>
      </c>
      <c r="L7" s="4">
        <f>L6</f>
        <v>14</v>
      </c>
      <c r="M7" s="10">
        <f t="shared" si="5"/>
        <v>0.43411359397648752</v>
      </c>
      <c r="N7" s="10">
        <f t="shared" si="3"/>
        <v>-0.25554216540505892</v>
      </c>
      <c r="O7" s="10">
        <f t="shared" si="4"/>
        <v>0.61268502254791612</v>
      </c>
    </row>
    <row r="8" spans="1:15">
      <c r="A8" s="12">
        <v>4</v>
      </c>
      <c r="B8" s="10">
        <f>Results!B6</f>
        <v>0.21428571428571427</v>
      </c>
      <c r="C8" s="10">
        <f>Results!D6</f>
        <v>1.4769288003552106</v>
      </c>
      <c r="D8" s="4">
        <f>Results!E6</f>
        <v>14</v>
      </c>
      <c r="E8" s="10">
        <f t="shared" si="0"/>
        <v>0.77364840155020043</v>
      </c>
      <c r="F8" s="10">
        <f t="shared" si="1"/>
        <v>-0.55936268726448612</v>
      </c>
      <c r="G8" s="10">
        <f t="shared" si="2"/>
        <v>0.98793411583591473</v>
      </c>
      <c r="I8" s="11" t="str">
        <f>VLOOKUP(Read_First!B5,Items!A1:BI50,57,FALSE)</f>
        <v>Dependability</v>
      </c>
      <c r="J8" s="10">
        <f>AVERAGE(DT!AF4:AF1004)</f>
        <v>-3.5714285714285712E-2</v>
      </c>
      <c r="K8" s="10">
        <f>STDEV(DT!AF4:AF1004)</f>
        <v>1.2552089270513695</v>
      </c>
      <c r="L8" s="4">
        <f>L7</f>
        <v>14</v>
      </c>
      <c r="M8" s="10">
        <f t="shared" si="5"/>
        <v>0.65750656347907965</v>
      </c>
      <c r="N8" s="10">
        <f t="shared" si="3"/>
        <v>-0.69322084919336535</v>
      </c>
      <c r="O8" s="10">
        <f t="shared" si="4"/>
        <v>0.62179227776479395</v>
      </c>
    </row>
    <row r="9" spans="1:15">
      <c r="A9" s="12">
        <v>5</v>
      </c>
      <c r="B9" s="10">
        <f>Results!B7</f>
        <v>1</v>
      </c>
      <c r="C9" s="10">
        <f>Results!D7</f>
        <v>1.1094003924504583</v>
      </c>
      <c r="D9" s="4">
        <f>Results!E7</f>
        <v>14</v>
      </c>
      <c r="E9" s="10">
        <f t="shared" si="0"/>
        <v>0.58112878568827353</v>
      </c>
      <c r="F9" s="10">
        <f t="shared" si="1"/>
        <v>0.41887121431172647</v>
      </c>
      <c r="G9" s="10">
        <f t="shared" si="2"/>
        <v>1.5811287856882736</v>
      </c>
      <c r="I9" s="11" t="str">
        <f>VLOOKUP(Read_First!B5,Items!A1:BI50,58,FALSE)</f>
        <v>Stimulation</v>
      </c>
      <c r="J9" s="10">
        <f>AVERAGE(DT!AG4:AG1004)</f>
        <v>0.9107142857142857</v>
      </c>
      <c r="K9" s="10">
        <f>STDEV(DT!AG4:AG1004)</f>
        <v>1.1076966002664079</v>
      </c>
      <c r="L9" s="4">
        <f>L8</f>
        <v>14</v>
      </c>
      <c r="M9" s="10">
        <f t="shared" si="5"/>
        <v>0.58023630116265024</v>
      </c>
      <c r="N9" s="10">
        <f t="shared" si="3"/>
        <v>0.33047798455163546</v>
      </c>
      <c r="O9" s="10">
        <f t="shared" si="4"/>
        <v>1.4909505868769359</v>
      </c>
    </row>
    <row r="10" spans="1:15">
      <c r="A10" s="12">
        <v>6</v>
      </c>
      <c r="B10" s="10">
        <f>Results!B8</f>
        <v>0.7142857142857143</v>
      </c>
      <c r="C10" s="10">
        <f>Results!D8</f>
        <v>1.489892687336984</v>
      </c>
      <c r="D10" s="4">
        <f>Results!E8</f>
        <v>14</v>
      </c>
      <c r="E10" s="10">
        <f t="shared" si="0"/>
        <v>0.78043917605396418</v>
      </c>
      <c r="F10" s="10">
        <f t="shared" si="1"/>
        <v>-6.6153461768249877E-2</v>
      </c>
      <c r="G10" s="10">
        <f t="shared" si="2"/>
        <v>1.4947248903396786</v>
      </c>
      <c r="I10" s="9" t="str">
        <f>VLOOKUP(Read_First!B5,Items!A1:BI50,59,FALSE)</f>
        <v>Novelty</v>
      </c>
      <c r="J10" s="10">
        <f>AVERAGE(DT!AH4:AH1004)</f>
        <v>0.7142857142857143</v>
      </c>
      <c r="K10" s="10">
        <f>STDEV(DT!AH4:AH1004)</f>
        <v>1.0956958750262094</v>
      </c>
      <c r="L10" s="4">
        <f>L9</f>
        <v>14</v>
      </c>
      <c r="M10" s="10">
        <f t="shared" si="5"/>
        <v>0.57395005236224117</v>
      </c>
      <c r="N10" s="10">
        <f t="shared" si="3"/>
        <v>0.14033566192347313</v>
      </c>
      <c r="O10" s="10">
        <f t="shared" si="4"/>
        <v>1.2882357666479556</v>
      </c>
    </row>
    <row r="11" spans="1:15">
      <c r="A11" s="12">
        <v>7</v>
      </c>
      <c r="B11" s="10">
        <f>Results!B9</f>
        <v>1.2857142857142858</v>
      </c>
      <c r="C11" s="10">
        <f>Results!D9</f>
        <v>1.4373357526806554</v>
      </c>
      <c r="D11" s="4">
        <f>Results!E9</f>
        <v>14</v>
      </c>
      <c r="E11" s="10">
        <f t="shared" si="0"/>
        <v>0.75290867595303324</v>
      </c>
      <c r="F11" s="10">
        <f t="shared" si="1"/>
        <v>0.53280560976125257</v>
      </c>
      <c r="G11" s="10">
        <f t="shared" si="2"/>
        <v>2.0386229616673193</v>
      </c>
    </row>
    <row r="12" spans="1:15">
      <c r="A12" s="12">
        <v>8</v>
      </c>
      <c r="B12" s="10">
        <f>Results!B10</f>
        <v>-0.7142857142857143</v>
      </c>
      <c r="C12" s="10">
        <f>Results!D10</f>
        <v>1.6374732612530445</v>
      </c>
      <c r="D12" s="4">
        <f>Results!E10</f>
        <v>14</v>
      </c>
      <c r="E12" s="10">
        <f t="shared" si="0"/>
        <v>0.8577451877469866</v>
      </c>
      <c r="F12" s="10">
        <f t="shared" si="1"/>
        <v>-1.5720309020327008</v>
      </c>
      <c r="G12" s="10">
        <f t="shared" si="2"/>
        <v>0.1434594734612723</v>
      </c>
    </row>
    <row r="13" spans="1:15">
      <c r="A13" s="12">
        <v>9</v>
      </c>
      <c r="B13" s="10">
        <f>Results!B11</f>
        <v>-0.35714285714285715</v>
      </c>
      <c r="C13" s="10">
        <f>Results!D11</f>
        <v>1.4468609447374663</v>
      </c>
      <c r="D13" s="4">
        <f>Results!E11</f>
        <v>14</v>
      </c>
      <c r="E13" s="10">
        <f t="shared" si="0"/>
        <v>0.75789818499872186</v>
      </c>
      <c r="F13" s="10">
        <f t="shared" si="1"/>
        <v>-1.1150410421415791</v>
      </c>
      <c r="G13" s="10">
        <f t="shared" si="2"/>
        <v>0.40075532785586471</v>
      </c>
    </row>
    <row r="14" spans="1:15">
      <c r="A14" s="12">
        <v>10</v>
      </c>
      <c r="B14" s="10">
        <f>Results!B12</f>
        <v>0.2857142857142857</v>
      </c>
      <c r="C14" s="10">
        <f>Results!D12</f>
        <v>2.0164161440372537</v>
      </c>
      <c r="D14" s="4">
        <f>Results!E12</f>
        <v>14</v>
      </c>
      <c r="E14" s="10">
        <f t="shared" si="0"/>
        <v>1.0562439613333092</v>
      </c>
      <c r="F14" s="10">
        <f t="shared" si="1"/>
        <v>-0.77052967561902352</v>
      </c>
      <c r="G14" s="10">
        <f t="shared" si="2"/>
        <v>1.3419582470475948</v>
      </c>
    </row>
    <row r="15" spans="1:15">
      <c r="A15" s="12">
        <v>11</v>
      </c>
      <c r="B15" s="10">
        <f>Results!B13</f>
        <v>-7.1428571428571425E-2</v>
      </c>
      <c r="C15" s="10">
        <f>Results!D13</f>
        <v>1.5915297775935684</v>
      </c>
      <c r="D15" s="4">
        <f>Results!E13</f>
        <v>14</v>
      </c>
      <c r="E15" s="10">
        <f t="shared" si="0"/>
        <v>0.83367896147646292</v>
      </c>
      <c r="F15" s="10">
        <f t="shared" si="1"/>
        <v>-0.90510753290503432</v>
      </c>
      <c r="G15" s="10">
        <f t="shared" si="2"/>
        <v>0.76225039004789152</v>
      </c>
      <c r="J15" s="69"/>
    </row>
    <row r="16" spans="1:15">
      <c r="A16" s="12">
        <v>12</v>
      </c>
      <c r="B16" s="10">
        <f>Results!B14</f>
        <v>1.0714285714285714</v>
      </c>
      <c r="C16" s="10">
        <f>Results!D14</f>
        <v>1.3847680013570567</v>
      </c>
      <c r="D16" s="4">
        <f>Results!E14</f>
        <v>14</v>
      </c>
      <c r="E16" s="10">
        <f t="shared" si="0"/>
        <v>0.7253725098393996</v>
      </c>
      <c r="F16" s="10">
        <f t="shared" si="1"/>
        <v>0.34605606158917179</v>
      </c>
      <c r="G16" s="10">
        <f t="shared" si="2"/>
        <v>1.7968010812679709</v>
      </c>
    </row>
    <row r="17" spans="1:7">
      <c r="A17" s="12">
        <v>13</v>
      </c>
      <c r="B17" s="10">
        <f>Results!B15</f>
        <v>-0.9285714285714286</v>
      </c>
      <c r="C17" s="10">
        <f>Results!D15</f>
        <v>1.5424399110243741</v>
      </c>
      <c r="D17" s="4">
        <f>Results!E15</f>
        <v>14</v>
      </c>
      <c r="E17" s="10">
        <f t="shared" si="0"/>
        <v>0.80796458933175574</v>
      </c>
      <c r="F17" s="10">
        <f t="shared" si="1"/>
        <v>-1.7365360179031843</v>
      </c>
      <c r="G17" s="10">
        <f t="shared" si="2"/>
        <v>-0.12060683923967286</v>
      </c>
    </row>
    <row r="18" spans="1:7">
      <c r="A18" s="12">
        <v>14</v>
      </c>
      <c r="B18" s="10">
        <f>Results!B16</f>
        <v>0.6428571428571429</v>
      </c>
      <c r="C18" s="10">
        <f>Results!D16</f>
        <v>1.0082080720186268</v>
      </c>
      <c r="D18" s="4">
        <f>Results!E16</f>
        <v>14</v>
      </c>
      <c r="E18" s="10">
        <f t="shared" si="0"/>
        <v>0.52812198066665461</v>
      </c>
      <c r="F18" s="10">
        <f t="shared" si="1"/>
        <v>0.11473516219048829</v>
      </c>
      <c r="G18" s="10">
        <f t="shared" si="2"/>
        <v>1.1709791235237974</v>
      </c>
    </row>
    <row r="19" spans="1:7">
      <c r="A19" s="12">
        <v>15</v>
      </c>
      <c r="B19" s="10">
        <f>Results!B17</f>
        <v>0.42857142857142855</v>
      </c>
      <c r="C19" s="10">
        <f>Results!D17</f>
        <v>1.0894095588038444</v>
      </c>
      <c r="D19" s="4">
        <f>Results!E17</f>
        <v>14</v>
      </c>
      <c r="E19" s="10">
        <f t="shared" si="0"/>
        <v>0.57065713905734639</v>
      </c>
      <c r="F19" s="10">
        <f t="shared" si="1"/>
        <v>-0.14208571048591784</v>
      </c>
      <c r="G19" s="10">
        <f t="shared" si="2"/>
        <v>0.99922856762877488</v>
      </c>
    </row>
    <row r="20" spans="1:7">
      <c r="A20" s="12">
        <v>16</v>
      </c>
      <c r="B20" s="10">
        <f>Results!B18</f>
        <v>0.42857142857142855</v>
      </c>
      <c r="C20" s="10">
        <f>Results!D18</f>
        <v>1.3985864135061359</v>
      </c>
      <c r="D20" s="4">
        <f>Results!E18</f>
        <v>14</v>
      </c>
      <c r="E20" s="10">
        <f t="shared" si="0"/>
        <v>0.73261090377452087</v>
      </c>
      <c r="F20" s="10">
        <f t="shared" si="1"/>
        <v>-0.30403947520309232</v>
      </c>
      <c r="G20" s="10">
        <f t="shared" si="2"/>
        <v>1.1611823323459494</v>
      </c>
    </row>
    <row r="21" spans="1:7">
      <c r="A21" s="12">
        <v>17</v>
      </c>
      <c r="B21" s="10">
        <f>Results!B19</f>
        <v>0.21428571428571427</v>
      </c>
      <c r="C21" s="10">
        <f>Results!D19</f>
        <v>1.1883130530663677</v>
      </c>
      <c r="D21" s="4">
        <f>Results!E19</f>
        <v>14</v>
      </c>
      <c r="E21" s="10">
        <f t="shared" si="0"/>
        <v>0.62246500564206464</v>
      </c>
      <c r="F21" s="10">
        <f t="shared" si="1"/>
        <v>-0.40817929135635034</v>
      </c>
      <c r="G21" s="10">
        <f t="shared" si="2"/>
        <v>0.83675071992777894</v>
      </c>
    </row>
    <row r="22" spans="1:7">
      <c r="A22" s="12">
        <v>18</v>
      </c>
      <c r="B22" s="10">
        <f>Results!B20</f>
        <v>0.6428571428571429</v>
      </c>
      <c r="C22" s="10">
        <f>Results!D20</f>
        <v>1.549547966698321</v>
      </c>
      <c r="D22" s="4">
        <f>Results!E20</f>
        <v>14</v>
      </c>
      <c r="E22" s="10">
        <f t="shared" si="0"/>
        <v>0.81168794817542944</v>
      </c>
      <c r="F22" s="10">
        <f t="shared" si="1"/>
        <v>-0.16883080531828654</v>
      </c>
      <c r="G22" s="10">
        <f t="shared" si="2"/>
        <v>1.4545450910325723</v>
      </c>
    </row>
    <row r="23" spans="1:7">
      <c r="A23" s="12">
        <v>19</v>
      </c>
      <c r="B23" s="10">
        <f>Results!B21</f>
        <v>0.42857142857142855</v>
      </c>
      <c r="C23" s="10">
        <f>Results!D21</f>
        <v>1.8277470669267508</v>
      </c>
      <c r="D23" s="4">
        <f>Results!E21</f>
        <v>14</v>
      </c>
      <c r="E23" s="10">
        <f t="shared" si="0"/>
        <v>0.95741487093072064</v>
      </c>
      <c r="F23" s="10">
        <f t="shared" si="1"/>
        <v>-0.52884344235929204</v>
      </c>
      <c r="G23" s="10">
        <f t="shared" si="2"/>
        <v>1.3859862995021492</v>
      </c>
    </row>
    <row r="24" spans="1:7">
      <c r="A24" s="12">
        <v>20</v>
      </c>
      <c r="B24" s="10">
        <f>Results!B22</f>
        <v>0.35714285714285715</v>
      </c>
      <c r="C24" s="10">
        <f>Results!D22</f>
        <v>1.4990839693802169</v>
      </c>
      <c r="D24" s="4">
        <f>Results!E22</f>
        <v>14</v>
      </c>
      <c r="E24" s="10">
        <f t="shared" si="0"/>
        <v>0.78525377555208087</v>
      </c>
      <c r="F24" s="10">
        <f t="shared" si="1"/>
        <v>-0.42811091840922372</v>
      </c>
      <c r="G24" s="10">
        <f t="shared" si="2"/>
        <v>1.142396632694938</v>
      </c>
    </row>
    <row r="25" spans="1:7">
      <c r="A25" s="12">
        <v>21</v>
      </c>
      <c r="B25" s="10">
        <f>Results!B23</f>
        <v>-0.5714285714285714</v>
      </c>
      <c r="C25" s="10">
        <f>Results!D23</f>
        <v>1.5045717874984443</v>
      </c>
      <c r="D25" s="4">
        <f>Results!E23</f>
        <v>14</v>
      </c>
      <c r="E25" s="10">
        <f t="shared" ref="E25:E30" si="6">CONFIDENCE(0.05, C25, D25)</f>
        <v>0.7881284176567942</v>
      </c>
      <c r="F25" s="10">
        <f t="shared" ref="F25:F30" si="7">B25-E25</f>
        <v>-1.3595569890853656</v>
      </c>
      <c r="G25" s="10">
        <f t="shared" ref="G25:G30" si="8">B25+E25</f>
        <v>0.2166998462282228</v>
      </c>
    </row>
    <row r="26" spans="1:7">
      <c r="A26" s="12">
        <v>22</v>
      </c>
      <c r="B26" s="10">
        <f>Results!B24</f>
        <v>0.5</v>
      </c>
      <c r="C26" s="10">
        <f>Results!D24</f>
        <v>1.2860194997923451</v>
      </c>
      <c r="D26" s="4">
        <f>Results!E24</f>
        <v>14</v>
      </c>
      <c r="E26" s="10">
        <f t="shared" si="6"/>
        <v>0.67364583190296656</v>
      </c>
      <c r="F26" s="10">
        <f t="shared" si="7"/>
        <v>-0.17364583190296656</v>
      </c>
      <c r="G26" s="10">
        <f t="shared" si="8"/>
        <v>1.1736458319029666</v>
      </c>
    </row>
    <row r="27" spans="1:7">
      <c r="A27" s="12">
        <v>23</v>
      </c>
      <c r="B27" s="10">
        <f>Results!B25</f>
        <v>0.21428571428571427</v>
      </c>
      <c r="C27" s="10">
        <f>Results!D25</f>
        <v>1.2513728724621074</v>
      </c>
      <c r="D27" s="4">
        <f>Results!E25</f>
        <v>14</v>
      </c>
      <c r="E27" s="10">
        <f t="shared" si="6"/>
        <v>0.65549715212456605</v>
      </c>
      <c r="F27" s="10">
        <f t="shared" si="7"/>
        <v>-0.44121143783885175</v>
      </c>
      <c r="G27" s="10">
        <f t="shared" si="8"/>
        <v>0.86978286641028035</v>
      </c>
    </row>
    <row r="28" spans="1:7">
      <c r="A28" s="12">
        <v>24</v>
      </c>
      <c r="B28" s="10">
        <f>Results!B26</f>
        <v>0.7857142857142857</v>
      </c>
      <c r="C28" s="10">
        <f>Results!D26</f>
        <v>1.1217137594956024</v>
      </c>
      <c r="D28" s="4">
        <f>Results!E26</f>
        <v>14</v>
      </c>
      <c r="E28" s="10">
        <f t="shared" si="6"/>
        <v>0.58757880327198209</v>
      </c>
      <c r="F28" s="10">
        <f t="shared" si="7"/>
        <v>0.19813548244230361</v>
      </c>
      <c r="G28" s="10">
        <f t="shared" si="8"/>
        <v>1.3732930889862678</v>
      </c>
    </row>
    <row r="29" spans="1:7">
      <c r="A29" s="12">
        <v>25</v>
      </c>
      <c r="B29" s="10">
        <f>Results!B27</f>
        <v>1.0714285714285714</v>
      </c>
      <c r="C29" s="10">
        <f>Results!D27</f>
        <v>1.4392458342578487</v>
      </c>
      <c r="D29" s="4">
        <f>Results!E27</f>
        <v>14</v>
      </c>
      <c r="E29" s="10">
        <f t="shared" si="6"/>
        <v>0.75390921948544365</v>
      </c>
      <c r="F29" s="10">
        <f t="shared" si="7"/>
        <v>0.31751935194312775</v>
      </c>
      <c r="G29" s="10">
        <f t="shared" si="8"/>
        <v>1.8253377909140149</v>
      </c>
    </row>
    <row r="30" spans="1:7">
      <c r="A30" s="12">
        <v>26</v>
      </c>
      <c r="B30" s="10">
        <f>Results!B28</f>
        <v>0.7857142857142857</v>
      </c>
      <c r="C30" s="10">
        <f>Results!D28</f>
        <v>1.1883130530663677</v>
      </c>
      <c r="D30" s="4">
        <f>Results!E28</f>
        <v>14</v>
      </c>
      <c r="E30" s="10">
        <f t="shared" si="6"/>
        <v>0.62246500564206464</v>
      </c>
      <c r="F30" s="10">
        <f t="shared" si="7"/>
        <v>0.16324928007222106</v>
      </c>
      <c r="G30" s="10">
        <f t="shared" si="8"/>
        <v>1.4081792913563502</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baseColWidth="10" defaultColWidth="8.83203125" defaultRowHeight="15"/>
  <cols>
    <col min="2" max="2" width="39.83203125" customWidth="1"/>
    <col min="3" max="3" width="8.83203125" customWidth="1"/>
    <col min="10" max="10" width="18" customWidth="1"/>
    <col min="11" max="11" width="5.33203125" customWidth="1"/>
  </cols>
  <sheetData>
    <row r="1" spans="1:11" ht="82.2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1</v>
      </c>
      <c r="D3" s="1">
        <f>COUNTIF(DT!A4:A1004,"-2")</f>
        <v>2</v>
      </c>
      <c r="E3" s="1">
        <f>COUNTIF(DT!A4:A1004,"-1")</f>
        <v>2</v>
      </c>
      <c r="F3" s="1">
        <f>COUNTIF(DT!A4:A1004,"0")</f>
        <v>4</v>
      </c>
      <c r="G3" s="1">
        <f>COUNTIF(DT!A4:A1004,"1")</f>
        <v>1</v>
      </c>
      <c r="H3" s="1">
        <f>COUNTIF(DT!A4:A1004,"2")</f>
        <v>4</v>
      </c>
      <c r="I3" s="1">
        <f>COUNTIF(DT!A4:A1004,"3")</f>
        <v>0</v>
      </c>
      <c r="J3" s="23" t="str">
        <f>Results!H3</f>
        <v>Attractiveness</v>
      </c>
    </row>
    <row r="4" spans="1:11">
      <c r="A4" s="2">
        <v>2</v>
      </c>
      <c r="B4" s="1" t="str">
        <f>_xlfn.CONCAT(Results!F4,"/",Results!G4)</f>
        <v>not understandable/understandable</v>
      </c>
      <c r="C4" s="1">
        <f>COUNTIF(DT!B4:B1004,"-3")</f>
        <v>2</v>
      </c>
      <c r="D4" s="1">
        <f>COUNTIF(DT!B4:B1004,"-2")</f>
        <v>0</v>
      </c>
      <c r="E4" s="1">
        <f>COUNTIF(DT!B4:B1004,"-1")</f>
        <v>4</v>
      </c>
      <c r="F4" s="1">
        <f>COUNTIF(DT!B4:B1004,"0")</f>
        <v>3</v>
      </c>
      <c r="G4" s="1">
        <f>COUNTIF(DT!B4:B1004,"1")</f>
        <v>2</v>
      </c>
      <c r="H4" s="1">
        <f>COUNTIF(DT!B4:B1004,"2")</f>
        <v>3</v>
      </c>
      <c r="I4" s="1">
        <f>COUNTIF(DT!B4:B1004,"3")</f>
        <v>0</v>
      </c>
      <c r="J4" s="23" t="str">
        <f>Results!H4</f>
        <v>Perspicuity</v>
      </c>
    </row>
    <row r="5" spans="1:11">
      <c r="A5" s="2">
        <v>3</v>
      </c>
      <c r="B5" s="1" t="str">
        <f>_xlfn.CONCAT(Results!G5,"/",Results!F5)</f>
        <v>dull/creative</v>
      </c>
      <c r="C5" s="1">
        <f>COUNTIF(DT!C4:C1004,"-3")</f>
        <v>0</v>
      </c>
      <c r="D5" s="1">
        <f>COUNTIF(DT!C4:C1004,"-2")</f>
        <v>1</v>
      </c>
      <c r="E5" s="1">
        <f>COUNTIF(DT!C4:C1004,"-1")</f>
        <v>2</v>
      </c>
      <c r="F5" s="1">
        <f>COUNTIF(DT!C4:C1004,"0")</f>
        <v>1</v>
      </c>
      <c r="G5" s="1">
        <f>COUNTIF(DT!C4:C1004,"1")</f>
        <v>3</v>
      </c>
      <c r="H5" s="1">
        <f>COUNTIF(DT!C4:C1004,"2")</f>
        <v>1</v>
      </c>
      <c r="I5" s="1">
        <f>COUNTIF(DT!C4:C1004,"3")</f>
        <v>6</v>
      </c>
      <c r="J5" s="23" t="str">
        <f>Results!H5</f>
        <v>Novelty</v>
      </c>
    </row>
    <row r="6" spans="1:11">
      <c r="A6" s="2">
        <v>4</v>
      </c>
      <c r="B6" s="1" t="str">
        <f>_xlfn.CONCAT(Results!G6,"/",Results!F6)</f>
        <v>difficult to learn/easy to learn</v>
      </c>
      <c r="C6" s="1">
        <f>COUNTIF(DT!D4:D1004,"-3")</f>
        <v>1</v>
      </c>
      <c r="D6" s="1">
        <f>COUNTIF(DT!D4:D1004,"-2")</f>
        <v>1</v>
      </c>
      <c r="E6" s="1">
        <f>COUNTIF(DT!D4:D1004,"-1")</f>
        <v>2</v>
      </c>
      <c r="F6" s="1">
        <f>COUNTIF(DT!D4:D1004,"0")</f>
        <v>2</v>
      </c>
      <c r="G6" s="1">
        <f>COUNTIF(DT!D4:D1004,"1")</f>
        <v>6</v>
      </c>
      <c r="H6" s="1">
        <f>COUNTIF(DT!D4:D1004,"2")</f>
        <v>2</v>
      </c>
      <c r="I6" s="1">
        <f>COUNTIF(DT!D4:D1004,"3")</f>
        <v>0</v>
      </c>
      <c r="J6" s="23" t="str">
        <f>Results!H6</f>
        <v>Perspicuity</v>
      </c>
    </row>
    <row r="7" spans="1:11">
      <c r="A7" s="2">
        <v>5</v>
      </c>
      <c r="B7" s="1" t="str">
        <f>_xlfn.CONCAT(Results!G7,"/",Results!F7)</f>
        <v>inferior/valuable</v>
      </c>
      <c r="C7" s="1">
        <f>COUNTIF(DT!E4:E1004,"-3")</f>
        <v>0</v>
      </c>
      <c r="D7" s="1">
        <f>COUNTIF(DT!E4:E1004,"-2")</f>
        <v>1</v>
      </c>
      <c r="E7" s="1">
        <f>COUNTIF(DT!E4:E1004,"-1")</f>
        <v>0</v>
      </c>
      <c r="F7" s="1">
        <f>COUNTIF(DT!E4:E1004,"0")</f>
        <v>2</v>
      </c>
      <c r="G7" s="1">
        <f>COUNTIF(DT!E4:E1004,"1")</f>
        <v>6</v>
      </c>
      <c r="H7" s="1">
        <f>COUNTIF(DT!E4:E1004,"2")</f>
        <v>5</v>
      </c>
      <c r="I7" s="1">
        <f>COUNTIF(DT!E4:E1004,"3")</f>
        <v>0</v>
      </c>
      <c r="J7" s="24" t="str">
        <f>Results!H7</f>
        <v>Stimulation</v>
      </c>
    </row>
    <row r="8" spans="1:11">
      <c r="A8" s="2">
        <v>6</v>
      </c>
      <c r="B8" s="1" t="str">
        <f>_xlfn.CONCAT(Results!F8,"/",Results!G8)</f>
        <v>boring/exciting</v>
      </c>
      <c r="C8" s="1">
        <f>COUNTIF(DT!F4:F1004,"-3")</f>
        <v>0</v>
      </c>
      <c r="D8" s="1">
        <f>COUNTIF(DT!F4:F1004,"-2")</f>
        <v>2</v>
      </c>
      <c r="E8" s="1">
        <f>COUNTIF(DT!F4:F1004,"-1")</f>
        <v>0</v>
      </c>
      <c r="F8" s="1">
        <f>COUNTIF(DT!F4:F1004,"0")</f>
        <v>4</v>
      </c>
      <c r="G8" s="1">
        <f>COUNTIF(DT!F4:F1004,"1")</f>
        <v>3</v>
      </c>
      <c r="H8" s="1">
        <f>COUNTIF(DT!F4:F1004,"2")</f>
        <v>4</v>
      </c>
      <c r="I8" s="1">
        <f>COUNTIF(DT!F4:F1004,"3")</f>
        <v>1</v>
      </c>
      <c r="J8" s="24" t="str">
        <f>Results!H8</f>
        <v>Stimulation</v>
      </c>
    </row>
    <row r="9" spans="1:11">
      <c r="A9" s="2">
        <v>7</v>
      </c>
      <c r="B9" s="1" t="str">
        <f>_xlfn.CONCAT(Results!F9,"/",Results!G9)</f>
        <v>not interesting/interesting</v>
      </c>
      <c r="C9" s="1">
        <f>COUNTIF(DT!G4:G1004,"-3")</f>
        <v>0</v>
      </c>
      <c r="D9" s="1">
        <f>COUNTIF(DT!G4:G1004,"-2")</f>
        <v>1</v>
      </c>
      <c r="E9" s="1">
        <f>COUNTIF(DT!G4:G1004,"-1")</f>
        <v>0</v>
      </c>
      <c r="F9" s="1">
        <f>COUNTIF(DT!G4:G1004,"0")</f>
        <v>3</v>
      </c>
      <c r="G9" s="1">
        <f>COUNTIF(DT!G4:G1004,"1")</f>
        <v>3</v>
      </c>
      <c r="H9" s="1">
        <f>COUNTIF(DT!G4:G1004,"2")</f>
        <v>4</v>
      </c>
      <c r="I9" s="1">
        <f>COUNTIF(DT!G4:G1004,"3")</f>
        <v>3</v>
      </c>
      <c r="J9" s="24" t="str">
        <f>Results!H9</f>
        <v>Stimulation</v>
      </c>
    </row>
    <row r="10" spans="1:11">
      <c r="A10" s="2">
        <v>8</v>
      </c>
      <c r="B10" s="1" t="str">
        <f>_xlfn.CONCAT(Results!F10,"/",Results!G10)</f>
        <v>unpredictable/predictable</v>
      </c>
      <c r="C10" s="1">
        <f>COUNTIF(DT!H4:H1004,"-3")</f>
        <v>3</v>
      </c>
      <c r="D10" s="1">
        <f>COUNTIF(DT!H4:H1004,"-2")</f>
        <v>2</v>
      </c>
      <c r="E10" s="1">
        <f>COUNTIF(DT!H4:H1004,"-1")</f>
        <v>1</v>
      </c>
      <c r="F10" s="1">
        <f>COUNTIF(DT!H4:H1004,"0")</f>
        <v>5</v>
      </c>
      <c r="G10" s="1">
        <f>COUNTIF(DT!H4:H1004,"1")</f>
        <v>2</v>
      </c>
      <c r="H10" s="1">
        <f>COUNTIF(DT!H4:H1004,"2")</f>
        <v>1</v>
      </c>
      <c r="I10" s="1">
        <f>COUNTIF(DT!H4:H1004,"3")</f>
        <v>0</v>
      </c>
      <c r="J10" s="23" t="str">
        <f>Results!H10</f>
        <v>Dependability</v>
      </c>
    </row>
    <row r="11" spans="1:11">
      <c r="A11" s="2">
        <v>9</v>
      </c>
      <c r="B11" s="1" t="str">
        <f>_xlfn.CONCAT(Results!G11,"/",Results!F11)</f>
        <v>slow/fast</v>
      </c>
      <c r="C11" s="1">
        <f>COUNTIF(DT!I4:I1004,"-3")</f>
        <v>0</v>
      </c>
      <c r="D11" s="1">
        <f>COUNTIF(DT!I4:I1004,"-2")</f>
        <v>3</v>
      </c>
      <c r="E11" s="1">
        <f>COUNTIF(DT!I4:I1004,"-1")</f>
        <v>4</v>
      </c>
      <c r="F11" s="1">
        <f>COUNTIF(DT!I4:I1004,"0")</f>
        <v>5</v>
      </c>
      <c r="G11" s="1">
        <f>COUNTIF(DT!I4:I1004,"1")</f>
        <v>0</v>
      </c>
      <c r="H11" s="1">
        <f>COUNTIF(DT!I4:I1004,"2")</f>
        <v>1</v>
      </c>
      <c r="I11" s="1">
        <f>COUNTIF(DT!I4:I1004,"3")</f>
        <v>1</v>
      </c>
      <c r="J11" s="23" t="str">
        <f>Results!H11</f>
        <v>Efficiency</v>
      </c>
    </row>
    <row r="12" spans="1:11">
      <c r="A12" s="2">
        <v>10</v>
      </c>
      <c r="B12" s="1" t="str">
        <f>_xlfn.CONCAT(Results!G12,"/",Results!F12)</f>
        <v>conventional/inventive</v>
      </c>
      <c r="C12" s="1">
        <f>COUNTIF(DT!J4:J1004,"-3")</f>
        <v>1</v>
      </c>
      <c r="D12" s="1">
        <f>COUNTIF(DT!J4:J1004,"-2")</f>
        <v>3</v>
      </c>
      <c r="E12" s="1">
        <f>COUNTIF(DT!J4:J1004,"-1")</f>
        <v>1</v>
      </c>
      <c r="F12" s="1">
        <f>COUNTIF(DT!J4:J1004,"0")</f>
        <v>2</v>
      </c>
      <c r="G12" s="1">
        <f>COUNTIF(DT!J4:J1004,"1")</f>
        <v>2</v>
      </c>
      <c r="H12" s="1">
        <f>COUNTIF(DT!J4:J1004,"2")</f>
        <v>3</v>
      </c>
      <c r="I12" s="1">
        <f>COUNTIF(DT!J4:J1004,"3")</f>
        <v>2</v>
      </c>
      <c r="J12" s="23" t="str">
        <f>Results!H12</f>
        <v>Novelty</v>
      </c>
    </row>
    <row r="13" spans="1:11">
      <c r="A13" s="2">
        <v>11</v>
      </c>
      <c r="B13" s="1" t="str">
        <f>_xlfn.CONCAT(Results!F13,"/",Results!G13)</f>
        <v>obstructive/supportive</v>
      </c>
      <c r="C13" s="1">
        <f>COUNTIF(DT!K4:K1004,"-3")</f>
        <v>0</v>
      </c>
      <c r="D13" s="1">
        <f>COUNTIF(DT!K4:K1004,"-2")</f>
        <v>3</v>
      </c>
      <c r="E13" s="1">
        <f>COUNTIF(DT!K4:K1004,"-1")</f>
        <v>4</v>
      </c>
      <c r="F13" s="1">
        <f>COUNTIF(DT!K4:K1004,"0")</f>
        <v>1</v>
      </c>
      <c r="G13" s="1">
        <f>COUNTIF(DT!K4:K1004,"1")</f>
        <v>4</v>
      </c>
      <c r="H13" s="1">
        <f>COUNTIF(DT!K4:K1004,"2")</f>
        <v>1</v>
      </c>
      <c r="I13" s="1">
        <f>COUNTIF(DT!K4:K1004,"3")</f>
        <v>1</v>
      </c>
      <c r="J13" s="23" t="str">
        <f>Results!H13</f>
        <v>Dependability</v>
      </c>
    </row>
    <row r="14" spans="1:11">
      <c r="A14" s="2">
        <v>12</v>
      </c>
      <c r="B14" s="1" t="str">
        <f>_xlfn.CONCAT(Results!G14,"/",Results!F14)</f>
        <v>bad/good</v>
      </c>
      <c r="C14" s="1">
        <f>COUNTIF(DT!L4:L1004,"-3")</f>
        <v>0</v>
      </c>
      <c r="D14" s="1">
        <f>COUNTIF(DT!L4:L1004,"-2")</f>
        <v>0</v>
      </c>
      <c r="E14" s="1">
        <f>COUNTIF(DT!L4:L1004,"-1")</f>
        <v>2</v>
      </c>
      <c r="F14" s="1">
        <f>COUNTIF(DT!L4:L1004,"0")</f>
        <v>3</v>
      </c>
      <c r="G14" s="1">
        <f>COUNTIF(DT!L4:L1004,"1")</f>
        <v>4</v>
      </c>
      <c r="H14" s="1">
        <f>COUNTIF(DT!L4:L1004,"2")</f>
        <v>2</v>
      </c>
      <c r="I14" s="1">
        <f>COUNTIF(DT!L4:L1004,"3")</f>
        <v>3</v>
      </c>
      <c r="J14" s="23" t="str">
        <f>Results!H14</f>
        <v>Attractiveness</v>
      </c>
    </row>
    <row r="15" spans="1:11">
      <c r="A15" s="2">
        <v>13</v>
      </c>
      <c r="B15" s="1" t="str">
        <f>_xlfn.CONCAT(Results!F15,"/",Results!G15)</f>
        <v>complicated/easy</v>
      </c>
      <c r="C15" s="1">
        <f>COUNTIF(DT!M4:M1004,"-3")</f>
        <v>1</v>
      </c>
      <c r="D15" s="1">
        <f>COUNTIF(DT!M4:M1004,"-2")</f>
        <v>5</v>
      </c>
      <c r="E15" s="1">
        <f>COUNTIF(DT!M4:M1004,"-1")</f>
        <v>4</v>
      </c>
      <c r="F15" s="1">
        <f>COUNTIF(DT!M4:M1004,"0")</f>
        <v>2</v>
      </c>
      <c r="G15" s="1">
        <f>COUNTIF(DT!M4:M1004,"1")</f>
        <v>1</v>
      </c>
      <c r="H15" s="1">
        <f>COUNTIF(DT!M4:M1004,"2")</f>
        <v>0</v>
      </c>
      <c r="I15" s="1">
        <f>COUNTIF(DT!M4:M1004,"3")</f>
        <v>1</v>
      </c>
      <c r="J15" s="23" t="str">
        <f>Results!H15</f>
        <v>Perspicuity</v>
      </c>
    </row>
    <row r="16" spans="1:11">
      <c r="A16" s="2">
        <v>14</v>
      </c>
      <c r="B16" s="1" t="str">
        <f>_xlfn.CONCAT(Results!F16,"/",Results!G16)</f>
        <v>unlikable/pleasing</v>
      </c>
      <c r="C16" s="1">
        <f>COUNTIF(DT!N4:N1004,"-3")</f>
        <v>0</v>
      </c>
      <c r="D16" s="1">
        <f>COUNTIF(DT!N4:N1004,"-2")</f>
        <v>0</v>
      </c>
      <c r="E16" s="1">
        <f>COUNTIF(DT!N4:N1004,"-1")</f>
        <v>1</v>
      </c>
      <c r="F16" s="1">
        <f>COUNTIF(DT!N4:N1004,"0")</f>
        <v>7</v>
      </c>
      <c r="G16" s="1">
        <f>COUNTIF(DT!N4:N1004,"1")</f>
        <v>2</v>
      </c>
      <c r="H16" s="1">
        <f>COUNTIF(DT!N4:N1004,"2")</f>
        <v>4</v>
      </c>
      <c r="I16" s="1">
        <f>COUNTIF(DT!N4:N1004,"3")</f>
        <v>0</v>
      </c>
      <c r="J16" s="23" t="str">
        <f>Results!H16</f>
        <v>Attractiveness</v>
      </c>
    </row>
    <row r="17" spans="1:10">
      <c r="A17" s="2">
        <v>15</v>
      </c>
      <c r="B17" s="1" t="str">
        <f>_xlfn.CONCAT(Results!F17,"/",Results!G17)</f>
        <v>usual/leading edge</v>
      </c>
      <c r="C17" s="1">
        <f>COUNTIF(DT!O4:O1004,"-3")</f>
        <v>0</v>
      </c>
      <c r="D17" s="1">
        <f>COUNTIF(DT!O4:O1004,"-2")</f>
        <v>0</v>
      </c>
      <c r="E17" s="1">
        <f>COUNTIF(DT!O4:O1004,"-1")</f>
        <v>3</v>
      </c>
      <c r="F17" s="1">
        <f>COUNTIF(DT!O4:O1004,"0")</f>
        <v>5</v>
      </c>
      <c r="G17" s="1">
        <f>COUNTIF(DT!O4:O1004,"1")</f>
        <v>3</v>
      </c>
      <c r="H17" s="1">
        <f>COUNTIF(DT!O4:O1004,"2")</f>
        <v>3</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5</v>
      </c>
      <c r="F18" s="1">
        <f>COUNTIF(DT!P4:P1004,"0")</f>
        <v>3</v>
      </c>
      <c r="G18" s="1">
        <f>COUNTIF(DT!P4:P1004,"1")</f>
        <v>2</v>
      </c>
      <c r="H18" s="1">
        <f>COUNTIF(DT!P4:P1004,"2")</f>
        <v>3</v>
      </c>
      <c r="I18" s="1">
        <f>COUNTIF(DT!P4:P1004,"3")</f>
        <v>1</v>
      </c>
      <c r="J18" s="23" t="str">
        <f>Results!H18</f>
        <v>Attractiveness</v>
      </c>
    </row>
    <row r="19" spans="1:10">
      <c r="A19" s="2">
        <v>17</v>
      </c>
      <c r="B19" s="1" t="str">
        <f>_xlfn.CONCAT(Results!G19,"/",Results!F19)</f>
        <v>not secure/secure</v>
      </c>
      <c r="C19" s="1">
        <f>COUNTIF(DT!Q4:Q1004,"-3")</f>
        <v>0</v>
      </c>
      <c r="D19" s="1">
        <f>COUNTIF(DT!Q4:Q1004,"-2")</f>
        <v>0</v>
      </c>
      <c r="E19" s="1">
        <f>COUNTIF(DT!Q4:Q1004,"-1")</f>
        <v>4</v>
      </c>
      <c r="F19" s="1">
        <f>COUNTIF(DT!Q4:Q1004,"0")</f>
        <v>6</v>
      </c>
      <c r="G19" s="1">
        <f>COUNTIF(DT!Q4:Q1004,"1")</f>
        <v>2</v>
      </c>
      <c r="H19" s="1">
        <f>COUNTIF(DT!Q4:Q1004,"2")</f>
        <v>1</v>
      </c>
      <c r="I19" s="1">
        <f>COUNTIF(DT!Q4:Q1004,"3")</f>
        <v>1</v>
      </c>
      <c r="J19" s="23" t="str">
        <f>Results!H19</f>
        <v>Dependability</v>
      </c>
    </row>
    <row r="20" spans="1:10">
      <c r="A20" s="2">
        <v>18</v>
      </c>
      <c r="B20" s="1" t="str">
        <f>_xlfn.CONCAT(Results!G20,"/",Results!F20)</f>
        <v>demotivating/motivating</v>
      </c>
      <c r="C20" s="1">
        <f>COUNTIF(DT!R4:R1004,"-3")</f>
        <v>0</v>
      </c>
      <c r="D20" s="1">
        <f>COUNTIF(DT!R4:R1004,"-2")</f>
        <v>2</v>
      </c>
      <c r="E20" s="1">
        <f>COUNTIF(DT!R4:R1004,"-1")</f>
        <v>1</v>
      </c>
      <c r="F20" s="1">
        <f>COUNTIF(DT!R4:R1004,"0")</f>
        <v>3</v>
      </c>
      <c r="G20" s="1">
        <f>COUNTIF(DT!R4:R1004,"1")</f>
        <v>3</v>
      </c>
      <c r="H20" s="1">
        <f>COUNTIF(DT!R4:R1004,"2")</f>
        <v>4</v>
      </c>
      <c r="I20" s="1">
        <f>COUNTIF(DT!R4:R1004,"3")</f>
        <v>1</v>
      </c>
      <c r="J20" s="24" t="str">
        <f>Results!H20</f>
        <v>Stimulation</v>
      </c>
    </row>
    <row r="21" spans="1:10">
      <c r="A21" s="2">
        <v>19</v>
      </c>
      <c r="B21" s="1" t="str">
        <f>_xlfn.CONCAT(Results!G21,"/",Results!F21)</f>
        <v>does not meet expectations/meets expectations</v>
      </c>
      <c r="C21" s="1">
        <f>COUNTIF(DT!S4:S1004,"-3")</f>
        <v>0</v>
      </c>
      <c r="D21" s="1">
        <f>COUNTIF(DT!S4:S1004,"-2")</f>
        <v>2</v>
      </c>
      <c r="E21" s="1">
        <f>COUNTIF(DT!S4:S1004,"-1")</f>
        <v>4</v>
      </c>
      <c r="F21" s="1">
        <f>COUNTIF(DT!S4:S1004,"0")</f>
        <v>1</v>
      </c>
      <c r="G21" s="1">
        <f>COUNTIF(DT!S4:S1004,"1")</f>
        <v>3</v>
      </c>
      <c r="H21" s="1">
        <f>COUNTIF(DT!S4:S1004,"2")</f>
        <v>1</v>
      </c>
      <c r="I21" s="1">
        <f>COUNTIF(DT!S4:S1004,"3")</f>
        <v>3</v>
      </c>
      <c r="J21" s="23" t="str">
        <f>Results!H21</f>
        <v>Dependability</v>
      </c>
    </row>
    <row r="22" spans="1:10">
      <c r="A22" s="2">
        <v>20</v>
      </c>
      <c r="B22" s="1" t="str">
        <f>_xlfn.CONCAT(Results!F22,"/",Results!G22)</f>
        <v>inefficient/efficient</v>
      </c>
      <c r="C22" s="1">
        <f>COUNTIF(DT!T4:T1004,"-3")</f>
        <v>0</v>
      </c>
      <c r="D22" s="1">
        <f>COUNTIF(DT!T4:T1004,"-2")</f>
        <v>0</v>
      </c>
      <c r="E22" s="1">
        <f>COUNTIF(DT!T4:T1004,"-1")</f>
        <v>6</v>
      </c>
      <c r="F22" s="1">
        <f>COUNTIF(DT!T4:T1004,"0")</f>
        <v>3</v>
      </c>
      <c r="G22" s="1">
        <f>COUNTIF(DT!T4:T1004,"1")</f>
        <v>0</v>
      </c>
      <c r="H22" s="1">
        <f>COUNTIF(DT!T4:T1004,"2")</f>
        <v>4</v>
      </c>
      <c r="I22" s="1">
        <f>COUNTIF(DT!T4:T1004,"3")</f>
        <v>1</v>
      </c>
      <c r="J22" s="23" t="str">
        <f>Results!H22</f>
        <v>Efficiency</v>
      </c>
    </row>
    <row r="23" spans="1:10">
      <c r="A23" s="2">
        <v>21</v>
      </c>
      <c r="B23" s="1" t="str">
        <f>_xlfn.CONCAT(Results!G23,"/",Results!F23)</f>
        <v>confusing/clear</v>
      </c>
      <c r="C23" s="1">
        <f>COUNTIF(DT!U4:U1004,"-3")</f>
        <v>1</v>
      </c>
      <c r="D23" s="1">
        <f>COUNTIF(DT!U4:U1004,"-2")</f>
        <v>4</v>
      </c>
      <c r="E23" s="1">
        <f>COUNTIF(DT!U4:U1004,"-1")</f>
        <v>2</v>
      </c>
      <c r="F23" s="1">
        <f>COUNTIF(DT!U4:U1004,"0")</f>
        <v>3</v>
      </c>
      <c r="G23" s="1">
        <f>COUNTIF(DT!U4:U1004,"1")</f>
        <v>3</v>
      </c>
      <c r="H23" s="1">
        <f>COUNTIF(DT!U4:U1004,"2")</f>
        <v>1</v>
      </c>
      <c r="I23" s="1">
        <f>COUNTIF(DT!U4:U1004,"3")</f>
        <v>0</v>
      </c>
      <c r="J23" s="23" t="str">
        <f>Results!H23</f>
        <v>Perspicuity</v>
      </c>
    </row>
    <row r="24" spans="1:10">
      <c r="A24" s="2">
        <v>22</v>
      </c>
      <c r="B24" s="1" t="str">
        <f>_xlfn.CONCAT(Results!F24,"/",Results!G24)</f>
        <v>impractical/practical</v>
      </c>
      <c r="C24" s="1">
        <f>COUNTIF(DT!V4:V1004,"-3")</f>
        <v>0</v>
      </c>
      <c r="D24" s="1">
        <f>COUNTIF(DT!V4:V1004,"-2")</f>
        <v>0</v>
      </c>
      <c r="E24" s="1">
        <f>COUNTIF(DT!V4:V1004,"-1")</f>
        <v>4</v>
      </c>
      <c r="F24" s="1">
        <f>COUNTIF(DT!V4:V1004,"0")</f>
        <v>4</v>
      </c>
      <c r="G24" s="1">
        <f>COUNTIF(DT!V4:V1004,"1")</f>
        <v>1</v>
      </c>
      <c r="H24" s="1">
        <f>COUNTIF(DT!V4:V1004,"2")</f>
        <v>5</v>
      </c>
      <c r="I24" s="1">
        <f>COUNTIF(DT!V4:V1004,"3")</f>
        <v>0</v>
      </c>
      <c r="J24" s="23" t="str">
        <f>Results!H24</f>
        <v>Efficiency</v>
      </c>
    </row>
    <row r="25" spans="1:10">
      <c r="A25" s="2">
        <v>23</v>
      </c>
      <c r="B25" s="1" t="str">
        <f>_xlfn.CONCAT(Results!G25,"/",Results!F25)</f>
        <v>cluttered/organized</v>
      </c>
      <c r="C25" s="1">
        <f>COUNTIF(DT!W4:W1004,"-3")</f>
        <v>0</v>
      </c>
      <c r="D25" s="1">
        <f>COUNTIF(DT!W4:W1004,"-2")</f>
        <v>1</v>
      </c>
      <c r="E25" s="1">
        <f>COUNTIF(DT!W4:W1004,"-1")</f>
        <v>4</v>
      </c>
      <c r="F25" s="1">
        <f>COUNTIF(DT!W4:W1004,"0")</f>
        <v>2</v>
      </c>
      <c r="G25" s="1">
        <f>COUNTIF(DT!W4:W1004,"1")</f>
        <v>5</v>
      </c>
      <c r="H25" s="1">
        <f>COUNTIF(DT!W4:W1004,"2")</f>
        <v>2</v>
      </c>
      <c r="I25" s="1">
        <f>COUNTIF(DT!W4:W1004,"3")</f>
        <v>0</v>
      </c>
      <c r="J25" s="23" t="str">
        <f>Results!H25</f>
        <v>Efficiency</v>
      </c>
    </row>
    <row r="26" spans="1:10">
      <c r="A26" s="2">
        <v>24</v>
      </c>
      <c r="B26" s="1" t="str">
        <f>_xlfn.CONCAT(Results!G26,"/",Results!F26)</f>
        <v>unattractive/attractive</v>
      </c>
      <c r="C26" s="1">
        <f>COUNTIF(DT!X4:X1004,"-3")</f>
        <v>0</v>
      </c>
      <c r="D26" s="1">
        <f>COUNTIF(DT!X4:X1004,"-2")</f>
        <v>0</v>
      </c>
      <c r="E26" s="1">
        <f>COUNTIF(DT!X4:X1004,"-1")</f>
        <v>2</v>
      </c>
      <c r="F26" s="1">
        <f>COUNTIF(DT!X4:X1004,"0")</f>
        <v>3</v>
      </c>
      <c r="G26" s="1">
        <f>COUNTIF(DT!X4:X1004,"1")</f>
        <v>6</v>
      </c>
      <c r="H26" s="1">
        <f>COUNTIF(DT!X4:X1004,"2")</f>
        <v>2</v>
      </c>
      <c r="I26" s="1">
        <f>COUNTIF(DT!X4:X1004,"3")</f>
        <v>1</v>
      </c>
      <c r="J26" s="23" t="str">
        <f>Results!H26</f>
        <v>Attractiveness</v>
      </c>
    </row>
    <row r="27" spans="1:10">
      <c r="A27" s="2">
        <v>25</v>
      </c>
      <c r="B27" s="1" t="str">
        <f>_xlfn.CONCAT(Results!G27,"/",Results!F27)</f>
        <v>unfriendly/friendly</v>
      </c>
      <c r="C27" s="1">
        <f>COUNTIF(DT!Y4:Y1004,"-3")</f>
        <v>0</v>
      </c>
      <c r="D27" s="1">
        <f>COUNTIF(DT!Y4:Y1004,"-2")</f>
        <v>1</v>
      </c>
      <c r="E27" s="1">
        <f>COUNTIF(DT!Y4:Y1004,"-1")</f>
        <v>1</v>
      </c>
      <c r="F27" s="1">
        <f>COUNTIF(DT!Y4:Y1004,"0")</f>
        <v>2</v>
      </c>
      <c r="G27" s="1">
        <f>COUNTIF(DT!Y4:Y1004,"1")</f>
        <v>4</v>
      </c>
      <c r="H27" s="1">
        <f>COUNTIF(DT!Y4:Y1004,"2")</f>
        <v>4</v>
      </c>
      <c r="I27" s="1">
        <f>COUNTIF(DT!Y4:Y1004,"3")</f>
        <v>2</v>
      </c>
      <c r="J27" s="23" t="str">
        <f>Results!H27</f>
        <v>Attractiveness</v>
      </c>
    </row>
    <row r="28" spans="1:10">
      <c r="A28" s="2">
        <v>26</v>
      </c>
      <c r="B28" s="1" t="str">
        <f>_xlfn.CONCAT(Results!F28,"/",Results!G28)</f>
        <v>conservative/innovative</v>
      </c>
      <c r="C28" s="1">
        <f>COUNTIF(DT!Z4:Z1004,"-3")</f>
        <v>0</v>
      </c>
      <c r="D28" s="1">
        <f>COUNTIF(DT!Z4:Z1004,"-2")</f>
        <v>0</v>
      </c>
      <c r="E28" s="1">
        <f>COUNTIF(DT!Z4:Z1004,"-1")</f>
        <v>2</v>
      </c>
      <c r="F28" s="1">
        <f>COUNTIF(DT!Z4:Z1004,"0")</f>
        <v>4</v>
      </c>
      <c r="G28" s="1">
        <f>COUNTIF(DT!Z4:Z1004,"1")</f>
        <v>4</v>
      </c>
      <c r="H28" s="1">
        <f>COUNTIF(DT!Z4:Z1004,"2")</f>
        <v>3</v>
      </c>
      <c r="I28" s="1">
        <f>COUNTIF(DT!Z4:Z1004,"3")</f>
        <v>1</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26" workbookViewId="0">
      <selection activeCell="J34" sqref="J34"/>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41" t="s">
        <v>1278</v>
      </c>
      <c r="B1" s="161"/>
      <c r="C1" s="161"/>
      <c r="D1" s="161"/>
      <c r="E1" s="161"/>
      <c r="F1" s="161"/>
      <c r="G1" s="161"/>
      <c r="H1" s="161"/>
      <c r="I1" s="161"/>
      <c r="J1" s="161"/>
      <c r="K1" s="161"/>
      <c r="L1" s="161"/>
      <c r="M1" s="161"/>
      <c r="N1" s="161"/>
      <c r="O1" s="161"/>
      <c r="P1" s="161"/>
      <c r="Q1" s="161"/>
      <c r="R1" s="161"/>
    </row>
    <row r="2" spans="1:18" ht="18.75" customHeight="1">
      <c r="A2" s="42"/>
      <c r="B2" s="43"/>
      <c r="C2" s="43"/>
      <c r="D2" s="43"/>
      <c r="E2" s="43"/>
      <c r="F2" s="43"/>
      <c r="G2" s="43"/>
      <c r="H2" s="43"/>
      <c r="I2" s="43"/>
      <c r="J2" s="43"/>
      <c r="K2" s="43"/>
      <c r="L2" s="43"/>
      <c r="M2" s="43"/>
      <c r="N2" s="43"/>
      <c r="O2" s="43"/>
      <c r="P2" s="43"/>
      <c r="Q2" s="43"/>
      <c r="R2" s="43"/>
    </row>
    <row r="3" spans="1:18" ht="173"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0.70100214797197169</v>
      </c>
      <c r="D7" s="79" t="s">
        <v>5</v>
      </c>
      <c r="E7" s="80">
        <f>CORREL(DT!B4:B1004,DT!D4:D1004)</f>
        <v>0.45338914063566599</v>
      </c>
      <c r="G7" s="79" t="s">
        <v>11</v>
      </c>
      <c r="H7" s="80">
        <f>CORREL(DT!I4:I1004,DT!T4:T1004)</f>
        <v>-0.14946099522770512</v>
      </c>
      <c r="J7" s="79" t="s">
        <v>17</v>
      </c>
      <c r="K7" s="80">
        <f>CORREL(DT!H4:H1004,DT!K4:K1004)</f>
        <v>0.56925046030243354</v>
      </c>
      <c r="M7" s="79" t="s">
        <v>24</v>
      </c>
      <c r="N7" s="80">
        <f>CORREL(DT!E4:E1004,DT!F4:F1004)</f>
        <v>0.79115625373359832</v>
      </c>
      <c r="P7" s="79" t="s">
        <v>34</v>
      </c>
      <c r="Q7" s="80">
        <f>CORREL(DT!C4:C1004,DT!J4:J1004)</f>
        <v>0.41932117721432305</v>
      </c>
    </row>
    <row r="8" spans="1:18">
      <c r="A8" s="31" t="s">
        <v>37</v>
      </c>
      <c r="B8" s="32">
        <f>CORREL(DT!A4:A1004,DT!N4:N1004)</f>
        <v>0.50433555729727642</v>
      </c>
      <c r="D8" s="31" t="s">
        <v>6</v>
      </c>
      <c r="E8" s="32">
        <f>CORREL(DT!B4:B1004,DT!M4:M1004)</f>
        <v>0.57597793131959973</v>
      </c>
      <c r="G8" s="31" t="s">
        <v>12</v>
      </c>
      <c r="H8" s="32">
        <f>CORREL(DT!I4:I1004,DT!V4:V1004)</f>
        <v>-2.0670562942837398E-2</v>
      </c>
      <c r="J8" s="31" t="s">
        <v>18</v>
      </c>
      <c r="K8" s="32">
        <f>CORREL(DT!H4:H1004,DT!Q4:Q1004)</f>
        <v>0.55909900271738444</v>
      </c>
      <c r="M8" s="31" t="s">
        <v>25</v>
      </c>
      <c r="N8" s="32">
        <f>CORREL(DT!E4:E1004,DT!G4:G1004)</f>
        <v>0.67536436186446469</v>
      </c>
      <c r="P8" s="31" t="s">
        <v>33</v>
      </c>
      <c r="Q8" s="32">
        <f>CORREL(DT!C4:C1004,DT!O4:O1004)</f>
        <v>0.43055516731562832</v>
      </c>
    </row>
    <row r="9" spans="1:18">
      <c r="A9" s="31" t="s">
        <v>38</v>
      </c>
      <c r="B9" s="32">
        <f>CORREL(DT!A4:A1004,DT!P4:P1004)</f>
        <v>0.4957686122113143</v>
      </c>
      <c r="D9" s="31" t="s">
        <v>7</v>
      </c>
      <c r="E9" s="32">
        <f>CORREL(DT!B4:B1004,DT!U4:U1004)</f>
        <v>0.70504423878277067</v>
      </c>
      <c r="G9" s="31" t="s">
        <v>13</v>
      </c>
      <c r="H9" s="32">
        <f>CORREL(DT!I4:I1004,DT!W4:W1004)</f>
        <v>4.5520428462138982E-2</v>
      </c>
      <c r="J9" s="31" t="s">
        <v>19</v>
      </c>
      <c r="K9" s="32">
        <f>CORREL(DT!H4:H1004,DT!S4:S1004)</f>
        <v>0.4699787963568372</v>
      </c>
      <c r="M9" s="31" t="s">
        <v>26</v>
      </c>
      <c r="N9" s="32">
        <f>CORREL(DT!E4:E1004,DT!R4:R1004)</f>
        <v>0.22373468268908661</v>
      </c>
      <c r="P9" s="31" t="s">
        <v>32</v>
      </c>
      <c r="Q9" s="32">
        <f>CORREL(DT!C4:C1004,DT!Z4:Z1004)</f>
        <v>0.43886630321407</v>
      </c>
    </row>
    <row r="10" spans="1:18">
      <c r="A10" s="31" t="s">
        <v>39</v>
      </c>
      <c r="B10" s="32">
        <f>CORREL(DT!A4:A1004,DT!X4:X1004)</f>
        <v>0.70055775935128117</v>
      </c>
      <c r="D10" s="31" t="s">
        <v>8</v>
      </c>
      <c r="E10" s="32">
        <f>CORREL(DT!D4:D1004,DT!M4:M1004)</f>
        <v>0.3641981586672583</v>
      </c>
      <c r="G10" s="31" t="s">
        <v>14</v>
      </c>
      <c r="H10" s="32">
        <f>CORREL(DT!T4:T1004,DT!V4:V1004)</f>
        <v>0.61846457970123681</v>
      </c>
      <c r="J10" s="31" t="s">
        <v>20</v>
      </c>
      <c r="K10" s="32">
        <f>CORREL(DT!K4:K1004,DT!Q4:Q1004)</f>
        <v>0.25275643908799461</v>
      </c>
      <c r="M10" s="31" t="s">
        <v>27</v>
      </c>
      <c r="N10" s="32">
        <f>CORREL(DT!F4:F1004,DT!G4:G1004)</f>
        <v>0.79538443657018199</v>
      </c>
      <c r="P10" s="31" t="s">
        <v>31</v>
      </c>
      <c r="Q10" s="32">
        <f>CORREL(DT!J4:J1004,DT!O4:O1004)</f>
        <v>0.39519764824854547</v>
      </c>
    </row>
    <row r="11" spans="1:18">
      <c r="A11" s="31" t="s">
        <v>40</v>
      </c>
      <c r="B11" s="32">
        <f>CORREL(DT!A4:A1004,DT!Y4:Y1004)</f>
        <v>0.16058763295270709</v>
      </c>
      <c r="D11" s="31" t="s">
        <v>9</v>
      </c>
      <c r="E11" s="32">
        <f>CORREL(DT!D4:D1004,DT!U4:U1004)</f>
        <v>0.57859142913406825</v>
      </c>
      <c r="G11" s="31" t="s">
        <v>15</v>
      </c>
      <c r="H11" s="32">
        <f>CORREL(DT!T4:T1004,DT!W4:W1004)</f>
        <v>0.36612208674794122</v>
      </c>
      <c r="J11" s="31" t="s">
        <v>21</v>
      </c>
      <c r="K11" s="32">
        <f>CORREL(DT!K4:K1004,DT!S4:S1004)</f>
        <v>0.69887494604139389</v>
      </c>
      <c r="M11" s="31" t="s">
        <v>28</v>
      </c>
      <c r="N11" s="32">
        <f>CORREL(DT!F4:F1004,DT!R4:R1004)</f>
        <v>0.25227514486019165</v>
      </c>
      <c r="P11" s="31" t="s">
        <v>30</v>
      </c>
      <c r="Q11" s="32">
        <f>CORREL(DT!J4:J1004,DT!Z4:Z1004)</f>
        <v>0.34854685342654756</v>
      </c>
    </row>
    <row r="12" spans="1:18">
      <c r="A12" s="31" t="s">
        <v>41</v>
      </c>
      <c r="B12" s="32">
        <f>CORREL(DT!L4:L1004,DT!N4:N1004)</f>
        <v>0.62574666929811995</v>
      </c>
      <c r="D12" s="31" t="s">
        <v>10</v>
      </c>
      <c r="E12" s="32">
        <f>CORREL(DT!M4:M1004,DT!U4:U1004)</f>
        <v>0.35040408393860495</v>
      </c>
      <c r="G12" s="31" t="s">
        <v>16</v>
      </c>
      <c r="H12" s="32">
        <f>CORREL(DT!V4:V1004,DT!W4:W1004)</f>
        <v>7.1699085586421588E-2</v>
      </c>
      <c r="J12" s="31" t="s">
        <v>22</v>
      </c>
      <c r="K12" s="32">
        <f>CORREL(DT!Q4:Q1004,DT!S4:S1004)</f>
        <v>0.52113335273142991</v>
      </c>
      <c r="M12" s="31" t="s">
        <v>23</v>
      </c>
      <c r="N12" s="32">
        <f>CORREL(DT!G4:G1004,DT!R4:R1004)</f>
        <v>0.36017885641444042</v>
      </c>
      <c r="P12" s="31" t="s">
        <v>29</v>
      </c>
      <c r="Q12" s="32">
        <f>CORREL(DT!O4:O1004,DT!Z4:Z1004)</f>
        <v>-0.22070384860262363</v>
      </c>
    </row>
    <row r="13" spans="1:18">
      <c r="A13" s="31" t="s">
        <v>42</v>
      </c>
      <c r="B13" s="32">
        <f>CORREL(DT!L4:L1004,DT!P4:P1004)</f>
        <v>0.34044231385196555</v>
      </c>
      <c r="D13" s="33" t="s">
        <v>826</v>
      </c>
      <c r="E13" s="32">
        <f>AVERAGE(E7:E12)</f>
        <v>0.50460083041299464</v>
      </c>
      <c r="G13" s="33" t="s">
        <v>826</v>
      </c>
      <c r="H13" s="32">
        <f>AVERAGE(H7:H12)</f>
        <v>0.15527910372119932</v>
      </c>
      <c r="J13" s="33" t="s">
        <v>826</v>
      </c>
      <c r="K13" s="32">
        <f>AVERAGE(K7:K12)</f>
        <v>0.51184883287291216</v>
      </c>
      <c r="M13" s="33" t="s">
        <v>826</v>
      </c>
      <c r="N13" s="32">
        <f>AVERAGE(N7:N12)</f>
        <v>0.51634895602199404</v>
      </c>
      <c r="P13" s="33" t="s">
        <v>826</v>
      </c>
      <c r="Q13" s="32">
        <f>AVERAGE(Q7:Q12)</f>
        <v>0.30196388346941516</v>
      </c>
    </row>
    <row r="14" spans="1:18">
      <c r="A14" s="31" t="s">
        <v>43</v>
      </c>
      <c r="B14" s="32">
        <f>CORREL(DT!L4:L1004,DT!X4:X1004)</f>
        <v>0.85248468960984503</v>
      </c>
      <c r="C14" s="7"/>
      <c r="D14" s="44" t="s">
        <v>4</v>
      </c>
      <c r="E14" s="45">
        <f>(4*E13)/(1+(3*E13))</f>
        <v>0.80292836397706147</v>
      </c>
      <c r="F14" s="46"/>
      <c r="G14" s="44" t="s">
        <v>4</v>
      </c>
      <c r="H14" s="45">
        <f>(4*H13)/(1+(3*H13))</f>
        <v>0.42372807006239194</v>
      </c>
      <c r="I14" s="46"/>
      <c r="J14" s="44" t="s">
        <v>4</v>
      </c>
      <c r="K14" s="45">
        <f>(4*K13)/(1+(3*K13))</f>
        <v>0.80747694140375137</v>
      </c>
      <c r="L14" s="46"/>
      <c r="M14" s="44" t="s">
        <v>4</v>
      </c>
      <c r="N14" s="45">
        <f>(4*N13)/(1+(3*N13))</f>
        <v>0.81026200418787797</v>
      </c>
      <c r="P14" s="44" t="s">
        <v>4</v>
      </c>
      <c r="Q14" s="45">
        <f>(4*Q13)/(1+(3*Q13))</f>
        <v>0.63374826875333434</v>
      </c>
    </row>
    <row r="15" spans="1:18">
      <c r="A15" s="31" t="s">
        <v>44</v>
      </c>
      <c r="B15" s="32">
        <f>CORREL(DT!L4:L1004,DT!Y4:Y1004)</f>
        <v>0.5375900510039644</v>
      </c>
      <c r="D15" s="166" t="s">
        <v>1462</v>
      </c>
      <c r="E15" s="36">
        <f>1-EXP(LN(1-E14)+1.96*SQRT(8/(3*(Results!E3-2))))</f>
        <v>0.50353144009622497</v>
      </c>
      <c r="G15" s="166" t="s">
        <v>1462</v>
      </c>
      <c r="H15" s="36">
        <f>1-EXP(LN(1-H14)+1.96*SQRT(8/(3*(Results!E3-2))))</f>
        <v>-0.45176089742205283</v>
      </c>
      <c r="J15" s="166" t="s">
        <v>1462</v>
      </c>
      <c r="K15" s="36">
        <f>1-EXP(LN(1-K14)+1.96*SQRT(8/(3*(Results!E3-2))))</f>
        <v>0.51499034778183783</v>
      </c>
      <c r="M15" s="166" t="s">
        <v>1462</v>
      </c>
      <c r="N15" s="36">
        <f>1-EXP(LN(1-N14)+1.96*SQRT(8/(3*(Results!E3-2))))</f>
        <v>0.52200655842270338</v>
      </c>
      <c r="P15" s="166" t="s">
        <v>1462</v>
      </c>
      <c r="Q15" s="36">
        <f>1-EXP(LN(1-Q14)+1.96*SQRT(8/(3*(Results!E3-2))))</f>
        <v>7.7328055706952115E-2</v>
      </c>
    </row>
    <row r="16" spans="1:18">
      <c r="A16" s="31" t="s">
        <v>45</v>
      </c>
      <c r="B16" s="32">
        <f>CORREL(DT!N4:N1004,DT!P4:P1004)</f>
        <v>0.71697986550758419</v>
      </c>
      <c r="D16" s="167"/>
      <c r="E16" s="36">
        <f>1-EXP(LN(1-E14)-1.96*SQRT(8/(3*(Results!E3-2))))</f>
        <v>0.92177303285371193</v>
      </c>
      <c r="G16" s="167"/>
      <c r="H16" s="36">
        <f>1-EXP(LN(1-H14)-1.96*SQRT(8/(3*(Results!E3-2))))</f>
        <v>0.77125066681178767</v>
      </c>
      <c r="J16" s="167"/>
      <c r="K16" s="36">
        <f>1-EXP(LN(1-K14)-1.96*SQRT(8/(3*(Results!E3-2))))</f>
        <v>0.92357857638144014</v>
      </c>
      <c r="M16" s="167"/>
      <c r="N16" s="36">
        <f>1-EXP(LN(1-N14)-1.96*SQRT(8/(3*(Results!E3-2))))</f>
        <v>0.92468409830895315</v>
      </c>
      <c r="P16" s="167"/>
      <c r="Q16" s="36">
        <f>1-EXP(LN(1-Q14)-1.96*SQRT(8/(3*(Results!E3-2))))</f>
        <v>0.85461752525275025</v>
      </c>
    </row>
    <row r="17" spans="1:18">
      <c r="A17" s="31" t="s">
        <v>46</v>
      </c>
      <c r="B17" s="32">
        <f>CORREL(DT!N4:N1004,DT!X4:X1004)</f>
        <v>0.47126819267796344</v>
      </c>
    </row>
    <row r="18" spans="1:18">
      <c r="A18" s="31" t="s">
        <v>47</v>
      </c>
      <c r="B18" s="32">
        <f>CORREL(DT!N4:N1004,DT!Y4:Y1004)</f>
        <v>0.86711948039212183</v>
      </c>
    </row>
    <row r="19" spans="1:18">
      <c r="A19" s="31" t="s">
        <v>48</v>
      </c>
      <c r="B19" s="32">
        <f>CORREL(DT!P4:P1004,DT!X4:X1004)</f>
        <v>0.30820517884251258</v>
      </c>
    </row>
    <row r="20" spans="1:18">
      <c r="A20" s="31" t="s">
        <v>116</v>
      </c>
      <c r="B20" s="32">
        <f>CORREL(DT!P4:P1004,DT!Y4:Y1004)</f>
        <v>0.48041548097823028</v>
      </c>
    </row>
    <row r="21" spans="1:18">
      <c r="A21" s="31" t="s">
        <v>35</v>
      </c>
      <c r="B21" s="32">
        <f>CORREL(DT!X4:X1004,DT!Y4:Y1004)</f>
        <v>0.43903717379675711</v>
      </c>
    </row>
    <row r="22" spans="1:18">
      <c r="A22" s="33" t="s">
        <v>826</v>
      </c>
      <c r="B22" s="32">
        <f>AVERAGE(B7:B21)</f>
        <v>0.54676938704957423</v>
      </c>
    </row>
    <row r="23" spans="1:18">
      <c r="A23" s="44" t="s">
        <v>4</v>
      </c>
      <c r="B23" s="45">
        <f>(6*B22)/(1+(5*B22))</f>
        <v>0.87861564204148668</v>
      </c>
    </row>
    <row r="24" spans="1:18">
      <c r="A24" s="166" t="s">
        <v>1462</v>
      </c>
      <c r="B24" s="36">
        <f>1-EXP(LN(1-B23)+1.96*SQRT(12/(5*(Results!E3-2))))</f>
        <v>0.70836568533912114</v>
      </c>
    </row>
    <row r="25" spans="1:18">
      <c r="A25" s="167"/>
      <c r="B25" s="36">
        <f>1-EXP(LN(1-B23)-1.96*SQRT(12/(5*(Results!E3-2))))</f>
        <v>0.94947726787866571</v>
      </c>
    </row>
    <row r="27" spans="1:18" ht="66.75"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0.7209821428571429</v>
      </c>
      <c r="D30" s="41" t="s">
        <v>1277</v>
      </c>
      <c r="E30" s="41">
        <f>1-((Results!C4+Results!C6+Results!C15+Results!C23)/(16*(Results!M4)))</f>
        <v>0.60300820419325429</v>
      </c>
      <c r="G30" s="41" t="s">
        <v>1277</v>
      </c>
      <c r="H30" s="41">
        <f>1-((Results!C11+Results!C22+Results!C24+Results!C25)/(16*(Results!M5)))</f>
        <v>0.31200000000000006</v>
      </c>
      <c r="J30" s="41" t="s">
        <v>1277</v>
      </c>
      <c r="K30" s="41">
        <f>1-((Results!C10+Results!C13+Results!C19+Results!C21)/(16*(Results!M6)))</f>
        <v>0.60462074978204017</v>
      </c>
      <c r="M30" s="41" t="s">
        <v>1277</v>
      </c>
      <c r="N30" s="41">
        <f>1-((Results!C7+Results!C8+Results!C9+Results!C20)/(16*(Results!M7)))</f>
        <v>0.59669745312062683</v>
      </c>
      <c r="P30" s="41" t="s">
        <v>1277</v>
      </c>
      <c r="Q30" s="41">
        <f>1-((Results!C5+Results!C12+Results!C17+Results!C28)/(16*(Results!M8)))</f>
        <v>0.4879862700228832</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2.25</v>
      </c>
      <c r="D33" s="31" t="s">
        <v>5</v>
      </c>
      <c r="E33" s="32">
        <f>_xlfn.COVARIANCE.S(DT!B4:B1004,DT!D4:D1004)^2</f>
        <v>1.2318560560318808</v>
      </c>
      <c r="G33" s="31" t="s">
        <v>11</v>
      </c>
      <c r="H33" s="32">
        <f>COVAR(DT!I4:I1004,DT!T4:T1004)^2</f>
        <v>9.0613286130778847E-2</v>
      </c>
      <c r="J33" s="31" t="s">
        <v>17</v>
      </c>
      <c r="K33" s="32">
        <f>COVAR(DT!H4:H1004,DT!K4:K1004)^2</f>
        <v>1.8976468138275733</v>
      </c>
      <c r="M33" s="31" t="s">
        <v>24</v>
      </c>
      <c r="N33" s="32">
        <f>COVAR(DT!E4:E1004,DT!F4:F1004)^2</f>
        <v>1.4744897959183672</v>
      </c>
      <c r="P33" s="31" t="s">
        <v>34</v>
      </c>
      <c r="Q33" s="32">
        <f>COVAR(DT!C4:C1004,DT!J4:J1004)^2</f>
        <v>1.9542898792169938</v>
      </c>
    </row>
    <row r="34" spans="1:17">
      <c r="A34" s="31" t="s">
        <v>37</v>
      </c>
      <c r="B34" s="32">
        <f>COVAR(DT!A4:A1004,DT!N4:N1004)^2</f>
        <v>0.61734693877551039</v>
      </c>
      <c r="D34" s="31" t="s">
        <v>6</v>
      </c>
      <c r="E34" s="32">
        <f>_xlfn.COVARIANCE.S(DT!B4:B1004,DT!M4:M1004)^2</f>
        <v>2.1683371573481458</v>
      </c>
      <c r="G34" s="31" t="s">
        <v>12</v>
      </c>
      <c r="H34" s="32">
        <f>COVAR(DT!I4:I1004,DT!V4:V1004)^2</f>
        <v>1.2755102040816345E-3</v>
      </c>
      <c r="J34" s="31" t="s">
        <v>18</v>
      </c>
      <c r="K34" s="32">
        <f>COVAR(DT!H4:H1004,DT!Q4:Q1004)^2</f>
        <v>1.0205122865472718</v>
      </c>
      <c r="M34" s="31" t="s">
        <v>25</v>
      </c>
      <c r="N34" s="32">
        <f>COVAR(DT!E4:E1004,DT!G4:G1004)^2</f>
        <v>1</v>
      </c>
      <c r="P34" s="31" t="s">
        <v>33</v>
      </c>
      <c r="Q34" s="32">
        <f>COVAR(DT!C4:C1004,DT!O4:O1004)^2</f>
        <v>0.60141607663473517</v>
      </c>
    </row>
    <row r="35" spans="1:17">
      <c r="A35" s="31" t="s">
        <v>38</v>
      </c>
      <c r="B35" s="32">
        <f>COVAR(DT!A4:A1004,DT!P4:P1004)^2</f>
        <v>1.1479591836734693</v>
      </c>
      <c r="D35" s="31" t="s">
        <v>7</v>
      </c>
      <c r="E35" s="32">
        <f>_xlfn.COVARIANCE.S(DT!B4:B1004,DT!U4:U1004)^2</f>
        <v>3.0914140804250692</v>
      </c>
      <c r="G35" s="31" t="s">
        <v>13</v>
      </c>
      <c r="H35" s="32">
        <f>COVAR(DT!I4:I1004,DT!W4:W1004)^2</f>
        <v>5.8569346105789323E-3</v>
      </c>
      <c r="J35" s="31" t="s">
        <v>19</v>
      </c>
      <c r="K35" s="32">
        <f>COVAR(DT!H4:H1004,DT!S4:S1004)^2</f>
        <v>1.7059558517284461</v>
      </c>
      <c r="M35" s="31" t="s">
        <v>26</v>
      </c>
      <c r="N35" s="32">
        <f>COVAR(DT!E4:E1004,DT!R4:R1004)^2</f>
        <v>0.12755102040816327</v>
      </c>
      <c r="P35" s="31" t="s">
        <v>32</v>
      </c>
      <c r="Q35" s="32">
        <f>COVAR(DT!C4:C1004,DT!Z4:Z1004)^2</f>
        <v>0.74346626405664284</v>
      </c>
    </row>
    <row r="36" spans="1:17">
      <c r="A36" s="31" t="s">
        <v>39</v>
      </c>
      <c r="B36" s="32">
        <f>COVAR(DT!A4:A1004,DT!X4:X1004)^2</f>
        <v>1.4744897959183672</v>
      </c>
      <c r="D36" s="31" t="s">
        <v>8</v>
      </c>
      <c r="E36" s="32">
        <f>_xlfn.COVARIANCE.S(DT!D4:D1004,DT!M4:M1004)^2</f>
        <v>0.68835285593527362</v>
      </c>
      <c r="G36" s="31" t="s">
        <v>14</v>
      </c>
      <c r="H36" s="32">
        <f>COVAR(DT!T4:T1004,DT!V4:V1004)^2</f>
        <v>1.2257653061224492</v>
      </c>
      <c r="J36" s="31" t="s">
        <v>20</v>
      </c>
      <c r="K36" s="32">
        <f>COVAR(DT!K4:K1004,DT!Q4:Q1004)^2</f>
        <v>0.1970272802998751</v>
      </c>
      <c r="M36" s="31" t="s">
        <v>27</v>
      </c>
      <c r="N36" s="32">
        <f>COVAR(DT!F4:F1004,DT!G4:G1004)^2</f>
        <v>2.5015618492294873</v>
      </c>
      <c r="P36" s="31" t="s">
        <v>31</v>
      </c>
      <c r="Q36" s="32">
        <f>COVAR(DT!J4:J1004,DT!O4:O1004)^2</f>
        <v>0.64983340274885448</v>
      </c>
    </row>
    <row r="37" spans="1:17">
      <c r="A37" s="31" t="s">
        <v>40</v>
      </c>
      <c r="B37" s="32">
        <f>COVAR(DT!A4:A1004,DT!Y4:Y1004)^2</f>
        <v>0.12755102040816327</v>
      </c>
      <c r="D37" s="31" t="s">
        <v>9</v>
      </c>
      <c r="E37" s="32">
        <f>_xlfn.COVARIANCE.S(DT!D4:D1004,DT!U4:U1004)^2</f>
        <v>1.6530612244897962</v>
      </c>
      <c r="G37" s="31" t="s">
        <v>15</v>
      </c>
      <c r="H37" s="32">
        <f>COVAR(DT!T4:T1004,DT!W4:W1004)^2</f>
        <v>0.40673157017909217</v>
      </c>
      <c r="J37" s="31" t="s">
        <v>21</v>
      </c>
      <c r="K37" s="32">
        <f>COVAR(DT!K4:K1004,DT!S4:S1004)^2</f>
        <v>3.5636193252811337</v>
      </c>
      <c r="M37" s="31" t="s">
        <v>28</v>
      </c>
      <c r="N37" s="32">
        <f>COVAR(DT!F4:F1004,DT!R4:R1004)^2</f>
        <v>0.29248229904206574</v>
      </c>
      <c r="P37" s="31" t="s">
        <v>30</v>
      </c>
      <c r="Q37" s="32">
        <f>COVAR(DT!J4:J1004,DT!Z4:Z1004)^2</f>
        <v>0.60141607663473562</v>
      </c>
    </row>
    <row r="38" spans="1:17">
      <c r="A38" s="31" t="s">
        <v>41</v>
      </c>
      <c r="B38" s="32">
        <f>COVAR(DT!L4:L1004,DT!N4:N1004)^2</f>
        <v>0.65808517284464796</v>
      </c>
      <c r="D38" s="31" t="s">
        <v>10</v>
      </c>
      <c r="E38" s="32">
        <f>_xlfn.COVARIANCE.S(DT!M4:M1004,DT!U4:U1004)^2</f>
        <v>0.66127279314092502</v>
      </c>
      <c r="G38" s="31" t="s">
        <v>16</v>
      </c>
      <c r="H38" s="32">
        <f>COVAR(DT!V4:V1004,DT!W4:W1004)^2</f>
        <v>1.1479591836734689E-2</v>
      </c>
      <c r="J38" s="31" t="s">
        <v>22</v>
      </c>
      <c r="K38" s="32">
        <f>COVAR(DT!Q4:Q1004,DT!S4:S1004)^2</f>
        <v>1.1046438983756772</v>
      </c>
      <c r="M38" s="31" t="s">
        <v>23</v>
      </c>
      <c r="N38" s="32">
        <f>COVAR(DT!G4:G1004,DT!R4:R1004)^2</f>
        <v>0.55487296959600185</v>
      </c>
      <c r="P38" s="31" t="s">
        <v>29</v>
      </c>
      <c r="Q38" s="32">
        <f>COVAR(DT!O4:O1004,DT!Z4:Z1004)^2</f>
        <v>7.0387338608912955E-2</v>
      </c>
    </row>
    <row r="39" spans="1:17">
      <c r="A39" s="31" t="s">
        <v>42</v>
      </c>
      <c r="B39" s="32">
        <f>COVAR(DT!L4:L1004,DT!P4:P1004)^2</f>
        <v>0.37484381507705122</v>
      </c>
      <c r="D39" s="31" t="s">
        <v>1275</v>
      </c>
      <c r="E39" s="6">
        <f>SUM(E33:E38)</f>
        <v>9.4942941673710912</v>
      </c>
      <c r="G39" s="31" t="s">
        <v>1275</v>
      </c>
      <c r="H39" s="6">
        <f>SUM(H33:H38)</f>
        <v>1.7417221990837155</v>
      </c>
      <c r="J39" s="31" t="s">
        <v>1275</v>
      </c>
      <c r="K39" s="6">
        <f>SUM(K33:K38)</f>
        <v>9.489405456059977</v>
      </c>
      <c r="M39" s="31" t="s">
        <v>1275</v>
      </c>
      <c r="N39" s="6">
        <f>SUM(N33:N38)</f>
        <v>5.9509579341940855</v>
      </c>
      <c r="P39" s="31" t="s">
        <v>1275</v>
      </c>
      <c r="Q39" s="6">
        <f>SUM(Q33:Q38)</f>
        <v>4.6208090379008748</v>
      </c>
    </row>
    <row r="40" spans="1:17">
      <c r="A40" s="31" t="s">
        <v>43</v>
      </c>
      <c r="B40" s="32">
        <f>COVAR(DT!L4:L1004,DT!X4:X1004)^2</f>
        <v>1.5118960849645975</v>
      </c>
      <c r="D40" s="33" t="s">
        <v>1276</v>
      </c>
      <c r="E40" s="40">
        <f>E30+SQRT((4/3)*2*E39)/(16*(Results!M4))</f>
        <v>0.81170725652812692</v>
      </c>
      <c r="G40" s="33" t="s">
        <v>1276</v>
      </c>
      <c r="H40" s="40">
        <f>H30+SQRT((4/3)*2*H39)/(16*(Results!M5))</f>
        <v>0.50811698230469315</v>
      </c>
      <c r="J40" s="33" t="s">
        <v>1276</v>
      </c>
      <c r="K40" s="40">
        <f>K30+SQRT((4/3)*2*K39)/(16*(Results!M6))</f>
        <v>0.80417080234165728</v>
      </c>
      <c r="M40" s="33" t="s">
        <v>1276</v>
      </c>
      <c r="N40" s="40">
        <f>N30+SQRT((4/3)*2*N39)/(16*(Results!M7))</f>
        <v>0.79961339959347055</v>
      </c>
      <c r="P40" s="33" t="s">
        <v>1276</v>
      </c>
      <c r="Q40" s="40">
        <f>Q30+SQRT((4/3)*2*Q39)/(16*(Results!M8))</f>
        <v>0.67073036003007425</v>
      </c>
    </row>
    <row r="41" spans="1:17">
      <c r="A41" s="31" t="s">
        <v>44</v>
      </c>
      <c r="B41" s="32">
        <f>COVAR(DT!L4:L1004,DT!Y4:Y1004)^2</f>
        <v>0.98982194918783872</v>
      </c>
    </row>
    <row r="42" spans="1:17">
      <c r="A42" s="31" t="s">
        <v>45</v>
      </c>
      <c r="B42" s="32">
        <f>COVAR(DT!N4:N1004,DT!P4:P1004)^2</f>
        <v>0.88129945855893388</v>
      </c>
    </row>
    <row r="43" spans="1:17">
      <c r="A43" s="31" t="s">
        <v>46</v>
      </c>
      <c r="B43" s="32">
        <f>COVAR(DT!N4:N1004,DT!X4:X1004)^2</f>
        <v>0.24492399000416504</v>
      </c>
    </row>
    <row r="44" spans="1:17">
      <c r="A44" s="31" t="s">
        <v>47</v>
      </c>
      <c r="B44" s="32">
        <f>COVAR(DT!N4:N1004,DT!Y4:Y1004)^2</f>
        <v>1.3650822573927524</v>
      </c>
    </row>
    <row r="45" spans="1:17">
      <c r="A45" s="31" t="s">
        <v>48</v>
      </c>
      <c r="B45" s="32">
        <f>COVAR(DT!P4:P1004,DT!X4:X1004)^2</f>
        <v>0.20158267388588089</v>
      </c>
    </row>
    <row r="46" spans="1:17">
      <c r="A46" s="31" t="s">
        <v>116</v>
      </c>
      <c r="B46" s="32">
        <f>COVAR(DT!P4:P1004,DT!Y4:Y1004)^2</f>
        <v>0.80633069554352377</v>
      </c>
    </row>
    <row r="47" spans="1:17">
      <c r="A47" s="31" t="s">
        <v>35</v>
      </c>
      <c r="B47" s="32">
        <f>COVAR(DT!X4:X1004,DT!Y4:Y1004)^2</f>
        <v>0.43317888379841718</v>
      </c>
    </row>
    <row r="48" spans="1:17">
      <c r="A48" s="31" t="s">
        <v>1275</v>
      </c>
      <c r="B48" s="6">
        <f>SUM(B33:B47)</f>
        <v>13.084391920033319</v>
      </c>
    </row>
    <row r="49" spans="1:2">
      <c r="A49" s="33" t="s">
        <v>1276</v>
      </c>
      <c r="B49" s="40">
        <f>B30+SQRT((6/5)*2*B48)/(36*(Results!M3))</f>
        <v>0.86326605058648942</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19" workbookViewId="0">
      <selection activeCell="H2" sqref="H2"/>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41.5"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0.66666666666666674</v>
      </c>
      <c r="C3" s="13" t="str">
        <f>IF(B3&gt;E37,"Excellent",IF(B3&gt;D37,"Good",IF(B3&gt;C37,"Above average",IF(B3&gt;B37,"Below average","Bad"))))</f>
        <v>Bad</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25% worst results</v>
      </c>
    </row>
    <row r="4" spans="1:8">
      <c r="A4" s="14" t="str">
        <f>VLOOKUP(Read_First!B5,Items!A1:BI50,55,FALSE)</f>
        <v>Perspicuity</v>
      </c>
      <c r="B4" s="49">
        <f>Results!L4</f>
        <v>-0.35714285714285715</v>
      </c>
      <c r="C4" s="13" t="str">
        <f>IF(B4&gt;E38,"Excellent",IF(B4&gt;D38,"Good",IF(B4&gt;C38,"Above Average",IF(B4&gt;B38,"Below Average","Bad"))))</f>
        <v>Bad</v>
      </c>
      <c r="D4" t="str">
        <f t="shared" si="0"/>
        <v>In the range of the 25% worst results</v>
      </c>
    </row>
    <row r="5" spans="1:8">
      <c r="A5" s="14" t="str">
        <f>VLOOKUP(Read_First!B5,Items!A1:BI50,56,FALSE)</f>
        <v>Efficiency</v>
      </c>
      <c r="B5" s="49">
        <f>Results!L5</f>
        <v>0.17857142857142858</v>
      </c>
      <c r="C5" s="13" t="str">
        <f>IF(B5&gt;E39,"Excellent",IF(B5&gt;D39,"Good",IF(B5&gt;C39,"Above Average",IF(B5&gt;B39,"Below Average","Bad"))))</f>
        <v>Bad</v>
      </c>
      <c r="D5" t="str">
        <f t="shared" si="0"/>
        <v>In the range of the 25% worst results</v>
      </c>
    </row>
    <row r="6" spans="1:8">
      <c r="A6" s="15" t="str">
        <f>VLOOKUP(Read_First!B5,Items!A1:BI50,57,FALSE)</f>
        <v>Dependability</v>
      </c>
      <c r="B6" s="49">
        <f>Results!L6</f>
        <v>-3.5714285714285712E-2</v>
      </c>
      <c r="C6" s="13" t="str">
        <f>IF(B6&gt;E40,"Excellent",IF(B6&gt;D40,"Good",IF(B6&gt;C40,"Above Average",IF(B6&gt;B40,"Below Average","Bad"))))</f>
        <v>Bad</v>
      </c>
      <c r="D6" t="str">
        <f t="shared" si="0"/>
        <v>In the range of the 25% worst results</v>
      </c>
    </row>
    <row r="7" spans="1:8">
      <c r="A7" s="15" t="str">
        <f>VLOOKUP(Read_First!B5,Items!A1:BI50,58,FALSE)</f>
        <v>Stimulation</v>
      </c>
      <c r="B7" s="49">
        <f>Results!L7</f>
        <v>0.9107142857142857</v>
      </c>
      <c r="C7" s="13" t="str">
        <f>IF(B7&gt;E41,"Excellent",IF(B7&gt;D41,"Good",IF(B7&gt;C41,"Above Average",IF(B7&gt;B41,"Below Average","Bad"))))</f>
        <v>Below Average</v>
      </c>
      <c r="D7" t="str">
        <f t="shared" si="0"/>
        <v>50% of results better, 25% of results worse</v>
      </c>
    </row>
    <row r="8" spans="1:8">
      <c r="A8" s="14" t="str">
        <f>VLOOKUP(Read_First!B5,Items!A1:BI50,59,FALSE)</f>
        <v>Novelty</v>
      </c>
      <c r="B8" s="49">
        <f>Results!L8</f>
        <v>0.7142857142857143</v>
      </c>
      <c r="C8" s="13" t="str">
        <f>IF(B8&gt;E42,"Excellent",IF(B8&gt;D42,"Good",IF(B8&gt;C42,"Above Average",IF(B8&gt;B42,"Below Average","Bad"))))</f>
        <v>Above Average</v>
      </c>
      <c r="D8" t="str">
        <f t="shared" si="0"/>
        <v>25% of results better, 50% of results worse</v>
      </c>
    </row>
    <row r="26" spans="1:8">
      <c r="A26" s="169" t="s">
        <v>822</v>
      </c>
      <c r="B26" s="169"/>
      <c r="C26" s="169"/>
      <c r="D26" s="169"/>
      <c r="E26" s="169"/>
      <c r="F26" s="169"/>
      <c r="G26" s="169"/>
      <c r="H26" s="169"/>
    </row>
    <row r="27" spans="1:8" s="17" customFormat="1" ht="16">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0.66666666666666674</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-0.35714285714285715</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0.17857142857142858</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-3.5714285714285712E-2</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0.9107142857142857</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0.7142857142857143</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workbookViewId="0">
      <selection activeCell="AC17" sqref="AC17"/>
    </sheetView>
  </sheetViews>
  <sheetFormatPr baseColWidth="10" defaultColWidth="9.1640625" defaultRowHeight="15"/>
  <cols>
    <col min="1" max="26" width="3.6640625" style="1" customWidth="1"/>
    <col min="29" max="35" width="13.83203125" style="1" customWidth="1"/>
    <col min="37" max="37" width="18.33203125" style="136" customWidth="1"/>
  </cols>
  <sheetData>
    <row r="1" spans="1:37" ht="170.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0</v>
      </c>
      <c r="B4" s="54">
        <f>IF(Data!B4&gt;0,Data!B4-4,"")</f>
        <v>-1</v>
      </c>
      <c r="C4" s="54">
        <f>IF(Data!C4&gt;0,4-Data!C4,"")</f>
        <v>1</v>
      </c>
      <c r="D4" s="54">
        <f>IF(Data!D4&gt;0,4-Data!D4,"")</f>
        <v>1</v>
      </c>
      <c r="E4" s="54">
        <f>IF(Data!E4&gt;0,4-Data!E4,"")</f>
        <v>0</v>
      </c>
      <c r="F4" s="54">
        <f>IF(Data!F4&gt;0,Data!F4-4,"")</f>
        <v>0</v>
      </c>
      <c r="G4" s="54">
        <f>IF(Data!G4&gt;0,Data!G4-4,"")</f>
        <v>1</v>
      </c>
      <c r="H4" s="54">
        <f>IF(Data!H4&gt;0,Data!H4-4,"")</f>
        <v>-1</v>
      </c>
      <c r="I4" s="54">
        <f>IF(Data!I4&gt;0,4-Data!I4,"")</f>
        <v>-1</v>
      </c>
      <c r="J4" s="54">
        <f>IF(Data!J4&gt;0,4-Data!J4,"")</f>
        <v>-1</v>
      </c>
      <c r="K4" s="54">
        <f>IF(Data!K4&gt;0,Data!K4-4,"")</f>
        <v>-1</v>
      </c>
      <c r="L4" s="54">
        <f>IF(Data!L4&gt;0,4-Data!L4,"")</f>
        <v>1</v>
      </c>
      <c r="M4" s="54">
        <f>IF(Data!M4&gt;0,Data!M4-4,"")</f>
        <v>-1</v>
      </c>
      <c r="N4" s="54">
        <f>IF(Data!N4&gt;0,Data!N4-4,"")</f>
        <v>0</v>
      </c>
      <c r="O4" s="54">
        <f>IF(Data!O4&gt;0,Data!O4-4,"")</f>
        <v>-1</v>
      </c>
      <c r="P4" s="54">
        <f>IF(Data!P4&gt;0,Data!P4-4,"")</f>
        <v>-1</v>
      </c>
      <c r="Q4" s="54">
        <f>IF(Data!Q4&gt;0,4-Data!Q4,"")</f>
        <v>1</v>
      </c>
      <c r="R4" s="1">
        <f>IF(Data!R4&gt;0,4-Data!R4,"")</f>
        <v>1</v>
      </c>
      <c r="S4" s="54">
        <f>IF(Data!S4&gt;0,4-Data!S4,"")</f>
        <v>1</v>
      </c>
      <c r="T4" s="54">
        <f>IF(Data!T4&gt;0,Data!T4-4,"")</f>
        <v>-1</v>
      </c>
      <c r="U4" s="54">
        <f>IF(Data!U4&gt;0,4-Data!U4,"")</f>
        <v>1</v>
      </c>
      <c r="V4" s="54">
        <f>IF(Data!V4&gt;0,Data!V4-4,"")</f>
        <v>-1</v>
      </c>
      <c r="W4" s="54">
        <f>IF(Data!W4&gt;0,4-Data!W4,"")</f>
        <v>1</v>
      </c>
      <c r="X4" s="54">
        <f>IF(Data!X4&gt;0,4-Data!X4,"")</f>
        <v>1</v>
      </c>
      <c r="Y4" s="54">
        <f>IF(Data!Y4&gt;0,4-Data!Y4,"")</f>
        <v>1</v>
      </c>
      <c r="Z4" s="54">
        <f>IF(Data!Z4&gt;0,Data!Z4-4,"")</f>
        <v>1</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18</v>
      </c>
    </row>
    <row r="5" spans="1:37">
      <c r="A5" s="1">
        <f>IF(Data!A5&gt;0,Data!A5-4,"")</f>
        <v>-1</v>
      </c>
      <c r="B5" s="1">
        <f>IF(Data!B5&gt;0,Data!B5-4,"")</f>
        <v>-1</v>
      </c>
      <c r="C5" s="1">
        <f>IF(Data!C5&gt;0,4-Data!C5,"")</f>
        <v>3</v>
      </c>
      <c r="D5" s="1">
        <f>IF(Data!D5&gt;0,4-Data!D5,"")</f>
        <v>1</v>
      </c>
      <c r="E5" s="1">
        <f>IF(Data!E5&gt;0,4-Data!E5,"")</f>
        <v>2</v>
      </c>
      <c r="F5" s="1">
        <f>IF(Data!F5&gt;0,Data!F5-4,"")</f>
        <v>2</v>
      </c>
      <c r="G5" s="1">
        <f>IF(Data!G5&gt;0,Data!G5-4,"")</f>
        <v>3</v>
      </c>
      <c r="H5" s="1">
        <f>IF(Data!H5&gt;0,Data!H5-4,"")</f>
        <v>-3</v>
      </c>
      <c r="I5" s="1">
        <f>IF(Data!I5&gt;0,4-Data!I5,"")</f>
        <v>3</v>
      </c>
      <c r="J5" s="1">
        <f>IF(Data!J5&gt;0,4-Data!J5,"")</f>
        <v>3</v>
      </c>
      <c r="K5" s="1">
        <f>IF(Data!K5&gt;0,Data!K5-4,"")</f>
        <v>-2</v>
      </c>
      <c r="L5" s="1">
        <f>IF(Data!L5&gt;0,4-Data!L5,"")</f>
        <v>1</v>
      </c>
      <c r="M5" s="1">
        <f>IF(Data!M5&gt;0,Data!M5-4,"")</f>
        <v>-2</v>
      </c>
      <c r="N5" s="1">
        <f>IF(Data!N5&gt;0,Data!N5-4,"")</f>
        <v>1</v>
      </c>
      <c r="O5" s="1">
        <f>IF(Data!O5&gt;0,Data!O5-4,"")</f>
        <v>1</v>
      </c>
      <c r="P5" s="1">
        <f>IF(Data!P5&gt;0,Data!P5-4,"")</f>
        <v>1</v>
      </c>
      <c r="Q5" s="1">
        <f>IF(Data!Q5&gt;0,4-Data!Q5,"")</f>
        <v>-1</v>
      </c>
      <c r="R5" s="1">
        <f>IF(Data!R5&gt;0,4-Data!R5,"")</f>
        <v>-2</v>
      </c>
      <c r="S5" s="1">
        <f>IF(Data!S5&gt;0,4-Data!S5,"")</f>
        <v>-1</v>
      </c>
      <c r="T5" s="1">
        <f>IF(Data!T5&gt;0,Data!T5-4,"")</f>
        <v>-1</v>
      </c>
      <c r="U5" s="1">
        <f>IF(Data!U5&gt;0,4-Data!U5,"")</f>
        <v>-2</v>
      </c>
      <c r="V5" s="1">
        <f>IF(Data!V5&gt;0,Data!V5-4,"")</f>
        <v>0</v>
      </c>
      <c r="W5" s="1">
        <f>IF(Data!W5&gt;0,4-Data!W5,"")</f>
        <v>-1</v>
      </c>
      <c r="X5" s="1">
        <f>IF(Data!X5&gt;0,4-Data!X5,"")</f>
        <v>1</v>
      </c>
      <c r="Y5" s="1">
        <f>IF(Data!Y5&gt;0,4-Data!Y5,"")</f>
        <v>2</v>
      </c>
      <c r="Z5" s="1">
        <f>IF(Data!Z5&gt;0,Data!Z5-4,"")</f>
        <v>1</v>
      </c>
      <c r="AC5" s="4" t="str">
        <f t="shared" ref="AC5:AC13" si="4">IF((MAX(A5,L5,N5,P5,X5,Y5)-MIN(A5,L5,N5,P5,X5,Y5))&gt;3,1,"")</f>
        <v/>
      </c>
      <c r="AD5" s="4" t="str">
        <f t="shared" ref="AD5:AD13" si="5">IF((MAX(B5,D5,M5,U5)-MIN(B5,D5,M5,U5))&gt;3,1,"")</f>
        <v/>
      </c>
      <c r="AE5" s="4">
        <f t="shared" ref="AE5:AE13" si="6">IF((MAX(I5,T5,V5,W5)-MIN(I5,T5,V5,W5))&gt;3,1,"")</f>
        <v>1</v>
      </c>
      <c r="AF5" s="4" t="str">
        <f t="shared" ref="AF5:AF13" si="7">IF((MAX(H5,K5,Q5,S5)-MIN(H5,K5,Q5,S5))&gt;3,1,"")</f>
        <v/>
      </c>
      <c r="AG5" s="4">
        <f t="shared" ref="AG5:AG68" si="8">IF((MAX(E5,F5,G5,R5)-MIN(E5,F5,G5,R5))&gt;3,1,"")</f>
        <v>1</v>
      </c>
      <c r="AH5" s="4" t="str">
        <f t="shared" ref="AH5:AH13" si="9">IF((MAX(C5,J5,O5,Z5)-MIN(C5,J5,O5,Z5))&gt;3,1,"")</f>
        <v/>
      </c>
      <c r="AI5" s="2">
        <f t="shared" ref="AI5:AI68" si="10">IF(COUNT(A5:Z5)&gt;0,IF(COUNT(AC5,AD5,AE5,AF5,AG5,AH5)&gt;0,SUM(AC5,AD5,AE5,AF5,AG5,AH5),0),"")</f>
        <v>2</v>
      </c>
      <c r="AK5" s="2">
        <f>IF(MAX(COUNTIF(Data!A5:Z5,1),COUNTIF(Data!A5:Z5,2),COUNTIF(Data!A5:Z5,3),COUNTIF(Data!A5:Z5,4),COUNTIF(Data!A5:Z5,5),COUNTIF(Data!A5:Z5,6),COUNTIF(Data!A5:Z5,7))&gt;0,MAX(COUNTIF(Data!A5:Z5,1),COUNTIF(Data!A5:Z5,2),COUNTIF(Data!A5:Z5,3),COUNTIF(Data!A5:Z5,4),COUNTIF(Data!A5:Z5,5),COUNTIF(Data!A5:Z5,6),COUNTIF(Data!A5:Z5,7)),"")</f>
        <v>7</v>
      </c>
    </row>
    <row r="6" spans="1:37">
      <c r="A6" s="1">
        <f>IF(Data!A6&gt;0,Data!A6-4,"")</f>
        <v>2</v>
      </c>
      <c r="B6" s="1">
        <f>IF(Data!B6&gt;0,Data!B6-4,"")</f>
        <v>2</v>
      </c>
      <c r="C6" s="1">
        <f>IF(Data!C6&gt;0,4-Data!C6,"")</f>
        <v>1</v>
      </c>
      <c r="D6" s="1">
        <f>IF(Data!D6&gt;0,4-Data!D6,"")</f>
        <v>1</v>
      </c>
      <c r="E6" s="1">
        <f>IF(Data!E6&gt;0,4-Data!E6,"")</f>
        <v>1</v>
      </c>
      <c r="F6" s="1">
        <f>IF(Data!F6&gt;0,Data!F6-4,"")</f>
        <v>2</v>
      </c>
      <c r="G6" s="1">
        <f>IF(Data!G6&gt;0,Data!G6-4,"")</f>
        <v>2</v>
      </c>
      <c r="H6" s="1">
        <f>IF(Data!H6&gt;0,Data!H6-4,"")</f>
        <v>-2</v>
      </c>
      <c r="I6" s="1">
        <f>IF(Data!I6&gt;0,4-Data!I6,"")</f>
        <v>0</v>
      </c>
      <c r="J6" s="1">
        <f>IF(Data!J6&gt;0,4-Data!J6,"")</f>
        <v>2</v>
      </c>
      <c r="K6" s="1">
        <f>IF(Data!K6&gt;0,Data!K6-4,"")</f>
        <v>1</v>
      </c>
      <c r="L6" s="1">
        <f>IF(Data!L6&gt;0,4-Data!L6,"")</f>
        <v>1</v>
      </c>
      <c r="M6" s="1">
        <f>IF(Data!M6&gt;0,Data!M6-4,"")</f>
        <v>-1</v>
      </c>
      <c r="N6" s="1">
        <f>IF(Data!N6&gt;0,Data!N6-4,"")</f>
        <v>2</v>
      </c>
      <c r="O6" s="1">
        <f>IF(Data!O6&gt;0,Data!O6-4,"")</f>
        <v>2</v>
      </c>
      <c r="P6" s="1">
        <f>IF(Data!P6&gt;0,Data!P6-4,"")</f>
        <v>2</v>
      </c>
      <c r="Q6" s="1">
        <f>IF(Data!Q6&gt;0,4-Data!Q6,"")</f>
        <v>0</v>
      </c>
      <c r="R6" s="1">
        <f>IF(Data!R6&gt;0,4-Data!R6,"")</f>
        <v>2</v>
      </c>
      <c r="S6" s="1">
        <f>IF(Data!S6&gt;0,4-Data!S6,"")</f>
        <v>3</v>
      </c>
      <c r="T6" s="1">
        <f>IF(Data!T6&gt;0,Data!T6-4,"")</f>
        <v>2</v>
      </c>
      <c r="U6" s="1">
        <f>IF(Data!U6&gt;0,4-Data!U6,"")</f>
        <v>2</v>
      </c>
      <c r="V6" s="1">
        <f>IF(Data!V6&gt;0,Data!V6-4,"")</f>
        <v>2</v>
      </c>
      <c r="W6" s="1">
        <f>IF(Data!W6&gt;0,4-Data!W6,"")</f>
        <v>1</v>
      </c>
      <c r="X6" s="1">
        <f>IF(Data!X6&gt;0,4-Data!X6,"")</f>
        <v>1</v>
      </c>
      <c r="Y6" s="1">
        <f>IF(Data!Y6&gt;0,4-Data!Y6,"")</f>
        <v>2</v>
      </c>
      <c r="Z6" s="1">
        <f>IF(Data!Z6&gt;0,Data!Z6-4,"")</f>
        <v>1</v>
      </c>
      <c r="AC6" s="4" t="str">
        <f t="shared" si="4"/>
        <v/>
      </c>
      <c r="AD6" s="4" t="str">
        <f t="shared" si="5"/>
        <v/>
      </c>
      <c r="AE6" s="4" t="str">
        <f t="shared" si="6"/>
        <v/>
      </c>
      <c r="AF6" s="4">
        <f t="shared" si="7"/>
        <v>1</v>
      </c>
      <c r="AG6" s="4" t="str">
        <f t="shared" si="8"/>
        <v/>
      </c>
      <c r="AH6" s="4" t="str">
        <f t="shared" si="9"/>
        <v/>
      </c>
      <c r="AI6" s="2">
        <f t="shared" si="10"/>
        <v>1</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2</v>
      </c>
      <c r="B7" s="1">
        <f>IF(Data!B7&gt;0,Data!B7-4,"")</f>
        <v>1</v>
      </c>
      <c r="C7" s="1">
        <f>IF(Data!C7&gt;0,4-Data!C7,"")</f>
        <v>3</v>
      </c>
      <c r="D7" s="1">
        <f>IF(Data!D7&gt;0,4-Data!D7,"")</f>
        <v>2</v>
      </c>
      <c r="E7" s="1">
        <f>IF(Data!E7&gt;0,4-Data!E7,"")</f>
        <v>2</v>
      </c>
      <c r="F7" s="1">
        <f>IF(Data!F7&gt;0,Data!F7-4,"")</f>
        <v>1</v>
      </c>
      <c r="G7" s="1">
        <f>IF(Data!G7&gt;0,Data!G7-4,"")</f>
        <v>3</v>
      </c>
      <c r="H7" s="1">
        <f>IF(Data!H7&gt;0,Data!H7-4,"")</f>
        <v>1</v>
      </c>
      <c r="I7" s="1">
        <f>IF(Data!I7&gt;0,4-Data!I7,"")</f>
        <v>0</v>
      </c>
      <c r="J7" s="1">
        <f>IF(Data!J7&gt;0,4-Data!J7,"")</f>
        <v>2</v>
      </c>
      <c r="K7" s="1">
        <f>IF(Data!K7&gt;0,Data!K7-4,"")</f>
        <v>2</v>
      </c>
      <c r="L7" s="1">
        <f>IF(Data!L7&gt;0,4-Data!L7,"")</f>
        <v>3</v>
      </c>
      <c r="M7" s="1">
        <f>IF(Data!M7&gt;0,Data!M7-4,"")</f>
        <v>-2</v>
      </c>
      <c r="N7" s="1">
        <f>IF(Data!N7&gt;0,Data!N7-4,"")</f>
        <v>2</v>
      </c>
      <c r="O7" s="1">
        <f>IF(Data!O7&gt;0,Data!O7-4,"")</f>
        <v>0</v>
      </c>
      <c r="P7" s="1">
        <f>IF(Data!P7&gt;0,Data!P7-4,"")</f>
        <v>2</v>
      </c>
      <c r="Q7" s="1">
        <f>IF(Data!Q7&gt;0,4-Data!Q7,"")</f>
        <v>0</v>
      </c>
      <c r="R7" s="1">
        <f>IF(Data!R7&gt;0,4-Data!R7,"")</f>
        <v>2</v>
      </c>
      <c r="S7" s="1">
        <f>IF(Data!S7&gt;0,4-Data!S7,"")</f>
        <v>3</v>
      </c>
      <c r="T7" s="1">
        <f>IF(Data!T7&gt;0,Data!T7-4,"")</f>
        <v>3</v>
      </c>
      <c r="U7" s="1">
        <f>IF(Data!U7&gt;0,4-Data!U7,"")</f>
        <v>1</v>
      </c>
      <c r="V7" s="1">
        <f>IF(Data!V7&gt;0,Data!V7-4,"")</f>
        <v>2</v>
      </c>
      <c r="W7" s="1">
        <f>IF(Data!W7&gt;0,4-Data!W7,"")</f>
        <v>1</v>
      </c>
      <c r="X7" s="1">
        <f>IF(Data!X7&gt;0,4-Data!X7,"")</f>
        <v>3</v>
      </c>
      <c r="Y7" s="1">
        <f>IF(Data!Y7&gt;0,4-Data!Y7,"")</f>
        <v>3</v>
      </c>
      <c r="Z7" s="1">
        <f>IF(Data!Z7&gt;0,Data!Z7-4,"")</f>
        <v>3</v>
      </c>
      <c r="AC7" s="4" t="str">
        <f t="shared" si="4"/>
        <v/>
      </c>
      <c r="AD7" s="4">
        <f t="shared" si="5"/>
        <v>1</v>
      </c>
      <c r="AE7" s="4" t="str">
        <f t="shared" si="6"/>
        <v/>
      </c>
      <c r="AF7" s="4" t="str">
        <f t="shared" si="7"/>
        <v/>
      </c>
      <c r="AG7" s="4" t="str">
        <f t="shared" si="8"/>
        <v/>
      </c>
      <c r="AH7" s="4" t="str">
        <f t="shared" si="9"/>
        <v/>
      </c>
      <c r="AI7" s="2">
        <f t="shared" si="10"/>
        <v>1</v>
      </c>
      <c r="AK7" s="2">
        <f>IF(MAX(COUNTIF(Data!A7:Z7,1),COUNTIF(Data!A7:Z7,2),COUNTIF(Data!A7:Z7,3),COUNTIF(Data!A7:Z7,4),COUNTIF(Data!A7:Z7,5),COUNTIF(Data!A7:Z7,6),COUNTIF(Data!A7:Z7,7))&gt;0,MAX(COUNTIF(Data!A7:Z7,1),COUNTIF(Data!A7:Z7,2),COUNTIF(Data!A7:Z7,3),COUNTIF(Data!A7:Z7,4),COUNTIF(Data!A7:Z7,5),COUNTIF(Data!A7:Z7,6),COUNTIF(Data!A7:Z7,7)),"")</f>
        <v>5</v>
      </c>
    </row>
    <row r="8" spans="1:37">
      <c r="A8" s="1">
        <f>IF(Data!A8&gt;0,Data!A8-4,"")</f>
        <v>2</v>
      </c>
      <c r="B8" s="1">
        <f>IF(Data!B8&gt;0,Data!B8-4,"")</f>
        <v>-1</v>
      </c>
      <c r="C8" s="1">
        <f>IF(Data!C8&gt;0,4-Data!C8,"")</f>
        <v>3</v>
      </c>
      <c r="D8" s="1">
        <f>IF(Data!D8&gt;0,4-Data!D8,"")</f>
        <v>-2</v>
      </c>
      <c r="E8" s="1">
        <f>IF(Data!E8&gt;0,4-Data!E8,"")</f>
        <v>1</v>
      </c>
      <c r="F8" s="1">
        <f>IF(Data!F8&gt;0,Data!F8-4,"")</f>
        <v>2</v>
      </c>
      <c r="G8" s="1">
        <f>IF(Data!G8&gt;0,Data!G8-4,"")</f>
        <v>2</v>
      </c>
      <c r="H8" s="1">
        <f>IF(Data!H8&gt;0,Data!H8-4,"")</f>
        <v>0</v>
      </c>
      <c r="I8" s="1">
        <f>IF(Data!I8&gt;0,4-Data!I8,"")</f>
        <v>-2</v>
      </c>
      <c r="J8" s="1">
        <f>IF(Data!J8&gt;0,4-Data!J8,"")</f>
        <v>-2</v>
      </c>
      <c r="K8" s="1">
        <f>IF(Data!K8&gt;0,Data!K8-4,"")</f>
        <v>-1</v>
      </c>
      <c r="L8" s="1">
        <f>IF(Data!L8&gt;0,4-Data!L8,"")</f>
        <v>2</v>
      </c>
      <c r="M8" s="1">
        <f>IF(Data!M8&gt;0,Data!M8-4,"")</f>
        <v>-3</v>
      </c>
      <c r="N8" s="1">
        <f>IF(Data!N8&gt;0,Data!N8-4,"")</f>
        <v>-1</v>
      </c>
      <c r="O8" s="1">
        <f>IF(Data!O8&gt;0,Data!O8-4,"")</f>
        <v>-1</v>
      </c>
      <c r="P8" s="1">
        <f>IF(Data!P8&gt;0,Data!P8-4,"")</f>
        <v>-1</v>
      </c>
      <c r="Q8" s="1">
        <f>IF(Data!Q8&gt;0,4-Data!Q8,"")</f>
        <v>1</v>
      </c>
      <c r="R8" s="1">
        <f>IF(Data!R8&gt;0,4-Data!R8,"")</f>
        <v>2</v>
      </c>
      <c r="S8" s="1">
        <f>IF(Data!S8&gt;0,4-Data!S8,"")</f>
        <v>1</v>
      </c>
      <c r="T8" s="1">
        <f>IF(Data!T8&gt;0,Data!T8-4,"")</f>
        <v>2</v>
      </c>
      <c r="U8" s="1">
        <f>IF(Data!U8&gt;0,4-Data!U8,"")</f>
        <v>-2</v>
      </c>
      <c r="V8" s="1">
        <f>IF(Data!V8&gt;0,Data!V8-4,"")</f>
        <v>1</v>
      </c>
      <c r="W8" s="1">
        <f>IF(Data!W8&gt;0,4-Data!W8,"")</f>
        <v>2</v>
      </c>
      <c r="X8" s="1">
        <f>IF(Data!X8&gt;0,4-Data!X8,"")</f>
        <v>2</v>
      </c>
      <c r="Y8" s="1">
        <f>IF(Data!Y8&gt;0,4-Data!Y8,"")</f>
        <v>-2</v>
      </c>
      <c r="Z8" s="1">
        <f>IF(Data!Z8&gt;0,Data!Z8-4,"")</f>
        <v>2</v>
      </c>
      <c r="AC8" s="4">
        <f t="shared" si="4"/>
        <v>1</v>
      </c>
      <c r="AD8" s="4" t="str">
        <f t="shared" si="5"/>
        <v/>
      </c>
      <c r="AE8" s="4">
        <f t="shared" si="6"/>
        <v>1</v>
      </c>
      <c r="AF8" s="4" t="str">
        <f t="shared" si="7"/>
        <v/>
      </c>
      <c r="AG8" s="4" t="str">
        <f t="shared" si="8"/>
        <v/>
      </c>
      <c r="AH8" s="4">
        <f t="shared" si="9"/>
        <v>1</v>
      </c>
      <c r="AI8" s="2">
        <f t="shared" si="10"/>
        <v>3</v>
      </c>
      <c r="AK8" s="2">
        <f>IF(MAX(COUNTIF(Data!A8:Z8,1),COUNTIF(Data!A8:Z8,2),COUNTIF(Data!A8:Z8,3),COUNTIF(Data!A8:Z8,4),COUNTIF(Data!A8:Z8,5),COUNTIF(Data!A8:Z8,6),COUNTIF(Data!A8:Z8,7))&gt;0,MAX(COUNTIF(Data!A8:Z8,1),COUNTIF(Data!A8:Z8,2),COUNTIF(Data!A8:Z8,3),COUNTIF(Data!A8:Z8,4),COUNTIF(Data!A8:Z8,5),COUNTIF(Data!A8:Z8,6),COUNTIF(Data!A8:Z8,7)),"")</f>
        <v>10</v>
      </c>
    </row>
    <row r="9" spans="1:37">
      <c r="A9" s="1">
        <f>IF(Data!A9&gt;0,Data!A9-4,"")</f>
        <v>-3</v>
      </c>
      <c r="B9" s="1">
        <f>IF(Data!B9&gt;0,Data!B9-4,"")</f>
        <v>-3</v>
      </c>
      <c r="C9" s="1">
        <f>IF(Data!C9&gt;0,4-Data!C9,"")</f>
        <v>-2</v>
      </c>
      <c r="D9" s="1">
        <f>IF(Data!D9&gt;0,4-Data!D9,"")</f>
        <v>-3</v>
      </c>
      <c r="E9" s="1">
        <f>IF(Data!E9&gt;0,4-Data!E9,"")</f>
        <v>0</v>
      </c>
      <c r="F9" s="1">
        <f>IF(Data!F9&gt;0,Data!F9-4,"")</f>
        <v>-2</v>
      </c>
      <c r="G9" s="1">
        <f>IF(Data!G9&gt;0,Data!G9-4,"")</f>
        <v>-2</v>
      </c>
      <c r="H9" s="1">
        <f>IF(Data!H9&gt;0,Data!H9-4,"")</f>
        <v>-3</v>
      </c>
      <c r="I9" s="1">
        <f>IF(Data!I9&gt;0,4-Data!I9,"")</f>
        <v>-2</v>
      </c>
      <c r="J9" s="1">
        <f>IF(Data!J9&gt;0,4-Data!J9,"")</f>
        <v>-2</v>
      </c>
      <c r="K9" s="1">
        <f>IF(Data!K9&gt;0,Data!K9-4,"")</f>
        <v>-2</v>
      </c>
      <c r="L9" s="1">
        <f>IF(Data!L9&gt;0,4-Data!L9,"")</f>
        <v>-1</v>
      </c>
      <c r="M9" s="1">
        <f>IF(Data!M9&gt;0,Data!M9-4,"")</f>
        <v>-2</v>
      </c>
      <c r="N9" s="1">
        <f>IF(Data!N9&gt;0,Data!N9-4,"")</f>
        <v>0</v>
      </c>
      <c r="O9" s="1">
        <f>IF(Data!O9&gt;0,Data!O9-4,"")</f>
        <v>0</v>
      </c>
      <c r="P9" s="1">
        <f>IF(Data!P9&gt;0,Data!P9-4,"")</f>
        <v>-1</v>
      </c>
      <c r="Q9" s="1">
        <f>IF(Data!Q9&gt;0,4-Data!Q9,"")</f>
        <v>-1</v>
      </c>
      <c r="R9" s="1">
        <f>IF(Data!R9&gt;0,4-Data!R9,"")</f>
        <v>-1</v>
      </c>
      <c r="S9" s="1">
        <f>IF(Data!S9&gt;0,4-Data!S9,"")</f>
        <v>-2</v>
      </c>
      <c r="T9" s="1">
        <f>IF(Data!T9&gt;0,Data!T9-4,"")</f>
        <v>-1</v>
      </c>
      <c r="U9" s="1">
        <f>IF(Data!U9&gt;0,4-Data!U9,"")</f>
        <v>-2</v>
      </c>
      <c r="V9" s="1">
        <f>IF(Data!V9&gt;0,Data!V9-4,"")</f>
        <v>-1</v>
      </c>
      <c r="W9" s="1">
        <f>IF(Data!W9&gt;0,4-Data!W9,"")</f>
        <v>-1</v>
      </c>
      <c r="X9" s="1">
        <f>IF(Data!X9&gt;0,4-Data!X9,"")</f>
        <v>-1</v>
      </c>
      <c r="Y9" s="1">
        <f>IF(Data!Y9&gt;0,4-Data!Y9,"")</f>
        <v>1</v>
      </c>
      <c r="Z9" s="1">
        <f>IF(Data!Z9&gt;0,Data!Z9-4,"")</f>
        <v>-1</v>
      </c>
      <c r="AC9" s="4">
        <f t="shared" si="4"/>
        <v>1</v>
      </c>
      <c r="AD9" s="4" t="str">
        <f t="shared" si="5"/>
        <v/>
      </c>
      <c r="AE9" s="4" t="str">
        <f t="shared" si="6"/>
        <v/>
      </c>
      <c r="AF9" s="4" t="str">
        <f t="shared" si="7"/>
        <v/>
      </c>
      <c r="AG9" s="4" t="str">
        <f t="shared" si="8"/>
        <v/>
      </c>
      <c r="AH9" s="4" t="str">
        <f t="shared" si="9"/>
        <v/>
      </c>
      <c r="AI9" s="2">
        <f t="shared" si="10"/>
        <v>1</v>
      </c>
      <c r="AK9" s="2">
        <f>IF(MAX(COUNTIF(Data!A9:Z9,1),COUNTIF(Data!A9:Z9,2),COUNTIF(Data!A9:Z9,3),COUNTIF(Data!A9:Z9,4),COUNTIF(Data!A9:Z9,5),COUNTIF(Data!A9:Z9,6),COUNTIF(Data!A9:Z9,7))&gt;0,MAX(COUNTIF(Data!A9:Z9,1),COUNTIF(Data!A9:Z9,2),COUNTIF(Data!A9:Z9,3),COUNTIF(Data!A9:Z9,4),COUNTIF(Data!A9:Z9,5),COUNTIF(Data!A9:Z9,6),COUNTIF(Data!A9:Z9,7)),"")</f>
        <v>5</v>
      </c>
    </row>
    <row r="10" spans="1:37">
      <c r="A10" s="1">
        <f>IF(Data!A10&gt;0,Data!A10-4,"")</f>
        <v>2</v>
      </c>
      <c r="B10" s="1">
        <f>IF(Data!B10&gt;0,Data!B10-4,"")</f>
        <v>2</v>
      </c>
      <c r="C10" s="1">
        <f>IF(Data!C10&gt;0,4-Data!C10,"")</f>
        <v>3</v>
      </c>
      <c r="D10" s="1">
        <f>IF(Data!D10&gt;0,4-Data!D10,"")</f>
        <v>2</v>
      </c>
      <c r="E10" s="1">
        <f>IF(Data!E10&gt;0,4-Data!E10,"")</f>
        <v>2</v>
      </c>
      <c r="F10" s="1">
        <f>IF(Data!F10&gt;0,Data!F10-4,"")</f>
        <v>3</v>
      </c>
      <c r="G10" s="1">
        <f>IF(Data!G10&gt;0,Data!G10-4,"")</f>
        <v>2</v>
      </c>
      <c r="H10" s="1">
        <f>IF(Data!H10&gt;0,Data!H10-4,"")</f>
        <v>-2</v>
      </c>
      <c r="I10" s="1">
        <f>IF(Data!I10&gt;0,4-Data!I10,"")</f>
        <v>0</v>
      </c>
      <c r="J10" s="1">
        <f>IF(Data!J10&gt;0,4-Data!J10,"")</f>
        <v>3</v>
      </c>
      <c r="K10" s="1">
        <f>IF(Data!K10&gt;0,Data!K10-4,"")</f>
        <v>1</v>
      </c>
      <c r="L10" s="1">
        <f>IF(Data!L10&gt;0,4-Data!L10,"")</f>
        <v>3</v>
      </c>
      <c r="M10" s="1">
        <f>IF(Data!M10&gt;0,Data!M10-4,"")</f>
        <v>1</v>
      </c>
      <c r="N10" s="1">
        <f>IF(Data!N10&gt;0,Data!N10-4,"")</f>
        <v>2</v>
      </c>
      <c r="O10" s="1">
        <f>IF(Data!O10&gt;0,Data!O10-4,"")</f>
        <v>2</v>
      </c>
      <c r="P10" s="1">
        <f>IF(Data!P10&gt;0,Data!P10-4,"")</f>
        <v>1</v>
      </c>
      <c r="Q10" s="1">
        <f>IF(Data!Q10&gt;0,4-Data!Q10,"")</f>
        <v>0</v>
      </c>
      <c r="R10" s="1">
        <f>IF(Data!R10&gt;0,4-Data!R10,"")</f>
        <v>1</v>
      </c>
      <c r="S10" s="1">
        <f>IF(Data!S10&gt;0,4-Data!S10,"")</f>
        <v>2</v>
      </c>
      <c r="T10" s="1">
        <f>IF(Data!T10&gt;0,Data!T10-4,"")</f>
        <v>2</v>
      </c>
      <c r="U10" s="1">
        <f>IF(Data!U10&gt;0,4-Data!U10,"")</f>
        <v>1</v>
      </c>
      <c r="V10" s="1">
        <f>IF(Data!V10&gt;0,Data!V10-4,"")</f>
        <v>0</v>
      </c>
      <c r="W10" s="1">
        <f>IF(Data!W10&gt;0,4-Data!W10,"")</f>
        <v>2</v>
      </c>
      <c r="X10" s="1">
        <f>IF(Data!X10&gt;0,4-Data!X10,"")</f>
        <v>1</v>
      </c>
      <c r="Y10" s="1">
        <f>IF(Data!Y10&gt;0,4-Data!Y10,"")</f>
        <v>2</v>
      </c>
      <c r="Z10" s="1">
        <f>IF(Data!Z10&gt;0,Data!Z10-4,"")</f>
        <v>1</v>
      </c>
      <c r="AC10" s="4" t="str">
        <f t="shared" si="4"/>
        <v/>
      </c>
      <c r="AD10" s="4" t="str">
        <f t="shared" si="5"/>
        <v/>
      </c>
      <c r="AE10" s="4" t="str">
        <f t="shared" si="6"/>
        <v/>
      </c>
      <c r="AF10" s="4">
        <f t="shared" si="7"/>
        <v>1</v>
      </c>
      <c r="AG10" s="4" t="str">
        <f t="shared" si="8"/>
        <v/>
      </c>
      <c r="AH10" s="4" t="str">
        <f t="shared" si="9"/>
        <v/>
      </c>
      <c r="AI10" s="2">
        <f t="shared" si="10"/>
        <v>1</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6</v>
      </c>
    </row>
    <row r="11" spans="1:37">
      <c r="A11" s="1">
        <f>IF(Data!A11&gt;0,Data!A11-4,"")</f>
        <v>0</v>
      </c>
      <c r="B11" s="1">
        <f>IF(Data!B11&gt;0,Data!B11-4,"")</f>
        <v>0</v>
      </c>
      <c r="C11" s="1">
        <f>IF(Data!C11&gt;0,4-Data!C11,"")</f>
        <v>3</v>
      </c>
      <c r="D11" s="1">
        <f>IF(Data!D11&gt;0,4-Data!D11,"")</f>
        <v>-1</v>
      </c>
      <c r="E11" s="1">
        <f>IF(Data!E11&gt;0,4-Data!E11,"")</f>
        <v>2</v>
      </c>
      <c r="F11" s="1">
        <f>IF(Data!F11&gt;0,Data!F11-4,"")</f>
        <v>2</v>
      </c>
      <c r="G11" s="1">
        <f>IF(Data!G11&gt;0,Data!G11-4,"")</f>
        <v>2</v>
      </c>
      <c r="H11" s="1">
        <f>IF(Data!H11&gt;0,Data!H11-4,"")</f>
        <v>0</v>
      </c>
      <c r="I11" s="1">
        <f>IF(Data!I11&gt;0,4-Data!I11,"")</f>
        <v>-1</v>
      </c>
      <c r="J11" s="1">
        <f>IF(Data!J11&gt;0,4-Data!J11,"")</f>
        <v>2</v>
      </c>
      <c r="K11" s="1">
        <f>IF(Data!K11&gt;0,Data!K11-4,"")</f>
        <v>1</v>
      </c>
      <c r="L11" s="1">
        <f>IF(Data!L11&gt;0,4-Data!L11,"")</f>
        <v>2</v>
      </c>
      <c r="M11" s="1">
        <f>IF(Data!M11&gt;0,Data!M11-4,"")</f>
        <v>-2</v>
      </c>
      <c r="N11" s="1">
        <f>IF(Data!N11&gt;0,Data!N11-4,"")</f>
        <v>1</v>
      </c>
      <c r="O11" s="1">
        <f>IF(Data!O11&gt;0,Data!O11-4,"")</f>
        <v>1</v>
      </c>
      <c r="P11" s="1">
        <f>IF(Data!P11&gt;0,Data!P11-4,"")</f>
        <v>-1</v>
      </c>
      <c r="Q11" s="1">
        <f>IF(Data!Q11&gt;0,4-Data!Q11,"")</f>
        <v>-1</v>
      </c>
      <c r="R11" s="1">
        <f>IF(Data!R11&gt;0,4-Data!R11,"")</f>
        <v>1</v>
      </c>
      <c r="S11" s="1">
        <f>IF(Data!S11&gt;0,4-Data!S11,"")</f>
        <v>-1</v>
      </c>
      <c r="T11" s="1">
        <f>IF(Data!T11&gt;0,Data!T11-4,"")</f>
        <v>-1</v>
      </c>
      <c r="U11" s="1">
        <f>IF(Data!U11&gt;0,4-Data!U11,"")</f>
        <v>-2</v>
      </c>
      <c r="V11" s="1">
        <f>IF(Data!V11&gt;0,Data!V11-4,"")</f>
        <v>-1</v>
      </c>
      <c r="W11" s="1">
        <f>IF(Data!W11&gt;0,4-Data!W11,"")</f>
        <v>-1</v>
      </c>
      <c r="X11" s="1">
        <f>IF(Data!X11&gt;0,4-Data!X11,"")</f>
        <v>1</v>
      </c>
      <c r="Y11" s="1">
        <f>IF(Data!Y11&gt;0,4-Data!Y11,"")</f>
        <v>2</v>
      </c>
      <c r="Z11" s="1">
        <f>IF(Data!Z11&gt;0,Data!Z11-4,"")</f>
        <v>2</v>
      </c>
      <c r="AC11" s="4" t="str">
        <f t="shared" si="4"/>
        <v/>
      </c>
      <c r="AD11" s="4" t="str">
        <f t="shared" si="5"/>
        <v/>
      </c>
      <c r="AE11" s="4" t="str">
        <f t="shared" si="6"/>
        <v/>
      </c>
      <c r="AF11" s="4" t="str">
        <f t="shared" si="7"/>
        <v/>
      </c>
      <c r="AG11" s="4" t="str">
        <f t="shared" si="8"/>
        <v/>
      </c>
      <c r="AH11" s="4" t="str">
        <f t="shared" si="9"/>
        <v/>
      </c>
      <c r="AI11" s="2">
        <f t="shared" si="10"/>
        <v>0</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8</v>
      </c>
    </row>
    <row r="12" spans="1:37">
      <c r="A12" s="1">
        <f>IF(Data!A12&gt;0,Data!A12-4,"")</f>
        <v>0</v>
      </c>
      <c r="B12" s="1">
        <f>IF(Data!B12&gt;0,Data!B12-4,"")</f>
        <v>0</v>
      </c>
      <c r="C12" s="1">
        <f>IF(Data!C12&gt;0,4-Data!C12,"")</f>
        <v>0</v>
      </c>
      <c r="D12" s="1">
        <f>IF(Data!D12&gt;0,4-Data!D12,"")</f>
        <v>0</v>
      </c>
      <c r="E12" s="1">
        <f>IF(Data!E12&gt;0,4-Data!E12,"")</f>
        <v>-2</v>
      </c>
      <c r="F12" s="1">
        <f>IF(Data!F12&gt;0,Data!F12-4,"")</f>
        <v>-2</v>
      </c>
      <c r="G12" s="1">
        <f>IF(Data!G12&gt;0,Data!G12-4,"")</f>
        <v>0</v>
      </c>
      <c r="H12" s="1">
        <f>IF(Data!H12&gt;0,Data!H12-4,"")</f>
        <v>0</v>
      </c>
      <c r="I12" s="1">
        <f>IF(Data!I12&gt;0,4-Data!I12,"")</f>
        <v>2</v>
      </c>
      <c r="J12" s="1">
        <f>IF(Data!J12&gt;0,4-Data!J12,"")</f>
        <v>0</v>
      </c>
      <c r="K12" s="1">
        <f>IF(Data!K12&gt;0,Data!K12-4,"")</f>
        <v>-2</v>
      </c>
      <c r="L12" s="1">
        <f>IF(Data!L12&gt;0,4-Data!L12,"")</f>
        <v>0</v>
      </c>
      <c r="M12" s="1">
        <f>IF(Data!M12&gt;0,Data!M12-4,"")</f>
        <v>0</v>
      </c>
      <c r="N12" s="1">
        <f>IF(Data!N12&gt;0,Data!N12-4,"")</f>
        <v>0</v>
      </c>
      <c r="O12" s="1">
        <f>IF(Data!O12&gt;0,Data!O12-4,"")</f>
        <v>0</v>
      </c>
      <c r="P12" s="1">
        <f>IF(Data!P12&gt;0,Data!P12-4,"")</f>
        <v>0</v>
      </c>
      <c r="Q12" s="1">
        <f>IF(Data!Q12&gt;0,4-Data!Q12,"")</f>
        <v>0</v>
      </c>
      <c r="R12" s="1">
        <f>IF(Data!R12&gt;0,4-Data!R12,"")</f>
        <v>0</v>
      </c>
      <c r="S12" s="1">
        <f>IF(Data!S12&gt;0,4-Data!S12,"")</f>
        <v>-1</v>
      </c>
      <c r="T12" s="1">
        <f>IF(Data!T12&gt;0,Data!T12-4,"")</f>
        <v>0</v>
      </c>
      <c r="U12" s="1">
        <f>IF(Data!U12&gt;0,4-Data!U12,"")</f>
        <v>0</v>
      </c>
      <c r="V12" s="1">
        <f>IF(Data!V12&gt;0,Data!V12-4,"")</f>
        <v>0</v>
      </c>
      <c r="W12" s="1">
        <f>IF(Data!W12&gt;0,4-Data!W12,"")</f>
        <v>0</v>
      </c>
      <c r="X12" s="1">
        <f>IF(Data!X12&gt;0,4-Data!X12,"")</f>
        <v>0</v>
      </c>
      <c r="Y12" s="1">
        <f>IF(Data!Y12&gt;0,4-Data!Y12,"")</f>
        <v>0</v>
      </c>
      <c r="Z12" s="1">
        <f>IF(Data!Z12&gt;0,Data!Z12-4,"")</f>
        <v>0</v>
      </c>
      <c r="AC12" s="4" t="str">
        <f t="shared" si="4"/>
        <v/>
      </c>
      <c r="AD12" s="4" t="str">
        <f t="shared" si="5"/>
        <v/>
      </c>
      <c r="AE12" s="4" t="str">
        <f t="shared" si="6"/>
        <v/>
      </c>
      <c r="AF12" s="4" t="str">
        <f t="shared" si="7"/>
        <v/>
      </c>
      <c r="AG12" s="4" t="str">
        <f t="shared" si="8"/>
        <v/>
      </c>
      <c r="AH12" s="4" t="str">
        <f t="shared" si="9"/>
        <v/>
      </c>
      <c r="AI12" s="2">
        <f t="shared" si="10"/>
        <v>0</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21</v>
      </c>
    </row>
    <row r="13" spans="1:37">
      <c r="A13" s="1">
        <f>IF(Data!A13&gt;0,Data!A13-4,"")</f>
        <v>1</v>
      </c>
      <c r="B13" s="1">
        <f>IF(Data!B13&gt;0,Data!B13-4,"")</f>
        <v>2</v>
      </c>
      <c r="C13" s="1">
        <f>IF(Data!C13&gt;0,4-Data!C13,"")</f>
        <v>3</v>
      </c>
      <c r="D13" s="1">
        <f>IF(Data!D13&gt;0,4-Data!D13,"")</f>
        <v>1</v>
      </c>
      <c r="E13" s="1">
        <f>IF(Data!E13&gt;0,4-Data!E13,"")</f>
        <v>2</v>
      </c>
      <c r="F13" s="1">
        <f>IF(Data!F13&gt;0,Data!F13-4,"")</f>
        <v>1</v>
      </c>
      <c r="G13" s="1">
        <f>IF(Data!G13&gt;0,Data!G13-4,"")</f>
        <v>3</v>
      </c>
      <c r="H13" s="1">
        <f>IF(Data!H13&gt;0,Data!H13-4,"")</f>
        <v>2</v>
      </c>
      <c r="I13" s="1">
        <f>IF(Data!I13&gt;0,4-Data!I13,"")</f>
        <v>-2</v>
      </c>
      <c r="J13" s="1">
        <f>IF(Data!J13&gt;0,4-Data!J13,"")</f>
        <v>-3</v>
      </c>
      <c r="K13" s="1">
        <f>IF(Data!K13&gt;0,Data!K13-4,"")</f>
        <v>3</v>
      </c>
      <c r="L13" s="1">
        <f>IF(Data!L13&gt;0,4-Data!L13,"")</f>
        <v>3</v>
      </c>
      <c r="M13" s="1">
        <f>IF(Data!M13&gt;0,Data!M13-4,"")</f>
        <v>3</v>
      </c>
      <c r="N13" s="1">
        <f>IF(Data!N13&gt;0,Data!N13-4,"")</f>
        <v>2</v>
      </c>
      <c r="O13" s="1">
        <f>IF(Data!O13&gt;0,Data!O13-4,"")</f>
        <v>2</v>
      </c>
      <c r="P13" s="1">
        <f>IF(Data!P13&gt;0,Data!P13-4,"")</f>
        <v>3</v>
      </c>
      <c r="Q13" s="1">
        <f>IF(Data!Q13&gt;0,4-Data!Q13,"")</f>
        <v>2</v>
      </c>
      <c r="R13" s="1">
        <f>IF(Data!R13&gt;0,4-Data!R13,"")</f>
        <v>3</v>
      </c>
      <c r="S13" s="1">
        <f>IF(Data!S13&gt;0,4-Data!S13,"")</f>
        <v>3</v>
      </c>
      <c r="T13" s="1">
        <f>IF(Data!T13&gt;0,Data!T13-4,"")</f>
        <v>2</v>
      </c>
      <c r="U13" s="1">
        <f>IF(Data!U13&gt;0,4-Data!U13,"")</f>
        <v>0</v>
      </c>
      <c r="V13" s="1">
        <f>IF(Data!V13&gt;0,Data!V13-4,"")</f>
        <v>2</v>
      </c>
      <c r="W13" s="1">
        <f>IF(Data!W13&gt;0,4-Data!W13,"")</f>
        <v>-2</v>
      </c>
      <c r="X13" s="1">
        <f>IF(Data!X13&gt;0,4-Data!X13,"")</f>
        <v>2</v>
      </c>
      <c r="Y13" s="1">
        <f>IF(Data!Y13&gt;0,4-Data!Y13,"")</f>
        <v>3</v>
      </c>
      <c r="Z13" s="1">
        <f>IF(Data!Z13&gt;0,Data!Z13-4,"")</f>
        <v>0</v>
      </c>
      <c r="AC13" s="4" t="str">
        <f t="shared" si="4"/>
        <v/>
      </c>
      <c r="AD13" s="4" t="str">
        <f t="shared" si="5"/>
        <v/>
      </c>
      <c r="AE13" s="4">
        <f t="shared" si="6"/>
        <v>1</v>
      </c>
      <c r="AF13" s="4" t="str">
        <f t="shared" si="7"/>
        <v/>
      </c>
      <c r="AG13" s="4" t="str">
        <f t="shared" si="8"/>
        <v/>
      </c>
      <c r="AH13" s="4">
        <f t="shared" si="9"/>
        <v>1</v>
      </c>
      <c r="AI13" s="2">
        <f t="shared" si="10"/>
        <v>2</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8</v>
      </c>
    </row>
    <row r="14" spans="1:37">
      <c r="A14" s="1">
        <f>IF(Data!A14&gt;0,Data!A14-4,"")</f>
        <v>0</v>
      </c>
      <c r="B14" s="1">
        <f>IF(Data!B14&gt;0,Data!B14-4,"")</f>
        <v>1</v>
      </c>
      <c r="C14" s="1">
        <f>IF(Data!C14&gt;0,4-Data!C14,"")</f>
        <v>-1</v>
      </c>
      <c r="D14" s="1">
        <f>IF(Data!D14&gt;0,4-Data!D14,"")</f>
        <v>-1</v>
      </c>
      <c r="E14" s="1">
        <f>IF(Data!E14&gt;0,4-Data!E14,"")</f>
        <v>1</v>
      </c>
      <c r="F14" s="1">
        <f>IF(Data!F14&gt;0,Data!F14-4,"")</f>
        <v>0</v>
      </c>
      <c r="G14" s="1">
        <f>IF(Data!G14&gt;0,Data!G14-4,"")</f>
        <v>1</v>
      </c>
      <c r="H14" s="1">
        <f>IF(Data!H14&gt;0,Data!H14-4,"")</f>
        <v>0</v>
      </c>
      <c r="I14" s="1">
        <f>IF(Data!I14&gt;0,4-Data!I14,"")</f>
        <v>0</v>
      </c>
      <c r="J14" s="1">
        <f>IF(Data!J14&gt;0,4-Data!J14,"")</f>
        <v>-2</v>
      </c>
      <c r="K14" s="1">
        <f>IF(Data!K14&gt;0,Data!K14-4,"")</f>
        <v>1</v>
      </c>
      <c r="L14" s="1">
        <f>IF(Data!L14&gt;0,4-Data!L14,"")</f>
        <v>-1</v>
      </c>
      <c r="M14" s="1">
        <f>IF(Data!M14&gt;0,Data!M14-4,"")</f>
        <v>0</v>
      </c>
      <c r="N14" s="1">
        <f>IF(Data!N14&gt;0,Data!N14-4,"")</f>
        <v>0</v>
      </c>
      <c r="O14" s="1">
        <f>IF(Data!O14&gt;0,Data!O14-4,"")</f>
        <v>0</v>
      </c>
      <c r="P14" s="1">
        <f>IF(Data!P14&gt;0,Data!P14-4,"")</f>
        <v>2</v>
      </c>
      <c r="Q14" s="1">
        <f>IF(Data!Q14&gt;0,4-Data!Q14,"")</f>
        <v>-1</v>
      </c>
      <c r="R14" s="1">
        <f>IF(Data!R14&gt;0,4-Data!R14,"")</f>
        <v>0</v>
      </c>
      <c r="S14" s="1">
        <f>IF(Data!S14&gt;0,4-Data!S14,"")</f>
        <v>-1</v>
      </c>
      <c r="T14" s="1">
        <f>IF(Data!T14&gt;0,Data!T14-4,"")</f>
        <v>0</v>
      </c>
      <c r="U14" s="1">
        <f>IF(Data!U14&gt;0,4-Data!U14,"")</f>
        <v>-1</v>
      </c>
      <c r="V14" s="1">
        <f>IF(Data!V14&gt;0,Data!V14-4,"")</f>
        <v>0</v>
      </c>
      <c r="W14" s="1">
        <f>IF(Data!W14&gt;0,4-Data!W14,"")</f>
        <v>1</v>
      </c>
      <c r="X14" s="1">
        <f>IF(Data!X14&gt;0,4-Data!X14,"")</f>
        <v>-1</v>
      </c>
      <c r="Y14" s="1">
        <f>IF(Data!Y14&gt;0,4-Data!Y14,"")</f>
        <v>-1</v>
      </c>
      <c r="Z14" s="1">
        <f>IF(Data!Z14&gt;0,Data!Z14-4,"")</f>
        <v>0</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c r="AK14" s="2">
        <f>IF(MAX(COUNTIF(Data!A14:Z14,1),COUNTIF(Data!A14:Z14,2),COUNTIF(Data!A14:Z14,3),COUNTIF(Data!A14:Z14,4),COUNTIF(Data!A14:Z14,5),COUNTIF(Data!A14:Z14,6),COUNTIF(Data!A14:Z14,7))&gt;0,MAX(COUNTIF(Data!A14:Z14,1),COUNTIF(Data!A14:Z14,2),COUNTIF(Data!A14:Z14,3),COUNTIF(Data!A14:Z14,4),COUNTIF(Data!A14:Z14,5),COUNTIF(Data!A14:Z14,6),COUNTIF(Data!A14:Z14,7)),"")</f>
        <v>11</v>
      </c>
    </row>
    <row r="15" spans="1:37">
      <c r="A15" s="1">
        <f>IF(Data!A15&gt;0,Data!A15-4,"")</f>
        <v>-2</v>
      </c>
      <c r="B15" s="1">
        <f>IF(Data!B15&gt;0,Data!B15-4,"")</f>
        <v>-3</v>
      </c>
      <c r="C15" s="1">
        <f>IF(Data!C15&gt;0,4-Data!C15,"")</f>
        <v>2</v>
      </c>
      <c r="D15" s="1">
        <f>IF(Data!D15&gt;0,4-Data!D15,"")</f>
        <v>1</v>
      </c>
      <c r="E15" s="1">
        <f>IF(Data!E15&gt;0,4-Data!E15,"")</f>
        <v>1</v>
      </c>
      <c r="F15" s="1">
        <f>IF(Data!F15&gt;0,Data!F15-4,"")</f>
        <v>1</v>
      </c>
      <c r="G15" s="1">
        <f>IF(Data!G15&gt;0,Data!G15-4,"")</f>
        <v>1</v>
      </c>
      <c r="H15" s="1">
        <f>IF(Data!H15&gt;0,Data!H15-4,"")</f>
        <v>-3</v>
      </c>
      <c r="I15" s="1">
        <f>IF(Data!I15&gt;0,4-Data!I15,"")</f>
        <v>-1</v>
      </c>
      <c r="J15" s="1">
        <f>IF(Data!J15&gt;0,4-Data!J15,"")</f>
        <v>1</v>
      </c>
      <c r="K15" s="1">
        <f>IF(Data!K15&gt;0,Data!K15-4,"")</f>
        <v>-1</v>
      </c>
      <c r="L15" s="1">
        <f>IF(Data!L15&gt;0,4-Data!L15,"")</f>
        <v>0</v>
      </c>
      <c r="M15" s="1">
        <f>IF(Data!M15&gt;0,Data!M15-4,"")</f>
        <v>-1</v>
      </c>
      <c r="N15" s="1">
        <f>IF(Data!N15&gt;0,Data!N15-4,"")</f>
        <v>0</v>
      </c>
      <c r="O15" s="1">
        <f>IF(Data!O15&gt;0,Data!O15-4,"")</f>
        <v>1</v>
      </c>
      <c r="P15" s="1">
        <f>IF(Data!P15&gt;0,Data!P15-4,"")</f>
        <v>-1</v>
      </c>
      <c r="Q15" s="1">
        <f>IF(Data!Q15&gt;0,4-Data!Q15,"")</f>
        <v>0</v>
      </c>
      <c r="R15" s="1">
        <f>IF(Data!R15&gt;0,4-Data!R15,"")</f>
        <v>-2</v>
      </c>
      <c r="S15" s="1">
        <f>IF(Data!S15&gt;0,4-Data!S15,"")</f>
        <v>-2</v>
      </c>
      <c r="T15" s="1">
        <f>IF(Data!T15&gt;0,Data!T15-4,"")</f>
        <v>-1</v>
      </c>
      <c r="U15" s="1">
        <f>IF(Data!U15&gt;0,4-Data!U15,"")</f>
        <v>-3</v>
      </c>
      <c r="V15" s="1">
        <f>IF(Data!V15&gt;0,Data!V15-4,"")</f>
        <v>-1</v>
      </c>
      <c r="W15" s="1">
        <f>IF(Data!W15&gt;0,4-Data!W15,"")</f>
        <v>0</v>
      </c>
      <c r="X15" s="1">
        <f>IF(Data!X15&gt;0,4-Data!X15,"")</f>
        <v>0</v>
      </c>
      <c r="Y15" s="1">
        <f>IF(Data!Y15&gt;0,4-Data!Y15,"")</f>
        <v>0</v>
      </c>
      <c r="Z15" s="1">
        <f>IF(Data!Z15&gt;0,Data!Z15-4,"")</f>
        <v>-1</v>
      </c>
      <c r="AC15" s="4" t="str">
        <f t="shared" si="11"/>
        <v/>
      </c>
      <c r="AD15" s="4">
        <f t="shared" si="12"/>
        <v>1</v>
      </c>
      <c r="AE15" s="4" t="str">
        <f t="shared" si="13"/>
        <v/>
      </c>
      <c r="AF15" s="4" t="str">
        <f t="shared" si="14"/>
        <v/>
      </c>
      <c r="AG15" s="4" t="str">
        <f t="shared" si="8"/>
        <v/>
      </c>
      <c r="AH15" s="4" t="str">
        <f t="shared" si="15"/>
        <v/>
      </c>
      <c r="AI15" s="2">
        <f t="shared" si="10"/>
        <v>1</v>
      </c>
      <c r="AK15" s="2">
        <f>IF(MAX(COUNTIF(Data!A15:Z15,1),COUNTIF(Data!A15:Z15,2),COUNTIF(Data!A15:Z15,3),COUNTIF(Data!A15:Z15,4),COUNTIF(Data!A15:Z15,5),COUNTIF(Data!A15:Z15,6),COUNTIF(Data!A15:Z15,7))&gt;0,MAX(COUNTIF(Data!A15:Z15,1),COUNTIF(Data!A15:Z15,2),COUNTIF(Data!A15:Z15,3),COUNTIF(Data!A15:Z15,4),COUNTIF(Data!A15:Z15,5),COUNTIF(Data!A15:Z15,6),COUNTIF(Data!A15:Z15,7)),"")</f>
        <v>9</v>
      </c>
    </row>
    <row r="16" spans="1:37">
      <c r="A16" s="1">
        <f>IF(Data!A16&gt;0,Data!A16-4,"")</f>
        <v>-2</v>
      </c>
      <c r="B16" s="1">
        <f>IF(Data!B16&gt;0,Data!B16-4,"")</f>
        <v>0</v>
      </c>
      <c r="C16" s="1">
        <f>IF(Data!C16&gt;0,4-Data!C16,"")</f>
        <v>1</v>
      </c>
      <c r="D16" s="1">
        <f>IF(Data!D16&gt;0,4-Data!D16,"")</f>
        <v>0</v>
      </c>
      <c r="E16" s="1">
        <f>IF(Data!E16&gt;0,4-Data!E16,"")</f>
        <v>1</v>
      </c>
      <c r="F16" s="1">
        <f>IF(Data!F16&gt;0,Data!F16-4,"")</f>
        <v>0</v>
      </c>
      <c r="G16" s="1">
        <f>IF(Data!G16&gt;0,Data!G16-4,"")</f>
        <v>0</v>
      </c>
      <c r="H16" s="1">
        <f>IF(Data!H16&gt;0,Data!H16-4,"")</f>
        <v>1</v>
      </c>
      <c r="I16" s="1">
        <f>IF(Data!I16&gt;0,4-Data!I16,"")</f>
        <v>-1</v>
      </c>
      <c r="J16" s="1">
        <f>IF(Data!J16&gt;0,4-Data!J16,"")</f>
        <v>1</v>
      </c>
      <c r="K16" s="1">
        <f>IF(Data!K16&gt;0,Data!K16-4,"")</f>
        <v>0</v>
      </c>
      <c r="L16" s="1">
        <f>IF(Data!L16&gt;0,4-Data!L16,"")</f>
        <v>1</v>
      </c>
      <c r="M16" s="1">
        <f>IF(Data!M16&gt;0,Data!M16-4,"")</f>
        <v>-1</v>
      </c>
      <c r="N16" s="1">
        <f>IF(Data!N16&gt;0,Data!N16-4,"")</f>
        <v>0</v>
      </c>
      <c r="O16" s="1">
        <f>IF(Data!O16&gt;0,Data!O16-4,"")</f>
        <v>0</v>
      </c>
      <c r="P16" s="1">
        <f>IF(Data!P16&gt;0,Data!P16-4,"")</f>
        <v>0</v>
      </c>
      <c r="Q16" s="1">
        <f>IF(Data!Q16&gt;0,4-Data!Q16,"")</f>
        <v>3</v>
      </c>
      <c r="R16" s="1">
        <f>IF(Data!R16&gt;0,4-Data!R16,"")</f>
        <v>2</v>
      </c>
      <c r="S16" s="1">
        <f>IF(Data!S16&gt;0,4-Data!S16,"")</f>
        <v>1</v>
      </c>
      <c r="T16" s="1">
        <f>IF(Data!T16&gt;0,Data!T16-4,"")</f>
        <v>0</v>
      </c>
      <c r="U16" s="1">
        <f>IF(Data!U16&gt;0,4-Data!U16,"")</f>
        <v>-1</v>
      </c>
      <c r="V16" s="1">
        <f>IF(Data!V16&gt;0,Data!V16-4,"")</f>
        <v>2</v>
      </c>
      <c r="W16" s="1">
        <f>IF(Data!W16&gt;0,4-Data!W16,"")</f>
        <v>-1</v>
      </c>
      <c r="X16" s="1">
        <f>IF(Data!X16&gt;0,4-Data!X16,"")</f>
        <v>0</v>
      </c>
      <c r="Y16" s="1">
        <f>IF(Data!Y16&gt;0,4-Data!Y16,"")</f>
        <v>1</v>
      </c>
      <c r="Z16" s="1">
        <f>IF(Data!Z16&gt;0,Data!Z16-4,"")</f>
        <v>0</v>
      </c>
      <c r="AC16" s="4" t="str">
        <f t="shared" si="11"/>
        <v/>
      </c>
      <c r="AD16" s="4" t="str">
        <f t="shared" si="12"/>
        <v/>
      </c>
      <c r="AE16" s="4" t="str">
        <f t="shared" si="13"/>
        <v/>
      </c>
      <c r="AF16" s="4" t="str">
        <f t="shared" si="14"/>
        <v/>
      </c>
      <c r="AG16" s="4" t="str">
        <f t="shared" si="8"/>
        <v/>
      </c>
      <c r="AH16" s="4" t="str">
        <f t="shared" si="15"/>
        <v/>
      </c>
      <c r="AI16" s="2">
        <f t="shared" si="10"/>
        <v>0</v>
      </c>
      <c r="AK16" s="2">
        <f>IF(MAX(COUNTIF(Data!A16:Z16,1),COUNTIF(Data!A16:Z16,2),COUNTIF(Data!A16:Z16,3),COUNTIF(Data!A16:Z16,4),COUNTIF(Data!A16:Z16,5),COUNTIF(Data!A16:Z16,6),COUNTIF(Data!A16:Z16,7))&gt;0,MAX(COUNTIF(Data!A16:Z16,1),COUNTIF(Data!A16:Z16,2),COUNTIF(Data!A16:Z16,3),COUNTIF(Data!A16:Z16,4),COUNTIF(Data!A16:Z16,5),COUNTIF(Data!A16:Z16,6),COUNTIF(Data!A16:Z16,7)),"")</f>
        <v>11</v>
      </c>
    </row>
    <row r="17" spans="1:37">
      <c r="A17" s="1">
        <f>IF(Data!A17&gt;0,Data!A17-4,"")</f>
        <v>-1</v>
      </c>
      <c r="B17" s="1">
        <f>IF(Data!B17&gt;0,Data!B17-4,"")</f>
        <v>-1</v>
      </c>
      <c r="C17" s="1">
        <f>IF(Data!C17&gt;0,4-Data!C17,"")</f>
        <v>-1</v>
      </c>
      <c r="D17" s="1">
        <f>IF(Data!D17&gt;0,4-Data!D17,"")</f>
        <v>1</v>
      </c>
      <c r="E17" s="1">
        <f>IF(Data!E17&gt;0,4-Data!E17,"")</f>
        <v>1</v>
      </c>
      <c r="F17" s="1">
        <f>IF(Data!F17&gt;0,Data!F17-4,"")</f>
        <v>0</v>
      </c>
      <c r="G17" s="1">
        <f>IF(Data!G17&gt;0,Data!G17-4,"")</f>
        <v>0</v>
      </c>
      <c r="H17" s="1">
        <f>IF(Data!H17&gt;0,Data!H17-4,"")</f>
        <v>0</v>
      </c>
      <c r="I17" s="1">
        <f>IF(Data!I17&gt;0,4-Data!I17,"")</f>
        <v>0</v>
      </c>
      <c r="J17" s="1">
        <f>IF(Data!J17&gt;0,4-Data!J17,"")</f>
        <v>0</v>
      </c>
      <c r="K17" s="1">
        <f>IF(Data!K17&gt;0,Data!K17-4,"")</f>
        <v>-1</v>
      </c>
      <c r="L17" s="1">
        <f>IF(Data!L17&gt;0,4-Data!L17,"")</f>
        <v>0</v>
      </c>
      <c r="M17" s="1">
        <f>IF(Data!M17&gt;0,Data!M17-4,"")</f>
        <v>-2</v>
      </c>
      <c r="N17" s="1">
        <f>IF(Data!N17&gt;0,Data!N17-4,"")</f>
        <v>0</v>
      </c>
      <c r="O17" s="1">
        <f>IF(Data!O17&gt;0,Data!O17-4,"")</f>
        <v>-1</v>
      </c>
      <c r="P17" s="1">
        <f>IF(Data!P17&gt;0,Data!P17-4,"")</f>
        <v>0</v>
      </c>
      <c r="Q17" s="1">
        <f>IF(Data!Q17&gt;0,4-Data!Q17,"")</f>
        <v>0</v>
      </c>
      <c r="R17" s="1">
        <f>IF(Data!R17&gt;0,4-Data!R17,"")</f>
        <v>0</v>
      </c>
      <c r="S17" s="1">
        <f>IF(Data!S17&gt;0,4-Data!S17,"")</f>
        <v>0</v>
      </c>
      <c r="T17" s="1">
        <f>IF(Data!T17&gt;0,Data!T17-4,"")</f>
        <v>-1</v>
      </c>
      <c r="U17" s="1">
        <f>IF(Data!U17&gt;0,4-Data!U17,"")</f>
        <v>0</v>
      </c>
      <c r="V17" s="1">
        <f>IF(Data!V17&gt;0,Data!V17-4,"")</f>
        <v>2</v>
      </c>
      <c r="W17" s="1">
        <f>IF(Data!W17&gt;0,4-Data!W17,"")</f>
        <v>1</v>
      </c>
      <c r="X17" s="1">
        <f>IF(Data!X17&gt;0,4-Data!X17,"")</f>
        <v>1</v>
      </c>
      <c r="Y17" s="1">
        <f>IF(Data!Y17&gt;0,4-Data!Y17,"")</f>
        <v>1</v>
      </c>
      <c r="Z17" s="1">
        <f>IF(Data!Z17&gt;0,Data!Z17-4,"")</f>
        <v>2</v>
      </c>
      <c r="AC17" s="4" t="str">
        <f t="shared" si="11"/>
        <v/>
      </c>
      <c r="AD17" s="4" t="str">
        <f t="shared" si="12"/>
        <v/>
      </c>
      <c r="AE17" s="4" t="str">
        <f t="shared" si="13"/>
        <v/>
      </c>
      <c r="AF17" s="4" t="str">
        <f t="shared" si="14"/>
        <v/>
      </c>
      <c r="AG17" s="4" t="str">
        <f t="shared" si="8"/>
        <v/>
      </c>
      <c r="AH17" s="4" t="str">
        <f t="shared" si="15"/>
        <v/>
      </c>
      <c r="AI17" s="2">
        <f t="shared" si="10"/>
        <v>0</v>
      </c>
      <c r="AK17" s="2">
        <f>IF(MAX(COUNTIF(Data!A17:Z17,1),COUNTIF(Data!A17:Z17,2),COUNTIF(Data!A17:Z17,3),COUNTIF(Data!A17:Z17,4),COUNTIF(Data!A17:Z17,5),COUNTIF(Data!A17:Z17,6),COUNTIF(Data!A17:Z17,7))&gt;0,MAX(COUNTIF(Data!A17:Z17,1),COUNTIF(Data!A17:Z17,2),COUNTIF(Data!A17:Z17,3),COUNTIF(Data!A17:Z17,4),COUNTIF(Data!A17:Z17,5),COUNTIF(Data!A17:Z17,6),COUNTIF(Data!A17:Z17,7)),"")</f>
        <v>12</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C2:AH1048576 AG1:AH1">
    <cfRule type="cellIs" dxfId="2" priority="5" operator="equal">
      <formula>1</formula>
    </cfRule>
  </conditionalFormatting>
  <conditionalFormatting sqref="AK4:AK1004">
    <cfRule type="cellIs" dxfId="1" priority="3" operator="between">
      <formula>16</formula>
      <formula>26</formula>
    </cfRule>
  </conditionalFormatting>
  <conditionalFormatting sqref="AI4:AI1004">
    <cfRule type="cellIs" dxfId="0" priority="1" operator="between">
      <formula>3</formula>
      <formula>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72" t="s">
        <v>829</v>
      </c>
      <c r="B1" s="172"/>
      <c r="C1" s="172"/>
      <c r="D1" s="172"/>
      <c r="E1" s="172"/>
      <c r="F1" s="172"/>
      <c r="G1" s="172"/>
    </row>
    <row r="2" spans="1:7" ht="184.75"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1.0459527207369816</v>
      </c>
    </row>
    <row r="5" spans="1:7">
      <c r="A5" s="9" t="str">
        <f>VLOOKUP(Read_First!B5,Items!A1:BI50,55,FALSE)</f>
        <v>Perspicuity</v>
      </c>
      <c r="B5" s="6">
        <f>SQRT(VAR(DT!AD4:AD1004))</f>
        <v>1.2275455722164175</v>
      </c>
    </row>
    <row r="6" spans="1:7">
      <c r="A6" s="9" t="str">
        <f>VLOOKUP(Read_First!B5,Items!A1:BI50,56,FALSE)</f>
        <v>Efficiency</v>
      </c>
      <c r="B6" s="6">
        <f>SQRT(VAR(DT!AE4:AE1004))</f>
        <v>0.82874193016474484</v>
      </c>
    </row>
    <row r="7" spans="1:7">
      <c r="A7" s="9" t="str">
        <f>VLOOKUP(Read_First!B5,Items!A1:BI50,57,FALSE)</f>
        <v>Dependability</v>
      </c>
      <c r="B7" s="6">
        <f>SQRT(VAR(DT!AF4:AF1004))</f>
        <v>1.2552089270513695</v>
      </c>
    </row>
    <row r="8" spans="1:7">
      <c r="A8" s="9" t="str">
        <f>VLOOKUP(Read_First!B5,Items!A1:BI50,58,FALSE)</f>
        <v>Stimulation</v>
      </c>
      <c r="B8" s="6">
        <f>SQRT(VAR(DT!AG4:AG1004))</f>
        <v>1.1076966002664079</v>
      </c>
    </row>
    <row r="9" spans="1:7">
      <c r="A9" s="9" t="str">
        <f>VLOOKUP(Read_First!B5,Items!A1:BI50,59,FALSE)</f>
        <v>Novelty</v>
      </c>
      <c r="B9" s="6">
        <f>SQRT(VAR(DT!AH4:AH1004))</f>
        <v>1.0956958750262094</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11.913846153846155</v>
      </c>
      <c r="C12" s="4">
        <f>POWER((1.65*B5)/0.5,2)</f>
        <v>16.409793956043956</v>
      </c>
      <c r="D12" s="4">
        <f>POWER((1.65*B6)/0.5,2)</f>
        <v>7.479395604395604</v>
      </c>
      <c r="E12" s="4">
        <f>POWER((1.65*B7)/0.5,2)</f>
        <v>17.157733516483514</v>
      </c>
      <c r="F12" s="4">
        <f>POWER((1.65*B8)/0.5,2)</f>
        <v>13.361940247252749</v>
      </c>
      <c r="G12" s="4">
        <f>POWER((1.65*B9)/0.5,2)</f>
        <v>13.073983516483514</v>
      </c>
    </row>
    <row r="13" spans="1:7">
      <c r="A13" s="90" t="s">
        <v>832</v>
      </c>
      <c r="B13" s="4">
        <f>POWER((1.96*B4)/0.5,2)</f>
        <v>16.811104273504274</v>
      </c>
      <c r="C13" s="4">
        <f>POWER((1.96*B5)/0.5,2)</f>
        <v>23.155138461538463</v>
      </c>
      <c r="D13" s="4">
        <f>POWER((1.96*B6)/0.5,2)</f>
        <v>10.553846153846154</v>
      </c>
      <c r="E13" s="4">
        <f>POWER((1.96*B7)/0.5,2)</f>
        <v>24.210523076923078</v>
      </c>
      <c r="F13" s="4">
        <f>POWER((1.96*B8)/0.5,2)</f>
        <v>18.854446153846155</v>
      </c>
      <c r="G13" s="4">
        <f>POWER((1.96*B9)/0.5,2)</f>
        <v>18.448123076923075</v>
      </c>
    </row>
    <row r="14" spans="1:7">
      <c r="A14" s="90" t="s">
        <v>833</v>
      </c>
      <c r="B14" s="4">
        <f>POWER((2.58*B4)/0.5,2)</f>
        <v>29.12886153846155</v>
      </c>
      <c r="C14" s="4">
        <f>POWER((2.58*B5)/0.5,2)</f>
        <v>40.121268131868135</v>
      </c>
      <c r="D14" s="4">
        <f>POWER((2.58*B6)/0.5,2)</f>
        <v>18.286813186813188</v>
      </c>
      <c r="E14" s="4">
        <f>POWER((2.58*B7)/0.5,2)</f>
        <v>41.949949450549447</v>
      </c>
      <c r="F14" s="4">
        <f>POWER((2.58*B8)/0.5,2)</f>
        <v>32.669391758241765</v>
      </c>
      <c r="G14" s="4">
        <f>POWER((2.58*B9)/0.5,2)</f>
        <v>31.965349450549457</v>
      </c>
    </row>
    <row r="15" spans="1:7">
      <c r="A15" s="90" t="s">
        <v>834</v>
      </c>
      <c r="B15" s="4">
        <f>POWER((1.65*B4)/0.25,2)</f>
        <v>47.655384615384619</v>
      </c>
      <c r="C15" s="4">
        <f>POWER((1.65*B5)/0.25,2)</f>
        <v>65.639175824175823</v>
      </c>
      <c r="D15" s="4">
        <f>POWER((1.65*B6)/0.25,2)</f>
        <v>29.917582417582416</v>
      </c>
      <c r="E15" s="4">
        <f>POWER((1.65*B7)/0.25,2)</f>
        <v>68.630934065934056</v>
      </c>
      <c r="F15" s="4">
        <f>POWER((1.65*B8)/0.25,2)</f>
        <v>53.447760989010995</v>
      </c>
      <c r="G15" s="4">
        <f>POWER((1.65*B9)/0.25,2)</f>
        <v>52.295934065934055</v>
      </c>
    </row>
    <row r="16" spans="1:7">
      <c r="A16" s="90" t="s">
        <v>835</v>
      </c>
      <c r="B16" s="4">
        <f>POWER((1.96*B4)/0.25,2)</f>
        <v>67.244417094017095</v>
      </c>
      <c r="C16" s="4">
        <f>POWER((1.96*B5)/0.25,2)</f>
        <v>92.620553846153854</v>
      </c>
      <c r="D16" s="4">
        <f>POWER((1.96*B6)/0.25,2)</f>
        <v>42.215384615384615</v>
      </c>
      <c r="E16" s="4">
        <f>POWER((1.96*B7)/0.25,2)</f>
        <v>96.842092307692312</v>
      </c>
      <c r="F16" s="4">
        <f>POWER((1.96*B8)/0.25,2)</f>
        <v>75.417784615384619</v>
      </c>
      <c r="G16" s="4">
        <f>POWER((1.96*B9)/0.25,2)</f>
        <v>73.792492307692299</v>
      </c>
    </row>
    <row r="17" spans="1:7">
      <c r="A17" s="90" t="s">
        <v>836</v>
      </c>
      <c r="B17" s="4">
        <f>POWER((2.58*B4)/0.25,2)</f>
        <v>116.5154461538462</v>
      </c>
      <c r="C17" s="4">
        <f>POWER((2.58*B5)/0.25,2)</f>
        <v>160.48507252747254</v>
      </c>
      <c r="D17" s="4">
        <f>POWER((2.58*B6)/0.25,2)</f>
        <v>73.14725274725275</v>
      </c>
      <c r="E17" s="4">
        <f>POWER((2.58*B7)/0.25,2)</f>
        <v>167.79979780219779</v>
      </c>
      <c r="F17" s="4">
        <f>POWER((2.58*B8)/0.25,2)</f>
        <v>130.67756703296706</v>
      </c>
      <c r="G17" s="4">
        <f>POWER((2.58*B9)/0.25,2)</f>
        <v>127.86139780219783</v>
      </c>
    </row>
    <row r="18" spans="1:7">
      <c r="A18" s="90" t="s">
        <v>837</v>
      </c>
      <c r="B18" s="4">
        <f>POWER((1.65*B4)/0.1,2)</f>
        <v>297.84615384615387</v>
      </c>
      <c r="C18" s="4">
        <f>POWER((1.65*B5)/0.1,2)</f>
        <v>410.24484890109881</v>
      </c>
      <c r="D18" s="4">
        <f>POWER((1.65*B6)/0.1,2)</f>
        <v>186.98489010989007</v>
      </c>
      <c r="E18" s="4">
        <f>POWER((1.65*B7)/0.1,2)</f>
        <v>428.94333791208771</v>
      </c>
      <c r="F18" s="4">
        <f>POWER((1.65*B8)/0.1,2)</f>
        <v>334.04850618131871</v>
      </c>
      <c r="G18" s="4">
        <f>POWER((1.65*B9)/0.1,2)</f>
        <v>326.84958791208777</v>
      </c>
    </row>
    <row r="19" spans="1:7">
      <c r="A19" s="90" t="s">
        <v>838</v>
      </c>
      <c r="B19" s="4">
        <f>POWER((1.96*B4)/0.1,2)</f>
        <v>420.27760683760681</v>
      </c>
      <c r="C19" s="4">
        <f>POWER((1.96*B5)/0.1,2)</f>
        <v>578.87846153846147</v>
      </c>
      <c r="D19" s="4">
        <f>POWER((1.96*B6)/0.1,2)</f>
        <v>263.84615384615387</v>
      </c>
      <c r="E19" s="4">
        <f>POWER((1.96*B7)/0.1,2)</f>
        <v>605.26307692307682</v>
      </c>
      <c r="F19" s="4">
        <f>POWER((1.96*B8)/0.1,2)</f>
        <v>471.36115384615385</v>
      </c>
      <c r="G19" s="4">
        <f>POWER((1.96*B9)/0.1,2)</f>
        <v>461.20307692307682</v>
      </c>
    </row>
    <row r="20" spans="1:7">
      <c r="A20" s="91" t="s">
        <v>839</v>
      </c>
      <c r="B20" s="4">
        <f>POWER((2.58*B4)/0.1,2)</f>
        <v>728.22153846153867</v>
      </c>
      <c r="C20" s="4">
        <f>POWER((2.58*B5)/0.1,2)</f>
        <v>1003.0317032967032</v>
      </c>
      <c r="D20" s="4">
        <f>POWER((2.58*B6)/0.1,2)</f>
        <v>457.17032967032952</v>
      </c>
      <c r="E20" s="4">
        <f>POWER((2.58*B7)/0.1,2)</f>
        <v>1048.748736263736</v>
      </c>
      <c r="F20" s="4">
        <f>POWER((2.58*B8)/0.1,2)</f>
        <v>816.73479395604397</v>
      </c>
      <c r="G20" s="4">
        <f>POWER((2.58*B9)/0.1,2)</f>
        <v>799.13373626373641</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3203125" defaultRowHeight="15"/>
  <cols>
    <col min="1" max="6" width="12.83203125" customWidth="1"/>
    <col min="7" max="7" width="10.6640625"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ht="133.2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3.4313725490196088E-2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0.2638888888888889</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1.2785714285714285</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1.6333333333333333</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0.22916666666666669</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-1.7376543209876543</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1.3703703703703705</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0.1138888888888889</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f>IF(G12&gt;0,DT!AC12*I12+DT!AD12*J12+DT!AE12*K12+DT!AF12*L12+DT!AG12*M12+DT!AH12*N12,"")</f>
        <v>-0.19594594594594594</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f>IF(G13&gt;0,DT!AC13*I13+DT!AD13*J13+DT!AE13*K13+DT!AF13*L13+DT!AG13*M13+DT!AH13*N13,"")</f>
        <v>1.5213675213675215</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f>IF(G14&gt;0,DT!AC14*I14+DT!AD14*J14+DT!AE14*K14+DT!AF14*L14+DT!AG14*M14+DT!AH14*N14,"")</f>
        <v>-0.1388888888888889</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f>IF(G15&gt;0,DT!AC15*I15+DT!AD15*J15+DT!AE15*K15+DT!AF15*L15+DT!AG15*M15+DT!AH15*N15,"")</f>
        <v>-0.54166666666666663</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f>IF(G16&gt;0,DT!AC16*I16+DT!AD16*J16+DT!AE16*K16+DT!AF16*L16+DT!AG16*M16+DT!AH16*N16,"")</f>
        <v>0.30645161290322581</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f>IF(G17&gt;0,DT!AC17*I17+DT!AD17*J17+DT!AE17*K17+DT!AF17*L17+DT!AG17*M17+DT!AH17*N17,"")</f>
        <v>2.2916666666666662E-2</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13" workbookViewId="0">
      <selection activeCell="B29" sqref="B29:BI29"/>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Philine Görzig</cp:lastModifiedBy>
  <dcterms:created xsi:type="dcterms:W3CDTF">2012-03-20T13:56:56Z</dcterms:created>
  <dcterms:modified xsi:type="dcterms:W3CDTF">2023-06-15T07:23:00Z</dcterms:modified>
</cp:coreProperties>
</file>