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s 08-01-2021" state="visible" r:id="rId4"/>
    <sheet sheetId="2" name="t2" state="visible" r:id="rId5"/>
  </sheets>
  <calcPr calcId="171027"/>
</workbook>
</file>

<file path=xl/sharedStrings.xml><?xml version="1.0" encoding="utf-8"?>
<sst xmlns="http://schemas.openxmlformats.org/spreadsheetml/2006/main" count="284" uniqueCount="82">
  <si>
    <t/>
  </si>
  <si>
    <t>PCS</t>
  </si>
  <si>
    <t>Carat</t>
  </si>
  <si>
    <t>Note : Use filter to select stones and Check your selection Average Discount and Total amount.</t>
  </si>
  <si>
    <t>Rap Rate</t>
  </si>
  <si>
    <t>Rap Value</t>
  </si>
  <si>
    <t>Rap%</t>
  </si>
  <si>
    <t>Pr/Ct</t>
  </si>
  <si>
    <t>Amount</t>
  </si>
  <si>
    <t>TD%</t>
  </si>
  <si>
    <t>Tab%</t>
  </si>
  <si>
    <t>BIT</t>
  </si>
  <si>
    <t>BC</t>
  </si>
  <si>
    <t>WT</t>
  </si>
  <si>
    <t>WC</t>
  </si>
  <si>
    <t>OPPV</t>
  </si>
  <si>
    <t>OPCR</t>
  </si>
  <si>
    <t>OPTA</t>
  </si>
  <si>
    <t>EC</t>
  </si>
  <si>
    <t>PV ANG</t>
  </si>
  <si>
    <t>PV HGT</t>
  </si>
  <si>
    <t>CR Ang</t>
  </si>
  <si>
    <t>CR Hgt</t>
  </si>
  <si>
    <t>TOTAL</t>
  </si>
  <si>
    <t>Table Depth%</t>
  </si>
  <si>
    <t>Table%</t>
  </si>
  <si>
    <t>Black Table</t>
  </si>
  <si>
    <t>Black Crown</t>
  </si>
  <si>
    <t>White Table</t>
  </si>
  <si>
    <t>White Crown</t>
  </si>
  <si>
    <t>Open Pavilion</t>
  </si>
  <si>
    <t>Open Crown</t>
  </si>
  <si>
    <t>Open Table</t>
  </si>
  <si>
    <t>Eye Clean</t>
  </si>
  <si>
    <t>Pavilion Angle</t>
  </si>
  <si>
    <t>Pavilion Height</t>
  </si>
  <si>
    <t>Crown Angle</t>
  </si>
  <si>
    <t>Crown Height</t>
  </si>
  <si>
    <t>SELECTED</t>
  </si>
  <si>
    <t>Sr.No.</t>
  </si>
  <si>
    <t>Stock No</t>
  </si>
  <si>
    <t>Status</t>
  </si>
  <si>
    <t>Shape</t>
  </si>
  <si>
    <t>Clarity</t>
  </si>
  <si>
    <t>Color</t>
  </si>
  <si>
    <t>Color Shade</t>
  </si>
  <si>
    <t>Cut</t>
  </si>
  <si>
    <t>Polish</t>
  </si>
  <si>
    <t>Symmetry</t>
  </si>
  <si>
    <t>Fluorescent</t>
  </si>
  <si>
    <t>Measurement</t>
  </si>
  <si>
    <t>LAB</t>
  </si>
  <si>
    <t>Location</t>
  </si>
  <si>
    <t>MILKY</t>
  </si>
  <si>
    <t>Linc</t>
  </si>
  <si>
    <t>H&amp;A</t>
  </si>
  <si>
    <t>RO</t>
  </si>
  <si>
    <t>Ratio</t>
  </si>
  <si>
    <t>Girdle%</t>
  </si>
  <si>
    <t>Girdle</t>
  </si>
  <si>
    <t>CULET</t>
  </si>
  <si>
    <t>FC</t>
  </si>
  <si>
    <t>KEY TO SYMBOL</t>
  </si>
  <si>
    <t>GIA Comments</t>
  </si>
  <si>
    <t>Color Desc</t>
  </si>
  <si>
    <t>My Comments</t>
  </si>
  <si>
    <t>Certificate Link</t>
  </si>
  <si>
    <t>Video Link</t>
  </si>
  <si>
    <t>SIZE</t>
  </si>
  <si>
    <t>-</t>
  </si>
  <si>
    <t>All Parameter Summary</t>
  </si>
  <si>
    <t>Size</t>
  </si>
  <si>
    <t>pcs</t>
  </si>
  <si>
    <t>%</t>
  </si>
  <si>
    <t>carat</t>
  </si>
  <si>
    <t>Amt</t>
  </si>
  <si>
    <t>Rap Val</t>
  </si>
  <si>
    <t>0.40</t>
  </si>
  <si>
    <t>ROUND</t>
  </si>
  <si>
    <t>Total</t>
  </si>
  <si>
    <t>VS1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</si>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</sst>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color theme="1"/>
      <family val="2"/>
      <scheme val="minor"/>
      <sz val="11"/>
      <name val="Calibri"/>
    </font>
    <font>
      <b/>
      <charset val="1"/>
      <color rgb="FFFFFFFF"/>
      <family val="2"/>
      <sz val="9"/>
      <name val="Calibri"/>
    </font>
    <font>
      <charset val="1"/>
      <color rgb="FF000000"/>
      <family val="2"/>
      <sz val="9"/>
      <name val="Calibri"/>
    </font>
    <font>
      <b/>
      <charset val="1"/>
      <color rgb="FF000000"/>
      <family val="2"/>
      <sz val="9"/>
      <name val="Calibri"/>
    </font>
    <font>
      <b/>
      <charset val="1"/>
      <family val="2"/>
      <sz val="9"/>
      <name val="Calibri"/>
    </font>
    <font>
      <b/>
      <charset val="1"/>
      <family val="2"/>
      <sz val="12"/>
      <name val="Calibri"/>
    </font>
    <font>
      <charset val="1"/>
      <color rgb="FF000000"/>
      <family val="2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737373"/>
        <bgColor rgb="FF666699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FF393738"/>
      </left>
      <right style="thin">
        <color rgb="FF393738"/>
      </right>
      <top style="thin">
        <color rgb="FF393738"/>
      </top>
      <bottom style="thin">
        <color rgb="FF39373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 shrinkToFit="1"/>
    </xf>
    <xf numFmtId="10" fontId="6" fillId="0" borderId="1" xfId="0" applyNumberFormat="1" applyFont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 zoomScale="100" zoomScaleNormal="100" view="normal">
      <selection activeCell="A9" sqref="A9"/>
    </sheetView>
  </sheetViews>
  <sheetFormatPr defaultRowHeight="15" outlineLevelRow="0" outlineLevelCol="0" x14ac:dyDescent="0"/>
  <cols>
    <col min="1" max="50" width="8" customWidth="1"/>
  </cols>
  <sheetData>
    <row r="1" spans="1:50" x14ac:dyDescent="0.25">
      <c r="A1" t="s">
        <v>0</v>
      </c>
      <c r="B1"/>
      <c r="C1" t="s">
        <v>0</v>
      </c>
      <c r="D1" s="1" t="s">
        <v>1</v>
      </c>
      <c r="E1" s="1" t="s">
        <v>2</v>
      </c>
      <c r="F1" s="2" t="s">
        <v>3</v>
      </c>
      <c r="G1"/>
      <c r="H1"/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t="s">
        <v>0</v>
      </c>
      <c r="O1" t="s">
        <v>0</v>
      </c>
      <c r="P1" t="s">
        <v>0</v>
      </c>
      <c r="Q1" t="s">
        <v>0</v>
      </c>
      <c r="R1" s="1" t="s">
        <v>9</v>
      </c>
      <c r="S1" s="1" t="s">
        <v>10</v>
      </c>
      <c r="T1" t="s">
        <v>0</v>
      </c>
      <c r="U1" t="s">
        <v>0</v>
      </c>
      <c r="V1" t="s">
        <v>0</v>
      </c>
      <c r="W1" s="1" t="s">
        <v>11</v>
      </c>
      <c r="X1" s="1" t="s">
        <v>12</v>
      </c>
      <c r="Y1" s="1" t="s">
        <v>13</v>
      </c>
      <c r="Z1" s="1" t="s">
        <v>14</v>
      </c>
      <c r="AA1" t="s">
        <v>0</v>
      </c>
      <c r="AB1" s="1" t="s">
        <v>15</v>
      </c>
      <c r="AC1" s="1" t="s">
        <v>16</v>
      </c>
      <c r="AD1" s="1" t="s">
        <v>17</v>
      </c>
      <c r="AE1" s="1" t="s">
        <v>18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s="1" t="s">
        <v>19</v>
      </c>
      <c r="AL1" s="1" t="s">
        <v>20</v>
      </c>
      <c r="AM1" s="1" t="s">
        <v>21</v>
      </c>
      <c r="AN1" s="1" t="s">
        <v>22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</row>
    <row r="2" spans="1:40" x14ac:dyDescent="0.25">
      <c r="A2"/>
      <c r="B2"/>
      <c r="C2" s="1" t="s">
        <v>23</v>
      </c>
      <c r="D2" s="3">
        <f>ROUND(COUNTA(D6:D10),2)</f>
      </c>
      <c r="E2" s="3">
        <f>ROUND(SUM(E6:E10),2)</f>
      </c>
      <c r="F2"/>
      <c r="G2"/>
      <c r="H2"/>
      <c r="I2" s="3">
        <f>ROUND(J2/E2,2)</f>
      </c>
      <c r="J2" s="3">
        <f>ROUND(SUM(J6:J10),2)</f>
      </c>
      <c r="K2" s="3">
        <f>ROUND((M2/J2*100)-100,2)</f>
      </c>
      <c r="L2" s="3">
        <f>ROUND(M2/E2,2)</f>
      </c>
      <c r="M2" s="3">
        <f>ROUND(SUM(M6:M10),2)</f>
      </c>
      <c r="R2" s="4" t="s">
        <v>24</v>
      </c>
      <c r="S2" s="4" t="s">
        <v>25</v>
      </c>
      <c r="W2" s="4" t="s">
        <v>26</v>
      </c>
      <c r="X2" s="4" t="s">
        <v>27</v>
      </c>
      <c r="Y2" s="4" t="s">
        <v>28</v>
      </c>
      <c r="Z2" s="4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K2" s="4" t="s">
        <v>34</v>
      </c>
      <c r="AL2" s="4" t="s">
        <v>35</v>
      </c>
      <c r="AM2" s="4" t="s">
        <v>36</v>
      </c>
      <c r="AN2" s="4" t="s">
        <v>37</v>
      </c>
    </row>
    <row r="3" spans="1:13" x14ac:dyDescent="0.25">
      <c r="A3"/>
      <c r="B3"/>
      <c r="C3" s="1" t="s">
        <v>38</v>
      </c>
      <c r="D3" s="3">
        <f>ROUND(SUBTOTAL(3,D6:D10),2)</f>
      </c>
      <c r="E3" s="3">
        <f>ROUND(SUBTOTAL(9,E6:E10),2)</f>
      </c>
      <c r="F3"/>
      <c r="G3"/>
      <c r="H3"/>
      <c r="I3" s="3">
        <f>ROUND(J3/E3,2)</f>
      </c>
      <c r="J3" s="3">
        <f>ROUND(SUBTOTAL(9,J6:J10),2)</f>
      </c>
      <c r="K3" s="3">
        <f>ROUND((M3/J3*100)-100,2)</f>
      </c>
      <c r="L3" s="3">
        <f>ROUND(M3/E3,2)</f>
      </c>
      <c r="M3" s="3">
        <f>ROUND(SUBTOTAL(9,M6:M10),2)</f>
      </c>
    </row>
    <row r="5" spans="1:50" s="1" customFormat="1" x14ac:dyDescent="0.25">
      <c r="A5" t="s">
        <v>39</v>
      </c>
      <c r="B5" t="s">
        <v>40</v>
      </c>
      <c r="C5" t="s">
        <v>41</v>
      </c>
      <c r="D5" t="s">
        <v>42</v>
      </c>
      <c r="E5" t="s">
        <v>2</v>
      </c>
      <c r="F5" t="s">
        <v>43</v>
      </c>
      <c r="G5" t="s">
        <v>44</v>
      </c>
      <c r="H5" t="s">
        <v>45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46</v>
      </c>
      <c r="O5" t="s">
        <v>47</v>
      </c>
      <c r="P5" t="s">
        <v>48</v>
      </c>
      <c r="Q5" t="s">
        <v>49</v>
      </c>
      <c r="R5" t="s">
        <v>9</v>
      </c>
      <c r="S5" t="s">
        <v>10</v>
      </c>
      <c r="T5" t="s">
        <v>50</v>
      </c>
      <c r="U5" t="s">
        <v>51</v>
      </c>
      <c r="V5" t="s">
        <v>52</v>
      </c>
      <c r="W5" t="s">
        <v>11</v>
      </c>
      <c r="X5" t="s">
        <v>12</v>
      </c>
      <c r="Y5" t="s">
        <v>13</v>
      </c>
      <c r="Z5" t="s">
        <v>14</v>
      </c>
      <c r="AA5" t="s">
        <v>53</v>
      </c>
      <c r="AB5" t="s">
        <v>15</v>
      </c>
      <c r="AC5" t="s">
        <v>16</v>
      </c>
      <c r="AD5" t="s">
        <v>17</v>
      </c>
      <c r="AE5" t="s">
        <v>18</v>
      </c>
      <c r="AF5" t="s">
        <v>54</v>
      </c>
      <c r="AG5" t="s">
        <v>55</v>
      </c>
      <c r="AH5" t="s">
        <v>56</v>
      </c>
      <c r="AI5" t="s">
        <v>57</v>
      </c>
      <c r="AJ5" t="s">
        <v>58</v>
      </c>
      <c r="AK5" t="s">
        <v>19</v>
      </c>
      <c r="AL5" t="s">
        <v>20</v>
      </c>
      <c r="AM5" t="s">
        <v>21</v>
      </c>
      <c r="AN5" t="s">
        <v>22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</row>
    <row r="6" spans="1:17" x14ac:dyDescent="0.25">
      <c r="A6" t="s">
        <v>69</v>
      </c>
      <c r="B6">
        <f>HYPERLINK("https://my.hk.co/diamond-details/5fc21bade0de36218f9a4676","1549225")</f>
      </c>
      <c r="C6" t="s">
        <v>69</v>
      </c>
      <c r="D6" t="s">
        <v>69</v>
      </c>
      <c r="E6" t="s">
        <v>69</v>
      </c>
      <c r="F6" t="s">
        <v>69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  <c r="M6" t="s">
        <v>69</v>
      </c>
      <c r="N6" t="s">
        <v>69</v>
      </c>
      <c r="O6" t="s">
        <v>69</v>
      </c>
      <c r="P6" t="s">
        <v>69</v>
      </c>
      <c r="Q6" t="s">
        <v>69</v>
      </c>
    </row>
    <row r="7" spans="1:17" x14ac:dyDescent="0.25">
      <c r="A7" t="s">
        <v>69</v>
      </c>
      <c r="B7">
        <f>HYPERLINK("https://my.hk.co/diamond-details/5fc21bade0de36218f9a4676","1549225")</f>
      </c>
      <c r="C7" t="s">
        <v>69</v>
      </c>
      <c r="D7" t="s">
        <v>69</v>
      </c>
      <c r="E7" t="s">
        <v>69</v>
      </c>
      <c r="F7" t="s">
        <v>69</v>
      </c>
      <c r="G7" t="s">
        <v>69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</row>
    <row r="8" spans="1:17" x14ac:dyDescent="0.25">
      <c r="A8" t="s">
        <v>69</v>
      </c>
      <c r="B8">
        <f>HYPERLINK("https://my.hk.co/diamond-details/5fc21bade0de36218f9a4676","1549225")</f>
      </c>
      <c r="C8" t="s">
        <v>69</v>
      </c>
      <c r="D8" t="s">
        <v>69</v>
      </c>
      <c r="E8" t="s">
        <v>69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  <c r="M8" t="s">
        <v>69</v>
      </c>
      <c r="N8" t="s">
        <v>69</v>
      </c>
      <c r="O8" t="s">
        <v>69</v>
      </c>
      <c r="P8" t="s">
        <v>69</v>
      </c>
      <c r="Q8" t="s">
        <v>69</v>
      </c>
    </row>
    <row r="9" spans="1:17" x14ac:dyDescent="0.25">
      <c r="A9" t="s">
        <v>69</v>
      </c>
      <c r="B9">
        <f>HYPERLINK("https://my.hk.co/diamond-details/5fc21bade0de36218f9a4676","1549225")</f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  <c r="M9" t="s">
        <v>69</v>
      </c>
      <c r="N9" t="s">
        <v>69</v>
      </c>
      <c r="O9" t="s">
        <v>69</v>
      </c>
      <c r="P9" t="s">
        <v>69</v>
      </c>
      <c r="Q9" t="s">
        <v>69</v>
      </c>
    </row>
    <row r="10" spans="1:17" x14ac:dyDescent="0.25">
      <c r="A10" t="s">
        <v>69</v>
      </c>
      <c r="B10">
        <f>HYPERLINK("https://my.hk.co/diamond-details/5fc21bade0de36218f9a4676","1549225")</f>
      </c>
      <c r="C10" t="s">
        <v>69</v>
      </c>
      <c r="D10" t="s">
        <v>69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  <c r="M10" t="s">
        <v>69</v>
      </c>
      <c r="N10" t="s">
        <v>69</v>
      </c>
      <c r="O10" t="s">
        <v>69</v>
      </c>
      <c r="P10" t="s">
        <v>69</v>
      </c>
      <c r="Q10" t="s">
        <v>69</v>
      </c>
    </row>
    <row r="13" spans="2:17" x14ac:dyDescent="0.25">
      <c r="B13" s="5" t="s">
        <v>70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2:17" x14ac:dyDescent="0.25">
      <c r="B14" s="6" t="s">
        <v>71</v>
      </c>
      <c r="C14"/>
      <c r="D14"/>
      <c r="E14"/>
      <c r="F14"/>
      <c r="G14"/>
      <c r="H14"/>
      <c r="K14" s="6" t="s">
        <v>42</v>
      </c>
      <c r="L14"/>
      <c r="M14"/>
      <c r="N14"/>
      <c r="O14"/>
      <c r="P14"/>
      <c r="Q14"/>
    </row>
    <row r="15" spans="2:17" x14ac:dyDescent="0.25">
      <c r="B15" s="1" t="s">
        <v>71</v>
      </c>
      <c r="C15" s="1" t="s">
        <v>72</v>
      </c>
      <c r="D15" s="1" t="s">
        <v>73</v>
      </c>
      <c r="E15" s="1" t="s">
        <v>74</v>
      </c>
      <c r="F15" s="1" t="s">
        <v>6</v>
      </c>
      <c r="G15" s="1" t="s">
        <v>75</v>
      </c>
      <c r="H15" s="1" t="s">
        <v>76</v>
      </c>
      <c r="K15" s="1" t="s">
        <v>42</v>
      </c>
      <c r="L15" s="1" t="s">
        <v>72</v>
      </c>
      <c r="M15" s="1" t="s">
        <v>73</v>
      </c>
      <c r="N15" s="1" t="s">
        <v>74</v>
      </c>
      <c r="O15" s="1" t="s">
        <v>6</v>
      </c>
      <c r="P15" s="1" t="s">
        <v>75</v>
      </c>
      <c r="Q15" s="1" t="s">
        <v>76</v>
      </c>
    </row>
    <row r="16" spans="2:17" x14ac:dyDescent="0.25">
      <c r="B16" s="1" t="s">
        <v>77</v>
      </c>
      <c r="C16" s="6">
        <f>SUMPRODUCT(SUBTOTAL(3,OFFSET($AX$6:$AX$11,ROW($AX$6:$AX$11)-MIN(ROW($AX$6:$AX$11)),,1)),--($AX$6:$AX$11=B16))</f>
      </c>
      <c r="D16" s="7">
        <f>C16/$C$18</f>
      </c>
      <c r="E16" s="6">
        <f>SUMPRODUCT(SUBTOTAL(3,OFFSET($AX$6:$AX$11,ROW($AX$6:$AX$11)-MIN(ROW($AX$6:$AX$11)),,1)),--($AX$6:$AX$11=B16),($E$6:$E$11))</f>
      </c>
      <c r="F16" s="6">
        <f>IF(H16&gt;0,ROUND(SUM(((G16)/((H16*1)))*100),2)-100,)</f>
      </c>
      <c r="G16" s="6">
        <f>SUMPRODUCT(SUBTOTAL(3,OFFSET($AX$6:$AX$11,ROW($AX$6:$AX$11)-MIN(ROW($AX$6:$AX$11)),,1)),--($AX$6:$AX$11=B16),($M$6:$M$11))</f>
      </c>
      <c r="H16" s="6">
        <f>SUMPRODUCT(SUBTOTAL(3,OFFSET(AX$6:$AX11,ROW($AX$6:$AX$11)-MIN(ROW($AX$6:$AX$11)),,1)),--($AX$6:$AX$11=B16),($J$6:$J$11))</f>
      </c>
      <c r="K16" s="1" t="s">
        <v>78</v>
      </c>
      <c r="L16" s="6">
        <f>SUMPRODUCT(SUBTOTAL(3,OFFSET($D$6:$D$11,ROW($D$6:$D$11)-MIN(ROW($D$6:$D$11)),,1)),--($D$6:$D$11=K16))</f>
      </c>
      <c r="M16" s="7">
        <f>L16/$L$18</f>
      </c>
      <c r="N16" s="6">
        <f>SUMPRODUCT(SUBTOTAL(3,OFFSET($D$6:$D$11,ROW($D$6:$D$11)-MIN(ROW($D$6:$D$11)),,1)),--($D$6:$D$11=K16),($E$6:$E$11))</f>
      </c>
      <c r="O16" s="6">
        <f>IF(Q16&gt;0,ROUND(SUM(((P16)/((Q16*1)))*100),2)-100,)</f>
      </c>
      <c r="P16" s="6">
        <f>SUMPRODUCT(SUBTOTAL(3,OFFSET($D$6:$D$11,ROW($D$6:$D$11)-MIN(ROW($D$6:$D$11)),,1)),--($D$6:$D$11=K16),($M$6:$M$11))</f>
      </c>
      <c r="Q16" s="6">
        <f>SUMPRODUCT(SUBTOTAL(3,OFFSET(D$6:$D11,ROW($D$6:$D$11)-MIN(ROW($D$6:$D$11)),,1)),--($D$6:$D$11=K16),($J$6:$J$11))</f>
      </c>
    </row>
    <row r="18" spans="2:17" x14ac:dyDescent="0.25">
      <c r="B18" s="1" t="s">
        <v>79</v>
      </c>
      <c r="C18" s="6">
        <f>SUM(C15:C17)</f>
      </c>
      <c r="D18" s="7">
        <f>SUM(D15:D17)</f>
      </c>
      <c r="E18" s="6">
        <f>SUM(E15:E17)</f>
      </c>
      <c r="F18" s="6">
        <f>AVERAGE(F15:F17)</f>
      </c>
      <c r="G18" s="6">
        <f>SUM(G15:G17)</f>
      </c>
      <c r="H18" s="6">
        <f>SUM(H15:H17)</f>
      </c>
      <c r="K18" s="1" t="s">
        <v>79</v>
      </c>
      <c r="L18" s="6">
        <f>SUM(L15:L17)</f>
      </c>
      <c r="M18" s="7">
        <f>SUM(M15:M17)</f>
      </c>
      <c r="N18" s="6">
        <f>SUM(N15:N17)</f>
      </c>
      <c r="O18" s="6">
        <f>AVERAGE(O15:O17)</f>
      </c>
      <c r="P18" s="6">
        <f>SUM(P15:P17)</f>
      </c>
      <c r="Q18" s="6">
        <f>SUM(Q15:Q17)</f>
      </c>
    </row>
    <row r="20" spans="2:17" x14ac:dyDescent="0.25">
      <c r="B20" s="6" t="s">
        <v>43</v>
      </c>
      <c r="C20"/>
      <c r="D20"/>
      <c r="E20"/>
      <c r="F20"/>
      <c r="G20"/>
      <c r="H20"/>
      <c r="K20" s="6" t="s">
        <v>44</v>
      </c>
      <c r="L20"/>
      <c r="M20"/>
      <c r="N20"/>
      <c r="O20"/>
      <c r="P20"/>
      <c r="Q20"/>
    </row>
    <row r="21" spans="2:17" x14ac:dyDescent="0.25">
      <c r="B21" s="1" t="s">
        <v>43</v>
      </c>
      <c r="C21" s="1" t="s">
        <v>72</v>
      </c>
      <c r="D21" s="1" t="s">
        <v>73</v>
      </c>
      <c r="E21" s="1" t="s">
        <v>74</v>
      </c>
      <c r="F21" s="1" t="s">
        <v>6</v>
      </c>
      <c r="G21" s="1" t="s">
        <v>75</v>
      </c>
      <c r="H21" s="1" t="s">
        <v>76</v>
      </c>
      <c r="K21" s="1" t="s">
        <v>44</v>
      </c>
      <c r="L21" s="1" t="s">
        <v>72</v>
      </c>
      <c r="M21" s="1" t="s">
        <v>73</v>
      </c>
      <c r="N21" s="1" t="s">
        <v>74</v>
      </c>
      <c r="O21" s="1" t="s">
        <v>6</v>
      </c>
      <c r="P21" s="1" t="s">
        <v>75</v>
      </c>
      <c r="Q21" s="1" t="s">
        <v>76</v>
      </c>
    </row>
    <row r="22" spans="2:17" x14ac:dyDescent="0.25">
      <c r="B22" s="1" t="s">
        <v>80</v>
      </c>
      <c r="C22" s="6">
        <f>SUMPRODUCT(SUBTOTAL(3,OFFSET($F$6:$F$11,ROW($F$6:$F$11)-MIN(ROW($F$6:$F$11)),,1)),--($F$6:$F$11=B22))</f>
      </c>
      <c r="D22" s="7">
        <f>C22/$C$24</f>
      </c>
      <c r="E22" s="6">
        <f>SUMPRODUCT(SUBTOTAL(3,OFFSET($F$6:$F$11,ROW($F$6:$F$11)-MIN(ROW($F$6:$F$11)),,1)),--($F$6:$F$11=B22),($E$6:$E$11))</f>
      </c>
      <c r="F22" s="6">
        <f>IF(H22&gt;0,ROUND(SUM(((G22)/((H22*1)))*100),2)-100,)</f>
      </c>
      <c r="G22" s="6">
        <f>SUMPRODUCT(SUBTOTAL(3,OFFSET($F$6:$F$11,ROW($F$6:$F$11)-MIN(ROW($F$6:$F$11)),,1)),--($F$6:$F$11=B22),($M$6:$M$11))</f>
      </c>
      <c r="H22" s="6">
        <f>SUMPRODUCT(SUBTOTAL(3,OFFSET(F$6:$F11,ROW($F$6:$F$11)-MIN(ROW($F$6:$F$11)),,1)),--($F$6:$F$11=B22),($J$6:$J$11))</f>
      </c>
      <c r="K22" s="1" t="s">
        <v>81</v>
      </c>
      <c r="L22" s="6">
        <f>SUMPRODUCT(SUBTOTAL(3,OFFSET($G$6:$G$11,ROW($G$6:$G$11)-MIN(ROW($G$6:$G$11)),,1)),--($G$6:$G$11=K22))</f>
      </c>
      <c r="M22" s="7">
        <f>L22/$L$24</f>
      </c>
      <c r="N22" s="6">
        <f>SUMPRODUCT(SUBTOTAL(3,OFFSET($G$6:$G$11,ROW($G$6:$G$11)-MIN(ROW($G$6:$G$11)),,1)),--($G$6:$G$11=K22),($E$6:$E$11))</f>
      </c>
      <c r="O22" s="6">
        <f>IF(Q22&gt;0,ROUND(SUM(((P22)/((Q22*1)))*100),2)-100,)</f>
      </c>
      <c r="P22" s="6">
        <f>SUMPRODUCT(SUBTOTAL(3,OFFSET($G$6:$G$11,ROW($G$6:$G$11)-MIN(ROW($G$6:$G$11)),,1)),--($G$6:$G$11=K22),($M$6:$M$11))</f>
      </c>
      <c r="Q22" s="6">
        <f>SUMPRODUCT(SUBTOTAL(3,OFFSET(G$6:$G11,ROW($G$6:$G$11)-MIN(ROW($G$6:$G$11)),,1)),--($G$6:$G$11=K22),($J$6:$J$11))</f>
      </c>
    </row>
    <row r="24" spans="2:17" x14ac:dyDescent="0.25">
      <c r="B24" s="1" t="s">
        <v>79</v>
      </c>
      <c r="C24" s="6">
        <f>SUM(C21:C23)</f>
      </c>
      <c r="D24" s="7">
        <f>SUM(D21:D23)</f>
      </c>
      <c r="E24" s="6">
        <f>SUM(E21:E23)</f>
      </c>
      <c r="F24" s="6">
        <f>AVERAGE(F21:F23)</f>
      </c>
      <c r="G24" s="6">
        <f>SUM(G21:G23)</f>
      </c>
      <c r="H24" s="6">
        <f>SUM(H21:H23)</f>
      </c>
      <c r="K24" s="1" t="s">
        <v>79</v>
      </c>
      <c r="L24" s="6">
        <f>SUM(L21:L23)</f>
      </c>
      <c r="M24" s="7">
        <f>SUM(M21:M23)</f>
      </c>
      <c r="N24" s="6">
        <f>SUM(N21:N23)</f>
      </c>
      <c r="O24" s="6">
        <f>AVERAGE(O21:O23)</f>
      </c>
      <c r="P24" s="6">
        <f>SUM(P21:P23)</f>
      </c>
      <c r="Q24" s="6">
        <f>SUM(Q21:Q23)</f>
      </c>
    </row>
  </sheetData>
  <mergeCells count="7">
    <mergeCell ref="A1:B3"/>
    <mergeCell ref="F1:H3"/>
    <mergeCell ref="B13:Q13"/>
    <mergeCell ref="B14:H14"/>
    <mergeCell ref="K14:Q14"/>
    <mergeCell ref="B20:H20"/>
    <mergeCell ref="K20:Q20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"/>
  <sheetViews>
    <sheetView workbookViewId="0" zoomScale="90" zoomScaleNormal="90" view="normal">
      <selection activeCell="C11" sqref="C11"/>
    </sheetView>
  </sheetViews>
  <sheetFormatPr defaultRowHeight="12.8" outlineLevelRow="0" outlineLevelCol="0" x14ac:dyDescent="0" customHeight="1"/>
  <cols>
    <col min="1" max="50" width="8" customWidth="1"/>
  </cols>
  <sheetData>
    <row r="1" spans="1:50" s="1" customFormat="1" x14ac:dyDescent="0.25">
      <c r="A1" t="s">
        <v>39</v>
      </c>
      <c r="B1" t="s">
        <v>40</v>
      </c>
      <c r="C1" t="s">
        <v>41</v>
      </c>
      <c r="D1" t="s">
        <v>42</v>
      </c>
      <c r="E1" t="s">
        <v>2</v>
      </c>
      <c r="F1" t="s">
        <v>43</v>
      </c>
      <c r="G1" t="s">
        <v>44</v>
      </c>
      <c r="H1" t="s">
        <v>45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46</v>
      </c>
      <c r="O1" t="s">
        <v>47</v>
      </c>
      <c r="P1" t="s">
        <v>48</v>
      </c>
      <c r="Q1" t="s">
        <v>49</v>
      </c>
      <c r="R1" t="s">
        <v>9</v>
      </c>
      <c r="S1" t="s">
        <v>10</v>
      </c>
      <c r="T1" t="s">
        <v>50</v>
      </c>
      <c r="U1" t="s">
        <v>51</v>
      </c>
      <c r="V1" t="s">
        <v>52</v>
      </c>
      <c r="W1" t="s">
        <v>11</v>
      </c>
      <c r="X1" t="s">
        <v>12</v>
      </c>
      <c r="Y1" t="s">
        <v>13</v>
      </c>
      <c r="Z1" t="s">
        <v>14</v>
      </c>
      <c r="AA1" t="s">
        <v>53</v>
      </c>
      <c r="AB1" t="s">
        <v>15</v>
      </c>
      <c r="AC1" t="s">
        <v>16</v>
      </c>
      <c r="AD1" t="s">
        <v>17</v>
      </c>
      <c r="AE1" t="s">
        <v>18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19</v>
      </c>
      <c r="AL1" t="s">
        <v>20</v>
      </c>
      <c r="AM1" t="s">
        <v>21</v>
      </c>
      <c r="AN1" t="s">
        <v>22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Diamonds 08-01-2021</vt:lpstr>
      <vt:lpstr>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2021-02-15T04:35:13Z</dcterms:created>
  <dcterms:modified xsi:type="dcterms:W3CDTF">2021-02-15T04:35:13Z</dcterms:modified>
</cp:coreProperties>
</file>